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<sst xmlns="http://schemas.openxmlformats.org/spreadsheetml/2006/main" count="6277" uniqueCount="1114">
  <si>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</si>
  <si>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</si>
  <si>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</si>
  <si>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</si>
  <si>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</si>
  <si>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</si>
  <si>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</si>
  <si>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</si>
  <si>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</si>
  <si>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</si>
  <si>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</si>
  <si>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</si>
  <si>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</si>
  <si>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</si>
  <si>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</si>
  <si>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</si>
  <si>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</si>
  <si>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</si>
  <si>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</si>
  <si>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</si>
  <si>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</si>
  <si>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</si>
  <si>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</si>
  <si>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</si>
  <si>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</si>
  <si>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</si>
  <si>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</si>
  <si>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</si>
  <si>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</si>
  <si>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</si>
  <si>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</si>
  <si>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</si>
  <si>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</si>
  <si>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</si>
  <si>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</si>
  <si>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</si>
  <si>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</si>
  <si>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</si>
  <si>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</si>
  <si>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</si>
  <si>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</si>
  <si>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</si>
  <si>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</si>
  <si>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</si>
  <si>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</si>
  <si>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</si>
  <si>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</si>
  <si>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</si>
  <si>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</si>
  <si>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</si>
  <si>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</si>
  <si>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</si>
  <si>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</si>
  <si>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</si>
  <si>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</si>
  <si>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</si>
  <si>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</si>
  <si>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</si>
  <si>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</si>
  <si>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</si>
  <si>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</si>
  <si>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</si>
  <si>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</si>
  <si>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</si>
  <si>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</si>
  <si>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</si>
  <si>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</si>
  <si>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</si>
  <si>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</si>
  <si>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</si>
  <si>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</si>
  <si>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</si>
  <si>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</si>
  <si>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</si>
  <si>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</si>
  <si>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</si>
  <si>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</si>
  <si>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</si>
  <si>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</si>
  <si>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</si>
  <si>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</si>
  <si>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</si>
  <si>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</si>
  <si>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</si>
  <si>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</si>
  <si>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</si>
  <si>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</si>
  <si>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</si>
  <si>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</si>
  <si>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</si>
  <si>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</si>
  <si>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</si>
  <si>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</si>
  <si>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</si>
  <si>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</si>
  <si>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</si>
  <si>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</si>
  <si>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</si>
  <si>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</si>
  <si>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</si>
  <si>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</si>
  <si>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</si>
  <si>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</si>
  <si>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</si>
  <si>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</si>
  <si>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</si>
  <si>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</si>
  <si>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</si>
  <si>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</si>
  <si>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</si>
  <si>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</si>
  <si>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</si>
  <si>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</si>
  <si>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</si>
  <si>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</si>
  <si>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</si>
  <si>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</si>
  <si>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</si>
  <si>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</si>
  <si>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</si>
  <si>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</si>
  <si>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</si>
  <si>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</si>
  <si>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</si>
  <si>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</si>
  <si>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</si>
  <si>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</si>
  <si>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</si>
  <si>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</si>
  <si>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</si>
  <si>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</si>
  <si>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</si>
  <si>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</si>
  <si>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</si>
  <si>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</si>
  <si>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</si>
  <si>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</si>
  <si>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</si>
  <si>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</si>
  <si>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</si>
  <si>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</si>
  <si>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</si>
  <si>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</si>
  <si>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</si>
  <si>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</si>
  <si>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</si>
  <si>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</si>
  <si>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</si>
  <si>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</si>
  <si>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</si>
  <si>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</si>
  <si>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</si>
  <si>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</si>
  <si>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</si>
  <si>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</si>
  <si>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</si>
  <si>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</si>
  <si>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</si>
  <si>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</si>
  <si>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</si>
  <si>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</si>
  <si>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</si>
  <si>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</si>
  <si>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</si>
  <si>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</si>
  <si>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</si>
  <si>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</si>
  <si>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</si>
  <si>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</si>
  <si>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</si>
  <si>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</si>
  <si>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</si>
  <si>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</si>
  <si>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</si>
  <si>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</si>
  <si>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</si>
  <si>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</si>
  <si>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</si>
  <si>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</si>
  <si>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</si>
  <si>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</si>
  <si>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</si>
  <si>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</si>
  <si>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</si>
  <si>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</si>
  <si>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</si>
  <si>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</si>
  <si>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</si>
  <si>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</si>
  <si>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</si>
  <si>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</si>
  <si>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</si>
  <si>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</si>
  <si>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</si>
  <si>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</si>
  <si>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</si>
  <si>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</si>
  <si>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</si>
  <si>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</si>
  <si>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</si>
  <si>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</si>
  <si>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</si>
  <si>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</si>
  <si>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</si>
  <si>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</si>
  <si>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</si>
  <si>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</si>
  <si>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</si>
  <si>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</si>
  <si>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</si>
  <si>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</si>
  <si>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</si>
  <si>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</si>
  <si>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</si>
  <si>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</si>
  <si>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</si>
  <si>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</si>
  <si>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</si>
  <si>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</si>
  <si>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</si>
  <si>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</si>
  <si>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</si>
  <si>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</si>
  <si>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</si>
  <si>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</si>
  <si>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</si>
  <si>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</si>
  <si>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</si>
  <si>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</si>
  <si>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</si>
  <si>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</si>
  <si>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</si>
  <si>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</si>
  <si>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</si>
  <si>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</si>
  <si>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</si>
  <si>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</si>
  <si>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</si>
  <si>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</si>
  <si>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</si>
  <si>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</si>
  <si>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</si>
  <si>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</si>
  <si>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</si>
  <si>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</si>
  <si>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</si>
  <si>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</si>
  <si>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</si>
  <si>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</si>
  <si>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</si>
  <si>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</si>
  <si>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</si>
  <si>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</si>
  <si>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</si>
  <si>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</si>
  <si>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</si>
  <si>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</si>
  <si>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</si>
  <si>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</si>
  <si>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</si>
  <si>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</si>
  <si>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</si>
  <si>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</si>
  <si>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</si>
  <si>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</si>
  <si>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</si>
  <si>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</si>
  <si>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</si>
  <si>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</si>
  <si>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</si>
  <si>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</si>
  <si>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</si>
  <si>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</si>
  <si>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</si>
  <si>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</si>
  <si>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</si>
  <si>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</si>
  <si>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</si>
  <si>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</si>
  <si>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</si>
  <si>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</si>
  <si>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</si>
  <si>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</si>
  <si>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</si>
  <si>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</si>
  <si>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</si>
  <si>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</si>
  <si>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</si>
  <si>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</si>
  <si>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</si>
  <si>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</si>
  <si>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</si>
  <si>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</si>
  <si>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</si>
  <si>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</si>
  <si>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</si>
  <si>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</si>
  <si>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</si>
  <si>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</si>
  <si>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</si>
  <si>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</si>
  <si>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</si>
  <si>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</si>
  <si>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</si>
  <si>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</si>
  <si>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</si>
  <si>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</si>
  <si>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</si>
  <si>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</si>
  <si>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</si>
  <si>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</si>
  <si>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</si>
  <si>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</si>
  <si>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</si>
  <si>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</si>
  <si>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</si>
  <si>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</si>
  <si>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</si>
  <si>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</si>
  <si>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</si>
  <si>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</si>
  <si>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</si>
  <si>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</si>
  <si>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</si>
  <si>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</si>
  <si>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</si>
  <si>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</si>
  <si>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</si>
  <si>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</si>
  <si>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</si>
  <si>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</si>
  <si>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</si>
  <si>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</si>
  <si>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</si>
  <si>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</si>
  <si>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</si>
  <si>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</si>
  <si>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</si>
  <si>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</si>
  <si>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</si>
  <si>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</si>
  <si>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</si>
  <si>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</si>
  <si>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</si>
  <si>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</si>
  <si>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</si>
  <si>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</si>
  <si>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</si>
  <si>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</si>
  <si>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</si>
  <si>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</si>
  <si>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</si>
  <si>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</si>
  <si>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</si>
  <si>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</si>
  <si>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</si>
  <si>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</si>
  <si>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</si>
  <si>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</si>
  <si>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</si>
  <si>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</si>
  <si>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</si>
  <si>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</si>
  <si>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</si>
  <si>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</si>
  <si>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</si>
  <si>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</si>
  <si>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</si>
  <si>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</si>
  <si>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</si>
  <si>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</si>
  <si>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</si>
  <si>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</si>
  <si>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</si>
  <si>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</si>
  <si>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</si>
  <si>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</si>
  <si>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</si>
  <si>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</si>
  <si>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</si>
  <si>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</si>
  <si>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</si>
  <si>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</si>
  <si>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</si>
  <si>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</si>
  <si>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</si>
  <si>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</si>
  <si>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</si>
  <si>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</si>
  <si>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</si>
  <si>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</si>
  <si>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</si>
  <si>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</si>
  <si>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</si>
  <si>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</si>
  <si>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</si>
  <si>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</si>
  <si>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</si>
  <si>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</si>
  <si>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</si>
  <si>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</si>
  <si>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</si>
  <si>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</si>
  <si>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</si>
  <si>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</si>
  <si>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</si>
  <si>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</si>
  <si>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</si>
  <si>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</si>
  <si>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</si>
  <si>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</si>
  <si>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</si>
  <si>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</si>
  <si>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</si>
  <si>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</si>
  <si>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</si>
  <si>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</si>
  <si>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</si>
  <si>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</si>
  <si>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</si>
  <si>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</si>
  <si>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</si>
  <si>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</si>
  <si>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</si>
  <si>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</si>
  <si>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</si>
  <si>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</si>
  <si>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</si>
  <si>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</si>
  <si>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</si>
  <si>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</si>
  <si>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</si>
  <si>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</si>
  <si>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</si>
  <si>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</si>
  <si>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</si>
  <si>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</si>
  <si>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</si>
  <si>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</si>
  <si>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</si>
  <si>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</si>
  <si>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</si>
  <si>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</si>
  <si>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</si>
  <si>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</si>
  <si>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</si>
  <si>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</si>
  <si>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</si>
  <si>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</si>
  <si>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</si>
  <si>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</si>
  <si>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</si>
  <si>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</si>
  <si>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</si>
  <si>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</si>
  <si>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</si>
  <si>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</si>
  <si>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</si>
  <si>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</si>
  <si>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</si>
  <si>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</si>
  <si>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</si>
  <si>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</si>
  <si>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</si>
  <si>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</si>
  <si>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</si>
  <si>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</si>
  <si>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</si>
  <si>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</si>
  <si>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</si>
  <si>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</si>
  <si>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</si>
  <si>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</si>
  <si>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</si>
  <si>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</si>
  <si>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</si>
  <si>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</si>
  <si>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</si>
  <si>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</si>
  <si>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</si>
  <si>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</si>
  <si>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</si>
  <si>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</si>
  <si>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</si>
  <si>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</si>
  <si>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</si>
  <si>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</si>
  <si>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</si>
  <si>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</si>
  <si>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</si>
  <si>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</si>
  <si>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</si>
  <si>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</si>
  <si>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</si>
  <si>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</si>
  <si>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</si>
  <si>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</si>
  <si>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</si>
  <si>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</si>
  <si>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</si>
  <si>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</si>
  <si>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</si>
  <si>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</si>
  <si>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</si>
  <si>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</si>
  <si>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</si>
  <si>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</si>
  <si>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</si>
  <si>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</si>
  <si>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</si>
  <si>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</si>
  <si>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</si>
  <si>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</si>
  <si>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</si>
  <si>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</si>
  <si>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</si>
  <si>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</si>
  <si>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</si>
  <si>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</si>
  <si>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</si>
  <si>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</si>
  <si>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</si>
  <si>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</si>
  <si>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</si>
  <si>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</si>
  <si>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</si>
  <si>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</si>
  <si>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</si>
  <si>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</si>
  <si>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</si>
  <si>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</si>
  <si>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</si>
  <si>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</si>
  <si>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</si>
  <si>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</si>
  <si>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</si>
  <si>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</si>
  <si>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</si>
  <si>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</si>
  <si>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</si>
  <si>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</si>
  <si>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</si>
  <si>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</si>
  <si>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</si>
  <si>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</si>
  <si>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</si>
  <si>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</si>
  <si>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</si>
  <si>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</si>
  <si>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</si>
  <si>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</si>
  <si>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</si>
  <si>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</si>
  <si>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</si>
  <si>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</si>
  <si>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</si>
  <si>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</si>
  <si>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</si>
  <si>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</si>
  <si>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</si>
  <si>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</si>
  <si>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</si>
  <si>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</si>
  <si>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</si>
  <si>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</si>
  <si>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</si>
  <si>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</si>
  <si>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</si>
  <si>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</si>
  <si>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</si>
  <si>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</si>
  <si>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</si>
  <si>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</si>
  <si>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</si>
  <si>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</si>
  <si>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</si>
  <si>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</si>
  <si>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</si>
  <si>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</si>
  <si>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</si>
  <si>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</si>
  <si>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</si>
  <si>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</si>
  <si>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</si>
  <si>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</si>
  <si>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</si>
  <si>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</si>
  <si>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</si>
  <si>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</si>
  <si>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</si>
  <si>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</si>
  <si>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</si>
  <si>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</si>
  <si>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</si>
  <si>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</si>
  <si>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</si>
  <si>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</si>
  <si>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</si>
  <si>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</si>
  <si>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</si>
  <si>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</si>
  <si>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</si>
  <si>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</si>
  <si>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</si>
  <si>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</si>
  <si>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</si>
  <si>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</si>
  <si>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</si>
  <si>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</si>
  <si>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</si>
  <si>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</si>
  <si>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</si>
  <si>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</si>
  <si>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</si>
  <si>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</si>
  <si>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</si>
  <si>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</si>
  <si>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</si>
  <si>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</si>
  <si>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</si>
  <si>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</si>
  <si>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</si>
  <si>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</si>
  <si>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</si>
  <si>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</si>
  <si>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</si>
  <si>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</si>
  <si>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</si>
  <si>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</si>
  <si>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</si>
  <si>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</si>
  <si>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</si>
  <si>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</si>
  <si>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</si>
  <si>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</si>
  <si>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</si>
  <si>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</si>
  <si>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</si>
  <si>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</si>
  <si>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</si>
  <si>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</si>
  <si>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</si>
  <si>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</si>
  <si>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</si>
  <si>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</si>
  <si>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</si>
  <si>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</si>
  <si>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</si>
  <si>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</si>
  <si>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</si>
  <si>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</si>
  <si>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</si>
  <si>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</si>
  <si>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</si>
  <si>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</si>
  <si>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</si>
  <si>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</si>
  <si>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</si>
  <si>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</si>
  <si>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</si>
  <si>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</si>
  <si>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</si>
  <si>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</si>
  <si>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</si>
  <si>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</si>
  <si>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</si>
  <si>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</si>
  <si>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</si>
  <si>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</si>
  <si>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</si>
  <si>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</si>
  <si>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</si>
  <si>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</si>
  <si>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</si>
  <si>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</si>
  <si>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</si>
  <si>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</si>
  <si>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</si>
  <si>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</si>
  <si>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</si>
  <si>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</si>
  <si>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</si>
  <si>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</si>
  <si>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</si>
  <si>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</si>
  <si>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</si>
  <si>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</si>
  <si>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</si>
  <si>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</si>
  <si>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</si>
  <si>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</si>
  <si>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</si>
  <si>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</si>
  <si>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</si>
  <si>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</si>
  <si>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</si>
  <si>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</si>
  <si>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</si>
  <si>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</si>
  <si>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</si>
  <si>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</si>
  <si>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</si>
  <si>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</si>
  <si>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</si>
  <si>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</si>
  <si>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</si>
  <si>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</si>
  <si>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</si>
  <si>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</si>
  <si>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</si>
  <si>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</si>
  <si>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</si>
  <si>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</si>
  <si>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</si>
  <si>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</si>
  <si>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</si>
  <si>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</si>
  <si>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</si>
  <si>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</si>
  <si>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</si>
  <si>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</si>
  <si>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</si>
  <si>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</si>
  <si>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</si>
  <si>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</si>
  <si>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</si>
  <si>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</si>
  <si>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</si>
  <si>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</si>
  <si>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</si>
  <si>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</si>
  <si>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</si>
  <si>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</si>
  <si>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</si>
  <si>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</si>
  <si>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</si>
  <si>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</si>
  <si>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</si>
  <si>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</si>
  <si>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</si>
  <si>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</si>
  <si>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</si>
  <si>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</si>
  <si>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</si>
  <si>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</si>
  <si>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</si>
  <si>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</si>
  <si>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</si>
  <si>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</si>
  <si>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</si>
  <si>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</si>
  <si>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</si>
  <si>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</si>
  <si>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</si>
  <si>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</si>
  <si>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</si>
  <si>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</si>
  <si>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</si>
  <si>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</si>
  <si>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</si>
  <si>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</si>
  <si>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</si>
  <si>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</si>
  <si>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</si>
  <si>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</si>
  <si>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</si>
  <si>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</si>
  <si>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</si>
  <si>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</si>
  <si>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</si>
  <si>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</si>
  <si>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</si>
  <si>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</si>
  <si>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</si>
  <si>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</si>
  <si>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</si>
  <si>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</si>
  <si>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</si>
  <si>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</si>
  <si>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</si>
  <si>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</si>
  <si>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</si>
  <si>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</si>
  <si>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</si>
  <si>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</si>
  <si>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</si>
  <si>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</si>
  <si>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</si>
  <si>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</si>
  <si>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</si>
  <si>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</si>
  <si>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</si>
  <si>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</si>
  <si>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</si>
  <si>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</si>
  <si>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</si>
  <si>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</si>
  <si>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</si>
  <si>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</si>
  <si>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</si>
  <si>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</si>
  <si>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</si>
  <si>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</si>
  <si>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</si>
  <si>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</si>
  <si>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</si>
  <si>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</si>
  <si>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</si>
  <si>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</si>
  <si>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</si>
  <si>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</si>
  <si>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</si>
  <si>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</si>
  <si>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</si>
  <si>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</si>
  <si>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</si>
  <si>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</si>
  <si>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</si>
  <si>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</si>
  <si>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</si>
  <si>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</si>
  <si>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</si>
  <si>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</si>
  <si>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</si>
  <si>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</si>
  <si>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</si>
  <si>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</si>
  <si>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</si>
  <si>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</si>
  <si>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</si>
  <si>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</si>
  <si>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</si>
  <si>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</si>
  <si>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</si>
  <si>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</si>
  <si>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</si>
  <si>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</si>
  <si>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</si>
  <si>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</si>
  <si>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</si>
  <si>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</si>
  <si>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</si>
  <si>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</si>
  <si>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</si>
  <si>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</si>
  <si>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</si>
  <si>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</si>
  <si>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</si>
  <si>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</si>
  <si>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</si>
  <si>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</si>
  <si>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</si>
  <si>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</si>
  <si>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</si>
  <si>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</si>
  <si>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</si>
  <si>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</si>
  <si>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</si>
  <si>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</si>
  <si>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</si>
  <si>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</si>
  <si>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</si>
  <si>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</si>
  <si>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</si>
  <si>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</si>
  <si>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</si>
  <si>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</si>
  <si>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</si>
  <si>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</si>
  <si>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</si>
  <si>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</si>
  <si>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</si>
  <si>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</si>
  <si>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</si>
  <si>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</si>
  <si>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</si>
  <si>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</si>
  <si>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</si>
  <si>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</si>
  <si>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</si>
  <si>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</si>
  <si>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</si>
  <si>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</si>
  <si>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</si>
  <si>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</si>
  <si>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</si>
  <si>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</si>
  <si>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</si>
  <si>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</si>
  <si>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</si>
  <si>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</si>
  <si>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</si>
  <si>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</si>
  <si>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</si>
  <si>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</si>
  <si>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</si>
  <si>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</si>
  <si>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</si>
  <si>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</si>
  <si>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</si>
  <si>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</si>
  <si>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</si>
  <si>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</si>
  <si>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</si>
  <si>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</si>
  <si>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</si>
  <si>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</si>
  <si>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</si>
  <si>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</si>
  <si>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</si>
  <si>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</si>
  <si>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</si>
  <si>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</si>
  <si>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</si>
  <si>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</si>
  <si>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</si>
  <si>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</si>
  <si>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</si>
  <si>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</si>
  <si>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</si>
  <si>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</si>
  <si>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</si>
  <si>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</si>
  <si>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</si>
  <si>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</si>
  <si>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</si>
  <si>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</si>
  <si>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</si>
  <si>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</si>
  <si>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</si>
  <si>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</si>
  <si>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</si>
  <si>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</si>
  <si>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</si>
  <si>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</si>
  <si>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</si>
  <si>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</si>
  <si>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</si>
  <si>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</si>
  <si>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</si>
  <si>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</si>
  <si>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</si>
  <si>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</si>
  <si>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</si>
  <si>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</si>
  <si>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</si>
  <si>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</si>
  <si>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</si>
  <si>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</si>
  <si>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</si>
  <si>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</si>
  <si>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</si>
  <si>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</si>
  <si>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</si>
  <si>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</si>
  <si>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</si>
  <si>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</si>
  <si>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</si>
  <si>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</si>
  <si>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</si>
  <si>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</si>
  <si>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</si>
  <si>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</si>
  <si>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</si>
  <si>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</si>
  <si>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</si>
  <si>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</si>
  <si>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</si>
  <si>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</si>
  <si>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</si>
  <si>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</si>
  <si>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</si>
  <si>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</si>
  <si>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</si>
  <si>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</si>
  <si>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</si>
  <si>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</si>
  <si>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</si>
  <si>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</si>
  <si>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</si>
  <si>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</si>
  <si>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</si>
  <si>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</si>
  <si>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</si>
  <si>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</si>
  <si>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</si>
  <si>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</si>
  <si>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</si>
  <si>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</si>
  <si>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</si>
  <si>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</si>
  <si>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</si>
  <si>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</si>
  <si>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</si>
  <si>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</si>
  <si>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</si>
  <si>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</si>
  <si>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</si>
  <si>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</si>
  <si>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</si>
  <si>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</si>
  <si>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</si>
  <si>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</si>
  <si>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</si>
  <si>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</si>
  <si>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</si>
  <si>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</si>
  <si>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</si>
  <si>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</si>
  <si>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</si>
  <si>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</si>
  <si>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</si>
  <si>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</si>
  <si>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</si>
  <si>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</si>
  <si>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</si>
  <si>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</si>
  <si>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</si>
  <si>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</si>
  <si>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</si>
  <si>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</si>
  <si>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</si>
  <si>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</si>
  <si>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</si>
  <si>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</si>
  <si>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</si>
  <si>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</si>
  <si>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</si>
  <si>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</si>
  <si>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</si>
  <si>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</si>
  <si>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</si>
  <si>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</si>
  <si>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</si>
  <si>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</si>
  <si>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</si>
  <si>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</si>
  <si>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</si>
  <si>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</si>
  <si>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</si>
  <si>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</si>
  <si>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</si>
  <si>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</si>
  <si>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</si>
  <si>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</si>
  <si>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</si>
  <si>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</si>
  <si>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</si>
  <si>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</si>
  <si>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</si>
  <si>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</si>
  <si>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</si>
  <si>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</si>
  <si>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</si>
  <si>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</si>
  <si>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</si>
  <si>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</si>
  <si>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</si>
  <si>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</si>
  <si>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</si>
  <si>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</si>
  <si>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</si>
  <si>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</si>
  <si>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</si>
  <si>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</si>
  <si>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</si>
  <si>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</si>
  <si>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</si>
  <si>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</si>
  <si>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</si>
  <si>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</si>
  <si>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</si>
  <si>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</si>
  <si>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</si>
  <si>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</si>
  <si>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</si>
  <si>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</si>
  <si>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</si>
  <si>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</si>
  <si>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</si>
  <si>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</si>
  <si>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</si>
  <si>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</si>
  <si>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</si>
  <si>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</si>
  <si>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</si>
  <si>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</si>
  <si>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</si>
  <si>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</si>
  <si>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RI</t>
  </si>
  <si>
    <t>Div by 0</t>
  </si>
  <si>
    <t>-36.2</t>
  </si>
  <si>
    <t>-6.37</t>
  </si>
  <si>
    <t>31.80</t>
  </si>
  <si>
    <t>-26.3</t>
  </si>
  <si>
    <t>-9.64</t>
  </si>
  <si>
    <t>-77.0</t>
  </si>
  <si>
    <t>17.94</t>
  </si>
  <si>
    <t>-8.08</t>
  </si>
  <si>
    <t>120.5</t>
  </si>
  <si>
    <t>75.89</t>
  </si>
  <si>
    <t>-3.19</t>
  </si>
  <si>
    <t>3.603</t>
  </si>
  <si>
    <t>-33.5</t>
  </si>
  <si>
    <t>10.99</t>
  </si>
  <si>
    <t>7.603</t>
  </si>
  <si>
    <t>-96.4</t>
  </si>
  <si>
    <t>-2.73</t>
  </si>
  <si>
    <t>-1.21</t>
  </si>
  <si>
    <t>15.47</t>
  </si>
  <si>
    <t>-6.33</t>
  </si>
  <si>
    <t>2.307</t>
  </si>
  <si>
    <t>1.357</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</si>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</sst>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70091</v>
      </c>
      <c r="D6" s="87" t="str">
        <f>IF($B6="N/A","N/A",IF(C6&gt;15,"No",IF(C6&lt;-15,"No","Yes")))</f>
        <v>N/A</v>
      </c>
      <c r="E6" s="83">
        <v>68910</v>
      </c>
      <c r="F6" s="87" t="str">
        <f>IF($B6="N/A","N/A",IF(E6&gt;15,"No",IF(E6&lt;-15,"No","Yes")))</f>
        <v>N/A</v>
      </c>
      <c r="G6" s="83">
        <v>71714</v>
      </c>
      <c r="H6" s="87" t="str">
        <f>IF($B6="N/A","N/A",IF(G6&gt;15,"No",IF(G6&lt;-15,"No","Yes")))</f>
        <v>N/A</v>
      </c>
      <c r="I6" s="90">
        <v>-1.68</v>
      </c>
      <c r="J6" s="90">
        <v>4.069</v>
      </c>
      <c r="K6" s="87" t="str">
        <f>IF(J6="Div by 0", "N/A", IF(J6="N/A","N/A", IF(J6&gt;15, "No", IF(J6&lt;-15, "No", "Yes"))))</f>
        <v>Yes</v>
      </c>
    </row>
    <row r="7" spans="1:11">
      <c r="A7" s="201" t="s">
        <v>695</v>
      </c>
      <c r="B7" s="82" t="s">
        <v>50</v>
      </c>
      <c r="C7" s="87">
        <v>73.214820732999996</v>
      </c>
      <c r="D7" s="87" t="str">
        <f>IF($B7="N/A","N/A",IF(C7&gt;15,"No",IF(C7&lt;-15,"No","Yes")))</f>
        <v>N/A</v>
      </c>
      <c r="E7" s="87">
        <v>71.401828472000005</v>
      </c>
      <c r="F7" s="87" t="str">
        <f>IF($B7="N/A","N/A",IF(E7&gt;15,"No",IF(E7&lt;-15,"No","Yes")))</f>
        <v>N/A</v>
      </c>
      <c r="G7" s="87">
        <v>75.448308558999997</v>
      </c>
      <c r="H7" s="87" t="str">
        <f>IF($B7="N/A","N/A",IF(G7&gt;15,"No",IF(G7&lt;-15,"No","Yes")))</f>
        <v>N/A</v>
      </c>
      <c r="I7" s="90">
        <v>-2.48</v>
      </c>
      <c r="J7" s="90">
        <v>5.6669999999999998</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18774</v>
      </c>
      <c r="D9" s="87" t="str">
        <f>IF($B9="N/A","N/A",IF(C9&gt;15,"No",IF(C9&lt;-15,"No","Yes")))</f>
        <v>N/A</v>
      </c>
      <c r="E9" s="83">
        <v>19707</v>
      </c>
      <c r="F9" s="87" t="str">
        <f>IF($B9="N/A","N/A",IF(E9&gt;15,"No",IF(E9&lt;-15,"No","Yes")))</f>
        <v>N/A</v>
      </c>
      <c r="G9" s="83">
        <v>17607</v>
      </c>
      <c r="H9" s="87" t="str">
        <f>IF($B9="N/A","N/A",IF(G9&gt;15,"No",IF(G9&lt;-15,"No","Yes")))</f>
        <v>N/A</v>
      </c>
      <c r="I9" s="90">
        <v>4.97</v>
      </c>
      <c r="J9" s="90">
        <v>-10.7</v>
      </c>
      <c r="K9" s="87" t="str">
        <f t="shared" ref="K9:K18" si="0">IF(J9="Div by 0", "N/A", IF(J9="N/A","N/A", IF(J9&gt;15, "No", IF(J9&lt;-15, "No", "Yes"))))</f>
        <v>Yes</v>
      </c>
    </row>
    <row r="10" spans="1:11">
      <c r="A10" s="201" t="s">
        <v>697</v>
      </c>
      <c r="B10" s="82" t="s">
        <v>52</v>
      </c>
      <c r="C10" s="87">
        <v>50.852242463000003</v>
      </c>
      <c r="D10" s="87" t="str">
        <f>IF($B10="N/A","N/A",IF(C10&gt;20,"No",IF(C10&lt;5,"No","Yes")))</f>
        <v>No</v>
      </c>
      <c r="E10" s="87">
        <v>47.379103872000002</v>
      </c>
      <c r="F10" s="87" t="str">
        <f>IF($B10="N/A","N/A",IF(E10&gt;20,"No",IF(E10&lt;5,"No","Yes")))</f>
        <v>No</v>
      </c>
      <c r="G10" s="87">
        <v>54.466973363000001</v>
      </c>
      <c r="H10" s="87" t="str">
        <f>IF($B10="N/A","N/A",IF(G10&gt;20,"No",IF(G10&lt;5,"No","Yes")))</f>
        <v>No</v>
      </c>
      <c r="I10" s="90">
        <v>-6.83</v>
      </c>
      <c r="J10" s="90">
        <v>14.96</v>
      </c>
      <c r="K10" s="87" t="str">
        <f t="shared" si="0"/>
        <v>Yes</v>
      </c>
    </row>
    <row r="11" spans="1:11">
      <c r="A11" s="201" t="s">
        <v>698</v>
      </c>
      <c r="B11" s="82" t="s">
        <v>50</v>
      </c>
      <c r="C11" s="87">
        <v>9.3107489081000008</v>
      </c>
      <c r="D11" s="87" t="str">
        <f>IF($B11="N/A","N/A",IF(C11&gt;15,"No",IF(C11&lt;-15,"No","Yes")))</f>
        <v>N/A</v>
      </c>
      <c r="E11" s="87">
        <v>11.503526666000001</v>
      </c>
      <c r="F11" s="87" t="str">
        <f>IF($B11="N/A","N/A",IF(E11&gt;15,"No",IF(E11&lt;-15,"No","Yes")))</f>
        <v>N/A</v>
      </c>
      <c r="G11" s="87">
        <v>8.1217697507000004</v>
      </c>
      <c r="H11" s="87" t="str">
        <f>IF($B11="N/A","N/A",IF(G11&gt;15,"No",IF(G11&lt;-15,"No","Yes")))</f>
        <v>N/A</v>
      </c>
      <c r="I11" s="90">
        <v>23.55</v>
      </c>
      <c r="J11" s="90">
        <v>-29.4</v>
      </c>
      <c r="K11" s="87" t="str">
        <f t="shared" si="0"/>
        <v>No</v>
      </c>
    </row>
    <row r="12" spans="1:11">
      <c r="A12" s="201" t="s">
        <v>699</v>
      </c>
      <c r="B12" s="82" t="s">
        <v>175</v>
      </c>
      <c r="C12" s="87">
        <v>74.313501144</v>
      </c>
      <c r="D12" s="87" t="str">
        <f>IF($B12="N/A","N/A",IF(C12&gt;1,"Yes","No"))</f>
        <v>Yes</v>
      </c>
      <c r="E12" s="87">
        <v>78.164975738999999</v>
      </c>
      <c r="F12" s="87" t="str">
        <f>IF($B12="N/A","N/A",IF(E12&gt;1,"Yes","No"))</f>
        <v>Yes</v>
      </c>
      <c r="G12" s="87">
        <v>67.902097901999994</v>
      </c>
      <c r="H12" s="87" t="str">
        <f>IF($B12="N/A","N/A",IF(G12&gt;1,"Yes","No"))</f>
        <v>Yes</v>
      </c>
      <c r="I12" s="90">
        <v>5.1829999999999998</v>
      </c>
      <c r="J12" s="90">
        <v>-13.1</v>
      </c>
      <c r="K12" s="87" t="str">
        <f t="shared" si="0"/>
        <v>Yes</v>
      </c>
    </row>
    <row r="13" spans="1:11">
      <c r="A13" s="201" t="s">
        <v>700</v>
      </c>
      <c r="B13" s="82" t="s">
        <v>50</v>
      </c>
      <c r="C13" s="211">
        <v>10649.486842</v>
      </c>
      <c r="D13" s="87" t="str">
        <f>IF($B13="N/A","N/A",IF(C13&gt;15,"No",IF(C13&lt;-15,"No","Yes")))</f>
        <v>N/A</v>
      </c>
      <c r="E13" s="211">
        <v>11131.239965000001</v>
      </c>
      <c r="F13" s="87" t="str">
        <f>IF($B13="N/A","N/A",IF(E13&gt;15,"No",IF(E13&lt;-15,"No","Yes")))</f>
        <v>N/A</v>
      </c>
      <c r="G13" s="211">
        <v>16086.971329</v>
      </c>
      <c r="H13" s="87" t="str">
        <f>IF($B13="N/A","N/A",IF(G13&gt;15,"No",IF(G13&lt;-15,"No","Yes")))</f>
        <v>N/A</v>
      </c>
      <c r="I13" s="90">
        <v>4.524</v>
      </c>
      <c r="J13" s="90">
        <v>44.52</v>
      </c>
      <c r="K13" s="87" t="str">
        <f t="shared" si="0"/>
        <v>No</v>
      </c>
    </row>
    <row r="14" spans="1:11" ht="12.75" customHeight="1">
      <c r="A14" s="169" t="s">
        <v>846</v>
      </c>
      <c r="B14" s="82" t="s">
        <v>50</v>
      </c>
      <c r="C14" s="83">
        <v>0</v>
      </c>
      <c r="D14" s="82" t="s">
        <v>50</v>
      </c>
      <c r="E14" s="83">
        <v>0</v>
      </c>
      <c r="F14" s="82" t="s">
        <v>50</v>
      </c>
      <c r="G14" s="83">
        <v>11</v>
      </c>
      <c r="H14" s="87" t="str">
        <f>IF($B14="N/A","N/A",IF(G14&gt;15,"No",IF(G14&lt;-15,"No","Yes")))</f>
        <v>N/A</v>
      </c>
      <c r="I14" s="82" t="s">
        <v>1090</v>
      </c>
      <c r="J14" s="90" t="s">
        <v>1090</v>
      </c>
      <c r="K14" s="87" t="str">
        <f t="shared" si="0"/>
        <v>N/A</v>
      </c>
    </row>
    <row r="15" spans="1:11" ht="25.5">
      <c r="A15" s="169" t="s">
        <v>847</v>
      </c>
      <c r="B15" s="82" t="s">
        <v>50</v>
      </c>
      <c r="C15" s="202" t="s">
        <v>1090</v>
      </c>
      <c r="D15" s="87" t="str">
        <f>IF($B15="N/A","N/A",IF(C15&gt;60,"No",IF(C15&lt;15,"No","Yes")))</f>
        <v>N/A</v>
      </c>
      <c r="E15" s="202" t="s">
        <v>1090</v>
      </c>
      <c r="F15" s="87" t="str">
        <f>IF($B15="N/A","N/A",IF(E15&gt;60,"No",IF(E15&lt;15,"No","Yes")))</f>
        <v>N/A</v>
      </c>
      <c r="G15" s="202">
        <v>688.75</v>
      </c>
      <c r="H15" s="87" t="str">
        <f>IF($B15="N/A","N/A",IF(G15&gt;60,"No",IF(G15&lt;15,"No","Yes")))</f>
        <v>N/A</v>
      </c>
      <c r="I15" s="90" t="s">
        <v>1090</v>
      </c>
      <c r="J15" s="90" t="s">
        <v>1090</v>
      </c>
      <c r="K15" s="87" t="str">
        <f t="shared" si="0"/>
        <v>N/A</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9227</v>
      </c>
      <c r="D20" s="87" t="str">
        <f>IF($B20="N/A","N/A",IF(C20&gt;15,"No",IF(C20&lt;-15,"No","Yes")))</f>
        <v>N/A</v>
      </c>
      <c r="E20" s="83">
        <v>10370</v>
      </c>
      <c r="F20" s="87" t="str">
        <f>IF($B20="N/A","N/A",IF(E20&gt;15,"No",IF(E20&lt;-15,"No","Yes")))</f>
        <v>N/A</v>
      </c>
      <c r="G20" s="83">
        <v>8017</v>
      </c>
      <c r="H20" s="87" t="str">
        <f>IF($B20="N/A","N/A",IF(G20&gt;15,"No",IF(G20&lt;-15,"No","Yes")))</f>
        <v>N/A</v>
      </c>
      <c r="I20" s="90">
        <v>12.39</v>
      </c>
      <c r="J20" s="90">
        <v>-22.7</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13105.156172000001</v>
      </c>
      <c r="D23" s="87" t="str">
        <f>IF($B23="N/A","N/A",IF(C23&gt;7000,"No",IF(C23&lt;2000,"No","Yes")))</f>
        <v>No</v>
      </c>
      <c r="E23" s="211">
        <v>12873.251784</v>
      </c>
      <c r="F23" s="87" t="str">
        <f>IF($B23="N/A","N/A",IF(E23&gt;7000,"No",IF(E23&lt;2000,"No","Yes")))</f>
        <v>No</v>
      </c>
      <c r="G23" s="211">
        <v>14424.173006999999</v>
      </c>
      <c r="H23" s="87" t="str">
        <f>IF($B23="N/A","N/A",IF(G23&gt;7000,"No",IF(G23&lt;2000,"No","Yes")))</f>
        <v>No</v>
      </c>
      <c r="I23" s="90">
        <v>-1.77</v>
      </c>
      <c r="J23" s="90">
        <v>12.05</v>
      </c>
      <c r="K23" s="87" t="str">
        <f t="shared" si="3"/>
        <v>Yes</v>
      </c>
    </row>
    <row r="24" spans="1:11">
      <c r="A24" s="200" t="s">
        <v>186</v>
      </c>
      <c r="B24" s="82" t="s">
        <v>50</v>
      </c>
      <c r="C24" s="211">
        <v>1446.0517456</v>
      </c>
      <c r="D24" s="87" t="str">
        <f>IF($B24="N/A","N/A",IF(C24&gt;15,"No",IF(C24&lt;-15,"No","Yes")))</f>
        <v>N/A</v>
      </c>
      <c r="E24" s="211">
        <v>1479.4794818</v>
      </c>
      <c r="F24" s="87" t="str">
        <f>IF($B24="N/A","N/A",IF(E24&gt;15,"No",IF(E24&lt;-15,"No","Yes")))</f>
        <v>N/A</v>
      </c>
      <c r="G24" s="211">
        <v>1512.1417692</v>
      </c>
      <c r="H24" s="87" t="str">
        <f>IF($B24="N/A","N/A",IF(G24&gt;15,"No",IF(G24&lt;-15,"No","Yes")))</f>
        <v>N/A</v>
      </c>
      <c r="I24" s="90">
        <v>2.3119999999999998</v>
      </c>
      <c r="J24" s="90">
        <v>2.2080000000000002</v>
      </c>
      <c r="K24" s="87" t="str">
        <f t="shared" si="3"/>
        <v>Yes</v>
      </c>
    </row>
    <row r="25" spans="1:11">
      <c r="A25" s="200" t="s">
        <v>48</v>
      </c>
      <c r="B25" s="82" t="s">
        <v>15</v>
      </c>
      <c r="C25" s="87">
        <v>0.72612983630000005</v>
      </c>
      <c r="D25" s="87" t="str">
        <f>IF($B25="N/A","N/A",IF(C25&gt;10,"No",IF(C25&lt;=0,"No","Yes")))</f>
        <v>Yes</v>
      </c>
      <c r="E25" s="87">
        <v>0.70395371259999995</v>
      </c>
      <c r="F25" s="87" t="str">
        <f>IF($B25="N/A","N/A",IF(E25&gt;10,"No",IF(E25&lt;=0,"No","Yes")))</f>
        <v>Yes</v>
      </c>
      <c r="G25" s="87">
        <v>0.785830111</v>
      </c>
      <c r="H25" s="87" t="str">
        <f>IF($B25="N/A","N/A",IF(G25&gt;10,"No",IF(G25&lt;=0,"No","Yes")))</f>
        <v>Yes</v>
      </c>
      <c r="I25" s="90">
        <v>-3.05</v>
      </c>
      <c r="J25" s="90">
        <v>11.63</v>
      </c>
      <c r="K25" s="87" t="str">
        <f t="shared" si="3"/>
        <v>Yes</v>
      </c>
    </row>
    <row r="26" spans="1:11">
      <c r="A26" s="200" t="s">
        <v>187</v>
      </c>
      <c r="B26" s="82" t="s">
        <v>50</v>
      </c>
      <c r="C26" s="211">
        <v>8788.1791045000009</v>
      </c>
      <c r="D26" s="87" t="str">
        <f>IF($B26="N/A","N/A",IF(C26&gt;15,"No",IF(C26&lt;-15,"No","Yes")))</f>
        <v>N/A</v>
      </c>
      <c r="E26" s="211">
        <v>8203.8082192000002</v>
      </c>
      <c r="F26" s="87" t="str">
        <f>IF($B26="N/A","N/A",IF(E26&gt;15,"No",IF(E26&lt;-15,"No","Yes")))</f>
        <v>N/A</v>
      </c>
      <c r="G26" s="211">
        <v>7751.1269841000003</v>
      </c>
      <c r="H26" s="87" t="str">
        <f>IF($B26="N/A","N/A",IF(G26&gt;15,"No",IF(G26&lt;-15,"No","Yes")))</f>
        <v>N/A</v>
      </c>
      <c r="I26" s="90">
        <v>-6.65</v>
      </c>
      <c r="J26" s="90">
        <v>-5.52</v>
      </c>
      <c r="K26" s="87" t="str">
        <f t="shared" si="3"/>
        <v>Yes</v>
      </c>
    </row>
    <row r="27" spans="1:11">
      <c r="A27" s="200" t="s">
        <v>125</v>
      </c>
      <c r="B27" s="82" t="s">
        <v>53</v>
      </c>
      <c r="C27" s="90">
        <v>97.442288934999993</v>
      </c>
      <c r="D27" s="87" t="str">
        <f>IF($B27="N/A","N/A",IF(C27&gt;100,"No",IF(C27&lt;95,"No","Yes")))</f>
        <v>Yes</v>
      </c>
      <c r="E27" s="90">
        <v>94.744455158999997</v>
      </c>
      <c r="F27" s="87" t="str">
        <f>IF($B27="N/A","N/A",IF(E27&gt;100,"No",IF(E27&lt;95,"No","Yes")))</f>
        <v>No</v>
      </c>
      <c r="G27" s="90">
        <v>96.095796433000004</v>
      </c>
      <c r="H27" s="87" t="str">
        <f>IF($B27="N/A","N/A",IF(G27&gt;100,"No",IF(G27&lt;95,"No","Yes")))</f>
        <v>Yes</v>
      </c>
      <c r="I27" s="90">
        <v>-2.77</v>
      </c>
      <c r="J27" s="90">
        <v>1.4259999999999999</v>
      </c>
      <c r="K27" s="87" t="str">
        <f t="shared" si="3"/>
        <v>Yes</v>
      </c>
    </row>
    <row r="28" spans="1:11">
      <c r="A28" s="200" t="s">
        <v>188</v>
      </c>
      <c r="B28" s="82" t="s">
        <v>128</v>
      </c>
      <c r="C28" s="90">
        <v>1.0204649094</v>
      </c>
      <c r="D28" s="87" t="str">
        <f>IF($B28="N/A","N/A",IF(C28&gt;1,"Yes","No"))</f>
        <v>Yes</v>
      </c>
      <c r="E28" s="90">
        <v>1.0184223918999999</v>
      </c>
      <c r="F28" s="87" t="str">
        <f>IF($B28="N/A","N/A",IF(E28&gt;1,"Yes","No"))</f>
        <v>Yes</v>
      </c>
      <c r="G28" s="90">
        <v>1.0281671858999999</v>
      </c>
      <c r="H28" s="87" t="str">
        <f>IF($B28="N/A","N/A",IF(G28&gt;1,"Yes","No"))</f>
        <v>Yes</v>
      </c>
      <c r="I28" s="90">
        <v>-0.2</v>
      </c>
      <c r="J28" s="90">
        <v>0.95689999999999997</v>
      </c>
      <c r="K28" s="87" t="str">
        <f t="shared" si="3"/>
        <v>Yes</v>
      </c>
    </row>
    <row r="29" spans="1:11">
      <c r="A29" s="200" t="s">
        <v>126</v>
      </c>
      <c r="B29" s="82" t="s">
        <v>53</v>
      </c>
      <c r="C29" s="90">
        <v>16.23496261</v>
      </c>
      <c r="D29" s="87" t="str">
        <f>IF($B29="N/A","N/A",IF(C29&gt;100,"No",IF(C29&lt;95,"No","Yes")))</f>
        <v>No</v>
      </c>
      <c r="E29" s="90">
        <v>15.756991320999999</v>
      </c>
      <c r="F29" s="87" t="str">
        <f>IF($B29="N/A","N/A",IF(E29&gt;100,"No",IF(E29&lt;95,"No","Yes")))</f>
        <v>No</v>
      </c>
      <c r="G29" s="90">
        <v>22.851440689</v>
      </c>
      <c r="H29" s="87" t="str">
        <f>IF($B29="N/A","N/A",IF(G29&gt;100,"No",IF(G29&lt;95,"No","Yes")))</f>
        <v>No</v>
      </c>
      <c r="I29" s="90">
        <v>-2.94</v>
      </c>
      <c r="J29" s="90">
        <v>45.02</v>
      </c>
      <c r="K29" s="87" t="str">
        <f t="shared" si="3"/>
        <v>No</v>
      </c>
    </row>
    <row r="30" spans="1:11">
      <c r="A30" s="200" t="s">
        <v>189</v>
      </c>
      <c r="B30" s="82" t="s">
        <v>129</v>
      </c>
      <c r="C30" s="90">
        <v>1.0654205607</v>
      </c>
      <c r="D30" s="87" t="str">
        <f>IF($B30="N/A","N/A",IF(C30&gt;3,"Yes","No"))</f>
        <v>No</v>
      </c>
      <c r="E30" s="90">
        <v>1.0391676866999999</v>
      </c>
      <c r="F30" s="87" t="str">
        <f>IF($B30="N/A","N/A",IF(E30&gt;3,"Yes","No"))</f>
        <v>No</v>
      </c>
      <c r="G30" s="90">
        <v>1.5966157205</v>
      </c>
      <c r="H30" s="87" t="str">
        <f>IF($B30="N/A","N/A",IF(G30&gt;3,"Yes","No"))</f>
        <v>No</v>
      </c>
      <c r="I30" s="90">
        <v>-2.46</v>
      </c>
      <c r="J30" s="90">
        <v>53.64</v>
      </c>
      <c r="K30" s="87" t="str">
        <f t="shared" si="3"/>
        <v>No</v>
      </c>
    </row>
    <row r="31" spans="1:11">
      <c r="A31" s="200" t="s">
        <v>843</v>
      </c>
      <c r="B31" s="82" t="s">
        <v>16</v>
      </c>
      <c r="C31" s="90">
        <v>7.7920329968999997</v>
      </c>
      <c r="D31" s="87" t="str">
        <f>IF($B31="N/A","N/A",IF(C31&gt;=8,"No",IF(C31&lt;2,"No","Yes")))</f>
        <v>Yes</v>
      </c>
      <c r="E31" s="90">
        <v>7.7146720757000002</v>
      </c>
      <c r="F31" s="87" t="str">
        <f>IF($B31="N/A","N/A",IF(E31&gt;=8,"No",IF(E31&lt;2,"No","Yes")))</f>
        <v>Yes</v>
      </c>
      <c r="G31" s="90">
        <v>7.9518509254999996</v>
      </c>
      <c r="H31" s="87" t="str">
        <f>IF($B31="N/A","N/A",IF(G31&gt;=8,"No",IF(G31&lt;2,"No","Yes")))</f>
        <v>Yes</v>
      </c>
      <c r="I31" s="90">
        <v>-0.99299999999999999</v>
      </c>
      <c r="J31" s="90">
        <v>3.0739999999999998</v>
      </c>
      <c r="K31" s="87" t="str">
        <f t="shared" si="3"/>
        <v>Yes</v>
      </c>
    </row>
    <row r="32" spans="1:11">
      <c r="A32" s="200" t="s">
        <v>190</v>
      </c>
      <c r="B32" s="82" t="s">
        <v>16</v>
      </c>
      <c r="C32" s="90">
        <v>9.0692274305999998</v>
      </c>
      <c r="D32" s="87" t="str">
        <f>IF($B32="N/A","N/A",IF(C32&gt;=8,"No",IF(C32&lt;2,"No","Yes")))</f>
        <v>No</v>
      </c>
      <c r="E32" s="90">
        <v>8.7039289506999999</v>
      </c>
      <c r="F32" s="87" t="str">
        <f>IF($B32="N/A","N/A",IF(E32&gt;=8,"No",IF(E32&lt;2,"No","Yes")))</f>
        <v>No</v>
      </c>
      <c r="G32" s="90">
        <v>9.5441488697000008</v>
      </c>
      <c r="H32" s="87" t="str">
        <f>IF($B32="N/A","N/A",IF(G32&gt;=8,"No",IF(G32&lt;2,"No","Yes")))</f>
        <v>No</v>
      </c>
      <c r="I32" s="90">
        <v>-4.03</v>
      </c>
      <c r="J32" s="90">
        <v>9.6530000000000005</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99.962579519000002</v>
      </c>
      <c r="H33" s="87" t="str">
        <f>IF($B33="N/A","N/A",IF(G33&gt;100,"No",IF(G33&lt;98,"No","Yes")))</f>
        <v>Yes</v>
      </c>
      <c r="I33" s="90" t="s">
        <v>50</v>
      </c>
      <c r="J33" s="90" t="s">
        <v>50</v>
      </c>
      <c r="K33" s="87" t="str">
        <f t="shared" si="3"/>
        <v>N/A</v>
      </c>
    </row>
    <row r="34" spans="1:11">
      <c r="A34" s="200" t="s">
        <v>191</v>
      </c>
      <c r="B34" s="204" t="s">
        <v>53</v>
      </c>
      <c r="C34" s="90">
        <v>97.084642896000005</v>
      </c>
      <c r="D34" s="87" t="str">
        <f>IF($B34="N/A","N/A",IF(C34&gt;100,"No",IF(C34&lt;95,"No","Yes")))</f>
        <v>Yes</v>
      </c>
      <c r="E34" s="90">
        <v>97.290260365999998</v>
      </c>
      <c r="F34" s="87" t="str">
        <f>IF($B34="N/A","N/A",IF(E34&gt;100,"No",IF(E34&lt;95,"No","Yes")))</f>
        <v>Yes</v>
      </c>
      <c r="G34" s="90">
        <v>97.268304852</v>
      </c>
      <c r="H34" s="87" t="str">
        <f>IF($B34="N/A","N/A",IF(G34&gt;100,"No",IF(G34&lt;95,"No","Yes")))</f>
        <v>Yes</v>
      </c>
      <c r="I34" s="90">
        <v>0.21179999999999999</v>
      </c>
      <c r="J34" s="90">
        <v>-2.3E-2</v>
      </c>
      <c r="K34" s="87" t="str">
        <f t="shared" si="3"/>
        <v>Yes</v>
      </c>
    </row>
    <row r="35" spans="1:11">
      <c r="A35" s="200" t="s">
        <v>192</v>
      </c>
      <c r="B35" s="82" t="s">
        <v>53</v>
      </c>
      <c r="C35" s="90">
        <v>99.880784653999996</v>
      </c>
      <c r="D35" s="87" t="str">
        <f>IF($B35="N/A","N/A",IF(C35&gt;100,"No",IF(C35&lt;95,"No","Yes")))</f>
        <v>Yes</v>
      </c>
      <c r="E35" s="90">
        <v>99.893924783000003</v>
      </c>
      <c r="F35" s="87" t="str">
        <f>IF($B35="N/A","N/A",IF(E35&gt;100,"No",IF(E35&lt;95,"No","Yes")))</f>
        <v>Yes</v>
      </c>
      <c r="G35" s="90">
        <v>99.862791568000006</v>
      </c>
      <c r="H35" s="87" t="str">
        <f>IF($B35="N/A","N/A",IF(G35&gt;100,"No",IF(G35&lt;95,"No","Yes")))</f>
        <v>Yes</v>
      </c>
      <c r="I35" s="90">
        <v>1.32E-2</v>
      </c>
      <c r="J35" s="90">
        <v>-3.1E-2</v>
      </c>
      <c r="K35" s="87" t="str">
        <f t="shared" si="3"/>
        <v>Yes</v>
      </c>
    </row>
    <row r="36" spans="1:11">
      <c r="A36" s="200" t="s">
        <v>193</v>
      </c>
      <c r="B36" s="82" t="s">
        <v>54</v>
      </c>
      <c r="C36" s="90">
        <v>2.1675517500000002E-2</v>
      </c>
      <c r="D36" s="87" t="str">
        <f>IF($B36="N/A","N/A",IF(C36&gt;5,"No",IF(C36&lt;=0,"No","Yes")))</f>
        <v>Yes</v>
      </c>
      <c r="E36" s="90">
        <v>4.8216007700000001E-2</v>
      </c>
      <c r="F36" s="87" t="str">
        <f>IF($B36="N/A","N/A",IF(E36&gt;5,"No",IF(E36&lt;=0,"No","Yes")))</f>
        <v>Yes</v>
      </c>
      <c r="G36" s="90">
        <v>6.2367469100000003E-2</v>
      </c>
      <c r="H36" s="87" t="str">
        <f>IF($B36="N/A","N/A",IF(G36&gt;5,"No",IF(G36&lt;=0,"No","Yes")))</f>
        <v>Yes</v>
      </c>
      <c r="I36" s="90">
        <v>122.4</v>
      </c>
      <c r="J36" s="90">
        <v>29.35</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1.9675951012999999</v>
      </c>
      <c r="D38" s="87" t="str">
        <f>IF($B38="N/A","N/A",IF(C38&gt;=2,"Yes","No"))</f>
        <v>No</v>
      </c>
      <c r="E38" s="90">
        <v>1.9671166827</v>
      </c>
      <c r="F38" s="87" t="str">
        <f>IF($B38="N/A","N/A",IF(E38&gt;=2,"Yes","No"))</f>
        <v>No</v>
      </c>
      <c r="G38" s="90">
        <v>1.9728077835</v>
      </c>
      <c r="H38" s="87" t="str">
        <f>IF($B38="N/A","N/A",IF(G38&gt;=2,"Yes","No"))</f>
        <v>No</v>
      </c>
      <c r="I38" s="90">
        <v>-2.4E-2</v>
      </c>
      <c r="J38" s="90">
        <v>0.2893</v>
      </c>
      <c r="K38" s="87" t="str">
        <f t="shared" si="3"/>
        <v>Yes</v>
      </c>
    </row>
    <row r="39" spans="1:11">
      <c r="A39" s="200" t="s">
        <v>196</v>
      </c>
      <c r="B39" s="82" t="s">
        <v>56</v>
      </c>
      <c r="C39" s="90">
        <v>7.1095697409999996</v>
      </c>
      <c r="D39" s="87" t="str">
        <f>IF($B39="N/A","N/A",IF(C39&gt;30,"No",IF(C39&lt;5,"No","Yes")))</f>
        <v>Yes</v>
      </c>
      <c r="E39" s="90">
        <v>6.7020250722999997</v>
      </c>
      <c r="F39" s="87" t="str">
        <f>IF($B39="N/A","N/A",IF(E39&gt;30,"No",IF(E39&lt;5,"No","Yes")))</f>
        <v>Yes</v>
      </c>
      <c r="G39" s="90">
        <v>5.8126481226999998</v>
      </c>
      <c r="H39" s="87" t="str">
        <f>IF($B39="N/A","N/A",IF(G39&gt;30,"No",IF(G39&lt;5,"No","Yes")))</f>
        <v>Yes</v>
      </c>
      <c r="I39" s="90">
        <v>-5.73</v>
      </c>
      <c r="J39" s="90">
        <v>-13.3</v>
      </c>
      <c r="K39" s="87" t="str">
        <f t="shared" si="3"/>
        <v>Yes</v>
      </c>
    </row>
    <row r="40" spans="1:11">
      <c r="A40" s="200" t="s">
        <v>197</v>
      </c>
      <c r="B40" s="82" t="s">
        <v>10</v>
      </c>
      <c r="C40" s="90">
        <v>28.947653625000001</v>
      </c>
      <c r="D40" s="87" t="str">
        <f>IF($B40="N/A","N/A",IF(C40&gt;75,"No",IF(C40&lt;15,"No","Yes")))</f>
        <v>Yes</v>
      </c>
      <c r="E40" s="90">
        <v>30.019286402999999</v>
      </c>
      <c r="F40" s="87" t="str">
        <f>IF($B40="N/A","N/A",IF(E40&gt;75,"No",IF(E40&lt;15,"No","Yes")))</f>
        <v>Yes</v>
      </c>
      <c r="G40" s="90">
        <v>25.545715354999999</v>
      </c>
      <c r="H40" s="87" t="str">
        <f>IF($B40="N/A","N/A",IF(G40&gt;75,"No",IF(G40&lt;15,"No","Yes")))</f>
        <v>Yes</v>
      </c>
      <c r="I40" s="90">
        <v>3.702</v>
      </c>
      <c r="J40" s="90">
        <v>-14.9</v>
      </c>
      <c r="K40" s="87" t="str">
        <f t="shared" si="3"/>
        <v>Yes</v>
      </c>
    </row>
    <row r="41" spans="1:11">
      <c r="A41" s="200" t="s">
        <v>198</v>
      </c>
      <c r="B41" s="82" t="s">
        <v>11</v>
      </c>
      <c r="C41" s="90">
        <v>63.942776633999998</v>
      </c>
      <c r="D41" s="87" t="str">
        <f>IF($B41="N/A","N/A",IF(C41&gt;70,"No",IF(C41&lt;25,"No","Yes")))</f>
        <v>Yes</v>
      </c>
      <c r="E41" s="90">
        <v>63.278688525</v>
      </c>
      <c r="F41" s="87" t="str">
        <f>IF($B41="N/A","N/A",IF(E41&gt;70,"No",IF(E41&lt;25,"No","Yes")))</f>
        <v>Yes</v>
      </c>
      <c r="G41" s="90">
        <v>68.641636521999999</v>
      </c>
      <c r="H41" s="87" t="str">
        <f>IF($B41="N/A","N/A",IF(G41&gt;70,"No",IF(G41&lt;25,"No","Yes")))</f>
        <v>Yes</v>
      </c>
      <c r="I41" s="90">
        <v>-1.04</v>
      </c>
      <c r="J41" s="90">
        <v>8.4749999999999996</v>
      </c>
      <c r="K41" s="87" t="str">
        <f t="shared" si="3"/>
        <v>Yes</v>
      </c>
    </row>
    <row r="42" spans="1:11">
      <c r="A42" s="200" t="s">
        <v>199</v>
      </c>
      <c r="B42" s="82" t="s">
        <v>18</v>
      </c>
      <c r="C42" s="90">
        <v>2.1675517500000002E-2</v>
      </c>
      <c r="D42" s="87" t="str">
        <f>IF($B42="N/A","N/A",IF(C42&gt;70,"No",IF(C42&lt;35,"No","Yes")))</f>
        <v>No</v>
      </c>
      <c r="E42" s="90">
        <v>0.1735776278</v>
      </c>
      <c r="F42" s="87" t="str">
        <f>IF($B42="N/A","N/A",IF(E42&gt;70,"No",IF(E42&lt;35,"No","Yes")))</f>
        <v>No</v>
      </c>
      <c r="G42" s="90">
        <v>0.1621554197</v>
      </c>
      <c r="H42" s="87" t="str">
        <f>IF($B42="N/A","N/A",IF(G42&gt;70,"No",IF(G42&lt;35,"No","Yes")))</f>
        <v>No</v>
      </c>
      <c r="I42" s="90">
        <v>700.8</v>
      </c>
      <c r="J42" s="90">
        <v>-6.58</v>
      </c>
      <c r="K42" s="87" t="str">
        <f t="shared" si="3"/>
        <v>Yes</v>
      </c>
    </row>
    <row r="43" spans="1:11">
      <c r="A43" s="200" t="s">
        <v>200</v>
      </c>
      <c r="B43" s="82" t="s">
        <v>128</v>
      </c>
      <c r="C43" s="90">
        <v>1</v>
      </c>
      <c r="D43" s="87" t="str">
        <f>IF($B43="N/A","N/A",IF(C43&gt;1,"Yes","No"))</f>
        <v>No</v>
      </c>
      <c r="E43" s="90">
        <v>1</v>
      </c>
      <c r="F43" s="87" t="str">
        <f>IF($B43="N/A","N/A",IF(E43&gt;1,"Yes","No"))</f>
        <v>No</v>
      </c>
      <c r="G43" s="90">
        <v>1</v>
      </c>
      <c r="H43" s="87" t="str">
        <f>IF($B43="N/A","N/A",IF(G43&gt;1,"Yes","No"))</f>
        <v>No</v>
      </c>
      <c r="I43" s="90">
        <v>0</v>
      </c>
      <c r="J43" s="90">
        <v>0</v>
      </c>
      <c r="K43" s="87" t="str">
        <f t="shared" si="3"/>
        <v>Yes</v>
      </c>
    </row>
    <row r="44" spans="1:11">
      <c r="A44" s="200" t="s">
        <v>201</v>
      </c>
      <c r="B44" s="82" t="s">
        <v>50</v>
      </c>
      <c r="C44" s="90">
        <v>100</v>
      </c>
      <c r="D44" s="87" t="str">
        <f>IF($B44="N/A","N/A",IF(C44&gt;15,"No",IF(C44&lt;-15,"No","Yes")))</f>
        <v>N/A</v>
      </c>
      <c r="E44" s="90">
        <v>94.444444443999998</v>
      </c>
      <c r="F44" s="87" t="str">
        <f>IF($B44="N/A","N/A",IF(E44&gt;15,"No",IF(E44&lt;-15,"No","Yes")))</f>
        <v>N/A</v>
      </c>
      <c r="G44" s="90">
        <v>23.076923077</v>
      </c>
      <c r="H44" s="87" t="str">
        <f>IF($B44="N/A","N/A",IF(G44&gt;15,"No",IF(G44&lt;-15,"No","Yes")))</f>
        <v>N/A</v>
      </c>
      <c r="I44" s="90">
        <v>-5.56</v>
      </c>
      <c r="J44" s="90">
        <v>-75.599999999999994</v>
      </c>
      <c r="K44" s="87" t="str">
        <f t="shared" si="3"/>
        <v>No</v>
      </c>
    </row>
    <row r="45" spans="1:11">
      <c r="A45" s="200" t="s">
        <v>202</v>
      </c>
      <c r="B45" s="82" t="s">
        <v>50</v>
      </c>
      <c r="C45" s="90">
        <v>0</v>
      </c>
      <c r="D45" s="87" t="str">
        <f>IF($B45="N/A","N/A",IF(C45&gt;15,"No",IF(C45&lt;-15,"No","Yes")))</f>
        <v>N/A</v>
      </c>
      <c r="E45" s="90">
        <v>0</v>
      </c>
      <c r="F45" s="87" t="str">
        <f>IF($B45="N/A","N/A",IF(E45&gt;15,"No",IF(E45&lt;-15,"No","Yes")))</f>
        <v>N/A</v>
      </c>
      <c r="G45" s="90">
        <v>0</v>
      </c>
      <c r="H45" s="87" t="str">
        <f>IF($B45="N/A","N/A",IF(G45&gt;15,"No",IF(G45&lt;-15,"No","Yes")))</f>
        <v>N/A</v>
      </c>
      <c r="I45" s="90" t="s">
        <v>1090</v>
      </c>
      <c r="J45" s="90" t="s">
        <v>1090</v>
      </c>
      <c r="K45" s="87" t="str">
        <f t="shared" si="3"/>
        <v>N/A</v>
      </c>
    </row>
    <row r="46" spans="1:11">
      <c r="A46" s="200" t="s">
        <v>203</v>
      </c>
      <c r="B46" s="82" t="s">
        <v>50</v>
      </c>
      <c r="C46" s="90">
        <v>100</v>
      </c>
      <c r="D46" s="87" t="str">
        <f>IF($B46="N/A","N/A",IF(C46&gt;15,"No",IF(C46&lt;-15,"No","Yes")))</f>
        <v>N/A</v>
      </c>
      <c r="E46" s="90">
        <v>100</v>
      </c>
      <c r="F46" s="87" t="str">
        <f>IF($B46="N/A","N/A",IF(E46&gt;15,"No",IF(E46&lt;-15,"No","Yes")))</f>
        <v>N/A</v>
      </c>
      <c r="G46" s="90">
        <v>100</v>
      </c>
      <c r="H46" s="87" t="str">
        <f>IF($B46="N/A","N/A",IF(G46&gt;15,"No",IF(G46&lt;-15,"No","Yes")))</f>
        <v>N/A</v>
      </c>
      <c r="I46" s="90">
        <v>0</v>
      </c>
      <c r="J46" s="90">
        <v>0</v>
      </c>
      <c r="K46" s="87" t="str">
        <f t="shared" si="3"/>
        <v>Yes</v>
      </c>
    </row>
    <row r="47" spans="1:11">
      <c r="A47" s="200" t="s">
        <v>204</v>
      </c>
      <c r="B47" s="82" t="s">
        <v>50</v>
      </c>
      <c r="C47" s="90" t="s">
        <v>1090</v>
      </c>
      <c r="D47" s="87" t="str">
        <f>IF($B47="N/A","N/A",IF(C47&gt;15,"No",IF(C47&lt;-15,"No","Yes")))</f>
        <v>N/A</v>
      </c>
      <c r="E47" s="90" t="s">
        <v>1090</v>
      </c>
      <c r="F47" s="87" t="str">
        <f>IF($B47="N/A","N/A",IF(E47&gt;15,"No",IF(E47&lt;-15,"No","Yes")))</f>
        <v>N/A</v>
      </c>
      <c r="G47" s="90" t="s">
        <v>1090</v>
      </c>
      <c r="H47" s="87" t="str">
        <f>IF($B47="N/A","N/A",IF(G47&gt;15,"No",IF(G47&lt;-15,"No","Yes")))</f>
        <v>N/A</v>
      </c>
      <c r="I47" s="90" t="s">
        <v>1090</v>
      </c>
      <c r="J47" s="90" t="s">
        <v>1090</v>
      </c>
      <c r="K47" s="87" t="str">
        <f t="shared" si="3"/>
        <v>N/A</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3.5222715941999998</v>
      </c>
      <c r="D49" s="87" t="str">
        <f>IF($B49="N/A","N/A",IF(C49&gt;15,"No",IF(C49&lt;-15,"No","Yes")))</f>
        <v>N/A</v>
      </c>
      <c r="E49" s="90">
        <v>3.6451301832</v>
      </c>
      <c r="F49" s="87" t="str">
        <f>IF($B49="N/A","N/A",IF(E49&gt;15,"No",IF(E49&lt;-15,"No","Yes")))</f>
        <v>N/A</v>
      </c>
      <c r="G49" s="90">
        <v>3.7794686292000002</v>
      </c>
      <c r="H49" s="87" t="str">
        <f>IF($B49="N/A","N/A",IF(G49&gt;15,"No",IF(G49&lt;-15,"No","Yes")))</f>
        <v>N/A</v>
      </c>
      <c r="I49" s="90">
        <v>3.488</v>
      </c>
      <c r="J49" s="90">
        <v>3.6850000000000001</v>
      </c>
      <c r="K49" s="87" t="str">
        <f t="shared" si="3"/>
        <v>Yes</v>
      </c>
    </row>
    <row r="50" spans="1:11" ht="25.5">
      <c r="A50" s="200" t="s">
        <v>206</v>
      </c>
      <c r="B50" s="82" t="s">
        <v>50</v>
      </c>
      <c r="C50" s="90">
        <v>9.7431451175999992</v>
      </c>
      <c r="D50" s="87" t="str">
        <f>IF($B50="N/A","N/A",IF(C50&gt;15,"No",IF(C50&lt;-15,"No","Yes")))</f>
        <v>N/A</v>
      </c>
      <c r="E50" s="90">
        <v>9.6046287367000005</v>
      </c>
      <c r="F50" s="87" t="str">
        <f>IF($B50="N/A","N/A",IF(E50&gt;15,"No",IF(E50&lt;-15,"No","Yes")))</f>
        <v>N/A</v>
      </c>
      <c r="G50" s="90">
        <v>11.500561307</v>
      </c>
      <c r="H50" s="87" t="str">
        <f>IF($B50="N/A","N/A",IF(G50&gt;15,"No",IF(G50&lt;-15,"No","Yes")))</f>
        <v>N/A</v>
      </c>
      <c r="I50" s="90">
        <v>-1.42</v>
      </c>
      <c r="J50" s="90">
        <v>19.739999999999998</v>
      </c>
      <c r="K50" s="87" t="str">
        <f t="shared" si="3"/>
        <v>No</v>
      </c>
    </row>
    <row r="51" spans="1:11">
      <c r="A51" s="213" t="s">
        <v>177</v>
      </c>
      <c r="B51" s="214"/>
      <c r="C51" s="214"/>
      <c r="D51" s="214"/>
      <c r="E51" s="214"/>
      <c r="F51" s="214"/>
      <c r="G51" s="214"/>
      <c r="H51" s="214"/>
      <c r="I51" s="214"/>
      <c r="J51" s="214"/>
      <c r="K51" s="215"/>
    </row>
    <row r="52" spans="1:11">
      <c r="A52" s="200" t="s">
        <v>701</v>
      </c>
      <c r="B52" s="82" t="s">
        <v>20</v>
      </c>
      <c r="C52" s="90">
        <v>71.420830171999995</v>
      </c>
      <c r="D52" s="87" t="str">
        <f>IF($B52="N/A","N/A",IF(C52&gt;90,"No",IF(C52&lt;75,"No","Yes")))</f>
        <v>No</v>
      </c>
      <c r="E52" s="90">
        <v>71.378977821000007</v>
      </c>
      <c r="F52" s="87" t="str">
        <f>IF($B52="N/A","N/A",IF(E52&gt;90,"No",IF(E52&lt;75,"No","Yes")))</f>
        <v>No</v>
      </c>
      <c r="G52" s="90">
        <v>71.959585880000006</v>
      </c>
      <c r="H52" s="87" t="str">
        <f>IF($B52="N/A","N/A",IF(G52&gt;90,"No",IF(G52&lt;75,"No","Yes")))</f>
        <v>No</v>
      </c>
      <c r="I52" s="90">
        <v>-5.8999999999999997E-2</v>
      </c>
      <c r="J52" s="90">
        <v>0.81340000000000001</v>
      </c>
      <c r="K52" s="87" t="str">
        <f>IF(J52="Div by 0", "N/A", IF(J52="N/A","N/A", IF(J52&gt;15, "No", IF(J52&lt;-15, "No", "Yes"))))</f>
        <v>Yes</v>
      </c>
    </row>
    <row r="53" spans="1:11">
      <c r="A53" s="200" t="s">
        <v>702</v>
      </c>
      <c r="B53" s="82" t="s">
        <v>130</v>
      </c>
      <c r="C53" s="90">
        <v>24.395794949999999</v>
      </c>
      <c r="D53" s="87" t="str">
        <f>IF($B53="N/A","N/A",IF(C53&gt;10,"No",IF(C53&lt;1,"No","Yes")))</f>
        <v>No</v>
      </c>
      <c r="E53" s="90">
        <v>23.760848601999999</v>
      </c>
      <c r="F53" s="87" t="str">
        <f>IF($B53="N/A","N/A",IF(E53&gt;10,"No",IF(E53&lt;1,"No","Yes")))</f>
        <v>No</v>
      </c>
      <c r="G53" s="90">
        <v>23.325433453999999</v>
      </c>
      <c r="H53" s="87" t="str">
        <f>IF($B53="N/A","N/A",IF(G53&gt;10,"No",IF(G53&lt;1,"No","Yes")))</f>
        <v>No</v>
      </c>
      <c r="I53" s="90">
        <v>-2.6</v>
      </c>
      <c r="J53" s="90">
        <v>-1.83</v>
      </c>
      <c r="K53" s="87" t="str">
        <f>IF(J53="Div by 0", "N/A", IF(J53="N/A","N/A", IF(J53&gt;15, "No", IF(J53&lt;-15, "No", "Yes"))))</f>
        <v>Yes</v>
      </c>
    </row>
    <row r="54" spans="1:11">
      <c r="A54" s="200" t="s">
        <v>703</v>
      </c>
      <c r="B54" s="82" t="s">
        <v>173</v>
      </c>
      <c r="C54" s="90">
        <v>2.4601712365999999</v>
      </c>
      <c r="D54" s="87" t="str">
        <f>IF($B54="N/A","N/A",IF(C54&gt;2,"No",IF(C54&lt;=0,"No","Yes")))</f>
        <v>No</v>
      </c>
      <c r="E54" s="90">
        <v>2.8929604629000001</v>
      </c>
      <c r="F54" s="87" t="str">
        <f>IF($B54="N/A","N/A",IF(E54&gt;2,"No",IF(E54&lt;=0,"No","Yes")))</f>
        <v>No</v>
      </c>
      <c r="G54" s="90">
        <v>3.0560059872999998</v>
      </c>
      <c r="H54" s="87" t="str">
        <f>IF($B54="N/A","N/A",IF(G54&gt;2,"No",IF(G54&lt;=0,"No","Yes")))</f>
        <v>No</v>
      </c>
      <c r="I54" s="90">
        <v>17.59</v>
      </c>
      <c r="J54" s="90">
        <v>5.6360000000000001</v>
      </c>
      <c r="K54" s="87" t="str">
        <f>IF(J54="Div by 0", "N/A", IF(J54="N/A","N/A", IF(J54&gt;15, "No", IF(J54&lt;-15, "No", "Yes"))))</f>
        <v>Yes</v>
      </c>
    </row>
    <row r="55" spans="1:11">
      <c r="A55" s="200" t="s">
        <v>704</v>
      </c>
      <c r="B55" s="82" t="s">
        <v>174</v>
      </c>
      <c r="C55" s="90">
        <v>1.3763953614</v>
      </c>
      <c r="D55" s="87" t="str">
        <f>IF($B55="N/A","N/A",IF(C55&gt;3,"No",IF(C55&lt;=0,"No","Yes")))</f>
        <v>Yes</v>
      </c>
      <c r="E55" s="90">
        <v>1.4657666345</v>
      </c>
      <c r="F55" s="87" t="str">
        <f>IF($B55="N/A","N/A",IF(E55&gt;3,"No",IF(E55&lt;=0,"No","Yes")))</f>
        <v>Yes</v>
      </c>
      <c r="G55" s="90">
        <v>1.3097168517</v>
      </c>
      <c r="H55" s="87" t="str">
        <f>IF($B55="N/A","N/A",IF(G55&gt;3,"No",IF(G55&lt;=0,"No","Yes")))</f>
        <v>Yes</v>
      </c>
      <c r="I55" s="90">
        <v>6.4930000000000003</v>
      </c>
      <c r="J55" s="90">
        <v>-10.6</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9547</v>
      </c>
      <c r="D57" s="87" t="str">
        <f>IF($B57="N/A","N/A",IF(C57&gt;15,"No",IF(C57&lt;-15,"No","Yes")))</f>
        <v>N/A</v>
      </c>
      <c r="E57" s="83">
        <v>9337</v>
      </c>
      <c r="F57" s="87" t="str">
        <f>IF($B57="N/A","N/A",IF(E57&gt;15,"No",IF(E57&lt;-15,"No","Yes")))</f>
        <v>N/A</v>
      </c>
      <c r="G57" s="83">
        <v>9590</v>
      </c>
      <c r="H57" s="87" t="str">
        <f>IF($B57="N/A","N/A",IF(G57&gt;15,"No",IF(G57&lt;-15,"No","Yes")))</f>
        <v>N/A</v>
      </c>
      <c r="I57" s="90">
        <v>-2.2000000000000002</v>
      </c>
      <c r="J57" s="90">
        <v>2.71</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1388.1398345</v>
      </c>
      <c r="D60" s="87" t="str">
        <f>IF($B60="N/A","N/A",IF(C60&gt;15,"No",IF(C60&lt;-15,"No","Yes")))</f>
        <v>N/A</v>
      </c>
      <c r="E60" s="211">
        <v>1183.2037057</v>
      </c>
      <c r="F60" s="87" t="str">
        <f>IF($B60="N/A","N/A",IF(E60&gt;15,"No",IF(E60&lt;-15,"No","Yes")))</f>
        <v>N/A</v>
      </c>
      <c r="G60" s="211">
        <v>1276.8813347</v>
      </c>
      <c r="H60" s="87" t="str">
        <f>IF($B60="N/A","N/A",IF(G60&gt;15,"No",IF(G60&lt;-15,"No","Yes")))</f>
        <v>N/A</v>
      </c>
      <c r="I60" s="90">
        <v>-14.8</v>
      </c>
      <c r="J60" s="90">
        <v>7.9169999999999998</v>
      </c>
      <c r="K60" s="87" t="str">
        <f t="shared" si="4"/>
        <v>Yes</v>
      </c>
    </row>
    <row r="61" spans="1:11">
      <c r="A61" s="200" t="s">
        <v>48</v>
      </c>
      <c r="B61" s="82" t="s">
        <v>50</v>
      </c>
      <c r="C61" s="90">
        <v>2.09489892E-2</v>
      </c>
      <c r="D61" s="87" t="str">
        <f>IF($B61="N/A","N/A",IF(C61&gt;15,"No",IF(C61&lt;-15,"No","Yes")))</f>
        <v>N/A</v>
      </c>
      <c r="E61" s="90">
        <v>7.4970547299999996E-2</v>
      </c>
      <c r="F61" s="87" t="str">
        <f>IF($B61="N/A","N/A",IF(E61&gt;15,"No",IF(E61&lt;-15,"No","Yes")))</f>
        <v>N/A</v>
      </c>
      <c r="G61" s="90">
        <v>7.2992700699999996E-2</v>
      </c>
      <c r="H61" s="87" t="str">
        <f>IF($B61="N/A","N/A",IF(G61&gt;15,"No",IF(G61&lt;-15,"No","Yes")))</f>
        <v>N/A</v>
      </c>
      <c r="I61" s="90">
        <v>257.89999999999998</v>
      </c>
      <c r="J61" s="90">
        <v>-2.64</v>
      </c>
      <c r="K61" s="87" t="str">
        <f t="shared" si="4"/>
        <v>Yes</v>
      </c>
    </row>
    <row r="62" spans="1:11">
      <c r="A62" s="200" t="s">
        <v>187</v>
      </c>
      <c r="B62" s="82" t="s">
        <v>50</v>
      </c>
      <c r="C62" s="211">
        <v>126.5</v>
      </c>
      <c r="D62" s="87" t="str">
        <f>IF($B62="N/A","N/A",IF(C62&gt;15,"No",IF(C62&lt;-15,"No","Yes")))</f>
        <v>N/A</v>
      </c>
      <c r="E62" s="211">
        <v>5179.4285713999998</v>
      </c>
      <c r="F62" s="87" t="str">
        <f>IF($B62="N/A","N/A",IF(E62&gt;15,"No",IF(E62&lt;-15,"No","Yes")))</f>
        <v>N/A</v>
      </c>
      <c r="G62" s="211">
        <v>847.28571428999999</v>
      </c>
      <c r="H62" s="87" t="str">
        <f>IF($B62="N/A","N/A",IF(G62&gt;15,"No",IF(G62&lt;-15,"No","Yes")))</f>
        <v>N/A</v>
      </c>
      <c r="I62" s="90">
        <v>3994</v>
      </c>
      <c r="J62" s="90">
        <v>-83.6</v>
      </c>
      <c r="K62" s="87" t="str">
        <f t="shared" si="4"/>
        <v>No</v>
      </c>
    </row>
    <row r="63" spans="1:11">
      <c r="A63" s="200" t="s">
        <v>125</v>
      </c>
      <c r="B63" s="82" t="s">
        <v>53</v>
      </c>
      <c r="C63" s="90">
        <v>98.502147270999998</v>
      </c>
      <c r="D63" s="87" t="str">
        <f>IF($B63="N/A","N/A",IF(C63&gt;100,"No",IF(C63&lt;95,"No","Yes")))</f>
        <v>Yes</v>
      </c>
      <c r="E63" s="90">
        <v>97.697333190999998</v>
      </c>
      <c r="F63" s="87" t="str">
        <f>IF($B63="N/A","N/A",IF(E63&gt;100,"No",IF(E63&lt;95,"No","Yes")))</f>
        <v>Yes</v>
      </c>
      <c r="G63" s="90">
        <v>98.540145984999995</v>
      </c>
      <c r="H63" s="87" t="str">
        <f>IF($B63="N/A","N/A",IF(G63&gt;100,"No",IF(G63&lt;95,"No","Yes")))</f>
        <v>Yes</v>
      </c>
      <c r="I63" s="90">
        <v>-0.81699999999999995</v>
      </c>
      <c r="J63" s="90">
        <v>0.86270000000000002</v>
      </c>
      <c r="K63" s="87" t="str">
        <f t="shared" si="4"/>
        <v>Yes</v>
      </c>
    </row>
    <row r="64" spans="1:11">
      <c r="A64" s="200" t="s">
        <v>188</v>
      </c>
      <c r="B64" s="82" t="s">
        <v>128</v>
      </c>
      <c r="C64" s="90">
        <v>1.0081880051000001</v>
      </c>
      <c r="D64" s="87" t="str">
        <f>IF($B64="N/A","N/A",IF(C64&gt;1,"Yes","No"))</f>
        <v>Yes</v>
      </c>
      <c r="E64" s="90">
        <v>1.0055908791999999</v>
      </c>
      <c r="F64" s="87" t="str">
        <f>IF($B64="N/A","N/A",IF(E64&gt;1,"Yes","No"))</f>
        <v>Yes</v>
      </c>
      <c r="G64" s="90">
        <v>1.0076190476</v>
      </c>
      <c r="H64" s="87" t="str">
        <f>IF($B64="N/A","N/A",IF(G64&gt;1,"Yes","No"))</f>
        <v>Yes</v>
      </c>
      <c r="I64" s="90">
        <v>-0.25800000000000001</v>
      </c>
      <c r="J64" s="90">
        <v>0.20169999999999999</v>
      </c>
      <c r="K64" s="87" t="str">
        <f t="shared" si="4"/>
        <v>Yes</v>
      </c>
    </row>
    <row r="65" spans="1:11">
      <c r="A65" s="200" t="s">
        <v>126</v>
      </c>
      <c r="B65" s="82" t="s">
        <v>53</v>
      </c>
      <c r="C65" s="90">
        <v>10.128836284</v>
      </c>
      <c r="D65" s="87" t="str">
        <f>IF($B65="N/A","N/A",IF(C65&gt;100,"No",IF(C65&lt;95,"No","Yes")))</f>
        <v>No</v>
      </c>
      <c r="E65" s="90">
        <v>9.8961122415999991</v>
      </c>
      <c r="F65" s="87" t="str">
        <f>IF($B65="N/A","N/A",IF(E65&gt;100,"No",IF(E65&lt;95,"No","Yes")))</f>
        <v>No</v>
      </c>
      <c r="G65" s="90">
        <v>10.375391032</v>
      </c>
      <c r="H65" s="87" t="str">
        <f>IF($B65="N/A","N/A",IF(G65&gt;100,"No",IF(G65&lt;95,"No","Yes")))</f>
        <v>No</v>
      </c>
      <c r="I65" s="90">
        <v>-2.2999999999999998</v>
      </c>
      <c r="J65" s="90">
        <v>4.843</v>
      </c>
      <c r="K65" s="87" t="str">
        <f t="shared" si="4"/>
        <v>Yes</v>
      </c>
    </row>
    <row r="66" spans="1:11">
      <c r="A66" s="200" t="s">
        <v>189</v>
      </c>
      <c r="B66" s="82" t="s">
        <v>129</v>
      </c>
      <c r="C66" s="90">
        <v>1.0661840745</v>
      </c>
      <c r="D66" s="87" t="str">
        <f>IF($B66="N/A","N/A",IF(C66&gt;3,"Yes","No"))</f>
        <v>No</v>
      </c>
      <c r="E66" s="90">
        <v>1.0487012987</v>
      </c>
      <c r="F66" s="87" t="str">
        <f>IF($B66="N/A","N/A",IF(E66&gt;3,"Yes","No"))</f>
        <v>No</v>
      </c>
      <c r="G66" s="90">
        <v>1.7366834171000001</v>
      </c>
      <c r="H66" s="87" t="str">
        <f>IF($B66="N/A","N/A",IF(G66&gt;3,"Yes","No"))</f>
        <v>No</v>
      </c>
      <c r="I66" s="90">
        <v>-1.64</v>
      </c>
      <c r="J66" s="90">
        <v>65.599999999999994</v>
      </c>
      <c r="K66" s="87" t="str">
        <f t="shared" si="4"/>
        <v>No</v>
      </c>
    </row>
    <row r="67" spans="1:11">
      <c r="A67" s="200" t="s">
        <v>843</v>
      </c>
      <c r="B67" s="82" t="s">
        <v>16</v>
      </c>
      <c r="C67" s="90">
        <v>6.8653463272000002</v>
      </c>
      <c r="D67" s="87" t="str">
        <f>IF($B67="N/A","N/A",IF(C67&gt;=8,"No",IF(C67&lt;2,"No","Yes")))</f>
        <v>Yes</v>
      </c>
      <c r="E67" s="90">
        <v>6.5359056806</v>
      </c>
      <c r="F67" s="87" t="str">
        <f>IF($B67="N/A","N/A",IF(E67&gt;=8,"No",IF(E67&lt;2,"No","Yes")))</f>
        <v>Yes</v>
      </c>
      <c r="G67" s="90">
        <v>6.2947741733999996</v>
      </c>
      <c r="H67" s="87" t="str">
        <f>IF($B67="N/A","N/A",IF(G67&gt;=8,"No",IF(G67&lt;2,"No","Yes")))</f>
        <v>Yes</v>
      </c>
      <c r="I67" s="90">
        <v>-4.8</v>
      </c>
      <c r="J67" s="90">
        <v>-3.69</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99.812304483999995</v>
      </c>
      <c r="H68" s="87" t="str">
        <f>IF($B68="N/A","N/A",IF(G68&gt;100,"No",IF(G68&lt;98,"No","Yes")))</f>
        <v>Yes</v>
      </c>
      <c r="I68" s="90" t="s">
        <v>50</v>
      </c>
      <c r="J68" s="90" t="s">
        <v>50</v>
      </c>
      <c r="K68" s="87" t="str">
        <f t="shared" si="4"/>
        <v>N/A</v>
      </c>
    </row>
    <row r="69" spans="1:11">
      <c r="A69" s="200" t="s">
        <v>191</v>
      </c>
      <c r="B69" s="82" t="s">
        <v>53</v>
      </c>
      <c r="C69" s="90">
        <v>99.382004817999999</v>
      </c>
      <c r="D69" s="87" t="str">
        <f>IF($B69="N/A","N/A",IF(C69&gt;100,"No",IF(C69&lt;95,"No","Yes")))</f>
        <v>Yes</v>
      </c>
      <c r="E69" s="90">
        <v>95.576737710000003</v>
      </c>
      <c r="F69" s="87" t="str">
        <f>IF($B69="N/A","N/A",IF(E69&gt;100,"No",IF(E69&lt;95,"No","Yes")))</f>
        <v>Yes</v>
      </c>
      <c r="G69" s="90">
        <v>98.435870699000006</v>
      </c>
      <c r="H69" s="87" t="str">
        <f>IF($B69="N/A","N/A",IF(G69&gt;100,"No",IF(G69&lt;95,"No","Yes")))</f>
        <v>Yes</v>
      </c>
      <c r="I69" s="90">
        <v>-3.83</v>
      </c>
      <c r="J69" s="90">
        <v>2.9910000000000001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2.0136168429999999</v>
      </c>
      <c r="D72" s="87" t="str">
        <f>IF($B72="N/A","N/A",IF(C72&gt;=2,"Yes","No"))</f>
        <v>Yes</v>
      </c>
      <c r="E72" s="90">
        <v>2.0101745743000001</v>
      </c>
      <c r="F72" s="87" t="str">
        <f>IF($B72="N/A","N/A",IF(E72&gt;=2,"Yes","No"))</f>
        <v>Yes</v>
      </c>
      <c r="G72" s="90">
        <v>2.0085505735</v>
      </c>
      <c r="H72" s="87" t="str">
        <f>IF($B72="N/A","N/A",IF(G72&gt;=2,"Yes","No"))</f>
        <v>Yes</v>
      </c>
      <c r="I72" s="90">
        <v>-0.17100000000000001</v>
      </c>
      <c r="J72" s="90">
        <v>-8.1000000000000003E-2</v>
      </c>
      <c r="K72" s="87" t="str">
        <f t="shared" si="4"/>
        <v>Yes</v>
      </c>
    </row>
    <row r="73" spans="1:11">
      <c r="A73" s="200" t="s">
        <v>196</v>
      </c>
      <c r="B73" s="82" t="s">
        <v>56</v>
      </c>
      <c r="C73" s="90">
        <v>7.7092280297000002</v>
      </c>
      <c r="D73" s="87" t="str">
        <f>IF($B73="N/A","N/A",IF(C73&gt;30,"No",IF(C73&lt;5,"No","Yes")))</f>
        <v>Yes</v>
      </c>
      <c r="E73" s="90">
        <v>7.1971725394000003</v>
      </c>
      <c r="F73" s="87" t="str">
        <f>IF($B73="N/A","N/A",IF(E73&gt;30,"No",IF(E73&lt;5,"No","Yes")))</f>
        <v>Yes</v>
      </c>
      <c r="G73" s="90">
        <v>6.7674661105</v>
      </c>
      <c r="H73" s="87" t="str">
        <f>IF($B73="N/A","N/A",IF(G73&gt;30,"No",IF(G73&lt;5,"No","Yes")))</f>
        <v>Yes</v>
      </c>
      <c r="I73" s="90">
        <v>-6.64</v>
      </c>
      <c r="J73" s="90">
        <v>-5.97</v>
      </c>
      <c r="K73" s="87" t="str">
        <f t="shared" si="4"/>
        <v>Yes</v>
      </c>
    </row>
    <row r="74" spans="1:11">
      <c r="A74" s="200" t="s">
        <v>197</v>
      </c>
      <c r="B74" s="82" t="s">
        <v>10</v>
      </c>
      <c r="C74" s="90">
        <v>39.562166124999997</v>
      </c>
      <c r="D74" s="87" t="str">
        <f>IF($B74="N/A","N/A",IF(C74&gt;75,"No",IF(C74&lt;15,"No","Yes")))</f>
        <v>Yes</v>
      </c>
      <c r="E74" s="90">
        <v>39.498768341000002</v>
      </c>
      <c r="F74" s="87" t="str">
        <f>IF($B74="N/A","N/A",IF(E74&gt;75,"No",IF(E74&lt;15,"No","Yes")))</f>
        <v>Yes</v>
      </c>
      <c r="G74" s="90">
        <v>38.123044837999998</v>
      </c>
      <c r="H74" s="87" t="str">
        <f>IF($B74="N/A","N/A",IF(G74&gt;75,"No",IF(G74&lt;15,"No","Yes")))</f>
        <v>Yes</v>
      </c>
      <c r="I74" s="90">
        <v>-0.16</v>
      </c>
      <c r="J74" s="90">
        <v>-3.48</v>
      </c>
      <c r="K74" s="87" t="str">
        <f t="shared" si="4"/>
        <v>Yes</v>
      </c>
    </row>
    <row r="75" spans="1:11">
      <c r="A75" s="200" t="s">
        <v>198</v>
      </c>
      <c r="B75" s="82" t="s">
        <v>11</v>
      </c>
      <c r="C75" s="90">
        <v>52.728605844999997</v>
      </c>
      <c r="D75" s="87" t="str">
        <f>IF($B75="N/A","N/A",IF(C75&gt;70,"No",IF(C75&lt;25,"No","Yes")))</f>
        <v>Yes</v>
      </c>
      <c r="E75" s="90">
        <v>53.304059119999998</v>
      </c>
      <c r="F75" s="87" t="str">
        <f>IF($B75="N/A","N/A",IF(E75&gt;70,"No",IF(E75&lt;25,"No","Yes")))</f>
        <v>Yes</v>
      </c>
      <c r="G75" s="90">
        <v>55.109489050999997</v>
      </c>
      <c r="H75" s="87" t="str">
        <f>IF($B75="N/A","N/A",IF(G75&gt;70,"No",IF(G75&lt;25,"No","Yes")))</f>
        <v>Yes</v>
      </c>
      <c r="I75" s="90">
        <v>1.091</v>
      </c>
      <c r="J75" s="90">
        <v>3.387</v>
      </c>
      <c r="K75" s="87" t="str">
        <f t="shared" si="4"/>
        <v>Yes</v>
      </c>
    </row>
    <row r="76" spans="1:11">
      <c r="A76" s="200" t="s">
        <v>199</v>
      </c>
      <c r="B76" s="82" t="s">
        <v>18</v>
      </c>
      <c r="C76" s="90">
        <v>8.3272232114999998</v>
      </c>
      <c r="D76" s="87" t="str">
        <f>IF($B76="N/A","N/A",IF(C76&gt;70,"No",IF(C76&lt;35,"No","Yes")))</f>
        <v>No</v>
      </c>
      <c r="E76" s="90">
        <v>11.920317018</v>
      </c>
      <c r="F76" s="87" t="str">
        <f>IF($B76="N/A","N/A",IF(E76&gt;70,"No",IF(E76&lt;35,"No","Yes")))</f>
        <v>No</v>
      </c>
      <c r="G76" s="90">
        <v>8.9468196037999999</v>
      </c>
      <c r="H76" s="87" t="str">
        <f>IF($B76="N/A","N/A",IF(G76&gt;70,"No",IF(G76&lt;35,"No","Yes")))</f>
        <v>No</v>
      </c>
      <c r="I76" s="90">
        <v>43.15</v>
      </c>
      <c r="J76" s="90">
        <v>-24.9</v>
      </c>
      <c r="K76" s="87" t="str">
        <f t="shared" si="4"/>
        <v>No</v>
      </c>
    </row>
    <row r="77" spans="1:11">
      <c r="A77" s="200" t="s">
        <v>200</v>
      </c>
      <c r="B77" s="82" t="s">
        <v>128</v>
      </c>
      <c r="C77" s="90">
        <v>1.1018867925</v>
      </c>
      <c r="D77" s="87" t="str">
        <f>IF($B77="N/A","N/A",IF(C77&gt;1,"Yes","No"))</f>
        <v>Yes</v>
      </c>
      <c r="E77" s="90">
        <v>1.0548068284000001</v>
      </c>
      <c r="F77" s="87" t="str">
        <f>IF($B77="N/A","N/A",IF(E77&gt;1,"Yes","No"))</f>
        <v>Yes</v>
      </c>
      <c r="G77" s="90">
        <v>1.0466200466</v>
      </c>
      <c r="H77" s="87" t="str">
        <f>IF($B77="N/A","N/A",IF(G77&gt;1,"Yes","No"))</f>
        <v>Yes</v>
      </c>
      <c r="I77" s="90">
        <v>-4.2699999999999996</v>
      </c>
      <c r="J77" s="90">
        <v>-0.77600000000000002</v>
      </c>
      <c r="K77" s="87" t="str">
        <f t="shared" si="4"/>
        <v>Yes</v>
      </c>
    </row>
    <row r="78" spans="1:11">
      <c r="A78" s="200" t="s">
        <v>201</v>
      </c>
      <c r="B78" s="82" t="s">
        <v>50</v>
      </c>
      <c r="C78" s="90">
        <v>89.685534591000007</v>
      </c>
      <c r="D78" s="87" t="str">
        <f>IF($B78="N/A","N/A",IF(C78&gt;15,"No",IF(C78&lt;-15,"No","Yes")))</f>
        <v>N/A</v>
      </c>
      <c r="E78" s="90">
        <v>95.417789756999994</v>
      </c>
      <c r="F78" s="87" t="str">
        <f>IF($B78="N/A","N/A",IF(E78&gt;15,"No",IF(E78&lt;-15,"No","Yes")))</f>
        <v>N/A</v>
      </c>
      <c r="G78" s="90">
        <v>95.221445220999996</v>
      </c>
      <c r="H78" s="87" t="str">
        <f>IF($B78="N/A","N/A",IF(G78&gt;15,"No",IF(G78&lt;-15,"No","Yes")))</f>
        <v>N/A</v>
      </c>
      <c r="I78" s="90">
        <v>6.3920000000000003</v>
      </c>
      <c r="J78" s="90">
        <v>-0.20599999999999999</v>
      </c>
      <c r="K78" s="87" t="str">
        <f t="shared" si="4"/>
        <v>Yes</v>
      </c>
    </row>
    <row r="79" spans="1:11">
      <c r="A79" s="200" t="s">
        <v>202</v>
      </c>
      <c r="B79" s="82" t="s">
        <v>50</v>
      </c>
      <c r="C79" s="90">
        <v>0</v>
      </c>
      <c r="D79" s="87" t="str">
        <f>IF($B79="N/A","N/A",IF(C79&gt;15,"No",IF(C79&lt;-15,"No","Yes")))</f>
        <v>N/A</v>
      </c>
      <c r="E79" s="90">
        <v>0</v>
      </c>
      <c r="F79" s="87" t="str">
        <f>IF($B79="N/A","N/A",IF(E79&gt;15,"No",IF(E79&lt;-15,"No","Yes")))</f>
        <v>N/A</v>
      </c>
      <c r="G79" s="90">
        <v>0</v>
      </c>
      <c r="H79" s="87" t="str">
        <f>IF($B79="N/A","N/A",IF(G79&gt;15,"No",IF(G79&lt;-15,"No","Yes")))</f>
        <v>N/A</v>
      </c>
      <c r="I79" s="90" t="s">
        <v>1090</v>
      </c>
      <c r="J79" s="90" t="s">
        <v>1090</v>
      </c>
      <c r="K79" s="87" t="str">
        <f t="shared" si="4"/>
        <v>N/A</v>
      </c>
    </row>
    <row r="80" spans="1:11">
      <c r="A80" s="200" t="s">
        <v>203</v>
      </c>
      <c r="B80" s="82" t="s">
        <v>50</v>
      </c>
      <c r="C80" s="90">
        <v>100</v>
      </c>
      <c r="D80" s="87" t="str">
        <f>IF($B80="N/A","N/A",IF(C80&gt;15,"No",IF(C80&lt;-15,"No","Yes")))</f>
        <v>N/A</v>
      </c>
      <c r="E80" s="90">
        <v>100</v>
      </c>
      <c r="F80" s="87" t="str">
        <f>IF($B80="N/A","N/A",IF(E80&gt;15,"No",IF(E80&lt;-15,"No","Yes")))</f>
        <v>N/A</v>
      </c>
      <c r="G80" s="90">
        <v>100</v>
      </c>
      <c r="H80" s="87" t="str">
        <f>IF($B80="N/A","N/A",IF(G80&gt;15,"No",IF(G80&lt;-15,"No","Yes")))</f>
        <v>N/A</v>
      </c>
      <c r="I80" s="90">
        <v>0</v>
      </c>
      <c r="J80" s="90">
        <v>0</v>
      </c>
      <c r="K80" s="87" t="str">
        <f t="shared" si="4"/>
        <v>Yes</v>
      </c>
    </row>
    <row r="81" spans="1:11">
      <c r="A81" s="200" t="s">
        <v>204</v>
      </c>
      <c r="B81" s="82" t="s">
        <v>50</v>
      </c>
      <c r="C81" s="90" t="s">
        <v>1090</v>
      </c>
      <c r="D81" s="87" t="str">
        <f>IF($B81="N/A","N/A",IF(C81&gt;15,"No",IF(C81&lt;-15,"No","Yes")))</f>
        <v>N/A</v>
      </c>
      <c r="E81" s="90" t="s">
        <v>1090</v>
      </c>
      <c r="F81" s="87" t="str">
        <f>IF($B81="N/A","N/A",IF(E81&gt;15,"No",IF(E81&lt;-15,"No","Yes")))</f>
        <v>N/A</v>
      </c>
      <c r="G81" s="90" t="s">
        <v>1090</v>
      </c>
      <c r="H81" s="87" t="str">
        <f>IF($B81="N/A","N/A",IF(G81&gt;15,"No",IF(G81&lt;-15,"No","Yes")))</f>
        <v>N/A</v>
      </c>
      <c r="I81" s="90" t="s">
        <v>1090</v>
      </c>
      <c r="J81" s="90" t="s">
        <v>1090</v>
      </c>
      <c r="K81" s="87" t="str">
        <f t="shared" si="4"/>
        <v>N/A</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99888</v>
      </c>
      <c r="D6" s="15" t="str">
        <f>IF($B6="N/A","N/A",IF(C6&gt;15,"No",IF(C6&lt;-15,"No","Yes")))</f>
        <v>N/A</v>
      </c>
      <c r="E6" s="14">
        <v>101574</v>
      </c>
      <c r="F6" s="15" t="str">
        <f>IF($B6="N/A","N/A",IF(E6&gt;15,"No",IF(E6&lt;-15,"No","Yes")))</f>
        <v>N/A</v>
      </c>
      <c r="G6" s="14">
        <v>90965</v>
      </c>
      <c r="H6" s="15" t="str">
        <f>IF($B6="N/A","N/A",IF(G6&gt;15,"No",IF(G6&lt;-15,"No","Yes")))</f>
        <v>N/A</v>
      </c>
      <c r="I6" s="16">
        <v>1.6879999999999999</v>
      </c>
      <c r="J6" s="16">
        <v>-10.4</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99888</v>
      </c>
      <c r="D9" s="15" t="str">
        <f>IF($B9="N/A","N/A",IF(C9&gt;15,"No",IF(C9&lt;-15,"No","Yes")))</f>
        <v>N/A</v>
      </c>
      <c r="E9" s="14">
        <v>101574</v>
      </c>
      <c r="F9" s="15" t="str">
        <f>IF($B9="N/A","N/A",IF(E9&gt;15,"No",IF(E9&lt;-15,"No","Yes")))</f>
        <v>N/A</v>
      </c>
      <c r="G9" s="14">
        <v>90965</v>
      </c>
      <c r="H9" s="15" t="str">
        <f>IF($B9="N/A","N/A",IF(G9&gt;15,"No",IF(G9&lt;-15,"No","Yes")))</f>
        <v>N/A</v>
      </c>
      <c r="I9" s="16">
        <v>1.6879999999999999</v>
      </c>
      <c r="J9" s="16">
        <v>-10.4</v>
      </c>
      <c r="K9" s="15" t="str">
        <f t="shared" ref="K9:K18" si="0">IF(J9="Div by 0", "N/A", IF(J9="N/A","N/A", IF(J9&gt;15, "No", IF(J9&lt;-15, "No", "Yes"))))</f>
        <v>Yes</v>
      </c>
    </row>
    <row r="10" spans="1:11">
      <c r="A10" s="53" t="s">
        <v>697</v>
      </c>
      <c r="B10" s="2" t="s">
        <v>52</v>
      </c>
      <c r="C10" s="17">
        <v>0.1942175236</v>
      </c>
      <c r="D10" s="15" t="str">
        <f>IF($B10="N/A","N/A",IF(C10&gt;20,"No",IF(C10&lt;5,"No","Yes")))</f>
        <v>No</v>
      </c>
      <c r="E10" s="17">
        <v>0.30224269990000002</v>
      </c>
      <c r="F10" s="15" t="str">
        <f>IF($B10="N/A","N/A",IF(E10&gt;20,"No",IF(E10&lt;5,"No","Yes")))</f>
        <v>No</v>
      </c>
      <c r="G10" s="17">
        <v>0.18468641790000001</v>
      </c>
      <c r="H10" s="15" t="str">
        <f>IF($B10="N/A","N/A",IF(G10&gt;20,"No",IF(G10&lt;5,"No","Yes")))</f>
        <v>No</v>
      </c>
      <c r="I10" s="16">
        <v>55.62</v>
      </c>
      <c r="J10" s="16">
        <v>-38.9</v>
      </c>
      <c r="K10" s="15" t="str">
        <f t="shared" si="0"/>
        <v>No</v>
      </c>
    </row>
    <row r="11" spans="1:11">
      <c r="A11" s="53" t="s">
        <v>698</v>
      </c>
      <c r="B11" s="2" t="s">
        <v>51</v>
      </c>
      <c r="C11" s="17">
        <v>28.273666506000001</v>
      </c>
      <c r="D11" s="15" t="str">
        <f>IF($B11="N/A","N/A",IF(C11&gt;1,"Yes","No"))</f>
        <v>Yes</v>
      </c>
      <c r="E11" s="17">
        <v>23.027546419</v>
      </c>
      <c r="F11" s="15" t="str">
        <f>IF($B11="N/A","N/A",IF(E11&gt;1,"Yes","No"))</f>
        <v>Yes</v>
      </c>
      <c r="G11" s="17">
        <v>48.680261639000001</v>
      </c>
      <c r="H11" s="15" t="str">
        <f>IF($B11="N/A","N/A",IF(G11&gt;1,"Yes","No"))</f>
        <v>Yes</v>
      </c>
      <c r="I11" s="16">
        <v>-18.600000000000001</v>
      </c>
      <c r="J11" s="16">
        <v>111.4</v>
      </c>
      <c r="K11" s="15" t="str">
        <f t="shared" si="0"/>
        <v>No</v>
      </c>
    </row>
    <row r="12" spans="1:11">
      <c r="A12" s="53" t="s">
        <v>699</v>
      </c>
      <c r="B12" s="2" t="s">
        <v>50</v>
      </c>
      <c r="C12" s="17">
        <v>91.470150838999999</v>
      </c>
      <c r="D12" s="15" t="str">
        <f>IF($B12="N/A","N/A",IF(C12&gt;15,"No",IF(C12&lt;-15,"No","Yes")))</f>
        <v>N/A</v>
      </c>
      <c r="E12" s="17">
        <v>68.319794783999996</v>
      </c>
      <c r="F12" s="15" t="str">
        <f>IF($B12="N/A","N/A",IF(E12&gt;15,"No",IF(E12&lt;-15,"No","Yes")))</f>
        <v>N/A</v>
      </c>
      <c r="G12" s="17">
        <v>99.672553182000001</v>
      </c>
      <c r="H12" s="15" t="str">
        <f>IF($B12="N/A","N/A",IF(G12&gt;15,"No",IF(G12&lt;-15,"No","Yes")))</f>
        <v>N/A</v>
      </c>
      <c r="I12" s="16">
        <v>-25.3</v>
      </c>
      <c r="J12" s="16">
        <v>45.89</v>
      </c>
      <c r="K12" s="15" t="str">
        <f t="shared" si="0"/>
        <v>No</v>
      </c>
    </row>
    <row r="13" spans="1:11">
      <c r="A13" s="53" t="s">
        <v>700</v>
      </c>
      <c r="B13" s="2" t="s">
        <v>50</v>
      </c>
      <c r="C13" s="22">
        <v>4696.6642234999999</v>
      </c>
      <c r="D13" s="15" t="str">
        <f>IF($B13="N/A","N/A",IF(C13&gt;15,"No",IF(C13&lt;-15,"No","Yes")))</f>
        <v>N/A</v>
      </c>
      <c r="E13" s="22">
        <v>4865.3541256999997</v>
      </c>
      <c r="F13" s="15" t="str">
        <f>IF($B13="N/A","N/A",IF(E13&gt;15,"No",IF(E13&lt;-15,"No","Yes")))</f>
        <v>N/A</v>
      </c>
      <c r="G13" s="22">
        <v>4551.8231561000002</v>
      </c>
      <c r="H13" s="15" t="str">
        <f>IF($B13="N/A","N/A",IF(G13&gt;15,"No",IF(G13&lt;-15,"No","Yes")))</f>
        <v>N/A</v>
      </c>
      <c r="I13" s="16">
        <v>3.5920000000000001</v>
      </c>
      <c r="J13" s="16">
        <v>-6.44</v>
      </c>
      <c r="K13" s="15" t="str">
        <f t="shared" si="0"/>
        <v>Yes</v>
      </c>
    </row>
    <row r="14" spans="1:11" ht="12.75" customHeight="1">
      <c r="A14" s="31" t="s">
        <v>846</v>
      </c>
      <c r="B14" s="30" t="s">
        <v>50</v>
      </c>
      <c r="C14" s="27">
        <v>0</v>
      </c>
      <c r="D14" s="30" t="s">
        <v>50</v>
      </c>
      <c r="E14" s="27">
        <v>0</v>
      </c>
      <c r="F14" s="30" t="s">
        <v>50</v>
      </c>
      <c r="G14" s="27">
        <v>11</v>
      </c>
      <c r="H14" s="15" t="str">
        <f>IF($B14="N/A","N/A",IF(G14&gt;15,"No",IF(G14&lt;-15,"No","Yes")))</f>
        <v>N/A</v>
      </c>
      <c r="I14" s="30" t="s">
        <v>1090</v>
      </c>
      <c r="J14" s="28" t="s">
        <v>1090</v>
      </c>
      <c r="K14" s="15" t="str">
        <f t="shared" si="0"/>
        <v>N/A</v>
      </c>
    </row>
    <row r="15" spans="1:11" ht="25.5">
      <c r="A15" s="1" t="s">
        <v>847</v>
      </c>
      <c r="B15" s="30" t="s">
        <v>50</v>
      </c>
      <c r="C15" s="22" t="s">
        <v>1090</v>
      </c>
      <c r="D15" s="15" t="str">
        <f>IF($B15="N/A","N/A",IF(C15&gt;60,"No",IF(C15&lt;15,"No","Yes")))</f>
        <v>N/A</v>
      </c>
      <c r="E15" s="22" t="s">
        <v>1090</v>
      </c>
      <c r="F15" s="15" t="str">
        <f>IF($B15="N/A","N/A",IF(E15&gt;60,"No",IF(E15&lt;15,"No","Yes")))</f>
        <v>N/A</v>
      </c>
      <c r="G15" s="22">
        <v>3365</v>
      </c>
      <c r="H15" s="15" t="str">
        <f>IF($B15="N/A","N/A",IF(G15&gt;60,"No",IF(G15&lt;15,"No","Yes")))</f>
        <v>N/A</v>
      </c>
      <c r="I15" s="16" t="s">
        <v>1090</v>
      </c>
      <c r="J15" s="16" t="s">
        <v>1090</v>
      </c>
      <c r="K15" s="15" t="str">
        <f t="shared" si="0"/>
        <v>N/A</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99694</v>
      </c>
      <c r="D20" s="15" t="str">
        <f>IF($B20="N/A","N/A",IF(C20&gt;15,"No",IF(C20&lt;-15,"No","Yes")))</f>
        <v>N/A</v>
      </c>
      <c r="E20" s="14">
        <v>101267</v>
      </c>
      <c r="F20" s="15" t="str">
        <f>IF($B20="N/A","N/A",IF(E20&gt;15,"No",IF(E20&lt;-15,"No","Yes")))</f>
        <v>N/A</v>
      </c>
      <c r="G20" s="14">
        <v>90797</v>
      </c>
      <c r="H20" s="15" t="str">
        <f>IF($B20="N/A","N/A",IF(G20&gt;15,"No",IF(G20&lt;-15,"No","Yes")))</f>
        <v>N/A</v>
      </c>
      <c r="I20" s="16">
        <v>1.5780000000000001</v>
      </c>
      <c r="J20" s="16">
        <v>-10.3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198.07654177000001</v>
      </c>
      <c r="D24" s="15" t="str">
        <f>IF($B24="N/A","N/A",IF(C24&gt;100,"No",IF(C24&lt;50,"No","Yes")))</f>
        <v>No</v>
      </c>
      <c r="E24" s="22">
        <v>204.91321572999999</v>
      </c>
      <c r="F24" s="15" t="str">
        <f>IF($B24="N/A","N/A",IF(E24&gt;100,"No",IF(E24&lt;50,"No","Yes")))</f>
        <v>No</v>
      </c>
      <c r="G24" s="22">
        <v>209.12710387999999</v>
      </c>
      <c r="H24" s="15" t="str">
        <f>IF($B24="N/A","N/A",IF(G24&gt;100,"No",IF(G24&lt;50,"No","Yes")))</f>
        <v>No</v>
      </c>
      <c r="I24" s="16">
        <v>3.452</v>
      </c>
      <c r="J24" s="16">
        <v>2.056</v>
      </c>
      <c r="K24" s="15" t="str">
        <f t="shared" ref="K24:K49" si="4">IF(J24="Div by 0", "N/A", IF(J24="N/A","N/A", IF(J24&gt;15, "No", IF(J24&lt;-15, "No", "Yes"))))</f>
        <v>Yes</v>
      </c>
    </row>
    <row r="25" spans="1:11">
      <c r="A25" s="6" t="s">
        <v>213</v>
      </c>
      <c r="B25" s="2" t="s">
        <v>50</v>
      </c>
      <c r="C25" s="22">
        <v>580.21589704999997</v>
      </c>
      <c r="D25" s="15" t="str">
        <f>IF($B25="N/A","N/A",IF(C25&gt;15,"No",IF(C25&lt;-15,"No","Yes")))</f>
        <v>N/A</v>
      </c>
      <c r="E25" s="22">
        <v>592.19822153999996</v>
      </c>
      <c r="F25" s="15" t="str">
        <f>IF($B25="N/A","N/A",IF(E25&gt;15,"No",IF(E25&lt;-15,"No","Yes")))</f>
        <v>N/A</v>
      </c>
      <c r="G25" s="22">
        <v>663.45223153999996</v>
      </c>
      <c r="H25" s="15" t="str">
        <f>IF($B25="N/A","N/A",IF(G25&gt;15,"No",IF(G25&lt;-15,"No","Yes")))</f>
        <v>N/A</v>
      </c>
      <c r="I25" s="16">
        <v>2.0649999999999999</v>
      </c>
      <c r="J25" s="16">
        <v>12.03</v>
      </c>
      <c r="K25" s="15" t="str">
        <f t="shared" si="4"/>
        <v>Yes</v>
      </c>
    </row>
    <row r="26" spans="1:11">
      <c r="A26" s="6" t="s">
        <v>834</v>
      </c>
      <c r="B26" s="2" t="s">
        <v>50</v>
      </c>
      <c r="C26" s="22">
        <v>325.74944893000003</v>
      </c>
      <c r="D26" s="15" t="str">
        <f>IF($B26="N/A","N/A",IF(C26&gt;15,"No",IF(C26&lt;-15,"No","Yes")))</f>
        <v>N/A</v>
      </c>
      <c r="E26" s="22">
        <v>472.66205703999998</v>
      </c>
      <c r="F26" s="15" t="str">
        <f>IF($B26="N/A","N/A",IF(E26&gt;15,"No",IF(E26&lt;-15,"No","Yes")))</f>
        <v>N/A</v>
      </c>
      <c r="G26" s="22">
        <v>332.15148063999999</v>
      </c>
      <c r="H26" s="15" t="str">
        <f>IF($B26="N/A","N/A",IF(G26&gt;15,"No",IF(G26&lt;-15,"No","Yes")))</f>
        <v>N/A</v>
      </c>
      <c r="I26" s="16">
        <v>45.1</v>
      </c>
      <c r="J26" s="16">
        <v>-29.7</v>
      </c>
      <c r="K26" s="15" t="str">
        <f t="shared" si="4"/>
        <v>No</v>
      </c>
    </row>
    <row r="27" spans="1:11">
      <c r="A27" s="6" t="s">
        <v>838</v>
      </c>
      <c r="B27" s="2" t="s">
        <v>50</v>
      </c>
      <c r="C27" s="22">
        <v>781.58759802999998</v>
      </c>
      <c r="D27" s="15" t="str">
        <f>IF($B27="N/A","N/A",IF(C27&gt;15,"No",IF(C27&lt;-15,"No","Yes")))</f>
        <v>N/A</v>
      </c>
      <c r="E27" s="22">
        <v>815.33851013000003</v>
      </c>
      <c r="F27" s="15" t="str">
        <f>IF($B27="N/A","N/A",IF(E27&gt;15,"No",IF(E27&lt;-15,"No","Yes")))</f>
        <v>N/A</v>
      </c>
      <c r="G27" s="22">
        <v>719.61324245000003</v>
      </c>
      <c r="H27" s="15" t="str">
        <f>IF($B27="N/A","N/A",IF(G27&gt;15,"No",IF(G27&lt;-15,"No","Yes")))</f>
        <v>N/A</v>
      </c>
      <c r="I27" s="16">
        <v>4.3179999999999996</v>
      </c>
      <c r="J27" s="16">
        <v>-11.7</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98.296788172000007</v>
      </c>
      <c r="D29" s="15" t="str">
        <f>IF($B29="N/A","N/A",IF(C29&gt;99,"No",IF(C29&lt;75,"No","Yes")))</f>
        <v>Yes</v>
      </c>
      <c r="E29" s="16">
        <v>98.622453514</v>
      </c>
      <c r="F29" s="15" t="str">
        <f>IF($B29="N/A","N/A",IF(E29&gt;99,"No",IF(E29&lt;75,"No","Yes")))</f>
        <v>Yes</v>
      </c>
      <c r="G29" s="16">
        <v>98.666255492999994</v>
      </c>
      <c r="H29" s="15" t="str">
        <f>IF($B29="N/A","N/A",IF(G29&gt;99,"No",IF(G29&lt;75,"No","Yes")))</f>
        <v>Yes</v>
      </c>
      <c r="I29" s="16">
        <v>0.33129999999999998</v>
      </c>
      <c r="J29" s="16">
        <v>4.4400000000000002E-2</v>
      </c>
      <c r="K29" s="15" t="str">
        <f t="shared" si="4"/>
        <v>Yes</v>
      </c>
    </row>
    <row r="30" spans="1:11">
      <c r="A30" s="6" t="s">
        <v>115</v>
      </c>
      <c r="B30" s="2" t="s">
        <v>50</v>
      </c>
      <c r="C30" s="17">
        <v>99.997959100000003</v>
      </c>
      <c r="D30" s="15" t="str">
        <f>IF($B30="N/A","N/A",IF(C30&gt;15,"No",IF(C30&lt;-15,"No","Yes")))</f>
        <v>N/A</v>
      </c>
      <c r="E30" s="17">
        <v>99.996996155000005</v>
      </c>
      <c r="F30" s="15" t="str">
        <f>IF($B30="N/A","N/A",IF(E30&gt;15,"No",IF(E30&lt;-15,"No","Yes")))</f>
        <v>N/A</v>
      </c>
      <c r="G30" s="17">
        <v>99.998883754000005</v>
      </c>
      <c r="H30" s="15" t="str">
        <f>IF($B30="N/A","N/A",IF(G30&gt;15,"No",IF(G30&lt;-15,"No","Yes")))</f>
        <v>N/A</v>
      </c>
      <c r="I30" s="16">
        <v>-1E-3</v>
      </c>
      <c r="J30" s="16">
        <v>1.9E-3</v>
      </c>
      <c r="K30" s="15" t="str">
        <f t="shared" si="4"/>
        <v>Yes</v>
      </c>
    </row>
    <row r="31" spans="1:11">
      <c r="A31" s="6" t="s">
        <v>117</v>
      </c>
      <c r="B31" s="2" t="s">
        <v>50</v>
      </c>
      <c r="C31" s="23">
        <v>27.454211482000002</v>
      </c>
      <c r="D31" s="15" t="str">
        <f>IF($B31="N/A","N/A",IF(C31&gt;15,"No",IF(C31&lt;-15,"No","Yes")))</f>
        <v>N/A</v>
      </c>
      <c r="E31" s="23">
        <v>27.541869850000001</v>
      </c>
      <c r="F31" s="15" t="str">
        <f>IF($B31="N/A","N/A",IF(E31&gt;15,"No",IF(E31&lt;-15,"No","Yes")))</f>
        <v>N/A</v>
      </c>
      <c r="G31" s="23">
        <v>27.287246749000001</v>
      </c>
      <c r="H31" s="15" t="str">
        <f>IF($B31="N/A","N/A",IF(G31&gt;15,"No",IF(G31&lt;-15,"No","Yes")))</f>
        <v>N/A</v>
      </c>
      <c r="I31" s="16">
        <v>0.31929999999999997</v>
      </c>
      <c r="J31" s="16">
        <v>-0.92400000000000004</v>
      </c>
      <c r="K31" s="15" t="str">
        <f t="shared" si="4"/>
        <v>Yes</v>
      </c>
    </row>
    <row r="32" spans="1:11">
      <c r="A32" s="6" t="s">
        <v>215</v>
      </c>
      <c r="B32" s="18" t="s">
        <v>62</v>
      </c>
      <c r="C32" s="17">
        <v>0.73023451760000002</v>
      </c>
      <c r="D32" s="15" t="str">
        <f>IF($B32="N/A","N/A",IF(C32&gt;20,"No",IF(C32&lt;=0,"No","Yes")))</f>
        <v>Yes</v>
      </c>
      <c r="E32" s="17">
        <v>0.57768078450000004</v>
      </c>
      <c r="F32" s="15" t="str">
        <f>IF($B32="N/A","N/A",IF(E32&gt;20,"No",IF(E32&lt;=0,"No","Yes")))</f>
        <v>Yes</v>
      </c>
      <c r="G32" s="17">
        <v>0.55067898719999997</v>
      </c>
      <c r="H32" s="15" t="str">
        <f>IF($B32="N/A","N/A",IF(G32&gt;20,"No",IF(G32&lt;=0,"No","Yes")))</f>
        <v>Yes</v>
      </c>
      <c r="I32" s="16">
        <v>-20.9</v>
      </c>
      <c r="J32" s="16">
        <v>-4.67</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27.218406593000001</v>
      </c>
      <c r="D34" s="15" t="str">
        <f>IF($B34="N/A","N/A",IF(C34&gt;15,"No",IF(C34&lt;-15,"No","Yes")))</f>
        <v>N/A</v>
      </c>
      <c r="E34" s="23">
        <v>29.027350426999998</v>
      </c>
      <c r="F34" s="15" t="str">
        <f>IF($B34="N/A","N/A",IF(E34&gt;15,"No",IF(E34&lt;-15,"No","Yes")))</f>
        <v>N/A</v>
      </c>
      <c r="G34" s="23">
        <v>28.366</v>
      </c>
      <c r="H34" s="15" t="str">
        <f>IF($B34="N/A","N/A",IF(G34&gt;15,"No",IF(G34&lt;-15,"No","Yes")))</f>
        <v>N/A</v>
      </c>
      <c r="I34" s="16">
        <v>6.6459999999999999</v>
      </c>
      <c r="J34" s="16">
        <v>-2.2799999999999998</v>
      </c>
      <c r="K34" s="15" t="str">
        <f t="shared" si="4"/>
        <v>Yes</v>
      </c>
    </row>
    <row r="35" spans="1:11">
      <c r="A35" s="6" t="s">
        <v>835</v>
      </c>
      <c r="B35" s="18" t="s">
        <v>63</v>
      </c>
      <c r="C35" s="17">
        <v>0.25979497260000001</v>
      </c>
      <c r="D35" s="15" t="str">
        <f>IF($B35="N/A","N/A",IF(C35&gt;10,"No",IF(C35&lt;=0,"No","Yes")))</f>
        <v>Yes</v>
      </c>
      <c r="E35" s="17">
        <v>0.2063851008</v>
      </c>
      <c r="F35" s="15" t="str">
        <f>IF($B35="N/A","N/A",IF(E35&gt;10,"No",IF(E35&lt;=0,"No","Yes")))</f>
        <v>Yes</v>
      </c>
      <c r="G35" s="17">
        <v>0.20154850930000001</v>
      </c>
      <c r="H35" s="15" t="str">
        <f>IF($B35="N/A","N/A",IF(G35&gt;10,"No",IF(G35&lt;=0,"No","Yes")))</f>
        <v>Yes</v>
      </c>
      <c r="I35" s="16">
        <v>-20.6</v>
      </c>
      <c r="J35" s="16">
        <v>-2.34</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5.2548262548000002</v>
      </c>
      <c r="D37" s="15" t="str">
        <f>IF($B37="N/A","N/A",IF(C37&gt;15,"No",IF(C37&lt;-15,"No","Yes")))</f>
        <v>N/A</v>
      </c>
      <c r="E37" s="23">
        <v>5.5358851675</v>
      </c>
      <c r="F37" s="15" t="str">
        <f>IF($B37="N/A","N/A",IF(E37&gt;15,"No",IF(E37&lt;-15,"No","Yes")))</f>
        <v>N/A</v>
      </c>
      <c r="G37" s="23">
        <v>4.7978142077000001</v>
      </c>
      <c r="H37" s="15" t="str">
        <f>IF($B37="N/A","N/A",IF(G37&gt;15,"No",IF(G37&lt;-15,"No","Yes")))</f>
        <v>N/A</v>
      </c>
      <c r="I37" s="16">
        <v>5.3490000000000002</v>
      </c>
      <c r="J37" s="16">
        <v>-13.3</v>
      </c>
      <c r="K37" s="15" t="str">
        <f t="shared" si="4"/>
        <v>Yes</v>
      </c>
    </row>
    <row r="38" spans="1:11">
      <c r="A38" s="6" t="s">
        <v>839</v>
      </c>
      <c r="B38" s="18" t="s">
        <v>54</v>
      </c>
      <c r="C38" s="17">
        <v>0.71318233799999997</v>
      </c>
      <c r="D38" s="15" t="str">
        <f>IF($B38="N/A","N/A",IF(C38&gt;5,"No",IF(C38&lt;=0,"No","Yes")))</f>
        <v>Yes</v>
      </c>
      <c r="E38" s="17">
        <v>0.59348060079999998</v>
      </c>
      <c r="F38" s="15" t="str">
        <f>IF($B38="N/A","N/A",IF(E38&gt;5,"No",IF(E38&lt;=0,"No","Yes")))</f>
        <v>Yes</v>
      </c>
      <c r="G38" s="17">
        <v>0.58151701050000004</v>
      </c>
      <c r="H38" s="15" t="str">
        <f>IF($B38="N/A","N/A",IF(G38&gt;5,"No",IF(G38&lt;=0,"No","Yes")))</f>
        <v>Yes</v>
      </c>
      <c r="I38" s="16">
        <v>-16.8</v>
      </c>
      <c r="J38" s="16">
        <v>-2.02</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17.396624472999999</v>
      </c>
      <c r="D40" s="15" t="str">
        <f>IF($B40="N/A","N/A",IF(C40&gt;15,"No",IF(C40&lt;-15,"No","Yes")))</f>
        <v>N/A</v>
      </c>
      <c r="E40" s="23">
        <v>18.963394343000001</v>
      </c>
      <c r="F40" s="15" t="str">
        <f>IF($B40="N/A","N/A",IF(E40&gt;15,"No",IF(E40&lt;-15,"No","Yes")))</f>
        <v>N/A</v>
      </c>
      <c r="G40" s="23">
        <v>19.450757576000001</v>
      </c>
      <c r="H40" s="15" t="str">
        <f>IF($B40="N/A","N/A",IF(G40&gt;15,"No",IF(G40&lt;-15,"No","Yes")))</f>
        <v>N/A</v>
      </c>
      <c r="I40" s="16">
        <v>9.0060000000000002</v>
      </c>
      <c r="J40" s="16">
        <v>2.57</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98.856488292999998</v>
      </c>
      <c r="F44" s="15" t="str">
        <f>IF($B44="N/A","N/A",IF(E44&gt;100,"No",IF(E44&lt;95,"No","Yes")))</f>
        <v>Yes</v>
      </c>
      <c r="G44" s="17">
        <v>97.670627883999998</v>
      </c>
      <c r="H44" s="15" t="str">
        <f>IF($B44="N/A","N/A",IF(G44&gt;100,"No",IF(G44&lt;95,"No","Yes")))</f>
        <v>Yes</v>
      </c>
      <c r="I44" s="16" t="s">
        <v>50</v>
      </c>
      <c r="J44" s="16">
        <v>-1.2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26.392761850999999</v>
      </c>
      <c r="D47" s="15" t="str">
        <f>IF($B47="N/A","N/A",IF(C47&gt;30,"No",IF(C47&lt;5,"No","Yes")))</f>
        <v>Yes</v>
      </c>
      <c r="E47" s="17">
        <v>25.099983213000002</v>
      </c>
      <c r="F47" s="15" t="str">
        <f>IF($B47="N/A","N/A",IF(E47&gt;30,"No",IF(E47&lt;5,"No","Yes")))</f>
        <v>Yes</v>
      </c>
      <c r="G47" s="17">
        <v>23.816866195999999</v>
      </c>
      <c r="H47" s="15" t="str">
        <f>IF($B47="N/A","N/A",IF(G47&gt;30,"No",IF(G47&lt;5,"No","Yes")))</f>
        <v>Yes</v>
      </c>
      <c r="I47" s="16">
        <v>-4.9000000000000004</v>
      </c>
      <c r="J47" s="16">
        <v>-5.1100000000000003</v>
      </c>
      <c r="K47" s="15" t="str">
        <f t="shared" si="4"/>
        <v>Yes</v>
      </c>
    </row>
    <row r="48" spans="1:11">
      <c r="A48" s="6" t="s">
        <v>197</v>
      </c>
      <c r="B48" s="2" t="s">
        <v>10</v>
      </c>
      <c r="C48" s="17">
        <v>47.310770959000003</v>
      </c>
      <c r="D48" s="15" t="str">
        <f>IF($B48="N/A","N/A",IF(C48&gt;75,"No",IF(C48&lt;15,"No","Yes")))</f>
        <v>Yes</v>
      </c>
      <c r="E48" s="17">
        <v>48.058103825000003</v>
      </c>
      <c r="F48" s="15" t="str">
        <f>IF($B48="N/A","N/A",IF(E48&gt;75,"No",IF(E48&lt;15,"No","Yes")))</f>
        <v>Yes</v>
      </c>
      <c r="G48" s="17">
        <v>47.348480676999998</v>
      </c>
      <c r="H48" s="15" t="str">
        <f>IF($B48="N/A","N/A",IF(G48&gt;75,"No",IF(G48&lt;15,"No","Yes")))</f>
        <v>Yes</v>
      </c>
      <c r="I48" s="16">
        <v>1.58</v>
      </c>
      <c r="J48" s="16">
        <v>-1.48</v>
      </c>
      <c r="K48" s="15" t="str">
        <f t="shared" si="4"/>
        <v>Yes</v>
      </c>
    </row>
    <row r="49" spans="1:11">
      <c r="A49" s="6" t="s">
        <v>198</v>
      </c>
      <c r="B49" s="2" t="s">
        <v>11</v>
      </c>
      <c r="C49" s="17">
        <v>26.296467190000001</v>
      </c>
      <c r="D49" s="15" t="str">
        <f>IF($B49="N/A","N/A",IF(C49&gt;70,"No",IF(C49&lt;25,"No","Yes")))</f>
        <v>Yes</v>
      </c>
      <c r="E49" s="17">
        <v>26.841912962999999</v>
      </c>
      <c r="F49" s="15" t="str">
        <f>IF($B49="N/A","N/A",IF(E49&gt;70,"No",IF(E49&lt;25,"No","Yes")))</f>
        <v>Yes</v>
      </c>
      <c r="G49" s="17">
        <v>28.834653126999999</v>
      </c>
      <c r="H49" s="15" t="str">
        <f>IF($B49="N/A","N/A",IF(G49&gt;70,"No",IF(G49&lt;25,"No","Yes")))</f>
        <v>Yes</v>
      </c>
      <c r="I49" s="16">
        <v>2.0739999999999998</v>
      </c>
      <c r="J49" s="16">
        <v>7.4240000000000004</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99.794602388000001</v>
      </c>
      <c r="F51" s="15" t="str">
        <f>IF($B51="N/A","N/A",IF(E51&gt;100,"No",IF(E51&lt;95,"No","Yes")))</f>
        <v>Yes</v>
      </c>
      <c r="G51" s="17">
        <v>99.783032478999999</v>
      </c>
      <c r="H51" s="15" t="str">
        <f>IF($B51="N/A","N/A",IF(G51&gt;100,"No",IF(G51&lt;95,"No","Yes")))</f>
        <v>Yes</v>
      </c>
      <c r="I51" s="16" t="s">
        <v>50</v>
      </c>
      <c r="J51" s="16">
        <v>-1.2E-2</v>
      </c>
      <c r="K51" s="15" t="str">
        <f>IF(J51="Div by 0", "N/A", IF(J51="N/A","N/A", IF(J51&gt;15, "No", IF(J51&lt;-15, "No", "Yes"))))</f>
        <v>Yes</v>
      </c>
    </row>
    <row r="52" spans="1:11">
      <c r="A52" s="6" t="s">
        <v>701</v>
      </c>
      <c r="B52" s="2" t="s">
        <v>65</v>
      </c>
      <c r="C52" s="17">
        <v>1.0020663229</v>
      </c>
      <c r="D52" s="15" t="str">
        <f>IF($B52="N/A","N/A",IF(C52&gt;5,"No",IF(C52&lt;1,"No","Yes")))</f>
        <v>Yes</v>
      </c>
      <c r="E52" s="17">
        <v>1.0329129924</v>
      </c>
      <c r="F52" s="15" t="str">
        <f>IF($B52="N/A","N/A",IF(E52&gt;5,"No",IF(E52&lt;1,"No","Yes")))</f>
        <v>Yes</v>
      </c>
      <c r="G52" s="17">
        <v>1.1167769860000001</v>
      </c>
      <c r="H52" s="15" t="str">
        <f>IF($B52="N/A","N/A",IF(G52&gt;5,"No",IF(G52&lt;1,"No","Yes")))</f>
        <v>Yes</v>
      </c>
      <c r="I52" s="16">
        <v>3.0779999999999998</v>
      </c>
      <c r="J52" s="16">
        <v>8.1189999999999998</v>
      </c>
      <c r="K52" s="15" t="str">
        <f>IF(J52="Div by 0", "N/A", IF(J52="N/A","N/A", IF(J52&gt;15, "No", IF(J52&lt;-15, "No", "Yes"))))</f>
        <v>Yes</v>
      </c>
    </row>
    <row r="53" spans="1:11">
      <c r="A53" s="6" t="s">
        <v>703</v>
      </c>
      <c r="B53" s="2" t="s">
        <v>66</v>
      </c>
      <c r="C53" s="17">
        <v>92.182077156000005</v>
      </c>
      <c r="D53" s="15" t="str">
        <f>IF($B53="N/A","N/A",IF(C53&gt;98,"No",IF(C53&lt;8,"No","Yes")))</f>
        <v>Yes</v>
      </c>
      <c r="E53" s="17">
        <v>92.416088162999998</v>
      </c>
      <c r="F53" s="15" t="str">
        <f>IF($B53="N/A","N/A",IF(E53&gt;98,"No",IF(E53&lt;8,"No","Yes")))</f>
        <v>Yes</v>
      </c>
      <c r="G53" s="17">
        <v>92.859896251999999</v>
      </c>
      <c r="H53" s="15" t="str">
        <f>IF($B53="N/A","N/A",IF(G53&gt;98,"No",IF(G53&lt;8,"No","Yes")))</f>
        <v>Yes</v>
      </c>
      <c r="I53" s="16">
        <v>0.25390000000000001</v>
      </c>
      <c r="J53" s="16">
        <v>0.48020000000000002</v>
      </c>
      <c r="K53" s="15" t="str">
        <f>IF(J53="Div by 0", "N/A", IF(J53="N/A","N/A", IF(J53&gt;15, "No", IF(J53&lt;-15, "No", "Yes"))))</f>
        <v>Yes</v>
      </c>
    </row>
    <row r="54" spans="1:11">
      <c r="A54" s="6" t="s">
        <v>704</v>
      </c>
      <c r="B54" s="18" t="s">
        <v>54</v>
      </c>
      <c r="C54" s="17">
        <v>0.51958994520000001</v>
      </c>
      <c r="D54" s="15" t="str">
        <f>IF($B54="N/A","N/A",IF(C54&gt;5,"No",IF(C54&lt;=0,"No","Yes")))</f>
        <v>Yes</v>
      </c>
      <c r="E54" s="17">
        <v>0.45226974240000001</v>
      </c>
      <c r="F54" s="15" t="str">
        <f>IF($B54="N/A","N/A",IF(E54&gt;5,"No",IF(E54&lt;=0,"No","Yes")))</f>
        <v>Yes</v>
      </c>
      <c r="G54" s="17">
        <v>0.36565084749999999</v>
      </c>
      <c r="H54" s="15" t="str">
        <f>IF($B54="N/A","N/A",IF(G54&gt;5,"No",IF(G54&lt;=0,"No","Yes")))</f>
        <v>Yes</v>
      </c>
      <c r="I54" s="16">
        <v>-13</v>
      </c>
      <c r="J54" s="16">
        <v>-19.2</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194</v>
      </c>
      <c r="D56" s="15" t="str">
        <f>IF($B56="N/A","N/A",IF(C56&gt;15,"No",IF(C56&lt;-15,"No","Yes")))</f>
        <v>N/A</v>
      </c>
      <c r="E56" s="14">
        <v>307</v>
      </c>
      <c r="F56" s="15" t="str">
        <f>IF($B56="N/A","N/A",IF(E56&gt;15,"No",IF(E56&lt;-15,"No","Yes")))</f>
        <v>N/A</v>
      </c>
      <c r="G56" s="14">
        <v>168</v>
      </c>
      <c r="H56" s="15" t="str">
        <f>IF($B56="N/A","N/A",IF(G56&gt;15,"No",IF(G56&lt;-15,"No","Yes")))</f>
        <v>N/A</v>
      </c>
      <c r="I56" s="16">
        <v>58.25</v>
      </c>
      <c r="J56" s="16">
        <v>-45.3</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404.12886598</v>
      </c>
      <c r="D59" s="15" t="str">
        <f>IF($B59="N/A","N/A",IF(C59&gt;15,"No",IF(C59&lt;-15,"No","Yes")))</f>
        <v>N/A</v>
      </c>
      <c r="E59" s="22">
        <v>506.48208469000002</v>
      </c>
      <c r="F59" s="15" t="str">
        <f>IF($B59="N/A","N/A",IF(E59&gt;15,"No",IF(E59&lt;-15,"No","Yes")))</f>
        <v>N/A</v>
      </c>
      <c r="G59" s="22">
        <v>926.51785714000005</v>
      </c>
      <c r="H59" s="15" t="str">
        <f>IF($B59="N/A","N/A",IF(G59&gt;15,"No",IF(G59&lt;-15,"No","Yes")))</f>
        <v>N/A</v>
      </c>
      <c r="I59" s="16">
        <v>25.33</v>
      </c>
      <c r="J59" s="16">
        <v>82.93</v>
      </c>
      <c r="K59" s="15" t="str">
        <f t="shared" si="6"/>
        <v>No</v>
      </c>
    </row>
    <row r="60" spans="1:11">
      <c r="A60" s="226" t="s">
        <v>842</v>
      </c>
      <c r="B60" s="227"/>
      <c r="C60" s="227"/>
      <c r="D60" s="227"/>
      <c r="E60" s="227"/>
      <c r="F60" s="227"/>
      <c r="G60" s="227"/>
      <c r="H60" s="227"/>
      <c r="I60" s="227"/>
      <c r="J60" s="227"/>
      <c r="K60" s="228"/>
    </row>
    <row r="61" spans="1:11">
      <c r="A61" s="6" t="s">
        <v>214</v>
      </c>
      <c r="B61" s="2" t="s">
        <v>61</v>
      </c>
      <c r="C61" s="16">
        <v>73.711340206000003</v>
      </c>
      <c r="D61" s="15" t="str">
        <f>IF($B61="N/A","N/A",IF(C61&gt;99,"No",IF(C61&lt;75,"No","Yes")))</f>
        <v>No</v>
      </c>
      <c r="E61" s="16">
        <v>70.684039088000006</v>
      </c>
      <c r="F61" s="15" t="str">
        <f>IF($B61="N/A","N/A",IF(E61&gt;99,"No",IF(E61&lt;75,"No","Yes")))</f>
        <v>No</v>
      </c>
      <c r="G61" s="16">
        <v>64.880952381</v>
      </c>
      <c r="H61" s="15" t="str">
        <f>IF($B61="N/A","N/A",IF(G61&gt;99,"No",IF(G61&lt;75,"No","Yes")))</f>
        <v>No</v>
      </c>
      <c r="I61" s="16">
        <v>-4.1100000000000003</v>
      </c>
      <c r="J61" s="16">
        <v>-8.2100000000000009</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25.257731959000001</v>
      </c>
      <c r="D63" s="15" t="str">
        <f>IF($B63="N/A","N/A",IF(C63&gt;10,"No",IF(C63&lt;=0,"No","Yes")))</f>
        <v>No</v>
      </c>
      <c r="E63" s="17">
        <v>16.938110749</v>
      </c>
      <c r="F63" s="15" t="str">
        <f>IF($B63="N/A","N/A",IF(E63&gt;10,"No",IF(E63&lt;=0,"No","Yes")))</f>
        <v>No</v>
      </c>
      <c r="G63" s="17">
        <v>33.928571429000002</v>
      </c>
      <c r="H63" s="15" t="str">
        <f>IF($B63="N/A","N/A",IF(G63&gt;10,"No",IF(G63&lt;=0,"No","Yes")))</f>
        <v>No</v>
      </c>
      <c r="I63" s="16">
        <v>-32.9</v>
      </c>
      <c r="J63" s="16">
        <v>100.3</v>
      </c>
      <c r="K63" s="15" t="str">
        <f t="shared" si="6"/>
        <v>No</v>
      </c>
    </row>
    <row r="64" spans="1:11">
      <c r="A64" s="6" t="s">
        <v>839</v>
      </c>
      <c r="B64" s="18" t="s">
        <v>54</v>
      </c>
      <c r="C64" s="17">
        <v>1.0309278351</v>
      </c>
      <c r="D64" s="15" t="str">
        <f>IF($B64="N/A","N/A",IF(C64&gt;5,"No",IF(C64&lt;=0,"No","Yes")))</f>
        <v>Yes</v>
      </c>
      <c r="E64" s="17">
        <v>12.377850163</v>
      </c>
      <c r="F64" s="15" t="str">
        <f>IF($B64="N/A","N/A",IF(E64&gt;5,"No",IF(E64&lt;=0,"No","Yes")))</f>
        <v>No</v>
      </c>
      <c r="G64" s="17">
        <v>1.1904761905000001</v>
      </c>
      <c r="H64" s="15" t="str">
        <f>IF($B64="N/A","N/A",IF(G64&gt;5,"No",IF(G64&lt;=0,"No","Yes")))</f>
        <v>Yes</v>
      </c>
      <c r="I64" s="16">
        <v>1101</v>
      </c>
      <c r="J64" s="16">
        <v>-90.4</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45.928338762000003</v>
      </c>
      <c r="F66" s="15" t="str">
        <f>IF($B66="N/A","N/A",IF(E66&gt;100,"No",IF(E66&lt;95,"No","Yes")))</f>
        <v>No</v>
      </c>
      <c r="G66" s="17">
        <v>41.666666667000001</v>
      </c>
      <c r="H66" s="15" t="str">
        <f>IF($B66="N/A","N/A",IF(G66&gt;100,"No",IF(G66&lt;95,"No","Yes")))</f>
        <v>No</v>
      </c>
      <c r="I66" s="16" t="s">
        <v>50</v>
      </c>
      <c r="J66" s="16">
        <v>-9.2799999999999994</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5.6701030927999998</v>
      </c>
      <c r="D69" s="15" t="str">
        <f>IF($B69="N/A","N/A",IF(C69&gt;30,"No",IF(C69&lt;5,"No","Yes")))</f>
        <v>Yes</v>
      </c>
      <c r="E69" s="17">
        <v>4.2345276873</v>
      </c>
      <c r="F69" s="15" t="str">
        <f>IF($B69="N/A","N/A",IF(E69&gt;30,"No",IF(E69&lt;5,"No","Yes")))</f>
        <v>No</v>
      </c>
      <c r="G69" s="17">
        <v>4.1666666667000003</v>
      </c>
      <c r="H69" s="15" t="str">
        <f>IF($B69="N/A","N/A",IF(G69&gt;30,"No",IF(G69&lt;5,"No","Yes")))</f>
        <v>No</v>
      </c>
      <c r="I69" s="16">
        <v>-25.3</v>
      </c>
      <c r="J69" s="16">
        <v>-1.6</v>
      </c>
      <c r="K69" s="15" t="str">
        <f t="shared" si="6"/>
        <v>Yes</v>
      </c>
    </row>
    <row r="70" spans="1:11">
      <c r="A70" s="6" t="s">
        <v>197</v>
      </c>
      <c r="B70" s="2" t="s">
        <v>10</v>
      </c>
      <c r="C70" s="17">
        <v>22.680412370999999</v>
      </c>
      <c r="D70" s="15" t="str">
        <f>IF($B70="N/A","N/A",IF(C70&gt;75,"No",IF(C70&lt;15,"No","Yes")))</f>
        <v>Yes</v>
      </c>
      <c r="E70" s="17">
        <v>31.921824103999999</v>
      </c>
      <c r="F70" s="15" t="str">
        <f>IF($B70="N/A","N/A",IF(E70&gt;75,"No",IF(E70&lt;15,"No","Yes")))</f>
        <v>Yes</v>
      </c>
      <c r="G70" s="17">
        <v>25.595238094999999</v>
      </c>
      <c r="H70" s="15" t="str">
        <f>IF($B70="N/A","N/A",IF(G70&gt;75,"No",IF(G70&lt;15,"No","Yes")))</f>
        <v>Yes</v>
      </c>
      <c r="I70" s="16">
        <v>40.75</v>
      </c>
      <c r="J70" s="16">
        <v>-19.8</v>
      </c>
      <c r="K70" s="15" t="str">
        <f t="shared" si="6"/>
        <v>No</v>
      </c>
    </row>
    <row r="71" spans="1:11">
      <c r="A71" s="6" t="s">
        <v>198</v>
      </c>
      <c r="B71" s="2" t="s">
        <v>11</v>
      </c>
      <c r="C71" s="17">
        <v>71.649484536000003</v>
      </c>
      <c r="D71" s="15" t="str">
        <f>IF($B71="N/A","N/A",IF(C71&gt;70,"No",IF(C71&lt;25,"No","Yes")))</f>
        <v>No</v>
      </c>
      <c r="E71" s="17">
        <v>63.843648207999998</v>
      </c>
      <c r="F71" s="15" t="str">
        <f>IF($B71="N/A","N/A",IF(E71&gt;70,"No",IF(E71&lt;25,"No","Yes")))</f>
        <v>Yes</v>
      </c>
      <c r="G71" s="17">
        <v>70.238095238</v>
      </c>
      <c r="H71" s="15" t="str">
        <f>IF($B71="N/A","N/A",IF(G71&gt;70,"No",IF(G71&lt;25,"No","Yes")))</f>
        <v>No</v>
      </c>
      <c r="I71" s="16">
        <v>-10.9</v>
      </c>
      <c r="J71" s="16">
        <v>10.02</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1090</v>
      </c>
      <c r="K73" s="15" t="str">
        <f>IF(J73="Div by 0", "N/A", IF(J73="N/A","N/A", IF(J73&gt;15, "No", IF(J73&lt;-15, "No", "Yes"))))</f>
        <v>N/A</v>
      </c>
    </row>
    <row r="74" spans="1:11">
      <c r="A74" s="6" t="s">
        <v>701</v>
      </c>
      <c r="B74" s="2" t="s">
        <v>65</v>
      </c>
      <c r="C74" s="17">
        <v>0</v>
      </c>
      <c r="D74" s="15" t="str">
        <f>IF($B74="N/A","N/A",IF(C74&gt;5,"No",IF(C74&lt;1,"No","Yes")))</f>
        <v>No</v>
      </c>
      <c r="E74" s="17">
        <v>0</v>
      </c>
      <c r="F74" s="15" t="str">
        <f>IF($B74="N/A","N/A",IF(E74&gt;5,"No",IF(E74&lt;1,"No","Yes")))</f>
        <v>No</v>
      </c>
      <c r="G74" s="17">
        <v>0</v>
      </c>
      <c r="H74" s="15" t="str">
        <f>IF($B74="N/A","N/A",IF(G74&gt;5,"No",IF(G74&lt;1,"No","Yes")))</f>
        <v>No</v>
      </c>
      <c r="I74" s="16" t="s">
        <v>1090</v>
      </c>
      <c r="J74" s="16" t="s">
        <v>1090</v>
      </c>
      <c r="K74" s="15" t="str">
        <f>IF(J74="Div by 0", "N/A", IF(J74="N/A","N/A", IF(J74&gt;15, "No", IF(J74&lt;-15, "No", "Yes"))))</f>
        <v>N/A</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5965396</v>
      </c>
      <c r="D6" s="15" t="str">
        <f>IF($B6="N/A","N/A",IF(C6&gt;15,"No",IF(C6&lt;-15,"No","Yes")))</f>
        <v>N/A</v>
      </c>
      <c r="E6" s="27">
        <v>5999072</v>
      </c>
      <c r="F6" s="15" t="str">
        <f>IF($B6="N/A","N/A",IF(E6&gt;15,"No",IF(E6&lt;-15,"No","Yes")))</f>
        <v>N/A</v>
      </c>
      <c r="G6" s="27">
        <v>6012856</v>
      </c>
      <c r="H6" s="15" t="str">
        <f>IF($B6="N/A","N/A",IF(G6&gt;15,"No",IF(G6&lt;-15,"No","Yes")))</f>
        <v>N/A</v>
      </c>
      <c r="I6" s="28">
        <v>0.5645</v>
      </c>
      <c r="J6" s="28">
        <v>0.2298</v>
      </c>
      <c r="K6" s="15" t="str">
        <f>IF(J6="Div by 0", "N/A", IF(J6="N/A","N/A", IF(J6&gt;15, "No", IF(J6&lt;-15, "No", "Yes"))))</f>
        <v>Yes</v>
      </c>
    </row>
    <row r="7" spans="1:11">
      <c r="A7" s="50" t="s">
        <v>695</v>
      </c>
      <c r="B7" s="30" t="s">
        <v>50</v>
      </c>
      <c r="C7" s="8">
        <v>29.209695383</v>
      </c>
      <c r="D7" s="15" t="str">
        <f>IF($B7="N/A","N/A",IF(C7&gt;15,"No",IF(C7&lt;-15,"No","Yes")))</f>
        <v>N/A</v>
      </c>
      <c r="E7" s="15">
        <v>29.755535522999999</v>
      </c>
      <c r="F7" s="15" t="str">
        <f>IF($B7="N/A","N/A",IF(E7&gt;15,"No",IF(E7&lt;-15,"No","Yes")))</f>
        <v>N/A</v>
      </c>
      <c r="G7" s="15">
        <v>30.354826392</v>
      </c>
      <c r="H7" s="15" t="str">
        <f>IF($B7="N/A","N/A",IF(G7&gt;15,"No",IF(G7&lt;-15,"No","Yes")))</f>
        <v>N/A</v>
      </c>
      <c r="I7" s="28">
        <v>1.869</v>
      </c>
      <c r="J7" s="28">
        <v>2.0139999999999998</v>
      </c>
      <c r="K7" s="15" t="str">
        <f>IF(J7="Div by 0", "N/A", IF(J7="N/A","N/A", IF(J7&gt;15, "No", IF(J7&lt;-15, "No", "Yes"))))</f>
        <v>Yes</v>
      </c>
    </row>
    <row r="8" spans="1:11">
      <c r="A8" s="50" t="s">
        <v>696</v>
      </c>
      <c r="B8" s="30" t="s">
        <v>50</v>
      </c>
      <c r="C8" s="8">
        <v>7.34737476E-2</v>
      </c>
      <c r="D8" s="15" t="str">
        <f>IF($B8="N/A","N/A",IF(C8&gt;15,"No",IF(C8&lt;-15,"No","Yes")))</f>
        <v>N/A</v>
      </c>
      <c r="E8" s="15">
        <v>7.3828085399999993E-2</v>
      </c>
      <c r="F8" s="15" t="str">
        <f>IF($B8="N/A","N/A",IF(E8&gt;15,"No",IF(E8&lt;-15,"No","Yes")))</f>
        <v>N/A</v>
      </c>
      <c r="G8" s="15">
        <v>6.6474234500000007E-2</v>
      </c>
      <c r="H8" s="15" t="str">
        <f>IF($B8="N/A","N/A",IF(G8&gt;15,"No",IF(G8&lt;-15,"No","Yes")))</f>
        <v>N/A</v>
      </c>
      <c r="I8" s="28">
        <v>0.48230000000000001</v>
      </c>
      <c r="J8" s="28">
        <v>-9.9600000000000009</v>
      </c>
      <c r="K8" s="15" t="str">
        <f>IF(J8="Div by 0", "N/A", IF(J8="N/A","N/A", IF(J8&gt;15, "No", IF(J8&lt;-15, "No", "Yes"))))</f>
        <v>Yes</v>
      </c>
    </row>
    <row r="9" spans="1:11">
      <c r="A9" s="50" t="s">
        <v>705</v>
      </c>
      <c r="B9" s="30" t="s">
        <v>50</v>
      </c>
      <c r="C9" s="8">
        <v>22.496293624</v>
      </c>
      <c r="D9" s="15" t="str">
        <f>IF($B9="N/A","N/A",IF(C9&gt;15,"No",IF(C9&lt;-15,"No","Yes")))</f>
        <v>N/A</v>
      </c>
      <c r="E9" s="15">
        <v>21.380590198</v>
      </c>
      <c r="F9" s="15" t="str">
        <f>IF($B9="N/A","N/A",IF(E9&gt;15,"No",IF(E9&lt;-15,"No","Yes")))</f>
        <v>N/A</v>
      </c>
      <c r="G9" s="15">
        <v>20.653030773000001</v>
      </c>
      <c r="H9" s="15" t="str">
        <f>IF($B9="N/A","N/A",IF(G9&gt;15,"No",IF(G9&lt;-15,"No","Yes")))</f>
        <v>N/A</v>
      </c>
      <c r="I9" s="28">
        <v>-4.96</v>
      </c>
      <c r="J9" s="28">
        <v>-3.4</v>
      </c>
      <c r="K9" s="15" t="str">
        <f t="shared" ref="K9:K26" si="0">IF(J9="Div by 0", "N/A", IF(J9="N/A","N/A", IF(J9&gt;15, "No", IF(J9&lt;-15, "No", "Yes"))))</f>
        <v>Yes</v>
      </c>
    </row>
    <row r="10" spans="1:11">
      <c r="A10" s="210" t="s">
        <v>1079</v>
      </c>
      <c r="B10" s="30" t="s">
        <v>50</v>
      </c>
      <c r="C10" s="29">
        <v>2876546</v>
      </c>
      <c r="D10" s="15" t="str">
        <f>IF($B10="N/A","N/A",IF(C10&gt;15,"No",IF(C10&lt;-15,"No","Yes")))</f>
        <v>N/A</v>
      </c>
      <c r="E10" s="27">
        <v>2926950</v>
      </c>
      <c r="F10" s="15" t="str">
        <f>IF($B10="N/A","N/A",IF(E10&gt;15,"No",IF(E10&lt;-15,"No","Yes")))</f>
        <v>N/A</v>
      </c>
      <c r="G10" s="27">
        <v>2941830</v>
      </c>
      <c r="H10" s="15" t="str">
        <f>IF($B10="N/A","N/A",IF(G10&gt;15,"No",IF(G10&lt;-15,"No","Yes")))</f>
        <v>N/A</v>
      </c>
      <c r="I10" s="28">
        <v>1.752</v>
      </c>
      <c r="J10" s="28">
        <v>0.50839999999999996</v>
      </c>
      <c r="K10" s="15" t="str">
        <f t="shared" si="0"/>
        <v>Yes</v>
      </c>
    </row>
    <row r="11" spans="1:11">
      <c r="A11" s="50" t="s">
        <v>697</v>
      </c>
      <c r="B11" s="30" t="s">
        <v>52</v>
      </c>
      <c r="C11" s="8">
        <v>6.5960704260999998</v>
      </c>
      <c r="D11" s="15" t="str">
        <f>IF($B11="N/A","N/A",IF(C11&gt;20,"No",IF(C11&lt;5,"No","Yes")))</f>
        <v>Yes</v>
      </c>
      <c r="E11" s="15">
        <v>6.7919848305999997</v>
      </c>
      <c r="F11" s="15" t="str">
        <f>IF($B11="N/A","N/A",IF(E11&gt;20,"No",IF(E11&lt;5,"No","Yes")))</f>
        <v>Yes</v>
      </c>
      <c r="G11" s="15">
        <v>6.3432285345999997</v>
      </c>
      <c r="H11" s="15" t="str">
        <f>IF($B11="N/A","N/A",IF(G11&gt;20,"No",IF(G11&lt;5,"No","Yes")))</f>
        <v>Yes</v>
      </c>
      <c r="I11" s="28">
        <v>2.97</v>
      </c>
      <c r="J11" s="28">
        <v>-6.61</v>
      </c>
      <c r="K11" s="15" t="str">
        <f t="shared" si="0"/>
        <v>Yes</v>
      </c>
    </row>
    <row r="12" spans="1:11">
      <c r="A12" s="50" t="s">
        <v>698</v>
      </c>
      <c r="B12" s="30" t="s">
        <v>175</v>
      </c>
      <c r="C12" s="8">
        <v>4.2903190144999996</v>
      </c>
      <c r="D12" s="15" t="str">
        <f>IF($B12="N/A","N/A",IF(C12&gt;1,"Yes","No"))</f>
        <v>Yes</v>
      </c>
      <c r="E12" s="15">
        <v>1.9246314422999999</v>
      </c>
      <c r="F12" s="15" t="str">
        <f>IF($B12="N/A","N/A",IF(E12&gt;1,"Yes","No"))</f>
        <v>Yes</v>
      </c>
      <c r="G12" s="15">
        <v>8.6662723543000002</v>
      </c>
      <c r="H12" s="15" t="str">
        <f>IF($B12="N/A","N/A",IF(G12&gt;1,"Yes","No"))</f>
        <v>Yes</v>
      </c>
      <c r="I12" s="28">
        <v>-55.1</v>
      </c>
      <c r="J12" s="28">
        <v>350.3</v>
      </c>
      <c r="K12" s="15" t="str">
        <f t="shared" si="0"/>
        <v>No</v>
      </c>
    </row>
    <row r="13" spans="1:11">
      <c r="A13" s="50" t="s">
        <v>699</v>
      </c>
      <c r="B13" s="30" t="s">
        <v>50</v>
      </c>
      <c r="C13" s="8">
        <v>90.617682091999995</v>
      </c>
      <c r="D13" s="15" t="str">
        <f>IF($B13="N/A","N/A",IF(C13&gt;15,"No",IF(C13&lt;-15,"No","Yes")))</f>
        <v>N/A</v>
      </c>
      <c r="E13" s="15">
        <v>72.689187509999996</v>
      </c>
      <c r="F13" s="15" t="str">
        <f>IF($B13="N/A","N/A",IF(E13&gt;15,"No",IF(E13&lt;-15,"No","Yes")))</f>
        <v>N/A</v>
      </c>
      <c r="G13" s="15">
        <v>86.856876134999993</v>
      </c>
      <c r="H13" s="15" t="str">
        <f>IF($B13="N/A","N/A",IF(G13&gt;15,"No",IF(G13&lt;-15,"No","Yes")))</f>
        <v>N/A</v>
      </c>
      <c r="I13" s="28">
        <v>-19.8</v>
      </c>
      <c r="J13" s="28">
        <v>19.489999999999998</v>
      </c>
      <c r="K13" s="15" t="str">
        <f t="shared" si="0"/>
        <v>No</v>
      </c>
    </row>
    <row r="14" spans="1:11">
      <c r="A14" s="50" t="s">
        <v>700</v>
      </c>
      <c r="B14" s="30" t="s">
        <v>50</v>
      </c>
      <c r="C14" s="43">
        <v>662.64825424000003</v>
      </c>
      <c r="D14" s="15" t="str">
        <f>IF($B14="N/A","N/A",IF(C14&gt;15,"No",IF(C14&lt;-15,"No","Yes")))</f>
        <v>N/A</v>
      </c>
      <c r="E14" s="37">
        <v>1242.5052811</v>
      </c>
      <c r="F14" s="15" t="str">
        <f>IF($B14="N/A","N/A",IF(E14&gt;15,"No",IF(E14&lt;-15,"No","Yes")))</f>
        <v>N/A</v>
      </c>
      <c r="G14" s="37">
        <v>269.94078377</v>
      </c>
      <c r="H14" s="15" t="str">
        <f>IF($B14="N/A","N/A",IF(G14&gt;15,"No",IF(G14&lt;-15,"No","Yes")))</f>
        <v>N/A</v>
      </c>
      <c r="I14" s="28">
        <v>87.51</v>
      </c>
      <c r="J14" s="28">
        <v>-78.3</v>
      </c>
      <c r="K14" s="15" t="str">
        <f t="shared" si="0"/>
        <v>No</v>
      </c>
    </row>
    <row r="15" spans="1:11">
      <c r="A15" s="42" t="s">
        <v>217</v>
      </c>
      <c r="B15" s="30" t="s">
        <v>50</v>
      </c>
      <c r="C15" s="44">
        <v>31.811795505999999</v>
      </c>
      <c r="D15" s="15" t="str">
        <f>IF($B15="N/A","N/A",IF(C15&gt;15,"No",IF(C15&lt;-15,"No","Yes")))</f>
        <v>N/A</v>
      </c>
      <c r="E15" s="38">
        <v>30.469426098</v>
      </c>
      <c r="F15" s="15" t="str">
        <f>IF($B15="N/A","N/A",IF(E15&gt;15,"No",IF(E15&lt;-15,"No","Yes")))</f>
        <v>N/A</v>
      </c>
      <c r="G15" s="38">
        <v>29.682979070999998</v>
      </c>
      <c r="H15" s="15" t="str">
        <f>IF($B15="N/A","N/A",IF(G15&gt;15,"No",IF(G15&lt;-15,"No","Yes")))</f>
        <v>N/A</v>
      </c>
      <c r="I15" s="28">
        <v>-4.22</v>
      </c>
      <c r="J15" s="28">
        <v>-2.58</v>
      </c>
      <c r="K15" s="15" t="str">
        <f t="shared" si="0"/>
        <v>Yes</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219.74134588999999</v>
      </c>
      <c r="D18" s="15" t="str">
        <f>IF($B18="N/A","N/A",IF(C18&gt;300,"No",IF(C18&lt;75,"No","Yes")))</f>
        <v>Yes</v>
      </c>
      <c r="E18" s="37">
        <v>228.31504705</v>
      </c>
      <c r="F18" s="15" t="str">
        <f>IF($B18="N/A","N/A",IF(E18&gt;300,"No",IF(E18&lt;75,"No","Yes")))</f>
        <v>Yes</v>
      </c>
      <c r="G18" s="37">
        <v>250.96951532</v>
      </c>
      <c r="H18" s="15" t="str">
        <f>IF($B18="N/A","N/A",IF(G18&gt;300,"No",IF(G18&lt;75,"No","Yes")))</f>
        <v>Yes</v>
      </c>
      <c r="I18" s="28">
        <v>3.9020000000000001</v>
      </c>
      <c r="J18" s="28">
        <v>9.9220000000000006</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207</v>
      </c>
      <c r="D21" s="30" t="s">
        <v>50</v>
      </c>
      <c r="E21" s="27">
        <v>132</v>
      </c>
      <c r="F21" s="30" t="s">
        <v>50</v>
      </c>
      <c r="G21" s="27">
        <v>553</v>
      </c>
      <c r="H21" s="15" t="str">
        <f>IF($B21="N/A","N/A",IF(G21&gt;15,"No",IF(G21&lt;-15,"No","Yes")))</f>
        <v>N/A</v>
      </c>
      <c r="I21" s="30" t="s">
        <v>1091</v>
      </c>
      <c r="J21" s="28">
        <v>318.89999999999998</v>
      </c>
      <c r="K21" s="15" t="str">
        <f t="shared" si="0"/>
        <v>No</v>
      </c>
    </row>
    <row r="22" spans="1:11" ht="25.5">
      <c r="A22" s="1" t="s">
        <v>847</v>
      </c>
      <c r="B22" s="30" t="s">
        <v>50</v>
      </c>
      <c r="C22" s="22">
        <v>84.391304348000006</v>
      </c>
      <c r="D22" s="30" t="s">
        <v>50</v>
      </c>
      <c r="E22" s="22">
        <v>196.12878788</v>
      </c>
      <c r="F22" s="30" t="s">
        <v>50</v>
      </c>
      <c r="G22" s="22">
        <v>175.54972875000001</v>
      </c>
      <c r="H22" s="30" t="s">
        <v>50</v>
      </c>
      <c r="I22" s="16">
        <v>132.4</v>
      </c>
      <c r="J22" s="16">
        <v>-10.5</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1785056</v>
      </c>
      <c r="F24" s="30" t="s">
        <v>50</v>
      </c>
      <c r="G24" s="27">
        <v>1825192</v>
      </c>
      <c r="H24" s="30" t="s">
        <v>50</v>
      </c>
      <c r="I24" s="28" t="s">
        <v>50</v>
      </c>
      <c r="J24" s="28">
        <v>2.2480000000000002</v>
      </c>
      <c r="K24" s="15" t="str">
        <f t="shared" si="0"/>
        <v>Yes</v>
      </c>
    </row>
    <row r="25" spans="1:11">
      <c r="A25" s="59" t="s">
        <v>947</v>
      </c>
      <c r="B25" s="30" t="s">
        <v>50</v>
      </c>
      <c r="C25" s="45" t="s">
        <v>50</v>
      </c>
      <c r="D25" s="15" t="str">
        <f t="shared" ref="D25:D26" si="1">IF($B25="N/A","N/A",IF(C25&gt;15,"No",IF(C25&lt;-15,"No","Yes")))</f>
        <v>N/A</v>
      </c>
      <c r="E25" s="28">
        <v>80.302354660000006</v>
      </c>
      <c r="F25" s="15" t="str">
        <f t="shared" ref="F25:F26" si="2">IF($B25="N/A","N/A",IF(E25&gt;15,"No",IF(E25&lt;-15,"No","Yes")))</f>
        <v>N/A</v>
      </c>
      <c r="G25" s="28">
        <v>80.264322876999998</v>
      </c>
      <c r="H25" s="15" t="str">
        <f t="shared" ref="H25:H26" si="3">IF($B25="N/A","N/A",IF(G25&gt;15,"No",IF(G25&lt;-15,"No","Yes")))</f>
        <v>N/A</v>
      </c>
      <c r="I25" s="28" t="s">
        <v>50</v>
      </c>
      <c r="J25" s="28">
        <v>-4.7E-2</v>
      </c>
      <c r="K25" s="15" t="str">
        <f t="shared" si="0"/>
        <v>Yes</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2686807</v>
      </c>
      <c r="D28" s="15" t="str">
        <f>IF($B28="N/A","N/A",IF(C28&gt;15,"No",IF(C28&lt;-15,"No","Yes")))</f>
        <v>N/A</v>
      </c>
      <c r="E28" s="27">
        <v>2728152</v>
      </c>
      <c r="F28" s="15" t="str">
        <f>IF($B28="N/A","N/A",IF(E28&gt;15,"No",IF(E28&lt;-15,"No","Yes")))</f>
        <v>N/A</v>
      </c>
      <c r="G28" s="27">
        <v>2755223</v>
      </c>
      <c r="H28" s="15" t="str">
        <f>IF($B28="N/A","N/A",IF(G28&gt;15,"No",IF(G28&lt;-15,"No","Yes")))</f>
        <v>N/A</v>
      </c>
      <c r="I28" s="28">
        <v>1.5389999999999999</v>
      </c>
      <c r="J28" s="28">
        <v>0.99229999999999996</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17.199225697999999</v>
      </c>
      <c r="D31" s="15" t="str">
        <f t="shared" ref="D31:D37" si="5">IF($B31="N/A","N/A",IF(C31&gt;15,"No",IF(C31&lt;-15,"No","Yes")))</f>
        <v>N/A</v>
      </c>
      <c r="E31" s="28">
        <v>17.911428689000001</v>
      </c>
      <c r="F31" s="15" t="str">
        <f t="shared" ref="F31:F37" si="6">IF($B31="N/A","N/A",IF(E31&gt;15,"No",IF(E31&lt;-15,"No","Yes")))</f>
        <v>N/A</v>
      </c>
      <c r="G31" s="28">
        <v>17.616287320000001</v>
      </c>
      <c r="H31" s="15" t="str">
        <f t="shared" ref="H31:H37" si="7">IF($B31="N/A","N/A",IF(G31&gt;15,"No",IF(G31&lt;-15,"No","Yes")))</f>
        <v>N/A</v>
      </c>
      <c r="I31" s="28">
        <v>4.141</v>
      </c>
      <c r="J31" s="28">
        <v>-1.65</v>
      </c>
      <c r="K31" s="15" t="str">
        <f t="shared" si="4"/>
        <v>Yes</v>
      </c>
    </row>
    <row r="32" spans="1:11">
      <c r="A32" s="42" t="s">
        <v>223</v>
      </c>
      <c r="B32" s="30" t="s">
        <v>50</v>
      </c>
      <c r="C32" s="45">
        <v>12.787963012000001</v>
      </c>
      <c r="D32" s="15" t="str">
        <f t="shared" si="5"/>
        <v>N/A</v>
      </c>
      <c r="E32" s="28">
        <v>12.537341519</v>
      </c>
      <c r="F32" s="15" t="str">
        <f t="shared" si="6"/>
        <v>N/A</v>
      </c>
      <c r="G32" s="28">
        <v>11.664659843000001</v>
      </c>
      <c r="H32" s="15" t="str">
        <f t="shared" si="7"/>
        <v>N/A</v>
      </c>
      <c r="I32" s="28">
        <v>-1.96</v>
      </c>
      <c r="J32" s="28">
        <v>-6.96</v>
      </c>
      <c r="K32" s="15" t="str">
        <f t="shared" si="4"/>
        <v>Yes</v>
      </c>
    </row>
    <row r="33" spans="1:11" ht="12.75" customHeight="1">
      <c r="A33" s="42" t="s">
        <v>224</v>
      </c>
      <c r="B33" s="30" t="s">
        <v>50</v>
      </c>
      <c r="C33" s="45">
        <v>59.822825369999997</v>
      </c>
      <c r="D33" s="15" t="str">
        <f t="shared" si="5"/>
        <v>N/A</v>
      </c>
      <c r="E33" s="28">
        <v>62.421043621999999</v>
      </c>
      <c r="F33" s="15" t="str">
        <f t="shared" si="6"/>
        <v>N/A</v>
      </c>
      <c r="G33" s="28">
        <v>62.142900066000003</v>
      </c>
      <c r="H33" s="15" t="str">
        <f t="shared" si="7"/>
        <v>N/A</v>
      </c>
      <c r="I33" s="28">
        <v>4.343</v>
      </c>
      <c r="J33" s="28">
        <v>-0.44600000000000001</v>
      </c>
      <c r="K33" s="15" t="str">
        <f t="shared" si="4"/>
        <v>Yes</v>
      </c>
    </row>
    <row r="34" spans="1:11">
      <c r="A34" s="42" t="s">
        <v>225</v>
      </c>
      <c r="B34" s="30" t="s">
        <v>50</v>
      </c>
      <c r="C34" s="45">
        <v>14.567927508</v>
      </c>
      <c r="D34" s="15" t="str">
        <f t="shared" si="5"/>
        <v>N/A</v>
      </c>
      <c r="E34" s="28">
        <v>14.935748262000001</v>
      </c>
      <c r="F34" s="15" t="str">
        <f t="shared" si="6"/>
        <v>N/A</v>
      </c>
      <c r="G34" s="28">
        <v>14.843848443000001</v>
      </c>
      <c r="H34" s="15" t="str">
        <f t="shared" si="7"/>
        <v>N/A</v>
      </c>
      <c r="I34" s="28">
        <v>2.5249999999999999</v>
      </c>
      <c r="J34" s="28">
        <v>-0.61499999999999999</v>
      </c>
      <c r="K34" s="15" t="str">
        <f t="shared" si="4"/>
        <v>Yes</v>
      </c>
    </row>
    <row r="35" spans="1:11">
      <c r="A35" s="42" t="s">
        <v>877</v>
      </c>
      <c r="B35" s="30" t="s">
        <v>50</v>
      </c>
      <c r="C35" s="45" t="s">
        <v>50</v>
      </c>
      <c r="D35" s="15" t="str">
        <f t="shared" si="5"/>
        <v>N/A</v>
      </c>
      <c r="E35" s="28">
        <v>57.979960171000002</v>
      </c>
      <c r="F35" s="15" t="str">
        <f t="shared" si="6"/>
        <v>N/A</v>
      </c>
      <c r="G35" s="28">
        <v>56.068188268999997</v>
      </c>
      <c r="H35" s="15" t="str">
        <f t="shared" si="7"/>
        <v>N/A</v>
      </c>
      <c r="I35" s="28" t="s">
        <v>50</v>
      </c>
      <c r="J35" s="28">
        <v>-3.3</v>
      </c>
      <c r="K35" s="15" t="str">
        <f t="shared" ref="K35" si="8">IF(J35="Div by 0", "N/A", IF(J35="N/A","N/A", IF(J35&gt;15, "No", IF(J35&lt;-15, "No", "Yes"))))</f>
        <v>Yes</v>
      </c>
    </row>
    <row r="36" spans="1:11">
      <c r="A36" s="42" t="s">
        <v>878</v>
      </c>
      <c r="B36" s="30" t="s">
        <v>50</v>
      </c>
      <c r="C36" s="45" t="s">
        <v>50</v>
      </c>
      <c r="D36" s="15" t="str">
        <f t="shared" si="5"/>
        <v>N/A</v>
      </c>
      <c r="E36" s="28">
        <v>64.709311635000006</v>
      </c>
      <c r="F36" s="15" t="str">
        <f t="shared" si="6"/>
        <v>N/A</v>
      </c>
      <c r="G36" s="28">
        <v>62.820695612999998</v>
      </c>
      <c r="H36" s="15" t="str">
        <f t="shared" si="7"/>
        <v>N/A</v>
      </c>
      <c r="I36" s="28" t="s">
        <v>50</v>
      </c>
      <c r="J36" s="28">
        <v>-2.92</v>
      </c>
      <c r="K36" s="15" t="str">
        <f t="shared" si="4"/>
        <v>Yes</v>
      </c>
    </row>
    <row r="37" spans="1:11">
      <c r="A37" s="58" t="s">
        <v>949</v>
      </c>
      <c r="B37" s="30" t="s">
        <v>50</v>
      </c>
      <c r="C37" s="45" t="s">
        <v>50</v>
      </c>
      <c r="D37" s="15" t="str">
        <f t="shared" si="5"/>
        <v>N/A</v>
      </c>
      <c r="E37" s="28">
        <v>39.026564501999999</v>
      </c>
      <c r="F37" s="15" t="str">
        <f t="shared" si="6"/>
        <v>N/A</v>
      </c>
      <c r="G37" s="28">
        <v>2.4018019594000002</v>
      </c>
      <c r="H37" s="15" t="str">
        <f t="shared" si="7"/>
        <v>N/A</v>
      </c>
      <c r="I37" s="28" t="s">
        <v>50</v>
      </c>
      <c r="J37" s="28">
        <v>-93.8</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100</v>
      </c>
      <c r="F39" s="15" t="str">
        <f>IF($B39="N/A","N/A",IF(E39&gt;95,"Yes","No"))</f>
        <v>Yes</v>
      </c>
      <c r="G39" s="28">
        <v>100</v>
      </c>
      <c r="H39" s="15" t="str">
        <f>IF($B39="N/A","N/A",IF(G39&gt;95,"Yes","No"))</f>
        <v>Yes</v>
      </c>
      <c r="I39" s="28" t="s">
        <v>50</v>
      </c>
      <c r="J39" s="28">
        <v>0</v>
      </c>
      <c r="K39" s="15" t="str">
        <f t="shared" ref="K39" si="10">IF(J39="Div by 0", "N/A", IF(J39="N/A","N/A", IF(J39&gt;15, "No", IF(J39&lt;-15, "No", "Yes"))))</f>
        <v>Yes</v>
      </c>
    </row>
    <row r="40" spans="1:11">
      <c r="A40" s="42" t="s">
        <v>226</v>
      </c>
      <c r="B40" s="39" t="s">
        <v>85</v>
      </c>
      <c r="C40" s="45">
        <v>46.641980611000001</v>
      </c>
      <c r="D40" s="15" t="str">
        <f>IF($B40="N/A","N/A",IF(C40&gt;90,"No",IF(C40&lt;50,"No","Yes")))</f>
        <v>No</v>
      </c>
      <c r="E40" s="28">
        <v>44.471715652</v>
      </c>
      <c r="F40" s="15" t="str">
        <f>IF($B40="N/A","N/A",IF(E40&gt;90,"No",IF(E40&lt;50,"No","Yes")))</f>
        <v>No</v>
      </c>
      <c r="G40" s="28">
        <v>44.385772041000003</v>
      </c>
      <c r="H40" s="15" t="str">
        <f>IF($B40="N/A","N/A",IF(G40&gt;90,"No",IF(G40&lt;50,"No","Yes")))</f>
        <v>No</v>
      </c>
      <c r="I40" s="28">
        <v>-4.6500000000000004</v>
      </c>
      <c r="J40" s="28">
        <v>-0.193</v>
      </c>
      <c r="K40" s="15" t="str">
        <f t="shared" si="4"/>
        <v>Yes</v>
      </c>
    </row>
    <row r="41" spans="1:11">
      <c r="A41" s="42" t="s">
        <v>227</v>
      </c>
      <c r="B41" s="39" t="s">
        <v>54</v>
      </c>
      <c r="C41" s="45">
        <v>14.291908574000001</v>
      </c>
      <c r="D41" s="15" t="str">
        <f t="shared" ref="D41:D46" si="11">IF($B41="N/A","N/A",IF(C41&gt;5,"No",IF(C41&lt;=0,"No","Yes")))</f>
        <v>No</v>
      </c>
      <c r="E41" s="28">
        <v>15.743147743</v>
      </c>
      <c r="F41" s="15" t="str">
        <f t="shared" ref="F41:F46" si="12">IF($B41="N/A","N/A",IF(E41&gt;5,"No",IF(E41&lt;=0,"No","Yes")))</f>
        <v>No</v>
      </c>
      <c r="G41" s="28">
        <v>16.791163546</v>
      </c>
      <c r="H41" s="15" t="str">
        <f t="shared" ref="H41:H46" si="13">IF($B41="N/A","N/A",IF(G41&gt;5,"No",IF(G41&lt;=0,"No","Yes")))</f>
        <v>No</v>
      </c>
      <c r="I41" s="28">
        <v>10.15</v>
      </c>
      <c r="J41" s="28">
        <v>6.657</v>
      </c>
      <c r="K41" s="15" t="str">
        <f t="shared" si="4"/>
        <v>Yes</v>
      </c>
    </row>
    <row r="42" spans="1:11">
      <c r="A42" s="42" t="s">
        <v>228</v>
      </c>
      <c r="B42" s="39" t="s">
        <v>54</v>
      </c>
      <c r="C42" s="45">
        <v>3.6247114140000001</v>
      </c>
      <c r="D42" s="15" t="str">
        <f t="shared" si="11"/>
        <v>Yes</v>
      </c>
      <c r="E42" s="28">
        <v>3.6477806222</v>
      </c>
      <c r="F42" s="15" t="str">
        <f t="shared" si="12"/>
        <v>Yes</v>
      </c>
      <c r="G42" s="28">
        <v>3.0179408346000001</v>
      </c>
      <c r="H42" s="15" t="str">
        <f t="shared" si="13"/>
        <v>Yes</v>
      </c>
      <c r="I42" s="28">
        <v>0.63639999999999997</v>
      </c>
      <c r="J42" s="28">
        <v>-17.3</v>
      </c>
      <c r="K42" s="15" t="str">
        <f t="shared" si="4"/>
        <v>No</v>
      </c>
    </row>
    <row r="43" spans="1:11">
      <c r="A43" s="42" t="s">
        <v>229</v>
      </c>
      <c r="B43" s="39" t="s">
        <v>54</v>
      </c>
      <c r="C43" s="45">
        <v>0.91603155719999996</v>
      </c>
      <c r="D43" s="15" t="str">
        <f t="shared" si="11"/>
        <v>Yes</v>
      </c>
      <c r="E43" s="28">
        <v>0.9625563385</v>
      </c>
      <c r="F43" s="15" t="str">
        <f t="shared" si="12"/>
        <v>Yes</v>
      </c>
      <c r="G43" s="28">
        <v>0.89931014659999997</v>
      </c>
      <c r="H43" s="15" t="str">
        <f t="shared" si="13"/>
        <v>Yes</v>
      </c>
      <c r="I43" s="28">
        <v>5.0789999999999997</v>
      </c>
      <c r="J43" s="28">
        <v>-6.57</v>
      </c>
      <c r="K43" s="15" t="str">
        <f t="shared" si="4"/>
        <v>Yes</v>
      </c>
    </row>
    <row r="44" spans="1:11">
      <c r="A44" s="42" t="s">
        <v>879</v>
      </c>
      <c r="B44" s="30" t="s">
        <v>50</v>
      </c>
      <c r="C44" s="45" t="s">
        <v>50</v>
      </c>
      <c r="D44" s="15" t="str">
        <f t="shared" si="11"/>
        <v>N/A</v>
      </c>
      <c r="E44" s="28">
        <v>1.8327419999999999E-4</v>
      </c>
      <c r="F44" s="15" t="str">
        <f t="shared" si="12"/>
        <v>N/A</v>
      </c>
      <c r="G44" s="28">
        <v>1.8147350000000001E-4</v>
      </c>
      <c r="H44" s="15" t="str">
        <f t="shared" si="13"/>
        <v>N/A</v>
      </c>
      <c r="I44" s="28" t="s">
        <v>50</v>
      </c>
      <c r="J44" s="28">
        <v>-0.98299999999999998</v>
      </c>
      <c r="K44" s="15" t="str">
        <f t="shared" ref="K44" si="14">IF(J44="Div by 0", "N/A", IF(J44="N/A","N/A", IF(J44&gt;15, "No", IF(J44&lt;-15, "No", "Yes"))))</f>
        <v>Yes</v>
      </c>
    </row>
    <row r="45" spans="1:11">
      <c r="A45" s="42" t="s">
        <v>880</v>
      </c>
      <c r="B45" s="30" t="s">
        <v>50</v>
      </c>
      <c r="C45" s="45" t="s">
        <v>50</v>
      </c>
      <c r="D45" s="15" t="str">
        <f t="shared" si="11"/>
        <v>N/A</v>
      </c>
      <c r="E45" s="28">
        <v>0.10765529190000001</v>
      </c>
      <c r="F45" s="15" t="str">
        <f t="shared" si="12"/>
        <v>N/A</v>
      </c>
      <c r="G45" s="28">
        <v>0.12115171800000001</v>
      </c>
      <c r="H45" s="15" t="str">
        <f t="shared" si="13"/>
        <v>N/A</v>
      </c>
      <c r="I45" s="28" t="s">
        <v>50</v>
      </c>
      <c r="J45" s="28">
        <v>12.54</v>
      </c>
      <c r="K45" s="15" t="str">
        <f t="shared" si="4"/>
        <v>Yes</v>
      </c>
    </row>
    <row r="46" spans="1:11" ht="12.75" customHeight="1">
      <c r="A46" s="42" t="s">
        <v>881</v>
      </c>
      <c r="B46" s="30" t="s">
        <v>50</v>
      </c>
      <c r="C46" s="45" t="s">
        <v>50</v>
      </c>
      <c r="D46" s="15" t="str">
        <f t="shared" si="11"/>
        <v>N/A</v>
      </c>
      <c r="E46" s="28">
        <v>0.3381043285</v>
      </c>
      <c r="F46" s="15" t="str">
        <f t="shared" si="12"/>
        <v>N/A</v>
      </c>
      <c r="G46" s="28">
        <v>0.39982244630000002</v>
      </c>
      <c r="H46" s="15" t="str">
        <f t="shared" si="13"/>
        <v>N/A</v>
      </c>
      <c r="I46" s="28" t="s">
        <v>50</v>
      </c>
      <c r="J46" s="28">
        <v>18.25</v>
      </c>
      <c r="K46" s="15" t="str">
        <f t="shared" ref="K46" si="15">IF(J46="Div by 0", "N/A", IF(J46="N/A","N/A", IF(J46&gt;15, "No", IF(J46&lt;-15, "No", "Yes"))))</f>
        <v>No</v>
      </c>
    </row>
    <row r="47" spans="1:11">
      <c r="A47" s="42" t="s">
        <v>230</v>
      </c>
      <c r="B47" s="30" t="s">
        <v>130</v>
      </c>
      <c r="C47" s="45">
        <v>2.2641001009999999</v>
      </c>
      <c r="D47" s="15" t="str">
        <f>IF($B47="N/A","N/A",IF(C47&gt;10,"No",IF(C47&lt;1,"No","Yes")))</f>
        <v>Yes</v>
      </c>
      <c r="E47" s="28">
        <v>2.4675677894999999</v>
      </c>
      <c r="F47" s="15" t="str">
        <f>IF($B47="N/A","N/A",IF(E47&gt;10,"No",IF(E47&lt;1,"No","Yes")))</f>
        <v>Yes</v>
      </c>
      <c r="G47" s="28">
        <v>1.8715363511000001</v>
      </c>
      <c r="H47" s="15" t="str">
        <f>IF($B47="N/A","N/A",IF(G47&gt;10,"No",IF(G47&lt;1,"No","Yes")))</f>
        <v>Yes</v>
      </c>
      <c r="I47" s="28">
        <v>8.9870000000000001</v>
      </c>
      <c r="J47" s="28">
        <v>-24.2</v>
      </c>
      <c r="K47" s="15" t="str">
        <f t="shared" si="4"/>
        <v>No</v>
      </c>
    </row>
    <row r="48" spans="1:11">
      <c r="A48" s="42" t="s">
        <v>231</v>
      </c>
      <c r="B48" s="40" t="s">
        <v>63</v>
      </c>
      <c r="C48" s="45">
        <v>7.5412562197000002</v>
      </c>
      <c r="D48" s="15" t="str">
        <f>IF($B48="N/A","N/A",IF(C48&gt;10,"No",IF(C48&lt;=0,"No","Yes")))</f>
        <v>Yes</v>
      </c>
      <c r="E48" s="28">
        <v>8.0014603292000004</v>
      </c>
      <c r="F48" s="15" t="str">
        <f>IF($B48="N/A","N/A",IF(E48&gt;10,"No",IF(E48&lt;=0,"No","Yes")))</f>
        <v>Yes</v>
      </c>
      <c r="G48" s="28">
        <v>6.697969638</v>
      </c>
      <c r="H48" s="15" t="str">
        <f>IF($B48="N/A","N/A",IF(G48&gt;10,"No",IF(G48&lt;=0,"No","Yes")))</f>
        <v>Yes</v>
      </c>
      <c r="I48" s="28">
        <v>6.1020000000000003</v>
      </c>
      <c r="J48" s="28">
        <v>-16.3</v>
      </c>
      <c r="K48" s="15" t="str">
        <f t="shared" si="4"/>
        <v>No</v>
      </c>
    </row>
    <row r="49" spans="1:11">
      <c r="A49" s="42" t="s">
        <v>232</v>
      </c>
      <c r="B49" s="39" t="s">
        <v>86</v>
      </c>
      <c r="C49" s="45">
        <v>0</v>
      </c>
      <c r="D49" s="15" t="str">
        <f>IF($B49="N/A","N/A",IF(C49&gt;=5,"No",IF(C49&lt;0,"No","Yes")))</f>
        <v>Yes</v>
      </c>
      <c r="E49" s="28">
        <v>0</v>
      </c>
      <c r="F49" s="15" t="str">
        <f>IF($B49="N/A","N/A",IF(E49&gt;=5,"No",IF(E49&lt;0,"No","Yes")))</f>
        <v>Yes</v>
      </c>
      <c r="G49" s="28">
        <v>0</v>
      </c>
      <c r="H49" s="15" t="str">
        <f>IF($B49="N/A","N/A",IF(G49&gt;=5,"No",IF(G49&lt;0,"No","Yes")))</f>
        <v>Yes</v>
      </c>
      <c r="I49" s="28" t="s">
        <v>1090</v>
      </c>
      <c r="J49" s="28" t="s">
        <v>1090</v>
      </c>
      <c r="K49" s="15" t="str">
        <f t="shared" si="4"/>
        <v>N/A</v>
      </c>
    </row>
    <row r="50" spans="1:11">
      <c r="A50" s="234" t="s">
        <v>752</v>
      </c>
      <c r="B50" s="235"/>
      <c r="C50" s="235"/>
      <c r="D50" s="235"/>
      <c r="E50" s="235"/>
      <c r="F50" s="235"/>
      <c r="G50" s="235"/>
      <c r="H50" s="235"/>
      <c r="I50" s="235"/>
      <c r="J50" s="235"/>
      <c r="K50" s="236"/>
    </row>
    <row r="51" spans="1:11">
      <c r="A51" s="42" t="s">
        <v>48</v>
      </c>
      <c r="B51" s="39" t="s">
        <v>57</v>
      </c>
      <c r="C51" s="45">
        <v>0.50788910409999999</v>
      </c>
      <c r="D51" s="15" t="str">
        <f>IF($B51="N/A","N/A",IF(C51&gt;15,"No",IF(C51&lt;=0,"No","Yes")))</f>
        <v>Yes</v>
      </c>
      <c r="E51" s="28">
        <v>0.61825734050000003</v>
      </c>
      <c r="F51" s="15" t="str">
        <f>IF($B51="N/A","N/A",IF(E51&gt;15,"No",IF(E51&lt;=0,"No","Yes")))</f>
        <v>Yes</v>
      </c>
      <c r="G51" s="28">
        <v>0.8388431717</v>
      </c>
      <c r="H51" s="15" t="str">
        <f>IF($B51="N/A","N/A",IF(G51&gt;15,"No",IF(G51&lt;=0,"No","Yes")))</f>
        <v>Yes</v>
      </c>
      <c r="I51" s="28">
        <v>21.73</v>
      </c>
      <c r="J51" s="28">
        <v>35.68</v>
      </c>
      <c r="K51" s="15" t="str">
        <f t="shared" si="4"/>
        <v>No</v>
      </c>
    </row>
    <row r="52" spans="1:11">
      <c r="A52" s="42" t="s">
        <v>187</v>
      </c>
      <c r="B52" s="30" t="s">
        <v>50</v>
      </c>
      <c r="C52" s="43">
        <v>109.3228785</v>
      </c>
      <c r="D52" s="15" t="str">
        <f>IF($B52="N/A","N/A",IF(C52&gt;15,"No",IF(C52&lt;-15,"No","Yes")))</f>
        <v>N/A</v>
      </c>
      <c r="E52" s="37">
        <v>94.957728107999998</v>
      </c>
      <c r="F52" s="15" t="str">
        <f>IF($B52="N/A","N/A",IF(E52&gt;15,"No",IF(E52&lt;-15,"No","Yes")))</f>
        <v>N/A</v>
      </c>
      <c r="G52" s="37">
        <v>93.702795085000005</v>
      </c>
      <c r="H52" s="15" t="str">
        <f>IF($B52="N/A","N/A",IF(G52&gt;15,"No",IF(G52&lt;-15,"No","Yes")))</f>
        <v>N/A</v>
      </c>
      <c r="I52" s="28">
        <v>-13.1</v>
      </c>
      <c r="J52" s="28">
        <v>-1.32</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9.2806070551000008</v>
      </c>
      <c r="D54" s="15" t="str">
        <f>IF($B54="N/A","N/A",IF(C54&gt;35,"No",IF(C54&lt;10,"No","Yes")))</f>
        <v>No</v>
      </c>
      <c r="E54" s="28">
        <v>8.9153023731999994</v>
      </c>
      <c r="F54" s="15" t="str">
        <f>IF($B54="N/A","N/A",IF(E54&gt;35,"No",IF(E54&lt;10,"No","Yes")))</f>
        <v>No</v>
      </c>
      <c r="G54" s="28">
        <v>7.2229362197000002</v>
      </c>
      <c r="H54" s="15" t="str">
        <f>IF($B54="N/A","N/A",IF(G54&gt;35,"No",IF(G54&lt;10,"No","Yes")))</f>
        <v>No</v>
      </c>
      <c r="I54" s="28">
        <v>-3.94</v>
      </c>
      <c r="J54" s="28">
        <v>-19</v>
      </c>
      <c r="K54" s="15" t="str">
        <f t="shared" ref="K54:K79" si="16">IF(J54="Div by 0", "N/A", IF(J54="N/A","N/A", IF(J54&gt;15, "No", IF(J54&lt;-15, "No", "Yes"))))</f>
        <v>No</v>
      </c>
    </row>
    <row r="55" spans="1:11">
      <c r="A55" s="42" t="s">
        <v>234</v>
      </c>
      <c r="B55" s="30" t="s">
        <v>70</v>
      </c>
      <c r="C55" s="45">
        <v>14.118356844999999</v>
      </c>
      <c r="D55" s="15" t="str">
        <f>IF($B55="N/A","N/A",IF(C55&gt;20,"No",IF(C55&lt;2,"No","Yes")))</f>
        <v>Yes</v>
      </c>
      <c r="E55" s="28">
        <v>11.57787396</v>
      </c>
      <c r="F55" s="15" t="str">
        <f>IF($B55="N/A","N/A",IF(E55&gt;20,"No",IF(E55&lt;2,"No","Yes")))</f>
        <v>Yes</v>
      </c>
      <c r="G55" s="28">
        <v>11.070537666</v>
      </c>
      <c r="H55" s="15" t="str">
        <f>IF($B55="N/A","N/A",IF(G55&gt;20,"No",IF(G55&lt;2,"No","Yes")))</f>
        <v>Yes</v>
      </c>
      <c r="I55" s="28">
        <v>-18</v>
      </c>
      <c r="J55" s="28">
        <v>-4.38</v>
      </c>
      <c r="K55" s="15" t="str">
        <f t="shared" si="16"/>
        <v>Yes</v>
      </c>
    </row>
    <row r="56" spans="1:11">
      <c r="A56" s="42" t="s">
        <v>235</v>
      </c>
      <c r="B56" s="30" t="s">
        <v>91</v>
      </c>
      <c r="C56" s="45">
        <v>1.0070317666999999</v>
      </c>
      <c r="D56" s="15" t="str">
        <f>IF($B56="N/A","N/A",IF(C56&gt;8,"No",IF(C56&lt;0.5,"No","Yes")))</f>
        <v>Yes</v>
      </c>
      <c r="E56" s="28">
        <v>1.0111973233</v>
      </c>
      <c r="F56" s="15" t="str">
        <f>IF($B56="N/A","N/A",IF(E56&gt;8,"No",IF(E56&lt;0.5,"No","Yes")))</f>
        <v>Yes</v>
      </c>
      <c r="G56" s="28">
        <v>0.86624567230000005</v>
      </c>
      <c r="H56" s="15" t="str">
        <f>IF($B56="N/A","N/A",IF(G56&gt;8,"No",IF(G56&lt;0.5,"No","Yes")))</f>
        <v>Yes</v>
      </c>
      <c r="I56" s="28">
        <v>0.41360000000000002</v>
      </c>
      <c r="J56" s="28">
        <v>-14.3</v>
      </c>
      <c r="K56" s="15" t="str">
        <f t="shared" si="16"/>
        <v>Yes</v>
      </c>
    </row>
    <row r="57" spans="1:11">
      <c r="A57" s="42" t="s">
        <v>236</v>
      </c>
      <c r="B57" s="30" t="s">
        <v>71</v>
      </c>
      <c r="C57" s="45">
        <v>2.7853135711000001</v>
      </c>
      <c r="D57" s="15" t="str">
        <f>IF($B57="N/A","N/A",IF(C57&gt;25,"No",IF(C57&lt;3,"No","Yes")))</f>
        <v>No</v>
      </c>
      <c r="E57" s="28">
        <v>3.1166152032999999</v>
      </c>
      <c r="F57" s="15" t="str">
        <f>IF($B57="N/A","N/A",IF(E57&gt;25,"No",IF(E57&lt;3,"No","Yes")))</f>
        <v>Yes</v>
      </c>
      <c r="G57" s="28">
        <v>2.6525620611999998</v>
      </c>
      <c r="H57" s="15" t="str">
        <f>IF($B57="N/A","N/A",IF(G57&gt;25,"No",IF(G57&lt;3,"No","Yes")))</f>
        <v>No</v>
      </c>
      <c r="I57" s="28">
        <v>11.89</v>
      </c>
      <c r="J57" s="28">
        <v>-14.9</v>
      </c>
      <c r="K57" s="15" t="str">
        <f t="shared" si="16"/>
        <v>Yes</v>
      </c>
    </row>
    <row r="58" spans="1:11">
      <c r="A58" s="42" t="s">
        <v>237</v>
      </c>
      <c r="B58" s="30" t="s">
        <v>72</v>
      </c>
      <c r="C58" s="45">
        <v>1.1192095301</v>
      </c>
      <c r="D58" s="15" t="str">
        <f>IF($B58="N/A","N/A",IF(C58&gt;25,"No",IF(C58&lt;2,"No","Yes")))</f>
        <v>No</v>
      </c>
      <c r="E58" s="28">
        <v>1.2090968538</v>
      </c>
      <c r="F58" s="15" t="str">
        <f>IF($B58="N/A","N/A",IF(E58&gt;25,"No",IF(E58&lt;2,"No","Yes")))</f>
        <v>No</v>
      </c>
      <c r="G58" s="28">
        <v>1.2489733136000001</v>
      </c>
      <c r="H58" s="15" t="str">
        <f>IF($B58="N/A","N/A",IF(G58&gt;25,"No",IF(G58&lt;2,"No","Yes")))</f>
        <v>No</v>
      </c>
      <c r="I58" s="28">
        <v>8.0310000000000006</v>
      </c>
      <c r="J58" s="28">
        <v>3.298</v>
      </c>
      <c r="K58" s="15" t="str">
        <f t="shared" si="16"/>
        <v>Yes</v>
      </c>
    </row>
    <row r="59" spans="1:11">
      <c r="A59" s="42" t="s">
        <v>238</v>
      </c>
      <c r="B59" s="30" t="s">
        <v>73</v>
      </c>
      <c r="C59" s="45">
        <v>5.9239461562000004</v>
      </c>
      <c r="D59" s="15" t="str">
        <f>IF($B59="N/A","N/A",IF(C59&gt;25,"No",IF(C59&lt;=0,"No","Yes")))</f>
        <v>Yes</v>
      </c>
      <c r="E59" s="28">
        <v>6.4239455866000004</v>
      </c>
      <c r="F59" s="15" t="str">
        <f>IF($B59="N/A","N/A",IF(E59&gt;25,"No",IF(E59&lt;=0,"No","Yes")))</f>
        <v>Yes</v>
      </c>
      <c r="G59" s="28">
        <v>6.039801497</v>
      </c>
      <c r="H59" s="15" t="str">
        <f>IF($B59="N/A","N/A",IF(G59&gt;25,"No",IF(G59&lt;=0,"No","Yes")))</f>
        <v>Yes</v>
      </c>
      <c r="I59" s="28">
        <v>8.44</v>
      </c>
      <c r="J59" s="28">
        <v>-5.98</v>
      </c>
      <c r="K59" s="15" t="str">
        <f t="shared" si="16"/>
        <v>Yes</v>
      </c>
    </row>
    <row r="60" spans="1:11">
      <c r="A60" s="42" t="s">
        <v>239</v>
      </c>
      <c r="B60" s="30" t="s">
        <v>75</v>
      </c>
      <c r="C60" s="45">
        <v>9.7983963865000003</v>
      </c>
      <c r="D60" s="15" t="str">
        <f>IF($B60="N/A","N/A",IF(C60&gt;20,"No",IF(C60&lt;4,"No","Yes")))</f>
        <v>Yes</v>
      </c>
      <c r="E60" s="28">
        <v>8.4393758118999997</v>
      </c>
      <c r="F60" s="15" t="str">
        <f>IF($B60="N/A","N/A",IF(E60&gt;20,"No",IF(E60&lt;4,"No","Yes")))</f>
        <v>Yes</v>
      </c>
      <c r="G60" s="28">
        <v>6.3245334406999998</v>
      </c>
      <c r="H60" s="15" t="str">
        <f>IF($B60="N/A","N/A",IF(G60&gt;20,"No",IF(G60&lt;4,"No","Yes")))</f>
        <v>Yes</v>
      </c>
      <c r="I60" s="28">
        <v>-13.9</v>
      </c>
      <c r="J60" s="28">
        <v>-25.1</v>
      </c>
      <c r="K60" s="15" t="str">
        <f t="shared" si="16"/>
        <v>No</v>
      </c>
    </row>
    <row r="61" spans="1:11">
      <c r="A61" s="42" t="s">
        <v>240</v>
      </c>
      <c r="B61" s="30" t="s">
        <v>76</v>
      </c>
      <c r="C61" s="45">
        <v>0.1053667048</v>
      </c>
      <c r="D61" s="15" t="str">
        <f>IF($B61="N/A","N/A",IF(C61&gt;=3,"No",IF(C61&lt;0,"No","Yes")))</f>
        <v>Yes</v>
      </c>
      <c r="E61" s="28">
        <v>3.5775132799999998E-2</v>
      </c>
      <c r="F61" s="15" t="str">
        <f>IF($B61="N/A","N/A",IF(E61&gt;=3,"No",IF(E61&lt;0,"No","Yes")))</f>
        <v>Yes</v>
      </c>
      <c r="G61" s="28">
        <v>2.0433917699999998E-2</v>
      </c>
      <c r="H61" s="15" t="str">
        <f>IF($B61="N/A","N/A",IF(G61&gt;=3,"No",IF(G61&lt;0,"No","Yes")))</f>
        <v>Yes</v>
      </c>
      <c r="I61" s="28">
        <v>-66</v>
      </c>
      <c r="J61" s="28">
        <v>-42.9</v>
      </c>
      <c r="K61" s="15" t="str">
        <f t="shared" si="16"/>
        <v>No</v>
      </c>
    </row>
    <row r="62" spans="1:11">
      <c r="A62" s="42" t="s">
        <v>241</v>
      </c>
      <c r="B62" s="30" t="s">
        <v>77</v>
      </c>
      <c r="C62" s="45">
        <v>18.880366173999999</v>
      </c>
      <c r="D62" s="15" t="str">
        <f>IF($B62="N/A","N/A",IF(C62&gt;=25,"No",IF(C62&lt;0,"No","Yes")))</f>
        <v>Yes</v>
      </c>
      <c r="E62" s="28">
        <v>15.253952126</v>
      </c>
      <c r="F62" s="15" t="str">
        <f>IF($B62="N/A","N/A",IF(E62&gt;=25,"No",IF(E62&lt;0,"No","Yes")))</f>
        <v>Yes</v>
      </c>
      <c r="G62" s="28">
        <v>14.661680742</v>
      </c>
      <c r="H62" s="15" t="str">
        <f>IF($B62="N/A","N/A",IF(G62&gt;=25,"No",IF(G62&lt;0,"No","Yes")))</f>
        <v>Yes</v>
      </c>
      <c r="I62" s="28">
        <v>-19.2</v>
      </c>
      <c r="J62" s="28">
        <v>-3.88</v>
      </c>
      <c r="K62" s="15" t="str">
        <f t="shared" si="16"/>
        <v>Yes</v>
      </c>
    </row>
    <row r="63" spans="1:11">
      <c r="A63" s="42" t="s">
        <v>242</v>
      </c>
      <c r="B63" s="30" t="s">
        <v>129</v>
      </c>
      <c r="C63" s="45">
        <v>4.6714929653999997</v>
      </c>
      <c r="D63" s="15" t="str">
        <f>IF($B63="N/A","N/A",IF(C63&gt;3,"Yes","No"))</f>
        <v>Yes</v>
      </c>
      <c r="E63" s="28">
        <v>4.6011365935999997</v>
      </c>
      <c r="F63" s="15" t="str">
        <f>IF($B63="N/A","N/A",IF(E63&gt;3,"Yes","No"))</f>
        <v>Yes</v>
      </c>
      <c r="G63" s="28">
        <v>4.135273261</v>
      </c>
      <c r="H63" s="15" t="str">
        <f>IF($B63="N/A","N/A",IF(G63&gt;3,"Yes","No"))</f>
        <v>Yes</v>
      </c>
      <c r="I63" s="28">
        <v>-1.51</v>
      </c>
      <c r="J63" s="28">
        <v>-10.1</v>
      </c>
      <c r="K63" s="15" t="str">
        <f t="shared" si="16"/>
        <v>Yes</v>
      </c>
    </row>
    <row r="64" spans="1:11">
      <c r="A64" s="42" t="s">
        <v>243</v>
      </c>
      <c r="B64" s="30" t="s">
        <v>128</v>
      </c>
      <c r="C64" s="45">
        <v>4.4914651479999996</v>
      </c>
      <c r="D64" s="15" t="str">
        <f>IF($B64="N/A","N/A",IF(C64&gt;1,"Yes","No"))</f>
        <v>Yes</v>
      </c>
      <c r="E64" s="28">
        <v>9.8211536601000002</v>
      </c>
      <c r="F64" s="15" t="str">
        <f>IF($B64="N/A","N/A",IF(E64&gt;1,"Yes","No"))</f>
        <v>Yes</v>
      </c>
      <c r="G64" s="28">
        <v>15.363184758999999</v>
      </c>
      <c r="H64" s="15" t="str">
        <f>IF($B64="N/A","N/A",IF(G64&gt;1,"Yes","No"))</f>
        <v>Yes</v>
      </c>
      <c r="I64" s="28">
        <v>118.7</v>
      </c>
      <c r="J64" s="28">
        <v>56.43</v>
      </c>
      <c r="K64" s="15" t="str">
        <f t="shared" si="16"/>
        <v>No</v>
      </c>
    </row>
    <row r="65" spans="1:11">
      <c r="A65" s="42" t="s">
        <v>244</v>
      </c>
      <c r="B65" s="30" t="s">
        <v>50</v>
      </c>
      <c r="C65" s="45">
        <v>5.5083971000000004E-3</v>
      </c>
      <c r="D65" s="15" t="str">
        <f>IF($B65="N/A","N/A",IF(C65&gt;15,"No",IF(C65&lt;-15,"No","Yes")))</f>
        <v>N/A</v>
      </c>
      <c r="E65" s="28">
        <v>4.6918207E-3</v>
      </c>
      <c r="F65" s="15" t="str">
        <f>IF($B65="N/A","N/A",IF(E65&gt;15,"No",IF(E65&lt;-15,"No","Yes")))</f>
        <v>N/A</v>
      </c>
      <c r="G65" s="28">
        <v>3.1939338000000002E-3</v>
      </c>
      <c r="H65" s="15" t="str">
        <f>IF($B65="N/A","N/A",IF(G65&gt;15,"No",IF(G65&lt;-15,"No","Yes")))</f>
        <v>N/A</v>
      </c>
      <c r="I65" s="28">
        <v>-14.8</v>
      </c>
      <c r="J65" s="28">
        <v>-31.9</v>
      </c>
      <c r="K65" s="15" t="str">
        <f t="shared" si="16"/>
        <v>No</v>
      </c>
    </row>
    <row r="66" spans="1:11">
      <c r="A66" s="42" t="s">
        <v>245</v>
      </c>
      <c r="B66" s="30" t="s">
        <v>50</v>
      </c>
      <c r="C66" s="45">
        <v>1.12773266E-2</v>
      </c>
      <c r="D66" s="15" t="str">
        <f>IF($B66="N/A","N/A",IF(C66&gt;15,"No",IF(C66&lt;-15,"No","Yes")))</f>
        <v>N/A</v>
      </c>
      <c r="E66" s="28">
        <v>7.0743858999999997E-3</v>
      </c>
      <c r="F66" s="15" t="str">
        <f>IF($B66="N/A","N/A",IF(E66&gt;15,"No",IF(E66&lt;-15,"No","Yes")))</f>
        <v>N/A</v>
      </c>
      <c r="G66" s="28">
        <v>4.6094272999999998E-3</v>
      </c>
      <c r="H66" s="15" t="str">
        <f>IF($B66="N/A","N/A",IF(G66&gt;15,"No",IF(G66&lt;-15,"No","Yes")))</f>
        <v>N/A</v>
      </c>
      <c r="I66" s="28">
        <v>-37.299999999999997</v>
      </c>
      <c r="J66" s="28">
        <v>-34.799999999999997</v>
      </c>
      <c r="K66" s="15" t="str">
        <f t="shared" si="16"/>
        <v>No</v>
      </c>
    </row>
    <row r="67" spans="1:11">
      <c r="A67" s="42" t="s">
        <v>246</v>
      </c>
      <c r="B67" s="30" t="s">
        <v>74</v>
      </c>
      <c r="C67" s="45">
        <v>1.0883178434</v>
      </c>
      <c r="D67" s="15" t="str">
        <f>IF($B67="N/A","N/A",IF(C67&gt;0,"Yes","No"))</f>
        <v>Yes</v>
      </c>
      <c r="E67" s="28">
        <v>0.723823306</v>
      </c>
      <c r="F67" s="15" t="str">
        <f>IF($B67="N/A","N/A",IF(E67&gt;0,"Yes","No"))</f>
        <v>Yes</v>
      </c>
      <c r="G67" s="28">
        <v>0.80367360460000004</v>
      </c>
      <c r="H67" s="15" t="str">
        <f>IF($B67="N/A","N/A",IF(G67&gt;0,"Yes","No"))</f>
        <v>Yes</v>
      </c>
      <c r="I67" s="28">
        <v>-33.5</v>
      </c>
      <c r="J67" s="28">
        <v>11.03</v>
      </c>
      <c r="K67" s="15" t="str">
        <f t="shared" si="16"/>
        <v>Yes</v>
      </c>
    </row>
    <row r="68" spans="1:11">
      <c r="A68" s="42" t="s">
        <v>247</v>
      </c>
      <c r="B68" s="30" t="s">
        <v>74</v>
      </c>
      <c r="C68" s="45">
        <v>2.7107641151999999</v>
      </c>
      <c r="D68" s="15" t="str">
        <f>IF($B68="N/A","N/A",IF(C68&gt;0,"Yes","No"))</f>
        <v>Yes</v>
      </c>
      <c r="E68" s="28">
        <v>2.5364055961999998</v>
      </c>
      <c r="F68" s="15" t="str">
        <f>IF($B68="N/A","N/A",IF(E68&gt;0,"Yes","No"))</f>
        <v>Yes</v>
      </c>
      <c r="G68" s="28">
        <v>2.8736693907999999</v>
      </c>
      <c r="H68" s="15" t="str">
        <f>IF($B68="N/A","N/A",IF(G68&gt;0,"Yes","No"))</f>
        <v>Yes</v>
      </c>
      <c r="I68" s="28">
        <v>-6.43</v>
      </c>
      <c r="J68" s="28">
        <v>13.3</v>
      </c>
      <c r="K68" s="15" t="str">
        <f t="shared" si="16"/>
        <v>Yes</v>
      </c>
    </row>
    <row r="69" spans="1:11">
      <c r="A69" s="42" t="s">
        <v>248</v>
      </c>
      <c r="B69" s="30" t="s">
        <v>74</v>
      </c>
      <c r="C69" s="45">
        <v>2.5137644794999998</v>
      </c>
      <c r="D69" s="15" t="str">
        <f>IF($B69="N/A","N/A",IF(C69&gt;0,"Yes","No"))</f>
        <v>Yes</v>
      </c>
      <c r="E69" s="28">
        <v>3.0901137473000002</v>
      </c>
      <c r="F69" s="15" t="str">
        <f>IF($B69="N/A","N/A",IF(E69&gt;0,"Yes","No"))</f>
        <v>Yes</v>
      </c>
      <c r="G69" s="28">
        <v>4.1350191981000002</v>
      </c>
      <c r="H69" s="15" t="str">
        <f>IF($B69="N/A","N/A",IF(G69&gt;0,"Yes","No"))</f>
        <v>Yes</v>
      </c>
      <c r="I69" s="28">
        <v>22.93</v>
      </c>
      <c r="J69" s="28">
        <v>33.81</v>
      </c>
      <c r="K69" s="15" t="str">
        <f t="shared" si="16"/>
        <v>No</v>
      </c>
    </row>
    <row r="70" spans="1:11">
      <c r="A70" s="42" t="s">
        <v>249</v>
      </c>
      <c r="B70" s="30" t="s">
        <v>128</v>
      </c>
      <c r="C70" s="45">
        <v>0</v>
      </c>
      <c r="D70" s="15" t="str">
        <f>IF($B70="N/A","N/A",IF(C70&gt;1,"Yes","No"))</f>
        <v>No</v>
      </c>
      <c r="E70" s="28">
        <v>0</v>
      </c>
      <c r="F70" s="15" t="str">
        <f>IF($B70="N/A","N/A",IF(E70&gt;1,"Yes","No"))</f>
        <v>No</v>
      </c>
      <c r="G70" s="28">
        <v>0</v>
      </c>
      <c r="H70" s="15" t="str">
        <f>IF($B70="N/A","N/A",IF(G70&gt;1,"Yes","No"))</f>
        <v>No</v>
      </c>
      <c r="I70" s="28" t="s">
        <v>1090</v>
      </c>
      <c r="J70" s="28" t="s">
        <v>1090</v>
      </c>
      <c r="K70" s="15" t="str">
        <f t="shared" si="16"/>
        <v>N/A</v>
      </c>
    </row>
    <row r="71" spans="1:11">
      <c r="A71" s="42" t="s">
        <v>250</v>
      </c>
      <c r="B71" s="30" t="s">
        <v>74</v>
      </c>
      <c r="C71" s="45">
        <v>0.12762360680000001</v>
      </c>
      <c r="D71" s="15" t="str">
        <f>IF($B71="N/A","N/A",IF(C71&gt;0,"Yes","No"))</f>
        <v>Yes</v>
      </c>
      <c r="E71" s="28">
        <v>0.22451095099999999</v>
      </c>
      <c r="F71" s="15" t="str">
        <f>IF($B71="N/A","N/A",IF(E71&gt;0,"Yes","No"))</f>
        <v>Yes</v>
      </c>
      <c r="G71" s="28">
        <v>0.24030722739999999</v>
      </c>
      <c r="H71" s="15" t="str">
        <f>IF($B71="N/A","N/A",IF(G71&gt;0,"Yes","No"))</f>
        <v>Yes</v>
      </c>
      <c r="I71" s="28">
        <v>75.92</v>
      </c>
      <c r="J71" s="28">
        <v>7.0359999999999996</v>
      </c>
      <c r="K71" s="15" t="str">
        <f t="shared" si="16"/>
        <v>Yes</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1.4887559999999999E-4</v>
      </c>
      <c r="D73" s="15" t="str">
        <f>IF($B73="N/A","N/A",IF(C73&gt;15,"No",IF(C73&lt;-15,"No","Yes")))</f>
        <v>N/A</v>
      </c>
      <c r="E73" s="28">
        <v>3.66548E-5</v>
      </c>
      <c r="F73" s="15" t="str">
        <f>IF($B73="N/A","N/A",IF(E73&gt;15,"No",IF(E73&lt;-15,"No","Yes")))</f>
        <v>N/A</v>
      </c>
      <c r="G73" s="28">
        <v>1.088841E-4</v>
      </c>
      <c r="H73" s="15" t="str">
        <f>IF($B73="N/A","N/A",IF(G73&gt;15,"No",IF(G73&lt;-15,"No","Yes")))</f>
        <v>N/A</v>
      </c>
      <c r="I73" s="28">
        <v>-75.400000000000006</v>
      </c>
      <c r="J73" s="28">
        <v>197.1</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0.3340768429</v>
      </c>
      <c r="D76" s="15" t="str">
        <f>IF($B76="N/A","N/A",IF(C76&gt;15,"No",IF(C76&lt;-15,"No","Yes")))</f>
        <v>N/A</v>
      </c>
      <c r="E76" s="28">
        <v>7.6791909000000005E-2</v>
      </c>
      <c r="F76" s="15" t="str">
        <f>IF($B76="N/A","N/A",IF(E76&gt;15,"No",IF(E76&lt;-15,"No","Yes")))</f>
        <v>N/A</v>
      </c>
      <c r="G76" s="28">
        <v>4.7437176599999999E-2</v>
      </c>
      <c r="H76" s="15" t="str">
        <f>IF($B76="N/A","N/A",IF(G76&gt;15,"No",IF(G76&lt;-15,"No","Yes")))</f>
        <v>N/A</v>
      </c>
      <c r="I76" s="28">
        <v>-77</v>
      </c>
      <c r="J76" s="28">
        <v>-38.200000000000003</v>
      </c>
      <c r="K76" s="15" t="str">
        <f t="shared" si="16"/>
        <v>No</v>
      </c>
    </row>
    <row r="77" spans="1:11">
      <c r="A77" s="42" t="s">
        <v>256</v>
      </c>
      <c r="B77" s="30" t="s">
        <v>128</v>
      </c>
      <c r="C77" s="45">
        <v>19.454765452</v>
      </c>
      <c r="D77" s="15" t="str">
        <f>IF($B77="N/A","N/A",IF(C77&gt;1,"Yes","No"))</f>
        <v>Yes</v>
      </c>
      <c r="E77" s="28">
        <v>21.771990710000001</v>
      </c>
      <c r="F77" s="15" t="str">
        <f>IF($B77="N/A","N/A",IF(E77&gt;1,"Yes","No"))</f>
        <v>Yes</v>
      </c>
      <c r="G77" s="28">
        <v>21.092666546</v>
      </c>
      <c r="H77" s="15" t="str">
        <f>IF($B77="N/A","N/A",IF(G77&gt;1,"Yes","No"))</f>
        <v>Yes</v>
      </c>
      <c r="I77" s="28">
        <v>11.91</v>
      </c>
      <c r="J77" s="28">
        <v>-3.12</v>
      </c>
      <c r="K77" s="15" t="str">
        <f t="shared" si="16"/>
        <v>Yes</v>
      </c>
    </row>
    <row r="78" spans="1:11">
      <c r="A78" s="42" t="s">
        <v>257</v>
      </c>
      <c r="B78" s="30" t="s">
        <v>74</v>
      </c>
      <c r="C78" s="45">
        <v>1.5722007573000001</v>
      </c>
      <c r="D78" s="15" t="str">
        <f>IF($B78="N/A","N/A",IF(C78&gt;0,"Yes","No"))</f>
        <v>Yes</v>
      </c>
      <c r="E78" s="28">
        <v>1.1591362945000001</v>
      </c>
      <c r="F78" s="15" t="str">
        <f>IF($B78="N/A","N/A",IF(E78&gt;0,"Yes","No"))</f>
        <v>Yes</v>
      </c>
      <c r="G78" s="28">
        <v>1.1931520605999999</v>
      </c>
      <c r="H78" s="15" t="str">
        <f>IF($B78="N/A","N/A",IF(G78&gt;0,"Yes","No"))</f>
        <v>Yes</v>
      </c>
      <c r="I78" s="28">
        <v>-26.3</v>
      </c>
      <c r="J78" s="28">
        <v>2.9350000000000001</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188.03696991000001</v>
      </c>
      <c r="D81" s="15" t="str">
        <f>IF($B81="N/A","N/A",IF(C81&gt;15,"No",IF(C81&lt;-15,"No","Yes")))</f>
        <v>N/A</v>
      </c>
      <c r="E81" s="37">
        <v>200.23846655</v>
      </c>
      <c r="F81" s="15" t="str">
        <f>IF($B81="N/A","N/A",IF(E81&gt;15,"No",IF(E81&lt;-15,"No","Yes")))</f>
        <v>N/A</v>
      </c>
      <c r="G81" s="37">
        <v>188.95035683</v>
      </c>
      <c r="H81" s="15" t="str">
        <f>IF($B81="N/A","N/A",IF(G81&gt;15,"No",IF(G81&lt;-15,"No","Yes")))</f>
        <v>N/A</v>
      </c>
      <c r="I81" s="28">
        <v>6.4889999999999999</v>
      </c>
      <c r="J81" s="28">
        <v>-5.64</v>
      </c>
      <c r="K81" s="15" t="str">
        <f t="shared" ref="K81:K100" si="17">IF(J81="Div by 0", "N/A", IF(J81="N/A","N/A", IF(J81&gt;15, "No", IF(J81&lt;-15, "No", "Yes"))))</f>
        <v>Yes</v>
      </c>
    </row>
    <row r="82" spans="1:11">
      <c r="A82" s="50" t="s">
        <v>233</v>
      </c>
      <c r="B82" s="30" t="s">
        <v>79</v>
      </c>
      <c r="C82" s="43">
        <v>50.26127322</v>
      </c>
      <c r="D82" s="15" t="str">
        <f>IF($B82="N/A","N/A",IF(C82&gt;90,"No",IF(C82&lt;20,"No","Yes")))</f>
        <v>Yes</v>
      </c>
      <c r="E82" s="37">
        <v>50.988492041999997</v>
      </c>
      <c r="F82" s="15" t="str">
        <f>IF($B82="N/A","N/A",IF(E82&gt;90,"No",IF(E82&lt;20,"No","Yes")))</f>
        <v>Yes</v>
      </c>
      <c r="G82" s="37">
        <v>51.562072880999999</v>
      </c>
      <c r="H82" s="15" t="str">
        <f>IF($B82="N/A","N/A",IF(G82&gt;90,"No",IF(G82&lt;20,"No","Yes")))</f>
        <v>Yes</v>
      </c>
      <c r="I82" s="28">
        <v>1.4470000000000001</v>
      </c>
      <c r="J82" s="28">
        <v>1.125</v>
      </c>
      <c r="K82" s="15" t="str">
        <f t="shared" si="17"/>
        <v>Yes</v>
      </c>
    </row>
    <row r="83" spans="1:11">
      <c r="A83" s="50" t="s">
        <v>234</v>
      </c>
      <c r="B83" s="30" t="s">
        <v>80</v>
      </c>
      <c r="C83" s="43">
        <v>42.556906464999997</v>
      </c>
      <c r="D83" s="15" t="str">
        <f>IF($B83="N/A","N/A",IF(C83&gt;60,"No",IF(C83&lt;10,"No","Yes")))</f>
        <v>Yes</v>
      </c>
      <c r="E83" s="37">
        <v>41.904629237000002</v>
      </c>
      <c r="F83" s="15" t="str">
        <f>IF($B83="N/A","N/A",IF(E83&gt;60,"No",IF(E83&lt;10,"No","Yes")))</f>
        <v>Yes</v>
      </c>
      <c r="G83" s="37">
        <v>42.345628783000002</v>
      </c>
      <c r="H83" s="15" t="str">
        <f>IF($B83="N/A","N/A",IF(G83&gt;60,"No",IF(G83&lt;10,"No","Yes")))</f>
        <v>Yes</v>
      </c>
      <c r="I83" s="28">
        <v>-1.53</v>
      </c>
      <c r="J83" s="28">
        <v>1.052</v>
      </c>
      <c r="K83" s="15" t="str">
        <f t="shared" si="17"/>
        <v>Yes</v>
      </c>
    </row>
    <row r="84" spans="1:11">
      <c r="A84" s="50" t="s">
        <v>235</v>
      </c>
      <c r="B84" s="30" t="s">
        <v>81</v>
      </c>
      <c r="C84" s="43">
        <v>24.685626639999999</v>
      </c>
      <c r="D84" s="15" t="str">
        <f>IF($B84="N/A","N/A",IF(C84&gt;100,"No",IF(C84&lt;10,"No","Yes")))</f>
        <v>Yes</v>
      </c>
      <c r="E84" s="37">
        <v>24.562982563999999</v>
      </c>
      <c r="F84" s="15" t="str">
        <f>IF($B84="N/A","N/A",IF(E84&gt;100,"No",IF(E84&lt;10,"No","Yes")))</f>
        <v>Yes</v>
      </c>
      <c r="G84" s="37">
        <v>24.215234423999998</v>
      </c>
      <c r="H84" s="15" t="str">
        <f>IF($B84="N/A","N/A",IF(G84&gt;100,"No",IF(G84&lt;10,"No","Yes")))</f>
        <v>Yes</v>
      </c>
      <c r="I84" s="28">
        <v>-0.497</v>
      </c>
      <c r="J84" s="28">
        <v>-1.42</v>
      </c>
      <c r="K84" s="15" t="str">
        <f t="shared" si="17"/>
        <v>Yes</v>
      </c>
    </row>
    <row r="85" spans="1:11">
      <c r="A85" s="50" t="s">
        <v>236</v>
      </c>
      <c r="B85" s="30" t="s">
        <v>82</v>
      </c>
      <c r="C85" s="43">
        <v>336.23151959</v>
      </c>
      <c r="D85" s="15" t="str">
        <f>IF($B85="N/A","N/A",IF(C85&gt;100,"No",IF(C85&lt;20,"No","Yes")))</f>
        <v>No</v>
      </c>
      <c r="E85" s="37">
        <v>370.80563591999999</v>
      </c>
      <c r="F85" s="15" t="str">
        <f>IF($B85="N/A","N/A",IF(E85&gt;100,"No",IF(E85&lt;20,"No","Yes")))</f>
        <v>No</v>
      </c>
      <c r="G85" s="37">
        <v>311.5046385</v>
      </c>
      <c r="H85" s="15" t="str">
        <f>IF($B85="N/A","N/A",IF(G85&gt;100,"No",IF(G85&lt;20,"No","Yes")))</f>
        <v>No</v>
      </c>
      <c r="I85" s="28">
        <v>10.28</v>
      </c>
      <c r="J85" s="28">
        <v>-16</v>
      </c>
      <c r="K85" s="15" t="str">
        <f t="shared" si="17"/>
        <v>No</v>
      </c>
    </row>
    <row r="86" spans="1:11">
      <c r="A86" s="50" t="s">
        <v>237</v>
      </c>
      <c r="B86" s="30" t="s">
        <v>82</v>
      </c>
      <c r="C86" s="43">
        <v>135.28884972</v>
      </c>
      <c r="D86" s="15" t="str">
        <f>IF($B86="N/A","N/A",IF(C86&gt;100,"No",IF(C86&lt;20,"No","Yes")))</f>
        <v>No</v>
      </c>
      <c r="E86" s="37">
        <v>146.74980295</v>
      </c>
      <c r="F86" s="15" t="str">
        <f>IF($B86="N/A","N/A",IF(E86&gt;100,"No",IF(E86&lt;20,"No","Yes")))</f>
        <v>No</v>
      </c>
      <c r="G86" s="37">
        <v>144.14564687000001</v>
      </c>
      <c r="H86" s="15" t="str">
        <f>IF($B86="N/A","N/A",IF(G86&gt;100,"No",IF(G86&lt;20,"No","Yes")))</f>
        <v>No</v>
      </c>
      <c r="I86" s="28">
        <v>8.4710000000000001</v>
      </c>
      <c r="J86" s="28">
        <v>-1.77</v>
      </c>
      <c r="K86" s="15" t="str">
        <f t="shared" si="17"/>
        <v>Yes</v>
      </c>
    </row>
    <row r="87" spans="1:11">
      <c r="A87" s="50" t="s">
        <v>238</v>
      </c>
      <c r="B87" s="30" t="s">
        <v>50</v>
      </c>
      <c r="C87" s="43">
        <v>212.32654792</v>
      </c>
      <c r="D87" s="15" t="str">
        <f>IF($B87="N/A","N/A",IF(C87&gt;15,"No",IF(C87&lt;-15,"No","Yes")))</f>
        <v>N/A</v>
      </c>
      <c r="E87" s="37">
        <v>213.19775755000001</v>
      </c>
      <c r="F87" s="15" t="str">
        <f>IF($B87="N/A","N/A",IF(E87&gt;15,"No",IF(E87&lt;-15,"No","Yes")))</f>
        <v>N/A</v>
      </c>
      <c r="G87" s="37">
        <v>227.85666727</v>
      </c>
      <c r="H87" s="15" t="str">
        <f>IF($B87="N/A","N/A",IF(G87&gt;15,"No",IF(G87&lt;-15,"No","Yes")))</f>
        <v>N/A</v>
      </c>
      <c r="I87" s="28">
        <v>0.4103</v>
      </c>
      <c r="J87" s="28">
        <v>6.8760000000000003</v>
      </c>
      <c r="K87" s="15" t="str">
        <f t="shared" si="17"/>
        <v>Yes</v>
      </c>
    </row>
    <row r="88" spans="1:11">
      <c r="A88" s="50" t="s">
        <v>239</v>
      </c>
      <c r="B88" s="30" t="s">
        <v>83</v>
      </c>
      <c r="C88" s="43">
        <v>55.336795004000003</v>
      </c>
      <c r="D88" s="15" t="str">
        <f>IF($B88="N/A","N/A",IF(C88&gt;60,"No",IF(C88&lt;10,"No","Yes")))</f>
        <v>Yes</v>
      </c>
      <c r="E88" s="37">
        <v>59.166418374000003</v>
      </c>
      <c r="F88" s="15" t="str">
        <f>IF($B88="N/A","N/A",IF(E88&gt;60,"No",IF(E88&lt;10,"No","Yes")))</f>
        <v>Yes</v>
      </c>
      <c r="G88" s="37">
        <v>53.831855613999998</v>
      </c>
      <c r="H88" s="15" t="str">
        <f>IF($B88="N/A","N/A",IF(G88&gt;60,"No",IF(G88&lt;10,"No","Yes")))</f>
        <v>Yes</v>
      </c>
      <c r="I88" s="28">
        <v>6.9210000000000003</v>
      </c>
      <c r="J88" s="28">
        <v>-9.02</v>
      </c>
      <c r="K88" s="15" t="str">
        <f t="shared" si="17"/>
        <v>Yes</v>
      </c>
    </row>
    <row r="89" spans="1:11">
      <c r="A89" s="50" t="s">
        <v>240</v>
      </c>
      <c r="B89" s="30" t="s">
        <v>83</v>
      </c>
      <c r="C89" s="43">
        <v>18.099964676999999</v>
      </c>
      <c r="D89" s="15" t="str">
        <f>IF($B89="N/A","N/A",IF(C89&gt;60,"No",IF(C89&lt;10,"No","Yes")))</f>
        <v>Yes</v>
      </c>
      <c r="E89" s="37">
        <v>31.18647541</v>
      </c>
      <c r="F89" s="15" t="str">
        <f>IF($B89="N/A","N/A",IF(E89&gt;60,"No",IF(E89&lt;10,"No","Yes")))</f>
        <v>Yes</v>
      </c>
      <c r="G89" s="37">
        <v>56.472468917</v>
      </c>
      <c r="H89" s="15" t="str">
        <f>IF($B89="N/A","N/A",IF(G89&gt;60,"No",IF(G89&lt;10,"No","Yes")))</f>
        <v>Yes</v>
      </c>
      <c r="I89" s="28">
        <v>72.3</v>
      </c>
      <c r="J89" s="28">
        <v>81.08</v>
      </c>
      <c r="K89" s="15" t="str">
        <f t="shared" si="17"/>
        <v>No</v>
      </c>
    </row>
    <row r="90" spans="1:11">
      <c r="A90" s="50" t="s">
        <v>241</v>
      </c>
      <c r="B90" s="30" t="s">
        <v>50</v>
      </c>
      <c r="C90" s="43">
        <v>202.31966037999999</v>
      </c>
      <c r="D90" s="15" t="str">
        <f t="shared" ref="D90:D100" si="18">IF($B90="N/A","N/A",IF(C90&gt;15,"No",IF(C90&lt;-15,"No","Yes")))</f>
        <v>N/A</v>
      </c>
      <c r="E90" s="37">
        <v>259.22156381000002</v>
      </c>
      <c r="F90" s="15" t="str">
        <f>IF($B90="N/A","N/A",IF(E90&gt;15,"No",IF(E90&lt;-15,"No","Yes")))</f>
        <v>N/A</v>
      </c>
      <c r="G90" s="37">
        <v>289.04694748999998</v>
      </c>
      <c r="H90" s="15" t="str">
        <f>IF($B90="N/A","N/A",IF(G90&gt;15,"No",IF(G90&lt;-15,"No","Yes")))</f>
        <v>N/A</v>
      </c>
      <c r="I90" s="28">
        <v>28.12</v>
      </c>
      <c r="J90" s="28">
        <v>11.51</v>
      </c>
      <c r="K90" s="15" t="str">
        <f t="shared" si="17"/>
        <v>Yes</v>
      </c>
    </row>
    <row r="91" spans="1:11">
      <c r="A91" s="50" t="s">
        <v>242</v>
      </c>
      <c r="B91" s="30" t="s">
        <v>50</v>
      </c>
      <c r="C91" s="43">
        <v>114.93438182</v>
      </c>
      <c r="D91" s="15" t="str">
        <f t="shared" si="18"/>
        <v>N/A</v>
      </c>
      <c r="E91" s="37">
        <v>121.70457116</v>
      </c>
      <c r="F91" s="15" t="str">
        <f t="shared" ref="F91:F99" si="19">IF($B91="N/A","N/A",IF(E91&gt;15,"No",IF(E91&lt;-15,"No","Yes")))</f>
        <v>N/A</v>
      </c>
      <c r="G91" s="37">
        <v>117.22567933000001</v>
      </c>
      <c r="H91" s="15" t="str">
        <f t="shared" ref="H91:H112" si="20">IF($B91="N/A","N/A",IF(G91&gt;15,"No",IF(G91&lt;-15,"No","Yes")))</f>
        <v>N/A</v>
      </c>
      <c r="I91" s="28">
        <v>5.89</v>
      </c>
      <c r="J91" s="28">
        <v>-3.68</v>
      </c>
      <c r="K91" s="15" t="str">
        <f t="shared" si="17"/>
        <v>Yes</v>
      </c>
    </row>
    <row r="92" spans="1:11">
      <c r="A92" s="50" t="s">
        <v>243</v>
      </c>
      <c r="B92" s="30" t="s">
        <v>50</v>
      </c>
      <c r="C92" s="43">
        <v>45.626424256</v>
      </c>
      <c r="D92" s="15" t="str">
        <f t="shared" si="18"/>
        <v>N/A</v>
      </c>
      <c r="E92" s="37">
        <v>35.553035053000002</v>
      </c>
      <c r="F92" s="15" t="str">
        <f t="shared" si="19"/>
        <v>N/A</v>
      </c>
      <c r="G92" s="37">
        <v>31.354532354</v>
      </c>
      <c r="H92" s="15" t="str">
        <f t="shared" si="20"/>
        <v>N/A</v>
      </c>
      <c r="I92" s="28">
        <v>-22.1</v>
      </c>
      <c r="J92" s="28">
        <v>-11.8</v>
      </c>
      <c r="K92" s="15" t="str">
        <f t="shared" si="17"/>
        <v>Yes</v>
      </c>
    </row>
    <row r="93" spans="1:11">
      <c r="A93" s="50" t="s">
        <v>246</v>
      </c>
      <c r="B93" s="30" t="s">
        <v>50</v>
      </c>
      <c r="C93" s="43">
        <v>127.24428029000001</v>
      </c>
      <c r="D93" s="15" t="str">
        <f t="shared" si="18"/>
        <v>N/A</v>
      </c>
      <c r="E93" s="37">
        <v>111.62267686</v>
      </c>
      <c r="F93" s="15" t="str">
        <f t="shared" si="19"/>
        <v>N/A</v>
      </c>
      <c r="G93" s="37">
        <v>114.85683963</v>
      </c>
      <c r="H93" s="15" t="str">
        <f t="shared" si="20"/>
        <v>N/A</v>
      </c>
      <c r="I93" s="28">
        <v>-12.3</v>
      </c>
      <c r="J93" s="28">
        <v>2.8969999999999998</v>
      </c>
      <c r="K93" s="15" t="str">
        <f t="shared" si="17"/>
        <v>Yes</v>
      </c>
    </row>
    <row r="94" spans="1:11">
      <c r="A94" s="50" t="s">
        <v>247</v>
      </c>
      <c r="B94" s="30" t="s">
        <v>50</v>
      </c>
      <c r="C94" s="43">
        <v>90.635906800000001</v>
      </c>
      <c r="D94" s="15" t="str">
        <f t="shared" si="18"/>
        <v>N/A</v>
      </c>
      <c r="E94" s="37">
        <v>100.20823157</v>
      </c>
      <c r="F94" s="15" t="str">
        <f t="shared" si="19"/>
        <v>N/A</v>
      </c>
      <c r="G94" s="37">
        <v>96.870200565999994</v>
      </c>
      <c r="H94" s="15" t="str">
        <f t="shared" si="20"/>
        <v>N/A</v>
      </c>
      <c r="I94" s="28">
        <v>10.56</v>
      </c>
      <c r="J94" s="28">
        <v>-3.33</v>
      </c>
      <c r="K94" s="15" t="str">
        <f t="shared" si="17"/>
        <v>Yes</v>
      </c>
    </row>
    <row r="95" spans="1:11">
      <c r="A95" s="50" t="s">
        <v>248</v>
      </c>
      <c r="B95" s="30" t="s">
        <v>50</v>
      </c>
      <c r="C95" s="43">
        <v>257.81828546000003</v>
      </c>
      <c r="D95" s="15" t="str">
        <f t="shared" si="18"/>
        <v>N/A</v>
      </c>
      <c r="E95" s="37">
        <v>258.38769675999998</v>
      </c>
      <c r="F95" s="15" t="str">
        <f t="shared" si="19"/>
        <v>N/A</v>
      </c>
      <c r="G95" s="37">
        <v>234.26894820000001</v>
      </c>
      <c r="H95" s="15" t="str">
        <f t="shared" si="20"/>
        <v>N/A</v>
      </c>
      <c r="I95" s="28">
        <v>0.22090000000000001</v>
      </c>
      <c r="J95" s="28">
        <v>-9.33</v>
      </c>
      <c r="K95" s="15" t="str">
        <f t="shared" si="17"/>
        <v>Yes</v>
      </c>
    </row>
    <row r="96" spans="1:11">
      <c r="A96" s="50" t="s">
        <v>249</v>
      </c>
      <c r="B96" s="30" t="s">
        <v>50</v>
      </c>
      <c r="C96" s="43" t="s">
        <v>1090</v>
      </c>
      <c r="D96" s="15" t="str">
        <f t="shared" si="18"/>
        <v>N/A</v>
      </c>
      <c r="E96" s="37" t="s">
        <v>1090</v>
      </c>
      <c r="F96" s="15" t="str">
        <f t="shared" si="19"/>
        <v>N/A</v>
      </c>
      <c r="G96" s="37" t="s">
        <v>1090</v>
      </c>
      <c r="H96" s="15" t="str">
        <f t="shared" si="20"/>
        <v>N/A</v>
      </c>
      <c r="I96" s="28" t="s">
        <v>1090</v>
      </c>
      <c r="J96" s="28" t="s">
        <v>1090</v>
      </c>
      <c r="K96" s="15" t="str">
        <f t="shared" si="17"/>
        <v>N/A</v>
      </c>
    </row>
    <row r="97" spans="1:11">
      <c r="A97" s="50" t="s">
        <v>250</v>
      </c>
      <c r="B97" s="30" t="s">
        <v>50</v>
      </c>
      <c r="C97" s="43">
        <v>3210.1484397999998</v>
      </c>
      <c r="D97" s="15" t="str">
        <f t="shared" si="18"/>
        <v>N/A</v>
      </c>
      <c r="E97" s="37">
        <v>3471.2388571000001</v>
      </c>
      <c r="F97" s="15" t="str">
        <f t="shared" si="19"/>
        <v>N/A</v>
      </c>
      <c r="G97" s="37">
        <v>3546.2590243</v>
      </c>
      <c r="H97" s="15" t="str">
        <f t="shared" si="20"/>
        <v>N/A</v>
      </c>
      <c r="I97" s="28">
        <v>8.1329999999999991</v>
      </c>
      <c r="J97" s="28">
        <v>2.161</v>
      </c>
      <c r="K97" s="15" t="str">
        <f t="shared" si="17"/>
        <v>Yes</v>
      </c>
    </row>
    <row r="98" spans="1:11">
      <c r="A98" s="50" t="s">
        <v>255</v>
      </c>
      <c r="B98" s="30" t="s">
        <v>50</v>
      </c>
      <c r="C98" s="43">
        <v>4004.0710783999998</v>
      </c>
      <c r="D98" s="15" t="str">
        <f t="shared" si="18"/>
        <v>N/A</v>
      </c>
      <c r="E98" s="37">
        <v>4261.3494032999997</v>
      </c>
      <c r="F98" s="15" t="str">
        <f t="shared" si="19"/>
        <v>N/A</v>
      </c>
      <c r="G98" s="37">
        <v>3743.0650344000001</v>
      </c>
      <c r="H98" s="15" t="str">
        <f t="shared" si="20"/>
        <v>N/A</v>
      </c>
      <c r="I98" s="28">
        <v>6.4249999999999998</v>
      </c>
      <c r="J98" s="28">
        <v>-12.2</v>
      </c>
      <c r="K98" s="15" t="str">
        <f t="shared" si="17"/>
        <v>Yes</v>
      </c>
    </row>
    <row r="99" spans="1:11">
      <c r="A99" s="50" t="s">
        <v>256</v>
      </c>
      <c r="B99" s="30" t="s">
        <v>50</v>
      </c>
      <c r="C99" s="43">
        <v>310.00473683000001</v>
      </c>
      <c r="D99" s="15" t="str">
        <f t="shared" si="18"/>
        <v>N/A</v>
      </c>
      <c r="E99" s="37">
        <v>343.35078025000001</v>
      </c>
      <c r="F99" s="15" t="str">
        <f t="shared" si="19"/>
        <v>N/A</v>
      </c>
      <c r="G99" s="37">
        <v>308.92152112000002</v>
      </c>
      <c r="H99" s="15" t="str">
        <f t="shared" si="20"/>
        <v>N/A</v>
      </c>
      <c r="I99" s="28">
        <v>10.76</v>
      </c>
      <c r="J99" s="28">
        <v>-10</v>
      </c>
      <c r="K99" s="15" t="str">
        <f t="shared" si="17"/>
        <v>Yes</v>
      </c>
    </row>
    <row r="100" spans="1:11">
      <c r="A100" s="50" t="s">
        <v>257</v>
      </c>
      <c r="B100" s="30" t="s">
        <v>50</v>
      </c>
      <c r="C100" s="43">
        <v>918.58756688000005</v>
      </c>
      <c r="D100" s="15" t="str">
        <f t="shared" si="18"/>
        <v>N/A</v>
      </c>
      <c r="E100" s="37">
        <v>1098.0300098</v>
      </c>
      <c r="F100" s="15" t="str">
        <f>IF($B100="N/A","N/A",IF(E100&gt;15,"No",IF(E100&lt;-15,"No","Yes")))</f>
        <v>N/A</v>
      </c>
      <c r="G100" s="37">
        <v>1019.7006145</v>
      </c>
      <c r="H100" s="15" t="str">
        <f t="shared" si="20"/>
        <v>N/A</v>
      </c>
      <c r="I100" s="28">
        <v>19.53</v>
      </c>
      <c r="J100" s="28">
        <v>-7.13</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1.58924701E-2</v>
      </c>
      <c r="D102" s="15" t="str">
        <f>IF($B102="N/A","N/A",IF(C102&gt;15,"No",IF(C102&lt;-15,"No","Yes")))</f>
        <v>N/A</v>
      </c>
      <c r="E102" s="28">
        <v>1.73377436E-2</v>
      </c>
      <c r="F102" s="15" t="str">
        <f>IF($B102="N/A","N/A",IF(E102&gt;15,"No",IF(E102&lt;-15,"No","Yes")))</f>
        <v>N/A</v>
      </c>
      <c r="G102" s="28">
        <v>1.52800699E-2</v>
      </c>
      <c r="H102" s="15" t="str">
        <f t="shared" si="20"/>
        <v>N/A</v>
      </c>
      <c r="I102" s="28">
        <v>9.0939999999999994</v>
      </c>
      <c r="J102" s="28">
        <v>-11.9</v>
      </c>
      <c r="K102" s="15" t="str">
        <f>IF(J102="Div by 0", "N/A", IF(J102="N/A","N/A", IF(J102&gt;15, "No", IF(J102&lt;-15, "No", "Yes"))))</f>
        <v>Yes</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2.4624023981000001</v>
      </c>
      <c r="D104" s="15" t="str">
        <f>IF($B104="N/A","N/A",IF(C104&gt;15,"No",IF(C104&lt;-15,"No","Yes")))</f>
        <v>N/A</v>
      </c>
      <c r="E104" s="28">
        <v>2.8911145713000002</v>
      </c>
      <c r="F104" s="15" t="str">
        <f t="shared" si="21"/>
        <v>N/A</v>
      </c>
      <c r="G104" s="28">
        <v>2.9947122247000002</v>
      </c>
      <c r="H104" s="15" t="str">
        <f t="shared" si="20"/>
        <v>N/A</v>
      </c>
      <c r="I104" s="28">
        <v>17.41</v>
      </c>
      <c r="J104" s="28">
        <v>3.5830000000000002</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6.7866802490999998</v>
      </c>
      <c r="D106" s="15" t="str">
        <f>IF($B106="N/A","N/A",IF(C106&gt;15,"No",IF(C106&lt;-15,"No","Yes")))</f>
        <v>N/A</v>
      </c>
      <c r="E106" s="28">
        <v>7.0310598530000004</v>
      </c>
      <c r="F106" s="15" t="str">
        <f t="shared" si="21"/>
        <v>N/A</v>
      </c>
      <c r="G106" s="28">
        <v>6.9046316759000002</v>
      </c>
      <c r="H106" s="15" t="str">
        <f t="shared" si="20"/>
        <v>N/A</v>
      </c>
      <c r="I106" s="28">
        <v>3.601</v>
      </c>
      <c r="J106" s="28">
        <v>-1.8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211.16393443000001</v>
      </c>
      <c r="D108" s="15" t="str">
        <f>IF($B108="N/A","N/A",IF(C108&gt;15,"No",IF(C108&lt;-15,"No","Yes")))</f>
        <v>N/A</v>
      </c>
      <c r="E108" s="41">
        <v>213.58139535000001</v>
      </c>
      <c r="F108" s="15" t="str">
        <f t="shared" si="21"/>
        <v>N/A</v>
      </c>
      <c r="G108" s="41">
        <v>210.94536816999999</v>
      </c>
      <c r="H108" s="15" t="str">
        <f>IF($B108="N/A","N/A",IF(G108&gt;15,"No",IF(G108&lt;-15,"No","Yes")))</f>
        <v>N/A</v>
      </c>
      <c r="I108" s="28">
        <v>1.145</v>
      </c>
      <c r="J108" s="28">
        <v>-1.23</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114.58937424</v>
      </c>
      <c r="D110" s="15" t="str">
        <f>IF($B110="N/A","N/A",IF(C110&gt;15,"No",IF(C110&lt;-15,"No","Yes")))</f>
        <v>N/A</v>
      </c>
      <c r="E110" s="41">
        <v>114.12857215</v>
      </c>
      <c r="F110" s="15" t="str">
        <f t="shared" si="21"/>
        <v>N/A</v>
      </c>
      <c r="G110" s="41">
        <v>115.79210045000001</v>
      </c>
      <c r="H110" s="15" t="str">
        <f t="shared" si="20"/>
        <v>N/A</v>
      </c>
      <c r="I110" s="28">
        <v>-0.40200000000000002</v>
      </c>
      <c r="J110" s="28">
        <v>1.458</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176.97233815000001</v>
      </c>
      <c r="D112" s="15" t="str">
        <f>IF($B112="N/A","N/A",IF(C112&gt;15,"No",IF(C112&lt;-15,"No","Yes")))</f>
        <v>N/A</v>
      </c>
      <c r="E112" s="41">
        <v>182.23409169000001</v>
      </c>
      <c r="F112" s="15" t="str">
        <f t="shared" si="21"/>
        <v>N/A</v>
      </c>
      <c r="G112" s="41">
        <v>192.5681725</v>
      </c>
      <c r="H112" s="15" t="str">
        <f t="shared" si="20"/>
        <v>N/A</v>
      </c>
      <c r="I112" s="28">
        <v>2.9729999999999999</v>
      </c>
      <c r="J112" s="28">
        <v>5.6710000000000003</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100</v>
      </c>
      <c r="D114" s="15" t="str">
        <f>IF($B114="N/A","N/A",IF(C114&gt;60,"Yes","No"))</f>
        <v>Yes</v>
      </c>
      <c r="E114" s="28">
        <v>100</v>
      </c>
      <c r="F114" s="15" t="str">
        <f>IF($B114="N/A","N/A",IF(E114&gt;60,"Yes","No"))</f>
        <v>Yes</v>
      </c>
      <c r="G114" s="28">
        <v>100</v>
      </c>
      <c r="H114" s="15" t="str">
        <f>IF($B114="N/A","N/A",IF(G114&gt;60,"Yes","No"))</f>
        <v>Yes</v>
      </c>
      <c r="I114" s="28">
        <v>0</v>
      </c>
      <c r="J114" s="28">
        <v>0</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c r="A116" s="42" t="s">
        <v>266</v>
      </c>
      <c r="B116" s="30" t="s">
        <v>50</v>
      </c>
      <c r="C116" s="45">
        <v>19.571595578</v>
      </c>
      <c r="D116" s="15" t="str">
        <f>IF($B116="N/A","N/A",IF(C116&gt;15,"No",IF(C116&lt;-15,"No","Yes")))</f>
        <v>N/A</v>
      </c>
      <c r="E116" s="28">
        <v>20.040562256000001</v>
      </c>
      <c r="F116" s="15" t="str">
        <f>IF($B116="N/A","N/A",IF(E116&gt;15,"No",IF(E116&lt;-15,"No","Yes")))</f>
        <v>N/A</v>
      </c>
      <c r="G116" s="28">
        <v>18.161143399</v>
      </c>
      <c r="H116" s="15" t="str">
        <f>IF($B116="N/A","N/A",IF(G116&gt;15,"No",IF(G116&lt;-15,"No","Yes")))</f>
        <v>N/A</v>
      </c>
      <c r="I116" s="28">
        <v>2.3959999999999999</v>
      </c>
      <c r="J116" s="28">
        <v>-9.3800000000000008</v>
      </c>
      <c r="K116" s="15" t="str">
        <f t="shared" si="22"/>
        <v>Yes</v>
      </c>
    </row>
    <row r="117" spans="1:11">
      <c r="A117" s="42" t="s">
        <v>196</v>
      </c>
      <c r="B117" s="30" t="s">
        <v>12</v>
      </c>
      <c r="C117" s="45">
        <v>8.1979092654999999</v>
      </c>
      <c r="D117" s="15" t="str">
        <f>IF($B117="N/A","N/A",IF(C117&gt;25,"No",IF(C117&lt;5,"No","Yes")))</f>
        <v>Yes</v>
      </c>
      <c r="E117" s="28">
        <v>7.5153803747000003</v>
      </c>
      <c r="F117" s="15" t="str">
        <f>IF($B117="N/A","N/A",IF(E117&gt;25,"No",IF(E117&lt;5,"No","Yes")))</f>
        <v>Yes</v>
      </c>
      <c r="G117" s="28">
        <v>7.5471205052999997</v>
      </c>
      <c r="H117" s="15" t="str">
        <f>IF($B117="N/A","N/A",IF(G117&gt;25,"No",IF(G117&lt;5,"No","Yes")))</f>
        <v>Yes</v>
      </c>
      <c r="I117" s="28">
        <v>-8.33</v>
      </c>
      <c r="J117" s="28">
        <v>0.42230000000000001</v>
      </c>
      <c r="K117" s="15" t="str">
        <f t="shared" si="22"/>
        <v>Yes</v>
      </c>
    </row>
    <row r="118" spans="1:11">
      <c r="A118" s="42" t="s">
        <v>197</v>
      </c>
      <c r="B118" s="30" t="s">
        <v>13</v>
      </c>
      <c r="C118" s="45">
        <v>61.821894911000001</v>
      </c>
      <c r="D118" s="15" t="str">
        <f>IF($B118="N/A","N/A",IF(C118&gt;70,"No",IF(C118&lt;40,"No","Yes")))</f>
        <v>Yes</v>
      </c>
      <c r="E118" s="28">
        <v>61.204617630999998</v>
      </c>
      <c r="F118" s="15" t="str">
        <f>IF($B118="N/A","N/A",IF(E118&gt;70,"No",IF(E118&lt;40,"No","Yes")))</f>
        <v>Yes</v>
      </c>
      <c r="G118" s="28">
        <v>61.402761228000003</v>
      </c>
      <c r="H118" s="15" t="str">
        <f>IF($B118="N/A","N/A",IF(G118&gt;70,"No",IF(G118&lt;40,"No","Yes")))</f>
        <v>Yes</v>
      </c>
      <c r="I118" s="28">
        <v>-0.998</v>
      </c>
      <c r="J118" s="28">
        <v>0.32369999999999999</v>
      </c>
      <c r="K118" s="15" t="str">
        <f t="shared" si="22"/>
        <v>Yes</v>
      </c>
    </row>
    <row r="119" spans="1:11">
      <c r="A119" s="42" t="s">
        <v>198</v>
      </c>
      <c r="B119" s="30" t="s">
        <v>14</v>
      </c>
      <c r="C119" s="45">
        <v>29.980084167000001</v>
      </c>
      <c r="D119" s="15" t="str">
        <f>IF($B119="N/A","N/A",IF(C119&gt;55,"No",IF(C119&lt;20,"No","Yes")))</f>
        <v>Yes</v>
      </c>
      <c r="E119" s="28">
        <v>31.280001993999999</v>
      </c>
      <c r="F119" s="15" t="str">
        <f>IF($B119="N/A","N/A",IF(E119&gt;55,"No",IF(E119&lt;20,"No","Yes")))</f>
        <v>Yes</v>
      </c>
      <c r="G119" s="28">
        <v>31.050118265999998</v>
      </c>
      <c r="H119" s="15" t="str">
        <f>IF($B119="N/A","N/A",IF(G119&gt;55,"No",IF(G119&lt;20,"No","Yes")))</f>
        <v>Yes</v>
      </c>
      <c r="I119" s="28">
        <v>4.3360000000000003</v>
      </c>
      <c r="J119" s="28">
        <v>-0.73499999999999999</v>
      </c>
      <c r="K119" s="15" t="str">
        <f t="shared" si="22"/>
        <v>Yes</v>
      </c>
    </row>
    <row r="120" spans="1:11">
      <c r="A120" s="58" t="s">
        <v>951</v>
      </c>
      <c r="B120" s="57" t="s">
        <v>957</v>
      </c>
      <c r="C120" s="209" t="s">
        <v>50</v>
      </c>
      <c r="D120" s="15" t="str">
        <f>IF(OR($B120="N/A",$C120="N/A"),"N/A",IF(C120&gt;95,"Yes","No"))</f>
        <v>N/A</v>
      </c>
      <c r="E120" s="28">
        <v>98.635449930999997</v>
      </c>
      <c r="F120" s="15" t="str">
        <f>IF($B120="N/A","N/A",IF(E120&gt;95,"Yes","No"))</f>
        <v>Yes</v>
      </c>
      <c r="G120" s="28">
        <v>99.076517581000004</v>
      </c>
      <c r="H120" s="15" t="str">
        <f>IF($B120="N/A","N/A",IF(G120&gt;95,"Yes","No"))</f>
        <v>Yes</v>
      </c>
      <c r="I120" s="28" t="s">
        <v>50</v>
      </c>
      <c r="J120" s="28">
        <v>0.44719999999999999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99.999589451999995</v>
      </c>
      <c r="F124" s="15" t="str">
        <f>IF($B124="N/A","N/A",IF(E124&gt;15,"No",IF(E124&lt;-15,"No","Yes")))</f>
        <v>N/A</v>
      </c>
      <c r="G124" s="28">
        <v>99.999580652999995</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99.846828489000004</v>
      </c>
      <c r="D125" s="15" t="str">
        <f>IF($B125="N/A","N/A",IF(C125&gt;100,"No",IF(C125&lt;98,"No","Yes")))</f>
        <v>Yes</v>
      </c>
      <c r="E125" s="28">
        <v>99.849141223000004</v>
      </c>
      <c r="F125" s="15" t="str">
        <f>IF($B125="N/A","N/A",IF(E125&gt;100,"No",IF(E125&lt;98,"No","Yes")))</f>
        <v>Yes</v>
      </c>
      <c r="G125" s="28">
        <v>99.877451028999999</v>
      </c>
      <c r="H125" s="15" t="str">
        <f>IF($B125="N/A","N/A",IF(G125&gt;100,"No",IF(G125&lt;98,"No","Yes")))</f>
        <v>Yes</v>
      </c>
      <c r="I125" s="28">
        <v>2.3E-3</v>
      </c>
      <c r="J125" s="28">
        <v>2.8400000000000002E-2</v>
      </c>
      <c r="K125" s="15" t="str">
        <f t="shared" si="22"/>
        <v>Yes</v>
      </c>
    </row>
    <row r="126" spans="1:11">
      <c r="A126" s="42" t="s">
        <v>270</v>
      </c>
      <c r="B126" s="30" t="s">
        <v>50</v>
      </c>
      <c r="C126" s="45">
        <v>28.476570003999999</v>
      </c>
      <c r="D126" s="15" t="str">
        <f>IF($B126="N/A","N/A",IF(C126&gt;15,"No",IF(C126&lt;-15,"No","Yes")))</f>
        <v>N/A</v>
      </c>
      <c r="E126" s="28">
        <v>29.866532884000002</v>
      </c>
      <c r="F126" s="15" t="str">
        <f>IF($B126="N/A","N/A",IF(E126&gt;15,"No",IF(E126&lt;-15,"No","Yes")))</f>
        <v>N/A</v>
      </c>
      <c r="G126" s="28">
        <v>25.090346142000001</v>
      </c>
      <c r="H126" s="15" t="str">
        <f>IF($B126="N/A","N/A",IF(G126&gt;15,"No",IF(G126&lt;-15,"No","Yes")))</f>
        <v>N/A</v>
      </c>
      <c r="I126" s="28">
        <v>4.8810000000000002</v>
      </c>
      <c r="J126" s="28">
        <v>-16</v>
      </c>
      <c r="K126" s="15" t="str">
        <f t="shared" si="22"/>
        <v>No</v>
      </c>
    </row>
    <row r="127" spans="1:11">
      <c r="A127" s="42" t="s">
        <v>271</v>
      </c>
      <c r="B127" s="30" t="s">
        <v>50</v>
      </c>
      <c r="C127" s="45">
        <v>71.523429996000004</v>
      </c>
      <c r="D127" s="15" t="str">
        <f>IF($B127="N/A","N/A",IF(C127&gt;15,"No",IF(C127&lt;-15,"No","Yes")))</f>
        <v>N/A</v>
      </c>
      <c r="E127" s="28">
        <v>70.133244145000006</v>
      </c>
      <c r="F127" s="15" t="str">
        <f>IF($B127="N/A","N/A",IF(E127&gt;15,"No",IF(E127&lt;-15,"No","Yes")))</f>
        <v>N/A</v>
      </c>
      <c r="G127" s="28">
        <v>74.909470693000003</v>
      </c>
      <c r="H127" s="15" t="str">
        <f>IF($B127="N/A","N/A",IF(G127&gt;15,"No",IF(G127&lt;-15,"No","Yes")))</f>
        <v>N/A</v>
      </c>
      <c r="I127" s="28">
        <v>-1.94</v>
      </c>
      <c r="J127" s="28">
        <v>6.81</v>
      </c>
      <c r="K127" s="15" t="str">
        <f t="shared" si="22"/>
        <v>Yes</v>
      </c>
    </row>
    <row r="128" spans="1:11">
      <c r="A128" s="42" t="s">
        <v>272</v>
      </c>
      <c r="B128" s="30" t="s">
        <v>50</v>
      </c>
      <c r="C128" s="45">
        <v>0</v>
      </c>
      <c r="D128" s="15" t="str">
        <f>IF($B128="N/A","N/A",IF(C128&gt;15,"No",IF(C128&lt;-15,"No","Yes")))</f>
        <v>N/A</v>
      </c>
      <c r="E128" s="28">
        <v>2.229717E-4</v>
      </c>
      <c r="F128" s="15" t="str">
        <f>IF($B128="N/A","N/A",IF(E128&gt;15,"No",IF(E128&lt;-15,"No","Yes")))</f>
        <v>N/A</v>
      </c>
      <c r="G128" s="28">
        <v>1.83165E-4</v>
      </c>
      <c r="H128" s="15" t="str">
        <f>IF($B128="N/A","N/A",IF(G128&gt;15,"No",IF(G128&lt;-15,"No","Yes")))</f>
        <v>N/A</v>
      </c>
      <c r="I128" s="28" t="s">
        <v>1090</v>
      </c>
      <c r="J128" s="28">
        <v>-17.899999999999999</v>
      </c>
      <c r="K128" s="15" t="str">
        <f t="shared" si="22"/>
        <v>No</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98.956495235999995</v>
      </c>
      <c r="D133" s="15" t="str">
        <f>IF($B133="N/A","N/A",IF(C133&gt;15,"No",IF(C133&lt;-15,"No","Yes")))</f>
        <v>N/A</v>
      </c>
      <c r="E133" s="28">
        <v>98.788354720000001</v>
      </c>
      <c r="F133" s="15" t="str">
        <f>IF($B133="N/A","N/A",IF(E133&gt;15,"No",IF(E133&lt;-15,"No","Yes")))</f>
        <v>N/A</v>
      </c>
      <c r="G133" s="28">
        <v>97.648335744999997</v>
      </c>
      <c r="H133" s="15" t="str">
        <f>IF($B133="N/A","N/A",IF(G133&gt;15,"No",IF(G133&lt;-15,"No","Yes")))</f>
        <v>N/A</v>
      </c>
      <c r="I133" s="28">
        <v>-0.17</v>
      </c>
      <c r="J133" s="28">
        <v>-1.1499999999999999</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78.305363951000004</v>
      </c>
      <c r="D135" s="15" t="str">
        <f t="shared" ref="D135:D158" si="25">IF($B135="N/A","N/A",IF(C135&gt;15,"No",IF(C135&lt;-15,"No","Yes")))</f>
        <v>N/A</v>
      </c>
      <c r="E135" s="15">
        <v>73.320254883000004</v>
      </c>
      <c r="F135" s="15" t="str">
        <f t="shared" ref="F135:F158" si="26">IF($B135="N/A","N/A",IF(E135&gt;15,"No",IF(E135&lt;-15,"No","Yes")))</f>
        <v>N/A</v>
      </c>
      <c r="G135" s="28">
        <v>67.794439869000001</v>
      </c>
      <c r="H135" s="15" t="str">
        <f t="shared" ref="H135:H158" si="27">IF($B135="N/A","N/A",IF(G135&gt;15,"No",IF(G135&lt;-15,"No","Yes")))</f>
        <v>N/A</v>
      </c>
      <c r="I135" s="30" t="s">
        <v>1092</v>
      </c>
      <c r="J135" s="28">
        <v>-7.54</v>
      </c>
      <c r="K135" s="15" t="str">
        <f t="shared" ref="K135:K158" si="28">IF(J135="Div by 0", "N/A", IF(J135="N/A","N/A", IF(J135&gt;15, "No", IF(J135&lt;-15, "No", "Yes"))))</f>
        <v>Yes</v>
      </c>
    </row>
    <row r="136" spans="1:11" ht="12.75" customHeight="1">
      <c r="A136" s="42" t="s">
        <v>276</v>
      </c>
      <c r="B136" s="30" t="s">
        <v>50</v>
      </c>
      <c r="C136" s="8">
        <v>14.908141895</v>
      </c>
      <c r="D136" s="30" t="s">
        <v>50</v>
      </c>
      <c r="E136" s="15">
        <v>19.648721919</v>
      </c>
      <c r="F136" s="30" t="s">
        <v>50</v>
      </c>
      <c r="G136" s="28">
        <v>25.300928455000001</v>
      </c>
      <c r="H136" s="30" t="s">
        <v>50</v>
      </c>
      <c r="I136" s="30" t="s">
        <v>1093</v>
      </c>
      <c r="J136" s="28">
        <v>28.77</v>
      </c>
      <c r="K136" s="15" t="str">
        <f t="shared" si="28"/>
        <v>No</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1.5722007573000001</v>
      </c>
      <c r="D139" s="15" t="str">
        <f t="shared" si="25"/>
        <v>N/A</v>
      </c>
      <c r="E139" s="15">
        <v>1.1591362945000001</v>
      </c>
      <c r="F139" s="15" t="str">
        <f t="shared" si="26"/>
        <v>N/A</v>
      </c>
      <c r="G139" s="28">
        <v>1.1930431765</v>
      </c>
      <c r="H139" s="15" t="str">
        <f t="shared" si="27"/>
        <v>N/A</v>
      </c>
      <c r="I139" s="30" t="s">
        <v>1094</v>
      </c>
      <c r="J139" s="28">
        <v>2.9249999999999998</v>
      </c>
      <c r="K139" s="15" t="str">
        <f t="shared" si="28"/>
        <v>Yes</v>
      </c>
    </row>
    <row r="140" spans="1:11">
      <c r="A140" s="50" t="s">
        <v>279</v>
      </c>
      <c r="B140" s="30" t="s">
        <v>50</v>
      </c>
      <c r="C140" s="8">
        <v>0.7318724419</v>
      </c>
      <c r="D140" s="15" t="str">
        <f t="shared" si="25"/>
        <v>N/A</v>
      </c>
      <c r="E140" s="15">
        <v>0.66132678820000002</v>
      </c>
      <c r="F140" s="15" t="str">
        <f t="shared" si="26"/>
        <v>N/A</v>
      </c>
      <c r="G140" s="28">
        <v>0.50994057469999998</v>
      </c>
      <c r="H140" s="15" t="str">
        <f t="shared" si="27"/>
        <v>N/A</v>
      </c>
      <c r="I140" s="30" t="s">
        <v>1095</v>
      </c>
      <c r="J140" s="28">
        <v>-22.9</v>
      </c>
      <c r="K140" s="15" t="str">
        <f t="shared" si="28"/>
        <v>No</v>
      </c>
    </row>
    <row r="141" spans="1:11">
      <c r="A141" s="50" t="s">
        <v>280</v>
      </c>
      <c r="B141" s="30" t="s">
        <v>50</v>
      </c>
      <c r="C141" s="8">
        <v>0.3340768429</v>
      </c>
      <c r="D141" s="15" t="str">
        <f t="shared" si="25"/>
        <v>N/A</v>
      </c>
      <c r="E141" s="15">
        <v>7.6791909000000005E-2</v>
      </c>
      <c r="F141" s="15" t="str">
        <f t="shared" si="26"/>
        <v>N/A</v>
      </c>
      <c r="G141" s="28">
        <v>4.7437176599999999E-2</v>
      </c>
      <c r="H141" s="15" t="str">
        <f t="shared" si="27"/>
        <v>N/A</v>
      </c>
      <c r="I141" s="30" t="s">
        <v>1096</v>
      </c>
      <c r="J141" s="28">
        <v>-38.200000000000003</v>
      </c>
      <c r="K141" s="15" t="str">
        <f t="shared" si="28"/>
        <v>No</v>
      </c>
    </row>
    <row r="142" spans="1:11">
      <c r="A142" s="50" t="s">
        <v>281</v>
      </c>
      <c r="B142" s="30" t="s">
        <v>50</v>
      </c>
      <c r="C142" s="8">
        <v>2.0159989162</v>
      </c>
      <c r="D142" s="15" t="str">
        <f t="shared" si="25"/>
        <v>N/A</v>
      </c>
      <c r="E142" s="15">
        <v>2.3776534444999999</v>
      </c>
      <c r="F142" s="15" t="str">
        <f t="shared" si="26"/>
        <v>N/A</v>
      </c>
      <c r="G142" s="28">
        <v>3.0134402913999998</v>
      </c>
      <c r="H142" s="15" t="str">
        <f t="shared" si="27"/>
        <v>N/A</v>
      </c>
      <c r="I142" s="30" t="s">
        <v>1097</v>
      </c>
      <c r="J142" s="28">
        <v>26.74</v>
      </c>
      <c r="K142" s="15" t="str">
        <f t="shared" si="28"/>
        <v>No</v>
      </c>
    </row>
    <row r="143" spans="1:11">
      <c r="A143" s="50" t="s">
        <v>282</v>
      </c>
      <c r="B143" s="30" t="s">
        <v>50</v>
      </c>
      <c r="C143" s="8">
        <v>1.8747904111</v>
      </c>
      <c r="D143" s="15" t="str">
        <f t="shared" si="25"/>
        <v>N/A</v>
      </c>
      <c r="E143" s="15">
        <v>1.7234010421999999</v>
      </c>
      <c r="F143" s="15" t="str">
        <f t="shared" si="26"/>
        <v>N/A</v>
      </c>
      <c r="G143" s="28">
        <v>1.9705845951000001</v>
      </c>
      <c r="H143" s="15" t="str">
        <f t="shared" si="27"/>
        <v>N/A</v>
      </c>
      <c r="I143" s="30" t="s">
        <v>1098</v>
      </c>
      <c r="J143" s="28">
        <v>14.34</v>
      </c>
      <c r="K143" s="15" t="str">
        <f t="shared" si="28"/>
        <v>Yes</v>
      </c>
    </row>
    <row r="144" spans="1:11">
      <c r="A144" s="50" t="s">
        <v>283</v>
      </c>
      <c r="B144" s="30" t="s">
        <v>50</v>
      </c>
      <c r="C144" s="8">
        <v>4.3965941729000004</v>
      </c>
      <c r="D144" s="15" t="str">
        <f t="shared" si="25"/>
        <v>N/A</v>
      </c>
      <c r="E144" s="15">
        <v>9.6941812626000008</v>
      </c>
      <c r="F144" s="15" t="str">
        <f t="shared" si="26"/>
        <v>N/A</v>
      </c>
      <c r="G144" s="28">
        <v>15.120155428</v>
      </c>
      <c r="H144" s="15" t="str">
        <f t="shared" si="27"/>
        <v>N/A</v>
      </c>
      <c r="I144" s="30" t="s">
        <v>1099</v>
      </c>
      <c r="J144" s="28">
        <v>55.97</v>
      </c>
      <c r="K144" s="15" t="str">
        <f t="shared" si="28"/>
        <v>No</v>
      </c>
    </row>
    <row r="145" spans="1:11">
      <c r="A145" s="50" t="s">
        <v>284</v>
      </c>
      <c r="B145" s="30" t="s">
        <v>50</v>
      </c>
      <c r="C145" s="8">
        <v>0.1274375123</v>
      </c>
      <c r="D145" s="15" t="str">
        <f t="shared" si="25"/>
        <v>N/A</v>
      </c>
      <c r="E145" s="15">
        <v>0.22414440250000001</v>
      </c>
      <c r="F145" s="15" t="str">
        <f t="shared" si="26"/>
        <v>N/A</v>
      </c>
      <c r="G145" s="28">
        <v>0.2402709327</v>
      </c>
      <c r="H145" s="15" t="str">
        <f t="shared" si="27"/>
        <v>N/A</v>
      </c>
      <c r="I145" s="30" t="s">
        <v>1100</v>
      </c>
      <c r="J145" s="28">
        <v>7.1950000000000003</v>
      </c>
      <c r="K145" s="15" t="str">
        <f t="shared" si="28"/>
        <v>Yes</v>
      </c>
    </row>
    <row r="146" spans="1:11">
      <c r="A146" s="50" t="s">
        <v>285</v>
      </c>
      <c r="B146" s="30" t="s">
        <v>50</v>
      </c>
      <c r="C146" s="8">
        <v>3.8551708403</v>
      </c>
      <c r="D146" s="15" t="str">
        <f t="shared" si="25"/>
        <v>N/A</v>
      </c>
      <c r="E146" s="15">
        <v>3.7320867752</v>
      </c>
      <c r="F146" s="15" t="str">
        <f t="shared" si="26"/>
        <v>N/A</v>
      </c>
      <c r="G146" s="28">
        <v>3.2060562792999998</v>
      </c>
      <c r="H146" s="15" t="str">
        <f t="shared" si="27"/>
        <v>N/A</v>
      </c>
      <c r="I146" s="30" t="s">
        <v>1101</v>
      </c>
      <c r="J146" s="28">
        <v>-14.1</v>
      </c>
      <c r="K146" s="15" t="str">
        <f t="shared" si="28"/>
        <v>Yes</v>
      </c>
    </row>
    <row r="147" spans="1:11">
      <c r="A147" s="42" t="s">
        <v>286</v>
      </c>
      <c r="B147" s="30" t="s">
        <v>50</v>
      </c>
      <c r="C147" s="8">
        <v>6.7864941545999997</v>
      </c>
      <c r="D147" s="15" t="str">
        <f t="shared" si="25"/>
        <v>N/A</v>
      </c>
      <c r="E147" s="15">
        <v>7.0310231980999998</v>
      </c>
      <c r="F147" s="15" t="str">
        <f t="shared" si="26"/>
        <v>N/A</v>
      </c>
      <c r="G147" s="28">
        <v>6.9046316759000002</v>
      </c>
      <c r="H147" s="15" t="str">
        <f t="shared" si="27"/>
        <v>N/A</v>
      </c>
      <c r="I147" s="30" t="s">
        <v>1102</v>
      </c>
      <c r="J147" s="28">
        <v>-1.8</v>
      </c>
      <c r="K147" s="15" t="str">
        <f t="shared" si="28"/>
        <v>Yes</v>
      </c>
    </row>
    <row r="148" spans="1:11">
      <c r="A148" s="50" t="s">
        <v>287</v>
      </c>
      <c r="B148" s="30" t="s">
        <v>50</v>
      </c>
      <c r="C148" s="8">
        <v>0</v>
      </c>
      <c r="D148" s="15" t="str">
        <f t="shared" si="25"/>
        <v>N/A</v>
      </c>
      <c r="E148" s="15">
        <v>0</v>
      </c>
      <c r="F148" s="15" t="str">
        <f t="shared" si="26"/>
        <v>N/A</v>
      </c>
      <c r="G148" s="28">
        <v>0</v>
      </c>
      <c r="H148" s="15" t="str">
        <f t="shared" si="27"/>
        <v>N/A</v>
      </c>
      <c r="I148" s="30" t="s">
        <v>1090</v>
      </c>
      <c r="J148" s="28" t="s">
        <v>1090</v>
      </c>
      <c r="K148" s="15" t="str">
        <f t="shared" si="28"/>
        <v>N/A</v>
      </c>
    </row>
    <row r="149" spans="1:11">
      <c r="A149" s="50" t="s">
        <v>288</v>
      </c>
      <c r="B149" s="30" t="s">
        <v>50</v>
      </c>
      <c r="C149" s="8">
        <v>1.0883178434</v>
      </c>
      <c r="D149" s="15" t="str">
        <f t="shared" si="25"/>
        <v>N/A</v>
      </c>
      <c r="E149" s="15">
        <v>0.723823306</v>
      </c>
      <c r="F149" s="15" t="str">
        <f t="shared" si="26"/>
        <v>N/A</v>
      </c>
      <c r="G149" s="28">
        <v>0.80367360460000004</v>
      </c>
      <c r="H149" s="15" t="str">
        <f t="shared" si="27"/>
        <v>N/A</v>
      </c>
      <c r="I149" s="30" t="s">
        <v>1103</v>
      </c>
      <c r="J149" s="28">
        <v>11.03</v>
      </c>
      <c r="K149" s="15" t="str">
        <f t="shared" si="28"/>
        <v>Yes</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5.1920737143000002</v>
      </c>
      <c r="D152" s="15" t="str">
        <f t="shared" si="25"/>
        <v>N/A</v>
      </c>
      <c r="E152" s="15">
        <v>5.7626187984000001</v>
      </c>
      <c r="F152" s="15" t="str">
        <f t="shared" si="26"/>
        <v>N/A</v>
      </c>
      <c r="G152" s="28">
        <v>5.5298609223000001</v>
      </c>
      <c r="H152" s="15" t="str">
        <f t="shared" si="27"/>
        <v>N/A</v>
      </c>
      <c r="I152" s="30" t="s">
        <v>1104</v>
      </c>
      <c r="J152" s="28">
        <v>-4.04</v>
      </c>
      <c r="K152" s="15" t="str">
        <f t="shared" si="28"/>
        <v>Yes</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0.50610259690000003</v>
      </c>
      <c r="D158" s="15" t="str">
        <f t="shared" si="25"/>
        <v>N/A</v>
      </c>
      <c r="E158" s="15">
        <v>0.54458109369999996</v>
      </c>
      <c r="F158" s="15" t="str">
        <f t="shared" si="26"/>
        <v>N/A</v>
      </c>
      <c r="G158" s="28">
        <v>0.57109714889999996</v>
      </c>
      <c r="H158" s="15" t="str">
        <f t="shared" si="27"/>
        <v>N/A</v>
      </c>
      <c r="I158" s="30" t="s">
        <v>1105</v>
      </c>
      <c r="J158" s="28">
        <v>4.8689999999999998</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189739</v>
      </c>
      <c r="D160" s="15" t="str">
        <f>IF($B160="N/A","N/A",IF(C160&gt;15,"No",IF(C160&lt;-15,"No","Yes")))</f>
        <v>N/A</v>
      </c>
      <c r="E160" s="27">
        <v>198798</v>
      </c>
      <c r="F160" s="15" t="str">
        <f>IF($B160="N/A","N/A",IF(E160&gt;15,"No",IF(E160&lt;-15,"No","Yes")))</f>
        <v>N/A</v>
      </c>
      <c r="G160" s="27">
        <v>186607</v>
      </c>
      <c r="H160" s="15" t="str">
        <f>IF($B160="N/A","N/A",IF(G160&gt;15,"No",IF(G160&lt;-15,"No","Yes")))</f>
        <v>N/A</v>
      </c>
      <c r="I160" s="28">
        <v>4.774</v>
      </c>
      <c r="J160" s="28">
        <v>-6.13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33.616694512000002</v>
      </c>
      <c r="D163" s="15" t="str">
        <f>IF($B163="N/A","N/A",IF(C163&gt;15,"No",IF(C163&lt;-15,"No","Yes")))</f>
        <v>N/A</v>
      </c>
      <c r="E163" s="37">
        <v>33.018501192000002</v>
      </c>
      <c r="F163" s="15" t="str">
        <f>IF($B163="N/A","N/A",IF(E163&gt;15,"No",IF(E163&lt;-15,"No","Yes")))</f>
        <v>N/A</v>
      </c>
      <c r="G163" s="37">
        <v>38.028005380000003</v>
      </c>
      <c r="H163" s="15" t="str">
        <f>IF($B163="N/A","N/A",IF(G163&gt;15,"No",IF(G163&lt;-15,"No","Yes")))</f>
        <v>N/A</v>
      </c>
      <c r="I163" s="28">
        <v>-1.78</v>
      </c>
      <c r="J163" s="28">
        <v>15.17</v>
      </c>
      <c r="K163" s="15" t="str">
        <f>IF(J163="Div by 0", "N/A", IF(J163="N/A","N/A", IF(J163&gt;15, "No", IF(J163&lt;-15, "No", "Yes"))))</f>
        <v>No</v>
      </c>
    </row>
    <row r="164" spans="1:11">
      <c r="A164" s="42" t="s">
        <v>90</v>
      </c>
      <c r="B164" s="30" t="s">
        <v>50</v>
      </c>
      <c r="C164" s="45">
        <v>12.281080853000001</v>
      </c>
      <c r="D164" s="15" t="str">
        <f>IF($B164="N/A","N/A",IF(C164&gt;15,"No",IF(C164&lt;-15,"No","Yes")))</f>
        <v>N/A</v>
      </c>
      <c r="E164" s="28">
        <v>12.435235767</v>
      </c>
      <c r="F164" s="15" t="str">
        <f>IF($B164="N/A","N/A",IF(E164&gt;15,"No",IF(E164&lt;-15,"No","Yes")))</f>
        <v>N/A</v>
      </c>
      <c r="G164" s="28">
        <v>10.674840708</v>
      </c>
      <c r="H164" s="15" t="str">
        <f>IF($B164="N/A","N/A",IF(G164&gt;15,"No",IF(G164&lt;-15,"No","Yes")))</f>
        <v>N/A</v>
      </c>
      <c r="I164" s="28">
        <v>1.2549999999999999</v>
      </c>
      <c r="J164" s="28">
        <v>-14.2</v>
      </c>
      <c r="K164" s="15" t="str">
        <f t="shared" si="29"/>
        <v>Yes</v>
      </c>
    </row>
    <row r="165" spans="1:11">
      <c r="A165" s="42" t="s">
        <v>223</v>
      </c>
      <c r="B165" s="30" t="s">
        <v>50</v>
      </c>
      <c r="C165" s="45">
        <v>9.6843994088999992</v>
      </c>
      <c r="D165" s="15" t="str">
        <f>IF($B165="N/A","N/A",IF(C165&gt;15,"No",IF(C165&lt;-15,"No","Yes")))</f>
        <v>N/A</v>
      </c>
      <c r="E165" s="28">
        <v>9.6319468581999992</v>
      </c>
      <c r="F165" s="15" t="str">
        <f>IF($B165="N/A","N/A",IF(E165&gt;15,"No",IF(E165&lt;-15,"No","Yes")))</f>
        <v>N/A</v>
      </c>
      <c r="G165" s="28">
        <v>10.303941434</v>
      </c>
      <c r="H165" s="15" t="str">
        <f>IF($B165="N/A","N/A",IF(G165&gt;15,"No",IF(G165&lt;-15,"No","Yes")))</f>
        <v>N/A</v>
      </c>
      <c r="I165" s="28">
        <v>-0.54200000000000004</v>
      </c>
      <c r="J165" s="28">
        <v>6.9770000000000003</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14.008267001</v>
      </c>
      <c r="D167" s="15" t="str">
        <f>IF($B167="N/A","N/A",IF(C167&gt;15,"No",IF(C167&lt;-15,"No","Yes")))</f>
        <v>N/A</v>
      </c>
      <c r="E167" s="28">
        <v>14.233109585999999</v>
      </c>
      <c r="F167" s="15" t="str">
        <f>IF($B167="N/A","N/A",IF(E167&gt;15,"No",IF(E167&lt;-15,"No","Yes")))</f>
        <v>N/A</v>
      </c>
      <c r="G167" s="28">
        <v>10.932505086000001</v>
      </c>
      <c r="H167" s="15" t="str">
        <f>IF($B167="N/A","N/A",IF(G167&gt;15,"No",IF(G167&lt;-15,"No","Yes")))</f>
        <v>N/A</v>
      </c>
      <c r="I167" s="28">
        <v>1.605</v>
      </c>
      <c r="J167" s="28">
        <v>-23.2</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18.500150206000001</v>
      </c>
      <c r="D169" s="15" t="str">
        <f>IF($B169="N/A","N/A",IF(C169&gt;15,"No",IF(C169&lt;-15,"No","Yes")))</f>
        <v>N/A</v>
      </c>
      <c r="E169" s="28">
        <v>20.253724887000001</v>
      </c>
      <c r="F169" s="15" t="str">
        <f t="shared" ref="F169:F189" si="30">IF($B169="N/A","N/A",IF(E169&gt;15,"No",IF(E169&lt;-15,"No","Yes")))</f>
        <v>N/A</v>
      </c>
      <c r="G169" s="28">
        <v>21.247863156000001</v>
      </c>
      <c r="H169" s="15" t="str">
        <f t="shared" ref="H169:H189" si="31">IF($B169="N/A","N/A",IF(G169&gt;15,"No",IF(G169&lt;-15,"No","Yes")))</f>
        <v>N/A</v>
      </c>
      <c r="I169" s="28">
        <v>9.4789999999999992</v>
      </c>
      <c r="J169" s="28">
        <v>4.9080000000000004</v>
      </c>
      <c r="K169" s="15" t="str">
        <f t="shared" ref="K169:K204" si="32">IF(J169="Div by 0", "N/A", IF(J169="N/A","N/A", IF(J169&gt;15, "No", IF(J169&lt;-15, "No", "Yes"))))</f>
        <v>Yes</v>
      </c>
    </row>
    <row r="170" spans="1:11">
      <c r="A170" s="42" t="s">
        <v>235</v>
      </c>
      <c r="B170" s="30" t="s">
        <v>50</v>
      </c>
      <c r="C170" s="45">
        <v>5.9386841925000002</v>
      </c>
      <c r="D170" s="15" t="str">
        <f>IF($B170="N/A","N/A",IF(C170&gt;15,"No",IF(C170&lt;-15,"No","Yes")))</f>
        <v>N/A</v>
      </c>
      <c r="E170" s="28">
        <v>6.3612309982999999</v>
      </c>
      <c r="F170" s="15" t="str">
        <f t="shared" si="30"/>
        <v>N/A</v>
      </c>
      <c r="G170" s="28">
        <v>2.9055716023999998</v>
      </c>
      <c r="H170" s="15" t="str">
        <f t="shared" si="31"/>
        <v>N/A</v>
      </c>
      <c r="I170" s="28">
        <v>7.1150000000000002</v>
      </c>
      <c r="J170" s="28">
        <v>-54.3</v>
      </c>
      <c r="K170" s="15" t="str">
        <f t="shared" si="32"/>
        <v>No</v>
      </c>
    </row>
    <row r="171" spans="1:11">
      <c r="A171" s="42" t="s">
        <v>236</v>
      </c>
      <c r="B171" s="30" t="s">
        <v>50</v>
      </c>
      <c r="C171" s="45">
        <v>39.945398679</v>
      </c>
      <c r="D171" s="15" t="str">
        <f>IF($B171="N/A","N/A",IF(C171&gt;15,"No",IF(C171&lt;-15,"No","Yes")))</f>
        <v>N/A</v>
      </c>
      <c r="E171" s="28">
        <v>39.074336764000002</v>
      </c>
      <c r="F171" s="15" t="str">
        <f t="shared" si="30"/>
        <v>N/A</v>
      </c>
      <c r="G171" s="28">
        <v>40.992567266999998</v>
      </c>
      <c r="H171" s="15" t="str">
        <f t="shared" si="31"/>
        <v>N/A</v>
      </c>
      <c r="I171" s="28">
        <v>-2.1800000000000002</v>
      </c>
      <c r="J171" s="28">
        <v>4.9089999999999998</v>
      </c>
      <c r="K171" s="15" t="str">
        <f t="shared" si="32"/>
        <v>Yes</v>
      </c>
    </row>
    <row r="172" spans="1:11">
      <c r="A172" s="42" t="s">
        <v>237</v>
      </c>
      <c r="B172" s="30" t="s">
        <v>50</v>
      </c>
      <c r="C172" s="45">
        <v>7.6736991340999996</v>
      </c>
      <c r="D172" s="15" t="str">
        <f>IF($B172="N/A","N/A",IF(C172&gt;15,"No",IF(C172&lt;-15,"No","Yes")))</f>
        <v>N/A</v>
      </c>
      <c r="E172" s="28">
        <v>6.3144498436000003</v>
      </c>
      <c r="F172" s="15" t="str">
        <f t="shared" si="30"/>
        <v>N/A</v>
      </c>
      <c r="G172" s="28">
        <v>7.5168669986000003</v>
      </c>
      <c r="H172" s="15" t="str">
        <f t="shared" si="31"/>
        <v>N/A</v>
      </c>
      <c r="I172" s="28">
        <v>-17.7</v>
      </c>
      <c r="J172" s="28">
        <v>19.04</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2.31897501E-2</v>
      </c>
      <c r="D174" s="15" t="str">
        <f t="shared" si="33"/>
        <v>N/A</v>
      </c>
      <c r="E174" s="28">
        <v>1.55937182E-2</v>
      </c>
      <c r="F174" s="15" t="str">
        <f t="shared" si="30"/>
        <v>N/A</v>
      </c>
      <c r="G174" s="28">
        <v>2.8937821200000002E-2</v>
      </c>
      <c r="H174" s="15" t="str">
        <f t="shared" si="31"/>
        <v>N/A</v>
      </c>
      <c r="I174" s="28">
        <v>-32.799999999999997</v>
      </c>
      <c r="J174" s="28">
        <v>85.57</v>
      </c>
      <c r="K174" s="15" t="str">
        <f t="shared" si="32"/>
        <v>No</v>
      </c>
    </row>
    <row r="175" spans="1:11">
      <c r="A175" s="42" t="s">
        <v>241</v>
      </c>
      <c r="B175" s="30" t="s">
        <v>50</v>
      </c>
      <c r="C175" s="45">
        <v>21.795729924</v>
      </c>
      <c r="D175" s="15" t="str">
        <f t="shared" si="33"/>
        <v>N/A</v>
      </c>
      <c r="E175" s="28">
        <v>21.817120896999999</v>
      </c>
      <c r="F175" s="15" t="str">
        <f t="shared" si="30"/>
        <v>N/A</v>
      </c>
      <c r="G175" s="28">
        <v>20.019613412000002</v>
      </c>
      <c r="H175" s="15" t="str">
        <f t="shared" si="31"/>
        <v>N/A</v>
      </c>
      <c r="I175" s="28">
        <v>9.8100000000000007E-2</v>
      </c>
      <c r="J175" s="28">
        <v>-8.24</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8.0110045899999996E-2</v>
      </c>
      <c r="D177" s="15" t="str">
        <f t="shared" si="33"/>
        <v>N/A</v>
      </c>
      <c r="E177" s="28">
        <v>0.35111017210000001</v>
      </c>
      <c r="F177" s="15" t="str">
        <f t="shared" si="30"/>
        <v>N/A</v>
      </c>
      <c r="G177" s="28">
        <v>0.64681389229999997</v>
      </c>
      <c r="H177" s="15" t="str">
        <f t="shared" si="31"/>
        <v>N/A</v>
      </c>
      <c r="I177" s="28">
        <v>338.3</v>
      </c>
      <c r="J177" s="28">
        <v>84.22</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6.0256457555000003</v>
      </c>
      <c r="D180" s="15" t="str">
        <f t="shared" si="33"/>
        <v>N/A</v>
      </c>
      <c r="E180" s="28">
        <v>5.7978450487000002</v>
      </c>
      <c r="F180" s="15" t="str">
        <f t="shared" si="30"/>
        <v>N/A</v>
      </c>
      <c r="G180" s="28">
        <v>6.6278328250999996</v>
      </c>
      <c r="H180" s="15" t="str">
        <f t="shared" si="31"/>
        <v>N/A</v>
      </c>
      <c r="I180" s="28">
        <v>-3.78</v>
      </c>
      <c r="J180" s="28">
        <v>14.32</v>
      </c>
      <c r="K180" s="15" t="str">
        <f t="shared" si="32"/>
        <v>Yes</v>
      </c>
    </row>
    <row r="181" spans="1:11">
      <c r="A181" s="42" t="s">
        <v>249</v>
      </c>
      <c r="B181" s="30" t="s">
        <v>50</v>
      </c>
      <c r="C181" s="45">
        <v>0</v>
      </c>
      <c r="D181" s="15" t="str">
        <f t="shared" si="33"/>
        <v>N/A</v>
      </c>
      <c r="E181" s="28">
        <v>0</v>
      </c>
      <c r="F181" s="15" t="str">
        <f t="shared" si="30"/>
        <v>N/A</v>
      </c>
      <c r="G181" s="28">
        <v>0</v>
      </c>
      <c r="H181" s="15" t="str">
        <f t="shared" si="31"/>
        <v>N/A</v>
      </c>
      <c r="I181" s="28" t="s">
        <v>1090</v>
      </c>
      <c r="J181" s="28" t="s">
        <v>1090</v>
      </c>
      <c r="K181" s="15" t="str">
        <f t="shared" si="32"/>
        <v>N/A</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53.267383088999999</v>
      </c>
      <c r="D189" s="15" t="str">
        <f t="shared" si="33"/>
        <v>N/A</v>
      </c>
      <c r="E189" s="28">
        <v>54.758096158000001</v>
      </c>
      <c r="F189" s="15" t="str">
        <f t="shared" si="30"/>
        <v>N/A</v>
      </c>
      <c r="G189" s="28">
        <v>56.272272743999999</v>
      </c>
      <c r="H189" s="15" t="str">
        <f t="shared" si="31"/>
        <v>N/A</v>
      </c>
      <c r="I189" s="28">
        <v>2.7989999999999999</v>
      </c>
      <c r="J189" s="28">
        <v>2.7650000000000001</v>
      </c>
      <c r="K189" s="15" t="str">
        <f t="shared" si="32"/>
        <v>Yes</v>
      </c>
    </row>
    <row r="190" spans="1:11">
      <c r="A190" s="42" t="s">
        <v>196</v>
      </c>
      <c r="B190" s="30" t="s">
        <v>12</v>
      </c>
      <c r="C190" s="45">
        <v>8.5944376221999992</v>
      </c>
      <c r="D190" s="15" t="str">
        <f>IF($B190="N/A","N/A",IF(C190&gt;25,"No",IF(C190&lt;5,"No","Yes")))</f>
        <v>Yes</v>
      </c>
      <c r="E190" s="28">
        <v>8.4120564593000005</v>
      </c>
      <c r="F190" s="15" t="str">
        <f>IF($B190="N/A","N/A",IF(E190&gt;25,"No",IF(E190&lt;5,"No","Yes")))</f>
        <v>Yes</v>
      </c>
      <c r="G190" s="28">
        <v>9.0698634027999994</v>
      </c>
      <c r="H190" s="15" t="str">
        <f>IF($B190="N/A","N/A",IF(G190&gt;25,"No",IF(G190&lt;5,"No","Yes")))</f>
        <v>Yes</v>
      </c>
      <c r="I190" s="28">
        <v>-2.12</v>
      </c>
      <c r="J190" s="28">
        <v>7.82</v>
      </c>
      <c r="K190" s="15" t="str">
        <f t="shared" si="32"/>
        <v>Yes</v>
      </c>
    </row>
    <row r="191" spans="1:11">
      <c r="A191" s="42" t="s">
        <v>197</v>
      </c>
      <c r="B191" s="30" t="s">
        <v>13</v>
      </c>
      <c r="C191" s="45">
        <v>40.829771422999997</v>
      </c>
      <c r="D191" s="15" t="str">
        <f>IF($B191="N/A","N/A",IF(C191&gt;70,"No",IF(C191&lt;40,"No","Yes")))</f>
        <v>Yes</v>
      </c>
      <c r="E191" s="28">
        <v>39.372629502999999</v>
      </c>
      <c r="F191" s="15" t="str">
        <f>IF($B191="N/A","N/A",IF(E191&gt;70,"No",IF(E191&lt;40,"No","Yes")))</f>
        <v>No</v>
      </c>
      <c r="G191" s="28">
        <v>38.775072745999999</v>
      </c>
      <c r="H191" s="15" t="str">
        <f>IF($B191="N/A","N/A",IF(G191&gt;70,"No",IF(G191&lt;40,"No","Yes")))</f>
        <v>No</v>
      </c>
      <c r="I191" s="28">
        <v>-3.57</v>
      </c>
      <c r="J191" s="28">
        <v>-1.52</v>
      </c>
      <c r="K191" s="15" t="str">
        <f t="shared" si="32"/>
        <v>Yes</v>
      </c>
    </row>
    <row r="192" spans="1:11">
      <c r="A192" s="42" t="s">
        <v>198</v>
      </c>
      <c r="B192" s="30" t="s">
        <v>14</v>
      </c>
      <c r="C192" s="45">
        <v>50.575790955000002</v>
      </c>
      <c r="D192" s="15" t="str">
        <f>IF($B192="N/A","N/A",IF(C192&gt;55,"No",IF(C192&lt;20,"No","Yes")))</f>
        <v>Yes</v>
      </c>
      <c r="E192" s="28">
        <v>52.215314036999999</v>
      </c>
      <c r="F192" s="15" t="str">
        <f>IF($B192="N/A","N/A",IF(E192&gt;55,"No",IF(E192&lt;20,"No","Yes")))</f>
        <v>Yes</v>
      </c>
      <c r="G192" s="28">
        <v>52.155063851000001</v>
      </c>
      <c r="H192" s="15" t="str">
        <f>IF($B192="N/A","N/A",IF(G192&gt;55,"No",IF(G192&lt;20,"No","Yes")))</f>
        <v>Yes</v>
      </c>
      <c r="I192" s="28">
        <v>3.242</v>
      </c>
      <c r="J192" s="28">
        <v>-0.115</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94.216239599999994</v>
      </c>
      <c r="F201" s="15" t="str">
        <f>IF($B201="N/A","N/A",IF(E201&gt;15,"No",IF(E201&lt;-15,"No","Yes")))</f>
        <v>N/A</v>
      </c>
      <c r="G201" s="28">
        <v>93.248377606000005</v>
      </c>
      <c r="H201" s="15" t="str">
        <f>IF($B201="N/A","N/A",IF(G201&gt;15,"No",IF(G201&lt;-15,"No","Yes")))</f>
        <v>N/A</v>
      </c>
      <c r="I201" s="28" t="s">
        <v>50</v>
      </c>
      <c r="J201" s="28">
        <v>-1.03</v>
      </c>
      <c r="K201" s="15" t="str">
        <f t="shared" si="32"/>
        <v>Yes</v>
      </c>
    </row>
    <row r="202" spans="1:11">
      <c r="A202" s="42" t="s">
        <v>276</v>
      </c>
      <c r="B202" s="30" t="s">
        <v>50</v>
      </c>
      <c r="C202" s="45" t="s">
        <v>50</v>
      </c>
      <c r="D202" s="15" t="str">
        <f t="shared" ref="D202" si="35">IF($B202="N/A","N/A",IF(C202&gt;15,"No",IF(C202&lt;-15,"No","Yes")))</f>
        <v>N/A</v>
      </c>
      <c r="E202" s="28">
        <v>5.7837604000000002</v>
      </c>
      <c r="F202" s="15" t="str">
        <f>IF($B202="N/A","N/A",IF(E202&gt;15,"No",IF(E202&lt;-15,"No","Yes")))</f>
        <v>N/A</v>
      </c>
      <c r="G202" s="28">
        <v>6.7516223935999999</v>
      </c>
      <c r="H202" s="15" t="str">
        <f>IF($B202="N/A","N/A",IF(G202&gt;15,"No",IF(G202&lt;-15,"No","Yes")))</f>
        <v>N/A</v>
      </c>
      <c r="I202" s="28" t="s">
        <v>50</v>
      </c>
      <c r="J202" s="28">
        <v>16.73</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2191490</v>
      </c>
      <c r="D6" s="15" t="str">
        <f>IF($B6="N/A","N/A",IF(C6&gt;15,"No",IF(C6&lt;-15,"No","Yes")))</f>
        <v>N/A</v>
      </c>
      <c r="E6" s="14">
        <v>2091829</v>
      </c>
      <c r="F6" s="15" t="str">
        <f>IF($B6="N/A","N/A",IF(E6&gt;15,"No",IF(E6&lt;-15,"No","Yes")))</f>
        <v>N/A</v>
      </c>
      <c r="G6" s="14">
        <v>1874029</v>
      </c>
      <c r="H6" s="15" t="str">
        <f>IF($B6="N/A","N/A",IF(G6&gt;15,"No",IF(G6&lt;-15,"No","Yes")))</f>
        <v>N/A</v>
      </c>
      <c r="I6" s="16">
        <v>-4.55</v>
      </c>
      <c r="J6" s="16">
        <v>-10.4</v>
      </c>
      <c r="K6" s="15" t="str">
        <f>IF(J6="Div by 0", "N/A", IF(J6="N/A","N/A", IF(J6&gt;15, "No", IF(J6&lt;-15, "No", "Yes"))))</f>
        <v>Yes</v>
      </c>
    </row>
    <row r="7" spans="1:12">
      <c r="A7" s="54" t="s">
        <v>695</v>
      </c>
      <c r="B7" s="2" t="s">
        <v>50</v>
      </c>
      <c r="C7" s="17">
        <v>52.618948752000001</v>
      </c>
      <c r="D7" s="15" t="str">
        <f>IF($B7="N/A","N/A",IF(C7&gt;15,"No",IF(C7&lt;-15,"No","Yes")))</f>
        <v>N/A</v>
      </c>
      <c r="E7" s="17">
        <v>51.189557080999997</v>
      </c>
      <c r="F7" s="15" t="str">
        <f>IF($B7="N/A","N/A",IF(E7&gt;15,"No",IF(E7&lt;-15,"No","Yes")))</f>
        <v>N/A</v>
      </c>
      <c r="G7" s="17">
        <v>55.185592112000002</v>
      </c>
      <c r="H7" s="15" t="str">
        <f>IF($B7="N/A","N/A",IF(G7&gt;15,"No",IF(G7&lt;-15,"No","Yes")))</f>
        <v>N/A</v>
      </c>
      <c r="I7" s="16">
        <v>-2.72</v>
      </c>
      <c r="J7" s="16">
        <v>7.806</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1038351</v>
      </c>
      <c r="D9" s="15" t="str">
        <f>IF($B9="N/A","N/A",IF(C9&gt;15,"No",IF(C9&lt;-15,"No","Yes")))</f>
        <v>N/A</v>
      </c>
      <c r="E9" s="14">
        <v>1021031</v>
      </c>
      <c r="F9" s="15" t="str">
        <f>IF($B9="N/A","N/A",IF(E9&gt;15,"No",IF(E9&lt;-15,"No","Yes")))</f>
        <v>N/A</v>
      </c>
      <c r="G9" s="14">
        <v>839835</v>
      </c>
      <c r="H9" s="15" t="str">
        <f>IF($B9="N/A","N/A",IF(G9&gt;15,"No",IF(G9&lt;-15,"No","Yes")))</f>
        <v>N/A</v>
      </c>
      <c r="I9" s="16">
        <v>-1.67</v>
      </c>
      <c r="J9" s="16">
        <v>-17.7</v>
      </c>
      <c r="K9" s="15" t="str">
        <f t="shared" ref="K9:K17" si="0">IF(J9="Div by 0", "N/A", IF(J9="N/A","N/A", IF(J9&gt;15, "No", IF(J9&lt;-15, "No", "Yes"))))</f>
        <v>No</v>
      </c>
    </row>
    <row r="10" spans="1:12" ht="14.25" customHeight="1">
      <c r="A10" s="54" t="s">
        <v>698</v>
      </c>
      <c r="B10" s="2" t="s">
        <v>50</v>
      </c>
      <c r="C10" s="17">
        <v>0.4910670862</v>
      </c>
      <c r="D10" s="15" t="str">
        <f>IF($B10="N/A","N/A",IF(C10&gt;15,"No",IF(C10&lt;-15,"No","Yes")))</f>
        <v>N/A</v>
      </c>
      <c r="E10" s="17">
        <v>0.30097029380000001</v>
      </c>
      <c r="F10" s="15" t="str">
        <f>IF($B10="N/A","N/A",IF(E10&gt;15,"No",IF(E10&lt;-15,"No","Yes")))</f>
        <v>N/A</v>
      </c>
      <c r="G10" s="17">
        <v>0.34161472189999997</v>
      </c>
      <c r="H10" s="15" t="str">
        <f>IF($B10="N/A","N/A",IF(G10&gt;15,"No",IF(G10&lt;-15,"No","Yes")))</f>
        <v>N/A</v>
      </c>
      <c r="I10" s="16">
        <v>-38.700000000000003</v>
      </c>
      <c r="J10" s="16">
        <v>13.5</v>
      </c>
      <c r="K10" s="15" t="str">
        <f t="shared" si="0"/>
        <v>Yes</v>
      </c>
    </row>
    <row r="11" spans="1:12">
      <c r="A11" s="54" t="s">
        <v>699</v>
      </c>
      <c r="B11" s="2" t="s">
        <v>175</v>
      </c>
      <c r="C11" s="17">
        <v>99.764659737000002</v>
      </c>
      <c r="D11" s="15" t="str">
        <f>IF($B11="N/A","N/A",IF(C11&gt;1,"Yes","No"))</f>
        <v>Yes</v>
      </c>
      <c r="E11" s="17">
        <v>98.210218028</v>
      </c>
      <c r="F11" s="15" t="str">
        <f>IF($B11="N/A","N/A",IF(E11&gt;1,"Yes","No"))</f>
        <v>Yes</v>
      </c>
      <c r="G11" s="17">
        <v>99.268037644000003</v>
      </c>
      <c r="H11" s="15" t="str">
        <f>IF($B11="N/A","N/A",IF(G11&gt;1,"Yes","No"))</f>
        <v>Yes</v>
      </c>
      <c r="I11" s="16">
        <v>-1.56</v>
      </c>
      <c r="J11" s="16">
        <v>1.077</v>
      </c>
      <c r="K11" s="15" t="str">
        <f t="shared" si="0"/>
        <v>Yes</v>
      </c>
    </row>
    <row r="12" spans="1:12" ht="12.75" customHeight="1">
      <c r="A12" s="54" t="s">
        <v>700</v>
      </c>
      <c r="B12" s="2" t="s">
        <v>50</v>
      </c>
      <c r="C12" s="22">
        <v>109.47950579</v>
      </c>
      <c r="D12" s="15" t="str">
        <f>IF($B12="N/A","N/A",IF(C12&gt;15,"No",IF(C12&lt;-15,"No","Yes")))</f>
        <v>N/A</v>
      </c>
      <c r="E12" s="22">
        <v>115.85942076000001</v>
      </c>
      <c r="F12" s="15" t="str">
        <f>IF($B12="N/A","N/A",IF(E12&gt;15,"No",IF(E12&lt;-15,"No","Yes")))</f>
        <v>N/A</v>
      </c>
      <c r="G12" s="22">
        <v>135.15928894999999</v>
      </c>
      <c r="H12" s="15" t="str">
        <f>IF($B12="N/A","N/A",IF(G12&gt;15,"No",IF(G12&lt;-15,"No","Yes")))</f>
        <v>N/A</v>
      </c>
      <c r="I12" s="16">
        <v>5.827</v>
      </c>
      <c r="J12" s="16">
        <v>16.66</v>
      </c>
      <c r="K12" s="15" t="str">
        <f t="shared" si="0"/>
        <v>No</v>
      </c>
    </row>
    <row r="13" spans="1:12" ht="12.75" customHeight="1">
      <c r="A13" s="31" t="s">
        <v>846</v>
      </c>
      <c r="B13" s="30" t="s">
        <v>50</v>
      </c>
      <c r="C13" s="27">
        <v>56</v>
      </c>
      <c r="D13" s="15" t="str">
        <f>IF($B13="N/A","N/A",IF(C13&gt;15,"No",IF(C13&lt;-15,"No","Yes")))</f>
        <v>N/A</v>
      </c>
      <c r="E13" s="27">
        <v>11</v>
      </c>
      <c r="F13" s="15" t="str">
        <f>IF($B13="N/A","N/A",IF(E13&gt;15,"No",IF(E13&lt;-15,"No","Yes")))</f>
        <v>N/A</v>
      </c>
      <c r="G13" s="27">
        <v>60</v>
      </c>
      <c r="H13" s="15" t="str">
        <f>IF($B13="N/A","N/A",IF(G13&gt;15,"No",IF(G13&lt;-15,"No","Yes")))</f>
        <v>N/A</v>
      </c>
      <c r="I13" s="30" t="s">
        <v>1106</v>
      </c>
      <c r="J13" s="28">
        <v>2900</v>
      </c>
      <c r="K13" s="15" t="str">
        <f t="shared" si="0"/>
        <v>No</v>
      </c>
    </row>
    <row r="14" spans="1:12" ht="27.75" customHeight="1">
      <c r="A14" s="1" t="s">
        <v>847</v>
      </c>
      <c r="B14" s="30" t="s">
        <v>50</v>
      </c>
      <c r="C14" s="22">
        <v>71.517857143000001</v>
      </c>
      <c r="D14" s="15" t="str">
        <f>IF($B14="N/A","N/A",IF(C14&gt;60,"No",IF(C14&lt;15,"No","Yes")))</f>
        <v>N/A</v>
      </c>
      <c r="E14" s="22">
        <v>32.5</v>
      </c>
      <c r="F14" s="15" t="str">
        <f>IF($B14="N/A","N/A",IF(E14&gt;60,"No",IF(E14&lt;15,"No","Yes")))</f>
        <v>N/A</v>
      </c>
      <c r="G14" s="22">
        <v>115.4</v>
      </c>
      <c r="H14" s="15" t="str">
        <f>IF($B14="N/A","N/A",IF(G14&gt;60,"No",IF(G14&lt;15,"No","Yes")))</f>
        <v>N/A</v>
      </c>
      <c r="I14" s="16">
        <v>-54.6</v>
      </c>
      <c r="J14" s="16">
        <v>255.1</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1038351</v>
      </c>
      <c r="D19" s="15" t="str">
        <f>IF($B19="N/A","N/A",IF(C19&gt;15,"No",IF(C19&lt;-15,"No","Yes")))</f>
        <v>N/A</v>
      </c>
      <c r="E19" s="14">
        <v>1021031</v>
      </c>
      <c r="F19" s="15" t="str">
        <f>IF($B19="N/A","N/A",IF(E19&gt;15,"No",IF(E19&lt;-15,"No","Yes")))</f>
        <v>N/A</v>
      </c>
      <c r="G19" s="14">
        <v>839835</v>
      </c>
      <c r="H19" s="15" t="str">
        <f>IF($B19="N/A","N/A",IF(G19&gt;15,"No",IF(G19&lt;-15,"No","Yes")))</f>
        <v>N/A</v>
      </c>
      <c r="I19" s="16">
        <v>-1.67</v>
      </c>
      <c r="J19" s="16">
        <v>-17.7</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68.260554475000006</v>
      </c>
      <c r="D22" s="15" t="str">
        <f>IF($B22="N/A","N/A",IF(C22&gt;60,"No",IF(C22&lt;15,"No","Yes")))</f>
        <v>No</v>
      </c>
      <c r="E22" s="22">
        <v>67.020035630999999</v>
      </c>
      <c r="F22" s="15" t="str">
        <f>IF($B22="N/A","N/A",IF(E22&gt;60,"No",IF(E22&lt;15,"No","Yes")))</f>
        <v>No</v>
      </c>
      <c r="G22" s="22">
        <v>60.984493383</v>
      </c>
      <c r="H22" s="15" t="str">
        <f>IF($B22="N/A","N/A",IF(G22&gt;60,"No",IF(G22&lt;15,"No","Yes")))</f>
        <v>No</v>
      </c>
      <c r="I22" s="16">
        <v>-1.82</v>
      </c>
      <c r="J22" s="16">
        <v>-9.01</v>
      </c>
      <c r="K22" s="15" t="str">
        <f t="shared" si="1"/>
        <v>Yes</v>
      </c>
    </row>
    <row r="23" spans="1:11">
      <c r="A23" s="1" t="s">
        <v>48</v>
      </c>
      <c r="B23" s="2" t="s">
        <v>176</v>
      </c>
      <c r="C23" s="17">
        <v>9.0819000510999999</v>
      </c>
      <c r="D23" s="15" t="str">
        <f>IF($B23="N/A","N/A",IF(C23&gt;15,"No",IF(C23&lt;=0,"No","Yes")))</f>
        <v>Yes</v>
      </c>
      <c r="E23" s="17">
        <v>7.2531588169000001</v>
      </c>
      <c r="F23" s="15" t="str">
        <f>IF($B23="N/A","N/A",IF(E23&gt;15,"No",IF(E23&lt;=0,"No","Yes")))</f>
        <v>Yes</v>
      </c>
      <c r="G23" s="17">
        <v>7.7566426739000001</v>
      </c>
      <c r="H23" s="15" t="str">
        <f>IF($B23="N/A","N/A",IF(G23&gt;15,"No",IF(G23&lt;=0,"No","Yes")))</f>
        <v>Yes</v>
      </c>
      <c r="I23" s="16">
        <v>-20.100000000000001</v>
      </c>
      <c r="J23" s="16">
        <v>6.9420000000000002</v>
      </c>
      <c r="K23" s="15" t="str">
        <f t="shared" si="1"/>
        <v>Yes</v>
      </c>
    </row>
    <row r="24" spans="1:11">
      <c r="A24" s="1" t="s">
        <v>187</v>
      </c>
      <c r="B24" s="2" t="s">
        <v>50</v>
      </c>
      <c r="C24" s="22">
        <v>95.176783100999998</v>
      </c>
      <c r="D24" s="15" t="str">
        <f>IF($B24="N/A","N/A",IF(C24&gt;15,"No",IF(C24&lt;-15,"No","Yes")))</f>
        <v>N/A</v>
      </c>
      <c r="E24" s="22">
        <v>114.92869005999999</v>
      </c>
      <c r="F24" s="15" t="str">
        <f>IF($B24="N/A","N/A",IF(E24&gt;15,"No",IF(E24&lt;-15,"No","Yes")))</f>
        <v>N/A</v>
      </c>
      <c r="G24" s="22">
        <v>82.278387546999994</v>
      </c>
      <c r="H24" s="15" t="str">
        <f>IF($B24="N/A","N/A",IF(G24&gt;15,"No",IF(G24&lt;-15,"No","Yes")))</f>
        <v>N/A</v>
      </c>
      <c r="I24" s="16">
        <v>20.75</v>
      </c>
      <c r="J24" s="16">
        <v>-28.4</v>
      </c>
      <c r="K24" s="15" t="str">
        <f t="shared" si="1"/>
        <v>No</v>
      </c>
    </row>
    <row r="25" spans="1:11">
      <c r="A25" s="1" t="s">
        <v>193</v>
      </c>
      <c r="B25" s="2" t="s">
        <v>50</v>
      </c>
      <c r="C25" s="17">
        <v>0</v>
      </c>
      <c r="D25" s="15" t="str">
        <f>IF($B25="N/A","N/A",IF(C25&gt;15,"No",IF(C25&lt;-15,"No","Yes")))</f>
        <v>N/A</v>
      </c>
      <c r="E25" s="17">
        <v>0</v>
      </c>
      <c r="F25" s="15" t="str">
        <f>IF($B25="N/A","N/A",IF(E25&gt;15,"No",IF(E25&lt;-15,"No","Yes")))</f>
        <v>N/A</v>
      </c>
      <c r="G25" s="17">
        <v>0</v>
      </c>
      <c r="H25" s="15" t="str">
        <f>IF($B25="N/A","N/A",IF(G25&gt;15,"No",IF(G25&lt;-15,"No","Yes")))</f>
        <v>N/A</v>
      </c>
      <c r="I25" s="16" t="s">
        <v>1090</v>
      </c>
      <c r="J25" s="16" t="s">
        <v>1090</v>
      </c>
      <c r="K25" s="15" t="str">
        <f t="shared" si="1"/>
        <v>N/A</v>
      </c>
    </row>
    <row r="26" spans="1:11">
      <c r="A26" s="1" t="s">
        <v>298</v>
      </c>
      <c r="B26" s="2" t="s">
        <v>133</v>
      </c>
      <c r="C26" s="17">
        <v>99.739009256000003</v>
      </c>
      <c r="D26" s="15" t="str">
        <f>IF($B26="N/A","N/A",IF(C26&gt;99,"No",IF(C26&lt;95,"No","Yes")))</f>
        <v>No</v>
      </c>
      <c r="E26" s="17">
        <v>99.737716093000003</v>
      </c>
      <c r="F26" s="15" t="str">
        <f>IF($B26="N/A","N/A",IF(E26&gt;99,"No",IF(E26&lt;95,"No","Yes")))</f>
        <v>No</v>
      </c>
      <c r="G26" s="17">
        <v>99.897598932999998</v>
      </c>
      <c r="H26" s="15" t="str">
        <f>IF($B26="N/A","N/A",IF(G26&gt;99,"No",IF(G26&lt;95,"No","Yes")))</f>
        <v>No</v>
      </c>
      <c r="I26" s="16">
        <v>-1E-3</v>
      </c>
      <c r="J26" s="16">
        <v>0.1603</v>
      </c>
      <c r="K26" s="15" t="str">
        <f t="shared" si="1"/>
        <v>Yes</v>
      </c>
    </row>
    <row r="27" spans="1:11">
      <c r="A27" s="1" t="s">
        <v>299</v>
      </c>
      <c r="B27" s="2" t="s">
        <v>134</v>
      </c>
      <c r="C27" s="17">
        <v>0.260990744</v>
      </c>
      <c r="D27" s="15" t="str">
        <f>IF($B27="N/A","N/A",IF(C27&gt;6,"No",IF(C27&lt;=0,"No","Yes")))</f>
        <v>Yes</v>
      </c>
      <c r="E27" s="17">
        <v>0.26228390709999999</v>
      </c>
      <c r="F27" s="15" t="str">
        <f>IF($B27="N/A","N/A",IF(E27&gt;6,"No",IF(E27&lt;=0,"No","Yes")))</f>
        <v>Yes</v>
      </c>
      <c r="G27" s="17">
        <v>0.1024010669</v>
      </c>
      <c r="H27" s="15" t="str">
        <f>IF($B27="N/A","N/A",IF(G27&gt;6,"No",IF(G27&lt;=0,"No","Yes")))</f>
        <v>Yes</v>
      </c>
      <c r="I27" s="16">
        <v>0.4955</v>
      </c>
      <c r="J27" s="16">
        <v>-61</v>
      </c>
      <c r="K27" s="15" t="str">
        <f t="shared" si="1"/>
        <v>No</v>
      </c>
    </row>
    <row r="28" spans="1:11">
      <c r="A28" s="59" t="s">
        <v>952</v>
      </c>
      <c r="B28" s="2" t="s">
        <v>50</v>
      </c>
      <c r="C28" s="17" t="s">
        <v>50</v>
      </c>
      <c r="D28" s="15" t="str">
        <f>IF($B28="N/A","N/A",IF(C28&gt;15,"No",IF(C28&lt;-15,"No","Yes")))</f>
        <v>N/A</v>
      </c>
      <c r="E28" s="17">
        <v>99.999410812999997</v>
      </c>
      <c r="F28" s="15" t="str">
        <f>IF($B28="N/A","N/A",IF(E28&gt;15,"No",IF(E28&lt;-15,"No","Yes")))</f>
        <v>N/A</v>
      </c>
      <c r="G28" s="17">
        <v>98.634166691000004</v>
      </c>
      <c r="H28" s="15" t="str">
        <f>IF($B28="N/A","N/A",IF(G28&gt;15,"No",IF(G28&lt;-15,"No","Yes")))</f>
        <v>N/A</v>
      </c>
      <c r="I28" s="16" t="s">
        <v>50</v>
      </c>
      <c r="J28" s="16">
        <v>-1.37</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0</v>
      </c>
      <c r="D30" s="15" t="str">
        <f>IF($B30="N/A","N/A",IF(C30&gt;98,"Yes","No"))</f>
        <v>No</v>
      </c>
      <c r="E30" s="17">
        <v>0.32110672820000002</v>
      </c>
      <c r="F30" s="15" t="str">
        <f>IF($B30="N/A","N/A",IF(E30&gt;98,"Yes","No"))</f>
        <v>No</v>
      </c>
      <c r="G30" s="17">
        <v>99.981644267999997</v>
      </c>
      <c r="H30" s="15" t="str">
        <f>IF($B30="N/A","N/A",IF(G30&gt;98,"Yes","No"))</f>
        <v>Yes</v>
      </c>
      <c r="I30" s="16" t="s">
        <v>1090</v>
      </c>
      <c r="J30" s="16">
        <v>31037</v>
      </c>
      <c r="K30" s="15" t="str">
        <f t="shared" si="1"/>
        <v>No</v>
      </c>
    </row>
    <row r="31" spans="1:11">
      <c r="A31" s="1" t="s">
        <v>300</v>
      </c>
      <c r="B31" s="2" t="s">
        <v>136</v>
      </c>
      <c r="C31" s="17">
        <v>99.999420649000001</v>
      </c>
      <c r="D31" s="15" t="str">
        <f>IF($B31="N/A","N/A",IF(C31&gt;98,"Yes","No"))</f>
        <v>Yes</v>
      </c>
      <c r="E31" s="17">
        <v>99.999312615999997</v>
      </c>
      <c r="F31" s="15" t="str">
        <f>IF($B31="N/A","N/A",IF(E31&gt;98,"Yes","No"))</f>
        <v>Yes</v>
      </c>
      <c r="G31" s="17">
        <v>99.999880806999997</v>
      </c>
      <c r="H31" s="15" t="str">
        <f>IF($B31="N/A","N/A",IF(G31&gt;98,"Yes","No"))</f>
        <v>Yes</v>
      </c>
      <c r="I31" s="16">
        <v>0</v>
      </c>
      <c r="J31" s="16">
        <v>5.9999999999999995E-4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99.374681585999994</v>
      </c>
      <c r="D33" s="15" t="str">
        <f>IF($B33="N/A","N/A",IF(C33&gt;100,"No",IF(C33&lt;98,"No","Yes")))</f>
        <v>Yes</v>
      </c>
      <c r="E33" s="17">
        <v>99.301392415999999</v>
      </c>
      <c r="F33" s="15" t="str">
        <f>IF($B33="N/A","N/A",IF(E33&gt;100,"No",IF(E33&lt;98,"No","Yes")))</f>
        <v>Yes</v>
      </c>
      <c r="G33" s="17">
        <v>99.399286764999999</v>
      </c>
      <c r="H33" s="15" t="str">
        <f>IF($B33="N/A","N/A",IF(G33&gt;100,"No",IF(G33&lt;98,"No","Yes")))</f>
        <v>Yes</v>
      </c>
      <c r="I33" s="16">
        <v>-7.3999999999999996E-2</v>
      </c>
      <c r="J33" s="16">
        <v>9.8599999999999993E-2</v>
      </c>
      <c r="K33" s="15" t="str">
        <f t="shared" si="1"/>
        <v>Yes</v>
      </c>
    </row>
    <row r="34" spans="1:11">
      <c r="A34" s="1" t="s">
        <v>301</v>
      </c>
      <c r="B34" s="2" t="s">
        <v>55</v>
      </c>
      <c r="C34" s="17">
        <v>99.579814533000004</v>
      </c>
      <c r="D34" s="15" t="str">
        <f>IF($B34="N/A","N/A",IF(C34&gt;100,"No",IF(C34&lt;98,"No","Yes")))</f>
        <v>Yes</v>
      </c>
      <c r="E34" s="17">
        <v>99.591001644000002</v>
      </c>
      <c r="F34" s="15" t="str">
        <f>IF($B34="N/A","N/A",IF(E34&gt;100,"No",IF(E34&lt;98,"No","Yes")))</f>
        <v>Yes</v>
      </c>
      <c r="G34" s="17">
        <v>99.740425203000001</v>
      </c>
      <c r="H34" s="15" t="str">
        <f>IF($B34="N/A","N/A",IF(G34&gt;100,"No",IF(G34&lt;98,"No","Yes")))</f>
        <v>Yes</v>
      </c>
      <c r="I34" s="16">
        <v>1.12E-2</v>
      </c>
      <c r="J34" s="16">
        <v>0.15</v>
      </c>
      <c r="K34" s="15" t="str">
        <f t="shared" si="1"/>
        <v>Yes</v>
      </c>
    </row>
    <row r="35" spans="1:11">
      <c r="A35" s="1" t="s">
        <v>302</v>
      </c>
      <c r="B35" s="2" t="s">
        <v>55</v>
      </c>
      <c r="C35" s="17">
        <v>99.579814533000004</v>
      </c>
      <c r="D35" s="15" t="str">
        <f>IF($B35="N/A","N/A",IF(C35&gt;100,"No",IF(C35&lt;98,"No","Yes")))</f>
        <v>Yes</v>
      </c>
      <c r="E35" s="17">
        <v>99.591001644000002</v>
      </c>
      <c r="F35" s="15" t="str">
        <f>IF($B35="N/A","N/A",IF(E35&gt;100,"No",IF(E35&lt;98,"No","Yes")))</f>
        <v>Yes</v>
      </c>
      <c r="G35" s="17">
        <v>99.740425203000001</v>
      </c>
      <c r="H35" s="15" t="str">
        <f>IF($B35="N/A","N/A",IF(G35&gt;100,"No",IF(G35&lt;98,"No","Yes")))</f>
        <v>Yes</v>
      </c>
      <c r="I35" s="16">
        <v>1.12E-2</v>
      </c>
      <c r="J35" s="16">
        <v>0.15</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78.588357887000001</v>
      </c>
      <c r="D37" s="15" t="str">
        <f>IF($B37="N/A","N/A",IF(C37&gt;15,"No",IF(C37&lt;-15,"No","Yes")))</f>
        <v>N/A</v>
      </c>
      <c r="E37" s="17">
        <v>75.570085531000004</v>
      </c>
      <c r="F37" s="15" t="str">
        <f>IF($B37="N/A","N/A",IF(E37&gt;15,"No",IF(E37&lt;-15,"No","Yes")))</f>
        <v>N/A</v>
      </c>
      <c r="G37" s="17">
        <v>73.611840420999997</v>
      </c>
      <c r="H37" s="15" t="str">
        <f>IF($B37="N/A","N/A",IF(G37&gt;15,"No",IF(G37&lt;-15,"No","Yes")))</f>
        <v>N/A</v>
      </c>
      <c r="I37" s="16">
        <v>-3.84</v>
      </c>
      <c r="J37" s="16">
        <v>-2.59</v>
      </c>
      <c r="K37" s="15" t="str">
        <f t="shared" ref="K37:K46" si="3">IF(J37="Div by 0", "N/A", IF(J37="N/A","N/A", IF(J37&gt;15, "No", IF(J37&lt;-15, "No", "Yes"))))</f>
        <v>Yes</v>
      </c>
    </row>
    <row r="38" spans="1:11">
      <c r="A38" s="1" t="s">
        <v>707</v>
      </c>
      <c r="B38" s="2" t="s">
        <v>50</v>
      </c>
      <c r="C38" s="17">
        <v>20.92105656</v>
      </c>
      <c r="D38" s="15" t="str">
        <f>IF($B38="N/A","N/A",IF(C38&gt;15,"No",IF(C38&lt;-15,"No","Yes")))</f>
        <v>N/A</v>
      </c>
      <c r="E38" s="17">
        <v>23.967832514000001</v>
      </c>
      <c r="F38" s="15" t="str">
        <f>IF($B38="N/A","N/A",IF(E38&gt;15,"No",IF(E38&lt;-15,"No","Yes")))</f>
        <v>N/A</v>
      </c>
      <c r="G38" s="17">
        <v>26.084647579999999</v>
      </c>
      <c r="H38" s="15" t="str">
        <f>IF($B38="N/A","N/A",IF(G38&gt;15,"No",IF(G38&lt;-15,"No","Yes")))</f>
        <v>N/A</v>
      </c>
      <c r="I38" s="16">
        <v>14.56</v>
      </c>
      <c r="J38" s="16">
        <v>8.8320000000000007</v>
      </c>
      <c r="K38" s="15" t="str">
        <f t="shared" si="3"/>
        <v>Yes</v>
      </c>
    </row>
    <row r="39" spans="1:11">
      <c r="A39" s="1" t="s">
        <v>708</v>
      </c>
      <c r="B39" s="2" t="s">
        <v>50</v>
      </c>
      <c r="C39" s="17">
        <v>3.6596488E-3</v>
      </c>
      <c r="D39" s="15" t="str">
        <f>IF($B39="N/A","N/A",IF(C39&gt;15,"No",IF(C39&lt;-15,"No","Yes")))</f>
        <v>N/A</v>
      </c>
      <c r="E39" s="17">
        <v>3.8196685999999998E-3</v>
      </c>
      <c r="F39" s="15" t="str">
        <f>IF($B39="N/A","N/A",IF(E39&gt;15,"No",IF(E39&lt;-15,"No","Yes")))</f>
        <v>N/A</v>
      </c>
      <c r="G39" s="17">
        <v>1.1907101E-3</v>
      </c>
      <c r="H39" s="15" t="str">
        <f>IF($B39="N/A","N/A",IF(G39&gt;15,"No",IF(G39&lt;-15,"No","Yes")))</f>
        <v>N/A</v>
      </c>
      <c r="I39" s="16">
        <v>4.3730000000000002</v>
      </c>
      <c r="J39" s="16">
        <v>-68.8</v>
      </c>
      <c r="K39" s="15" t="str">
        <f t="shared" si="3"/>
        <v>No</v>
      </c>
    </row>
    <row r="40" spans="1:11">
      <c r="A40" s="59" t="s">
        <v>954</v>
      </c>
      <c r="B40" s="2" t="s">
        <v>50</v>
      </c>
      <c r="C40" s="17" t="s">
        <v>50</v>
      </c>
      <c r="D40" s="15" t="str">
        <f t="shared" ref="D40:D42" si="4">IF($B40="N/A","N/A",IF(C40&gt;15,"No",IF(C40&lt;-15,"No","Yes")))</f>
        <v>N/A</v>
      </c>
      <c r="E40" s="17">
        <v>99.591001644000002</v>
      </c>
      <c r="F40" s="15" t="str">
        <f t="shared" ref="F40:F42" si="5">IF($B40="N/A","N/A",IF(E40&gt;15,"No",IF(E40&lt;-15,"No","Yes")))</f>
        <v>N/A</v>
      </c>
      <c r="G40" s="17">
        <v>99.740425203000001</v>
      </c>
      <c r="H40" s="15" t="str">
        <f t="shared" ref="H40:H42" si="6">IF($B40="N/A","N/A",IF(G40&gt;15,"No",IF(G40&lt;-15,"No","Yes")))</f>
        <v>N/A</v>
      </c>
      <c r="I40" s="16" t="s">
        <v>50</v>
      </c>
      <c r="J40" s="16">
        <v>0.15</v>
      </c>
      <c r="K40" s="15" t="str">
        <f t="shared" ref="K40:K42" si="7">IF(J40="Div by 0", "N/A", IF(J40="N/A","N/A", IF(J40&gt;15, "No", IF(J40&lt;-15, "No", "Yes"))))</f>
        <v>Yes</v>
      </c>
    </row>
    <row r="41" spans="1:11">
      <c r="A41" s="59" t="s">
        <v>955</v>
      </c>
      <c r="B41" s="2" t="s">
        <v>50</v>
      </c>
      <c r="C41" s="17" t="s">
        <v>50</v>
      </c>
      <c r="D41" s="15" t="str">
        <f t="shared" si="4"/>
        <v>N/A</v>
      </c>
      <c r="E41" s="17">
        <v>99.591001644000002</v>
      </c>
      <c r="F41" s="15" t="str">
        <f t="shared" si="5"/>
        <v>N/A</v>
      </c>
      <c r="G41" s="17">
        <v>99.740425203000001</v>
      </c>
      <c r="H41" s="15" t="str">
        <f t="shared" si="6"/>
        <v>N/A</v>
      </c>
      <c r="I41" s="16" t="s">
        <v>50</v>
      </c>
      <c r="J41" s="16">
        <v>0.15</v>
      </c>
      <c r="K41" s="15" t="str">
        <f t="shared" si="7"/>
        <v>Yes</v>
      </c>
    </row>
    <row r="42" spans="1:11">
      <c r="A42" s="59" t="s">
        <v>956</v>
      </c>
      <c r="B42" s="2" t="s">
        <v>50</v>
      </c>
      <c r="C42" s="17" t="s">
        <v>50</v>
      </c>
      <c r="D42" s="15" t="str">
        <f t="shared" si="4"/>
        <v>N/A</v>
      </c>
      <c r="E42" s="17">
        <v>99.591001644000002</v>
      </c>
      <c r="F42" s="15" t="str">
        <f t="shared" si="5"/>
        <v>N/A</v>
      </c>
      <c r="G42" s="17">
        <v>99.740425203000001</v>
      </c>
      <c r="H42" s="15" t="str">
        <f t="shared" si="6"/>
        <v>N/A</v>
      </c>
      <c r="I42" s="16" t="s">
        <v>50</v>
      </c>
      <c r="J42" s="16">
        <v>0.15</v>
      </c>
      <c r="K42" s="15" t="str">
        <f t="shared" si="7"/>
        <v>Yes</v>
      </c>
    </row>
    <row r="43" spans="1:11">
      <c r="A43" s="1" t="s">
        <v>303</v>
      </c>
      <c r="B43" s="2" t="s">
        <v>50</v>
      </c>
      <c r="C43" s="17">
        <v>12.956023541</v>
      </c>
      <c r="D43" s="15" t="str">
        <f>IF($B43="N/A","N/A",IF(C43&gt;15,"No",IF(C43&lt;-15,"No","Yes")))</f>
        <v>N/A</v>
      </c>
      <c r="E43" s="17">
        <v>13.751884125</v>
      </c>
      <c r="F43" s="15" t="str">
        <f>IF($B43="N/A","N/A",IF(E43&gt;15,"No",IF(E43&lt;-15,"No","Yes")))</f>
        <v>N/A</v>
      </c>
      <c r="G43" s="17">
        <v>16.174962939</v>
      </c>
      <c r="H43" s="15" t="str">
        <f>IF($B43="N/A","N/A",IF(G43&gt;15,"No",IF(G43&lt;-15,"No","Yes")))</f>
        <v>N/A</v>
      </c>
      <c r="I43" s="16">
        <v>6.1429999999999998</v>
      </c>
      <c r="J43" s="16">
        <v>17.62</v>
      </c>
      <c r="K43" s="15" t="str">
        <f t="shared" si="3"/>
        <v>No</v>
      </c>
    </row>
    <row r="44" spans="1:11">
      <c r="A44" s="1" t="s">
        <v>304</v>
      </c>
      <c r="B44" s="2" t="s">
        <v>50</v>
      </c>
      <c r="C44" s="17">
        <v>86.623790991999996</v>
      </c>
      <c r="D44" s="15" t="str">
        <f>IF($B44="N/A","N/A",IF(C44&gt;15,"No",IF(C44&lt;-15,"No","Yes")))</f>
        <v>N/A</v>
      </c>
      <c r="E44" s="17">
        <v>85.839117518999998</v>
      </c>
      <c r="F44" s="15" t="str">
        <f>IF($B44="N/A","N/A",IF(E44&gt;15,"No",IF(E44&lt;-15,"No","Yes")))</f>
        <v>N/A</v>
      </c>
      <c r="G44" s="17">
        <v>83.565462263000001</v>
      </c>
      <c r="H44" s="15" t="str">
        <f>IF($B44="N/A","N/A",IF(G44&gt;15,"No",IF(G44&lt;-15,"No","Yes")))</f>
        <v>N/A</v>
      </c>
      <c r="I44" s="16">
        <v>-0.90600000000000003</v>
      </c>
      <c r="J44" s="16">
        <v>-2.65</v>
      </c>
      <c r="K44" s="15" t="str">
        <f t="shared" si="3"/>
        <v>Yes</v>
      </c>
    </row>
    <row r="45" spans="1:11">
      <c r="A45" s="1" t="s">
        <v>305</v>
      </c>
      <c r="B45" s="2" t="s">
        <v>50</v>
      </c>
      <c r="C45" s="17">
        <v>63.468326220999998</v>
      </c>
      <c r="D45" s="15" t="str">
        <f>IF($B45="N/A","N/A",IF(C45&gt;15,"No",IF(C45&lt;-15,"No","Yes")))</f>
        <v>N/A</v>
      </c>
      <c r="E45" s="17">
        <v>67.895587891000005</v>
      </c>
      <c r="F45" s="15" t="str">
        <f>IF($B45="N/A","N/A",IF(E45&gt;15,"No",IF(E45&lt;-15,"No","Yes")))</f>
        <v>N/A</v>
      </c>
      <c r="G45" s="17">
        <v>72.250977871000003</v>
      </c>
      <c r="H45" s="15" t="str">
        <f>IF($B45="N/A","N/A",IF(G45&gt;15,"No",IF(G45&lt;-15,"No","Yes")))</f>
        <v>N/A</v>
      </c>
      <c r="I45" s="16">
        <v>6.976</v>
      </c>
      <c r="J45" s="16">
        <v>6.415</v>
      </c>
      <c r="K45" s="15" t="str">
        <f t="shared" si="3"/>
        <v>Yes</v>
      </c>
    </row>
    <row r="46" spans="1:11">
      <c r="A46" s="1" t="s">
        <v>306</v>
      </c>
      <c r="B46" s="2" t="s">
        <v>50</v>
      </c>
      <c r="C46" s="17">
        <v>31.016486717999999</v>
      </c>
      <c r="D46" s="15" t="str">
        <f>IF($B46="N/A","N/A",IF(C46&gt;15,"No",IF(C46&lt;-15,"No","Yes")))</f>
        <v>N/A</v>
      </c>
      <c r="E46" s="17">
        <v>27.763211891000001</v>
      </c>
      <c r="F46" s="15" t="str">
        <f>IF($B46="N/A","N/A",IF(E46&gt;15,"No",IF(E46&lt;-15,"No","Yes")))</f>
        <v>N/A</v>
      </c>
      <c r="G46" s="17">
        <v>22.293545756</v>
      </c>
      <c r="H46" s="15" t="str">
        <f>IF($B46="N/A","N/A",IF(G46&gt;15,"No",IF(G46&lt;-15,"No","Yes")))</f>
        <v>N/A</v>
      </c>
      <c r="I46" s="16">
        <v>-10.5</v>
      </c>
      <c r="J46" s="16">
        <v>-19.7</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225873</v>
      </c>
      <c r="D6" s="84" t="str">
        <f>IF($B6="N/A","N/A",IF(C6&gt;10,"No",IF(C6&lt;-10,"No","Yes")))</f>
        <v>N/A</v>
      </c>
      <c r="E6" s="83">
        <v>222340</v>
      </c>
      <c r="F6" s="84" t="str">
        <f>IF($B6="N/A","N/A",IF(E6&gt;10,"No",IF(E6&lt;-10,"No","Yes")))</f>
        <v>N/A</v>
      </c>
      <c r="G6" s="83">
        <v>218104</v>
      </c>
      <c r="H6" s="84" t="str">
        <f>IF($B6="N/A","N/A",IF(G6&gt;10,"No",IF(G6&lt;-10,"No","Yes")))</f>
        <v>N/A</v>
      </c>
      <c r="I6" s="85">
        <v>-1.56</v>
      </c>
      <c r="J6" s="85">
        <v>-1.91</v>
      </c>
      <c r="K6" s="86" t="s">
        <v>111</v>
      </c>
      <c r="L6" s="87" t="str">
        <f>IF(J6="Div by 0", "N/A", IF(K6="N/A","N/A", IF(J6&gt;VALUE(MID(K6,1,2)), "No", IF(J6&lt;-1*VALUE(MID(K6,1,2)), "No", "Yes"))))</f>
        <v>Yes</v>
      </c>
    </row>
    <row r="7" spans="1:12">
      <c r="A7" s="81" t="s">
        <v>307</v>
      </c>
      <c r="B7" s="82" t="s">
        <v>50</v>
      </c>
      <c r="C7" s="88">
        <v>1596104235</v>
      </c>
      <c r="D7" s="84" t="str">
        <f>IF($B7="N/A","N/A",IF(C7&gt;10,"No",IF(C7&lt;-10,"No","Yes")))</f>
        <v>N/A</v>
      </c>
      <c r="E7" s="88">
        <v>1674023788</v>
      </c>
      <c r="F7" s="84" t="str">
        <f>IF($B7="N/A","N/A",IF(E7&gt;10,"No",IF(E7&lt;-10,"No","Yes")))</f>
        <v>N/A</v>
      </c>
      <c r="G7" s="88">
        <v>1578567131</v>
      </c>
      <c r="H7" s="84" t="str">
        <f>IF($B7="N/A","N/A",IF(G7&gt;10,"No",IF(G7&lt;-10,"No","Yes")))</f>
        <v>N/A</v>
      </c>
      <c r="I7" s="85">
        <v>4.8819999999999997</v>
      </c>
      <c r="J7" s="85">
        <v>-5.7</v>
      </c>
      <c r="K7" s="86" t="s">
        <v>112</v>
      </c>
      <c r="L7" s="87" t="str">
        <f>IF(J7="Div by 0", "N/A", IF(K7="N/A","N/A", IF(J7&gt;VALUE(MID(K7,1,2)), "No", IF(J7&lt;-1*VALUE(MID(K7,1,2)), "No", "Yes"))))</f>
        <v>Yes</v>
      </c>
    </row>
    <row r="8" spans="1:12">
      <c r="A8" s="89" t="s">
        <v>1080</v>
      </c>
      <c r="B8" s="87" t="s">
        <v>50</v>
      </c>
      <c r="C8" s="90">
        <v>5.612445932</v>
      </c>
      <c r="D8" s="84" t="str">
        <f>IF($B8="N/A","N/A",IF(C8&gt;10,"No",IF(C8&lt;-10,"No","Yes")))</f>
        <v>N/A</v>
      </c>
      <c r="E8" s="90">
        <v>5.840154718</v>
      </c>
      <c r="F8" s="84" t="str">
        <f>IF($B8="N/A","N/A",IF(E8&gt;10,"No",IF(E8&lt;-10,"No","Yes")))</f>
        <v>N/A</v>
      </c>
      <c r="G8" s="90">
        <v>6.0159373509999998</v>
      </c>
      <c r="H8" s="84" t="str">
        <f>IF($B8="N/A","N/A",IF(G8&gt;10,"No",IF(G8&lt;-10,"No","Yes")))</f>
        <v>N/A</v>
      </c>
      <c r="I8" s="85">
        <v>4.0570000000000004</v>
      </c>
      <c r="J8" s="85">
        <v>3.01</v>
      </c>
      <c r="K8" s="87" t="s">
        <v>50</v>
      </c>
      <c r="L8" s="87" t="str">
        <f>IF(J8="Div by 0", "N/A", IF(K8="N/A","N/A", IF(J8&gt;VALUE(MID(K8,1,2)), "No", IF(J8&lt;-1*VALUE(MID(K8,1,2)), "No", "Yes"))))</f>
        <v>N/A</v>
      </c>
    </row>
    <row r="9" spans="1:12">
      <c r="A9" s="89" t="s">
        <v>308</v>
      </c>
      <c r="B9" s="87" t="s">
        <v>50</v>
      </c>
      <c r="C9" s="90">
        <v>25.092861918000001</v>
      </c>
      <c r="D9" s="84" t="str">
        <f t="shared" ref="D9:D16" si="0">IF($B9="N/A","N/A",IF(C9&gt;10,"No",IF(C9&lt;-10,"No","Yes")))</f>
        <v>N/A</v>
      </c>
      <c r="E9" s="90">
        <v>25.804623549999999</v>
      </c>
      <c r="F9" s="84" t="str">
        <f t="shared" ref="F9:F16" si="1">IF($B9="N/A","N/A",IF(E9&gt;10,"No",IF(E9&lt;-10,"No","Yes")))</f>
        <v>N/A</v>
      </c>
      <c r="G9" s="90">
        <v>25.804661996</v>
      </c>
      <c r="H9" s="84" t="str">
        <f t="shared" ref="H9:H16" si="2">IF($B9="N/A","N/A",IF(G9&gt;10,"No",IF(G9&lt;-10,"No","Yes")))</f>
        <v>N/A</v>
      </c>
      <c r="I9" s="85">
        <v>2.8370000000000002</v>
      </c>
      <c r="J9" s="85">
        <v>1E-4</v>
      </c>
      <c r="K9" s="87" t="s">
        <v>50</v>
      </c>
      <c r="L9" s="87" t="str">
        <f t="shared" ref="L9:L23" si="3">IF(J9="Div by 0", "N/A", IF(K9="N/A","N/A", IF(J9&gt;VALUE(MID(K9,1,2)), "No", IF(J9&lt;-1*VALUE(MID(K9,1,2)), "No", "Yes"))))</f>
        <v>N/A</v>
      </c>
    </row>
    <row r="10" spans="1:12">
      <c r="A10" s="89" t="s">
        <v>309</v>
      </c>
      <c r="B10" s="87" t="s">
        <v>50</v>
      </c>
      <c r="C10" s="90">
        <v>6.6661353947000004</v>
      </c>
      <c r="D10" s="84" t="str">
        <f t="shared" si="0"/>
        <v>N/A</v>
      </c>
      <c r="E10" s="90">
        <v>6.3875146172999999</v>
      </c>
      <c r="F10" s="84" t="str">
        <f t="shared" si="1"/>
        <v>N/A</v>
      </c>
      <c r="G10" s="90">
        <v>6.0168543446999996</v>
      </c>
      <c r="H10" s="84" t="str">
        <f t="shared" si="2"/>
        <v>N/A</v>
      </c>
      <c r="I10" s="85">
        <v>-4.18</v>
      </c>
      <c r="J10" s="85">
        <v>-5.8</v>
      </c>
      <c r="K10" s="87" t="s">
        <v>50</v>
      </c>
      <c r="L10" s="87" t="str">
        <f t="shared" si="3"/>
        <v>N/A</v>
      </c>
    </row>
    <row r="11" spans="1:12">
      <c r="A11" s="89" t="s">
        <v>310</v>
      </c>
      <c r="B11" s="87" t="s">
        <v>50</v>
      </c>
      <c r="C11" s="90">
        <v>2.3615040309999999</v>
      </c>
      <c r="D11" s="84" t="str">
        <f t="shared" si="0"/>
        <v>N/A</v>
      </c>
      <c r="E11" s="90">
        <v>2.3257173698</v>
      </c>
      <c r="F11" s="84" t="str">
        <f t="shared" si="1"/>
        <v>N/A</v>
      </c>
      <c r="G11" s="90">
        <v>2.3392509994999999</v>
      </c>
      <c r="H11" s="84" t="str">
        <f t="shared" si="2"/>
        <v>N/A</v>
      </c>
      <c r="I11" s="85">
        <v>-1.52</v>
      </c>
      <c r="J11" s="85">
        <v>0.58189999999999997</v>
      </c>
      <c r="K11" s="87" t="s">
        <v>50</v>
      </c>
      <c r="L11" s="87" t="str">
        <f t="shared" si="3"/>
        <v>N/A</v>
      </c>
    </row>
    <row r="12" spans="1:12">
      <c r="A12" s="89" t="s">
        <v>311</v>
      </c>
      <c r="B12" s="91" t="s">
        <v>50</v>
      </c>
      <c r="C12" s="90">
        <v>2.6851372230999999</v>
      </c>
      <c r="D12" s="84" t="str">
        <f t="shared" si="0"/>
        <v>N/A</v>
      </c>
      <c r="E12" s="90">
        <v>2.6472969326000002</v>
      </c>
      <c r="F12" s="84" t="str">
        <f t="shared" si="1"/>
        <v>N/A</v>
      </c>
      <c r="G12" s="90">
        <v>2.6982540439</v>
      </c>
      <c r="H12" s="84" t="str">
        <f t="shared" si="2"/>
        <v>N/A</v>
      </c>
      <c r="I12" s="85">
        <v>-1.41</v>
      </c>
      <c r="J12" s="85">
        <v>1.925</v>
      </c>
      <c r="K12" s="87" t="s">
        <v>50</v>
      </c>
      <c r="L12" s="87" t="str">
        <f t="shared" si="3"/>
        <v>N/A</v>
      </c>
    </row>
    <row r="13" spans="1:12" ht="12.75" customHeight="1">
      <c r="A13" s="89" t="s">
        <v>312</v>
      </c>
      <c r="B13" s="91" t="s">
        <v>50</v>
      </c>
      <c r="C13" s="90">
        <v>25.621920283000001</v>
      </c>
      <c r="D13" s="84" t="str">
        <f t="shared" si="0"/>
        <v>N/A</v>
      </c>
      <c r="E13" s="90">
        <v>27.372492578999999</v>
      </c>
      <c r="F13" s="84" t="str">
        <f t="shared" si="1"/>
        <v>N/A</v>
      </c>
      <c r="G13" s="90">
        <v>27.525400726000001</v>
      </c>
      <c r="H13" s="84" t="str">
        <f t="shared" si="2"/>
        <v>N/A</v>
      </c>
      <c r="I13" s="85">
        <v>6.8319999999999999</v>
      </c>
      <c r="J13" s="85">
        <v>0.55859999999999999</v>
      </c>
      <c r="K13" s="87" t="s">
        <v>50</v>
      </c>
      <c r="L13" s="87" t="str">
        <f t="shared" si="3"/>
        <v>N/A</v>
      </c>
    </row>
    <row r="14" spans="1:12">
      <c r="A14" s="89" t="s">
        <v>313</v>
      </c>
      <c r="B14" s="91" t="s">
        <v>50</v>
      </c>
      <c r="C14" s="90">
        <v>8.9873513000000002E-2</v>
      </c>
      <c r="D14" s="84" t="str">
        <f t="shared" si="0"/>
        <v>N/A</v>
      </c>
      <c r="E14" s="90">
        <v>0.12908158680000001</v>
      </c>
      <c r="F14" s="84" t="str">
        <f t="shared" si="1"/>
        <v>N/A</v>
      </c>
      <c r="G14" s="90">
        <v>0.12471114699999999</v>
      </c>
      <c r="H14" s="84" t="str">
        <f t="shared" si="2"/>
        <v>N/A</v>
      </c>
      <c r="I14" s="85">
        <v>43.63</v>
      </c>
      <c r="J14" s="85">
        <v>-3.39</v>
      </c>
      <c r="K14" s="87" t="s">
        <v>50</v>
      </c>
      <c r="L14" s="87" t="str">
        <f t="shared" si="3"/>
        <v>N/A</v>
      </c>
    </row>
    <row r="15" spans="1:12" ht="12.75" customHeight="1">
      <c r="A15" s="89" t="s">
        <v>577</v>
      </c>
      <c r="B15" s="91" t="s">
        <v>50</v>
      </c>
      <c r="C15" s="90">
        <v>31.870121705999999</v>
      </c>
      <c r="D15" s="84" t="str">
        <f t="shared" si="0"/>
        <v>N/A</v>
      </c>
      <c r="E15" s="90">
        <v>29.493118646999999</v>
      </c>
      <c r="F15" s="84" t="str">
        <f t="shared" si="1"/>
        <v>N/A</v>
      </c>
      <c r="G15" s="90">
        <v>29.474929391</v>
      </c>
      <c r="H15" s="84" t="str">
        <f t="shared" si="2"/>
        <v>N/A</v>
      </c>
      <c r="I15" s="85">
        <v>-7.46</v>
      </c>
      <c r="J15" s="85">
        <v>-6.2E-2</v>
      </c>
      <c r="K15" s="87" t="s">
        <v>50</v>
      </c>
      <c r="L15" s="87" t="str">
        <f t="shared" si="3"/>
        <v>N/A</v>
      </c>
    </row>
    <row r="16" spans="1:12" ht="12.75" customHeight="1">
      <c r="A16" s="92" t="s">
        <v>848</v>
      </c>
      <c r="B16" s="93" t="s">
        <v>50</v>
      </c>
      <c r="C16" s="83">
        <v>4823</v>
      </c>
      <c r="D16" s="84" t="str">
        <f t="shared" si="0"/>
        <v>N/A</v>
      </c>
      <c r="E16" s="83">
        <v>4391</v>
      </c>
      <c r="F16" s="84" t="str">
        <f t="shared" si="1"/>
        <v>N/A</v>
      </c>
      <c r="G16" s="83">
        <v>4626</v>
      </c>
      <c r="H16" s="84" t="str">
        <f t="shared" si="2"/>
        <v>N/A</v>
      </c>
      <c r="I16" s="85">
        <v>-8.9600000000000009</v>
      </c>
      <c r="J16" s="85">
        <v>5.3520000000000003</v>
      </c>
      <c r="K16" s="83" t="s">
        <v>50</v>
      </c>
      <c r="L16" s="87" t="str">
        <f t="shared" si="3"/>
        <v>N/A</v>
      </c>
    </row>
    <row r="17" spans="1:12" ht="12.75" customHeight="1">
      <c r="A17" s="92" t="s">
        <v>849</v>
      </c>
      <c r="B17" s="94" t="s">
        <v>7</v>
      </c>
      <c r="C17" s="95">
        <v>2.1352707052</v>
      </c>
      <c r="D17" s="84" t="str">
        <f>IF($B17="N/A","N/A",IF(C17&gt;=2,"No",IF(C17&lt;0,"No","Yes")))</f>
        <v>No</v>
      </c>
      <c r="E17" s="95">
        <v>1.9749033012999999</v>
      </c>
      <c r="F17" s="84" t="str">
        <f>IF($B17="N/A","N/A",IF(E17&gt;=2,"No",IF(E17&lt;0,"No","Yes")))</f>
        <v>Yes</v>
      </c>
      <c r="G17" s="95">
        <v>2.1210064922999998</v>
      </c>
      <c r="H17" s="84" t="str">
        <f>IF($B17="N/A","N/A",IF(G17&gt;=2,"No",IF(G17&lt;0,"No","Yes")))</f>
        <v>No</v>
      </c>
      <c r="I17" s="85">
        <v>-7.51</v>
      </c>
      <c r="J17" s="85">
        <v>7.3979999999999997</v>
      </c>
      <c r="K17" s="96" t="s">
        <v>50</v>
      </c>
      <c r="L17" s="87" t="str">
        <f t="shared" si="3"/>
        <v>N/A</v>
      </c>
    </row>
    <row r="18" spans="1:12" ht="25.5">
      <c r="A18" s="97" t="s">
        <v>850</v>
      </c>
      <c r="B18" s="94" t="s">
        <v>50</v>
      </c>
      <c r="C18" s="98">
        <v>21474</v>
      </c>
      <c r="D18" s="84" t="str">
        <f t="shared" ref="D18:D23" si="4">IF($B18="N/A","N/A",IF(C18&gt;10,"No",IF(C18&lt;-10,"No","Yes")))</f>
        <v>N/A</v>
      </c>
      <c r="E18" s="98">
        <v>25954</v>
      </c>
      <c r="F18" s="84" t="str">
        <f t="shared" ref="F18:F23" si="5">IF($B18="N/A","N/A",IF(E18&gt;10,"No",IF(E18&lt;-10,"No","Yes")))</f>
        <v>N/A</v>
      </c>
      <c r="G18" s="98">
        <v>130313</v>
      </c>
      <c r="H18" s="84" t="str">
        <f t="shared" ref="H18:H23" si="6">IF($B18="N/A","N/A",IF(G18&gt;10,"No",IF(G18&lt;-10,"No","Yes")))</f>
        <v>N/A</v>
      </c>
      <c r="I18" s="85">
        <v>20.86</v>
      </c>
      <c r="J18" s="85">
        <v>402.1</v>
      </c>
      <c r="K18" s="96" t="s">
        <v>50</v>
      </c>
      <c r="L18" s="87" t="str">
        <f t="shared" si="3"/>
        <v>N/A</v>
      </c>
    </row>
    <row r="19" spans="1:12" ht="25.5">
      <c r="A19" s="97" t="s">
        <v>851</v>
      </c>
      <c r="B19" s="94" t="s">
        <v>50</v>
      </c>
      <c r="C19" s="98">
        <v>4.4524155089999997</v>
      </c>
      <c r="D19" s="84" t="str">
        <f t="shared" si="4"/>
        <v>N/A</v>
      </c>
      <c r="E19" s="98">
        <v>5.9107264859999997</v>
      </c>
      <c r="F19" s="84" t="str">
        <f t="shared" si="5"/>
        <v>N/A</v>
      </c>
      <c r="G19" s="98">
        <v>28.169693038999998</v>
      </c>
      <c r="H19" s="84" t="str">
        <f t="shared" si="6"/>
        <v>N/A</v>
      </c>
      <c r="I19" s="85">
        <v>32.75</v>
      </c>
      <c r="J19" s="85">
        <v>376.6</v>
      </c>
      <c r="K19" s="96" t="s">
        <v>50</v>
      </c>
      <c r="L19" s="87" t="str">
        <f t="shared" si="3"/>
        <v>N/A</v>
      </c>
    </row>
    <row r="20" spans="1:12" ht="12.75" customHeight="1">
      <c r="A20" s="92" t="s">
        <v>852</v>
      </c>
      <c r="B20" s="82" t="s">
        <v>50</v>
      </c>
      <c r="C20" s="93">
        <v>44</v>
      </c>
      <c r="D20" s="84" t="str">
        <f t="shared" si="4"/>
        <v>N/A</v>
      </c>
      <c r="E20" s="93">
        <v>15</v>
      </c>
      <c r="F20" s="84" t="str">
        <f t="shared" si="5"/>
        <v>N/A</v>
      </c>
      <c r="G20" s="93">
        <v>75</v>
      </c>
      <c r="H20" s="84" t="str">
        <f t="shared" si="6"/>
        <v>N/A</v>
      </c>
      <c r="I20" s="85">
        <v>-65.900000000000006</v>
      </c>
      <c r="J20" s="85">
        <v>400</v>
      </c>
      <c r="K20" s="83" t="s">
        <v>50</v>
      </c>
      <c r="L20" s="87" t="str">
        <f t="shared" si="3"/>
        <v>N/A</v>
      </c>
    </row>
    <row r="21" spans="1:12" ht="12.75" customHeight="1">
      <c r="A21" s="92" t="s">
        <v>853</v>
      </c>
      <c r="B21" s="82" t="s">
        <v>50</v>
      </c>
      <c r="C21" s="99">
        <v>1.9479973300000002E-2</v>
      </c>
      <c r="D21" s="84" t="str">
        <f t="shared" si="4"/>
        <v>N/A</v>
      </c>
      <c r="E21" s="99">
        <v>6.7464244000000001E-3</v>
      </c>
      <c r="F21" s="84" t="str">
        <f t="shared" si="5"/>
        <v>N/A</v>
      </c>
      <c r="G21" s="99">
        <v>3.4387264799999998E-2</v>
      </c>
      <c r="H21" s="84" t="str">
        <f t="shared" si="6"/>
        <v>N/A</v>
      </c>
      <c r="I21" s="85">
        <v>-65.400000000000006</v>
      </c>
      <c r="J21" s="85">
        <v>409.7</v>
      </c>
      <c r="K21" s="96" t="s">
        <v>50</v>
      </c>
      <c r="L21" s="87" t="str">
        <f t="shared" si="3"/>
        <v>N/A</v>
      </c>
    </row>
    <row r="22" spans="1:12" ht="25.5">
      <c r="A22" s="100" t="s">
        <v>854</v>
      </c>
      <c r="B22" s="101" t="s">
        <v>50</v>
      </c>
      <c r="C22" s="102">
        <v>10149</v>
      </c>
      <c r="D22" s="103" t="str">
        <f t="shared" si="4"/>
        <v>N/A</v>
      </c>
      <c r="E22" s="102">
        <v>847</v>
      </c>
      <c r="F22" s="103" t="str">
        <f t="shared" si="5"/>
        <v>N/A</v>
      </c>
      <c r="G22" s="102">
        <v>69394</v>
      </c>
      <c r="H22" s="103" t="str">
        <f t="shared" si="6"/>
        <v>N/A</v>
      </c>
      <c r="I22" s="104">
        <v>-91.7</v>
      </c>
      <c r="J22" s="104">
        <v>8093</v>
      </c>
      <c r="K22" s="96" t="s">
        <v>50</v>
      </c>
      <c r="L22" s="96" t="str">
        <f t="shared" si="3"/>
        <v>N/A</v>
      </c>
    </row>
    <row r="23" spans="1:12" ht="25.5">
      <c r="A23" s="100" t="s">
        <v>855</v>
      </c>
      <c r="B23" s="101" t="s">
        <v>50</v>
      </c>
      <c r="C23" s="102">
        <v>230.65909091</v>
      </c>
      <c r="D23" s="103" t="str">
        <f t="shared" si="4"/>
        <v>N/A</v>
      </c>
      <c r="E23" s="102">
        <v>56.466666666999998</v>
      </c>
      <c r="F23" s="103" t="str">
        <f t="shared" si="5"/>
        <v>N/A</v>
      </c>
      <c r="G23" s="102">
        <v>925.25333333000003</v>
      </c>
      <c r="H23" s="103" t="str">
        <f t="shared" si="6"/>
        <v>N/A</v>
      </c>
      <c r="I23" s="104">
        <v>-75.5</v>
      </c>
      <c r="J23" s="104">
        <v>1539</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221050</v>
      </c>
      <c r="D31" s="84" t="str">
        <f>IF($B31="N/A","N/A",IF(C31&gt;10,"No",IF(C31&lt;-10,"No","Yes")))</f>
        <v>N/A</v>
      </c>
      <c r="E31" s="106">
        <v>217949</v>
      </c>
      <c r="F31" s="84" t="str">
        <f>IF($B31="N/A","N/A",IF(E31&gt;10,"No",IF(E31&lt;-10,"No","Yes")))</f>
        <v>N/A</v>
      </c>
      <c r="G31" s="106">
        <v>213478</v>
      </c>
      <c r="H31" s="84" t="str">
        <f>IF($B31="N/A","N/A",IF(G31&gt;10,"No",IF(G31&lt;-10,"No","Yes")))</f>
        <v>N/A</v>
      </c>
      <c r="I31" s="85">
        <v>-1.4</v>
      </c>
      <c r="J31" s="85">
        <v>-2.0499999999999998</v>
      </c>
      <c r="K31" s="112" t="s">
        <v>111</v>
      </c>
      <c r="L31" s="87" t="str">
        <f>IF(J31="Div by 0", "N/A", IF(K31="N/A","N/A", IF(J31&gt;VALUE(MID(K31,1,2)), "No", IF(J31&lt;-1*VALUE(MID(K31,1,2)), "No", "Yes"))))</f>
        <v>Yes</v>
      </c>
    </row>
    <row r="32" spans="1:12">
      <c r="A32" s="92" t="s">
        <v>314</v>
      </c>
      <c r="B32" s="83" t="s">
        <v>50</v>
      </c>
      <c r="C32" s="83">
        <v>187027.16</v>
      </c>
      <c r="D32" s="84" t="str">
        <f>IF($B32="N/A","N/A",IF(C32&gt;10,"No",IF(C32&lt;-10,"No","Yes")))</f>
        <v>N/A</v>
      </c>
      <c r="E32" s="83">
        <v>183715.78</v>
      </c>
      <c r="F32" s="84" t="str">
        <f>IF($B32="N/A","N/A",IF(E32&gt;10,"No",IF(E32&lt;-10,"No","Yes")))</f>
        <v>N/A</v>
      </c>
      <c r="G32" s="83">
        <v>177708.79999999999</v>
      </c>
      <c r="H32" s="84" t="str">
        <f>IF($B32="N/A","N/A",IF(G32&gt;10,"No",IF(G32&lt;-10,"No","Yes")))</f>
        <v>N/A</v>
      </c>
      <c r="I32" s="85">
        <v>-1.77</v>
      </c>
      <c r="J32" s="85">
        <v>-3.27</v>
      </c>
      <c r="K32" s="112" t="s">
        <v>111</v>
      </c>
      <c r="L32" s="87" t="str">
        <f>IF(J32="Div by 0", "N/A", IF(K32="N/A","N/A", IF(J32&gt;VALUE(MID(K32,1,2)), "No", IF(J32&lt;-1*VALUE(MID(K32,1,2)), "No", "Yes"))))</f>
        <v>Yes</v>
      </c>
    </row>
    <row r="33" spans="1:12">
      <c r="A33" s="92" t="s">
        <v>863</v>
      </c>
      <c r="B33" s="83" t="s">
        <v>50</v>
      </c>
      <c r="C33" s="83">
        <v>44217</v>
      </c>
      <c r="D33" s="84" t="str">
        <f>IF($B33="N/A","N/A",IF(C33&gt;10,"No",IF(C33&lt;-10,"No","Yes")))</f>
        <v>N/A</v>
      </c>
      <c r="E33" s="83">
        <v>43295</v>
      </c>
      <c r="F33" s="84" t="str">
        <f>IF($B33="N/A","N/A",IF(E33&gt;10,"No",IF(E33&lt;-10,"No","Yes")))</f>
        <v>N/A</v>
      </c>
      <c r="G33" s="83">
        <v>40558</v>
      </c>
      <c r="H33" s="84" t="str">
        <f>IF($B33="N/A","N/A",IF(G33&gt;10,"No",IF(G33&lt;-10,"No","Yes")))</f>
        <v>N/A</v>
      </c>
      <c r="I33" s="85">
        <v>-2.09</v>
      </c>
      <c r="J33" s="85">
        <v>-6.32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15959</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24599</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18.998679021000001</v>
      </c>
      <c r="H36" s="84" t="str">
        <f t="shared" si="9"/>
        <v>N/A</v>
      </c>
      <c r="I36" s="104" t="s">
        <v>50</v>
      </c>
      <c r="J36" s="104" t="s">
        <v>50</v>
      </c>
      <c r="K36" s="83" t="s">
        <v>50</v>
      </c>
      <c r="L36" s="87" t="str">
        <f t="shared" si="10"/>
        <v>N/A</v>
      </c>
    </row>
    <row r="37" spans="1:12">
      <c r="A37" s="92" t="s">
        <v>864</v>
      </c>
      <c r="B37" s="114" t="s">
        <v>50</v>
      </c>
      <c r="C37" s="114">
        <v>25996.5</v>
      </c>
      <c r="D37" s="103" t="str">
        <f>IF($B37="N/A","N/A",IF(C37&gt;10,"No",IF(C37&lt;-10,"No","Yes")))</f>
        <v>N/A</v>
      </c>
      <c r="E37" s="114">
        <v>25493</v>
      </c>
      <c r="F37" s="103" t="str">
        <f>IF($B37="N/A","N/A",IF(E37&gt;10,"No",IF(E37&lt;-10,"No","Yes")))</f>
        <v>N/A</v>
      </c>
      <c r="G37" s="114">
        <v>23594.833332999999</v>
      </c>
      <c r="H37" s="103" t="str">
        <f>IF($B37="N/A","N/A",IF(G37&gt;10,"No",IF(G37&lt;-10,"No","Yes")))</f>
        <v>N/A</v>
      </c>
      <c r="I37" s="104">
        <v>-1.94</v>
      </c>
      <c r="J37" s="104">
        <v>-7.45</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98.853653019999996</v>
      </c>
      <c r="D39" s="107" t="str">
        <f>IF($B39="N/A","N/A",IF(C39&gt;=95,"Yes","No"))</f>
        <v>Yes</v>
      </c>
      <c r="E39" s="117">
        <v>98.843307378999995</v>
      </c>
      <c r="F39" s="107" t="str">
        <f>IF($B39="N/A","N/A",IF(E39&gt;=95,"Yes","No"))</f>
        <v>Yes</v>
      </c>
      <c r="G39" s="117">
        <v>98.980222785999999</v>
      </c>
      <c r="H39" s="107" t="str">
        <f>IF($B39="N/A","N/A",IF(G39&gt;=95,"Yes","No"))</f>
        <v>Yes</v>
      </c>
      <c r="I39" s="108">
        <v>-0.01</v>
      </c>
      <c r="J39" s="108">
        <v>0.13850000000000001</v>
      </c>
      <c r="K39" s="118" t="s">
        <v>111</v>
      </c>
      <c r="L39" s="109" t="str">
        <f t="shared" ref="L39:L84" si="11">IF(J39="Div by 0", "N/A", IF(K39="N/A","N/A", IF(J39&gt;VALUE(MID(K39,1,2)), "No", IF(J39&lt;-1*VALUE(MID(K39,1,2)), "No", "Yes"))))</f>
        <v>Yes</v>
      </c>
    </row>
    <row r="40" spans="1:12" ht="12.75" customHeight="1">
      <c r="A40" s="100" t="s">
        <v>316</v>
      </c>
      <c r="B40" s="119" t="s">
        <v>68</v>
      </c>
      <c r="C40" s="120">
        <v>98.829224156999999</v>
      </c>
      <c r="D40" s="107" t="str">
        <f>IF($B40="N/A","N/A",IF(C40&gt;95,"Yes","No"))</f>
        <v>Yes</v>
      </c>
      <c r="E40" s="107">
        <v>98.809354482000003</v>
      </c>
      <c r="F40" s="107" t="str">
        <f t="shared" ref="F40" si="12">IF($B40="N/A","N/A",IF(E40&gt;95,"Yes","No"))</f>
        <v>Yes</v>
      </c>
      <c r="G40" s="107">
        <v>98.957269601999997</v>
      </c>
      <c r="H40" s="107" t="str">
        <f>IF($B40="N/A","N/A",IF(G40&gt;95,"Yes","No"))</f>
        <v>Yes</v>
      </c>
      <c r="I40" s="122">
        <v>-0.02</v>
      </c>
      <c r="J40" s="122">
        <v>0.1497</v>
      </c>
      <c r="K40" s="123" t="s">
        <v>111</v>
      </c>
      <c r="L40" s="87" t="str">
        <f t="shared" si="11"/>
        <v>Yes</v>
      </c>
    </row>
    <row r="41" spans="1:12" ht="12.75" customHeight="1">
      <c r="A41" s="100" t="s">
        <v>317</v>
      </c>
      <c r="B41" s="119" t="s">
        <v>50</v>
      </c>
      <c r="C41" s="120">
        <v>1.8095454E-3</v>
      </c>
      <c r="D41" s="121" t="str">
        <f t="shared" ref="D41:D45" si="13">IF($B41="N/A","N/A",IF(C41&gt;10,"No",IF(C41&lt;-10,"No","Yes")))</f>
        <v>N/A</v>
      </c>
      <c r="E41" s="120">
        <v>3.6705835E-3</v>
      </c>
      <c r="F41" s="121" t="str">
        <f t="shared" ref="F41:F45" si="14">IF($B41="N/A","N/A",IF(E41&gt;10,"No",IF(E41&lt;-10,"No","Yes")))</f>
        <v>N/A</v>
      </c>
      <c r="G41" s="120">
        <v>3.2790264000000001E-3</v>
      </c>
      <c r="H41" s="121" t="str">
        <f t="shared" ref="H41:H45" si="15">IF($B41="N/A","N/A",IF(G41&gt;10,"No",IF(G41&lt;-10,"No","Yes")))</f>
        <v>N/A</v>
      </c>
      <c r="I41" s="122">
        <v>102.8</v>
      </c>
      <c r="J41" s="122">
        <v>-10.7</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2.2619316899999999E-2</v>
      </c>
      <c r="D44" s="84" t="str">
        <f t="shared" si="13"/>
        <v>N/A</v>
      </c>
      <c r="E44" s="99">
        <v>3.0282313799999998E-2</v>
      </c>
      <c r="F44" s="84" t="str">
        <f t="shared" si="14"/>
        <v>N/A</v>
      </c>
      <c r="G44" s="99">
        <v>1.96741585E-2</v>
      </c>
      <c r="H44" s="84" t="str">
        <f t="shared" si="15"/>
        <v>N/A</v>
      </c>
      <c r="I44" s="85">
        <v>33.880000000000003</v>
      </c>
      <c r="J44" s="85">
        <v>-35</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2595</v>
      </c>
      <c r="F46" s="84" t="str">
        <f>IF($B46="N/A","N/A",IF(E46&gt;0,"No",IF(E46&lt;0,"No","Yes")))</f>
        <v>N/A</v>
      </c>
      <c r="G46" s="93">
        <v>2226</v>
      </c>
      <c r="H46" s="84" t="str">
        <f>IF($B46="N/A","N/A",IF(G46&gt;0,"No",IF(G46&lt;0,"No","Yes")))</f>
        <v>N/A</v>
      </c>
      <c r="I46" s="85" t="s">
        <v>50</v>
      </c>
      <c r="J46" s="85">
        <v>-14.2</v>
      </c>
      <c r="K46" s="86" t="s">
        <v>50</v>
      </c>
      <c r="L46" s="87" t="str">
        <f t="shared" si="11"/>
        <v>N/A</v>
      </c>
    </row>
    <row r="47" spans="1:12">
      <c r="A47" s="100" t="s">
        <v>922</v>
      </c>
      <c r="B47" s="94" t="s">
        <v>0</v>
      </c>
      <c r="C47" s="95" t="s">
        <v>50</v>
      </c>
      <c r="D47" s="84" t="str">
        <f>IF(OR($B47="N/A",$C47="N/A"),"N/A",IF(C47&gt;=5,"No",IF(C47&lt;0,"No","Yes")))</f>
        <v>N/A</v>
      </c>
      <c r="E47" s="95">
        <v>1.190645518</v>
      </c>
      <c r="F47" s="84" t="str">
        <f>IF($B47="N/A","N/A",IF(E47&gt;=5,"No",IF(E47&lt;0,"No","Yes")))</f>
        <v>Yes</v>
      </c>
      <c r="G47" s="95">
        <v>1.0427303984</v>
      </c>
      <c r="H47" s="84" t="str">
        <f>IF($B47="N/A","N/A",IF(G47&gt;=5,"No",IF(G47&lt;0,"No","Yes")))</f>
        <v>Yes</v>
      </c>
      <c r="I47" s="85" t="s">
        <v>50</v>
      </c>
      <c r="J47" s="85">
        <v>-12.4</v>
      </c>
      <c r="K47" s="96" t="s">
        <v>50</v>
      </c>
      <c r="L47" s="87" t="str">
        <f t="shared" si="11"/>
        <v>N/A</v>
      </c>
    </row>
    <row r="48" spans="1:12" ht="12.75" customHeight="1">
      <c r="A48" s="124" t="s">
        <v>923</v>
      </c>
      <c r="B48" s="119" t="s">
        <v>50</v>
      </c>
      <c r="C48" s="120" t="s">
        <v>50</v>
      </c>
      <c r="D48" s="121" t="str">
        <f t="shared" ref="D48:D51" si="16">IF($B48="N/A","N/A",IF(C48&gt;10,"No",IF(C48&lt;-10,"No","Yes")))</f>
        <v>N/A</v>
      </c>
      <c r="E48" s="120">
        <v>92.524084778000002</v>
      </c>
      <c r="F48" s="121" t="str">
        <f t="shared" ref="F48:F51" si="17">IF($B48="N/A","N/A",IF(E48&gt;10,"No",IF(E48&lt;-10,"No","Yes")))</f>
        <v>N/A</v>
      </c>
      <c r="G48" s="120">
        <v>91.329739442999994</v>
      </c>
      <c r="H48" s="121" t="str">
        <f t="shared" ref="H48:H51" si="18">IF($B48="N/A","N/A",IF(G48&gt;10,"No",IF(G48&lt;-10,"No","Yes")))</f>
        <v>N/A</v>
      </c>
      <c r="I48" s="122" t="s">
        <v>50</v>
      </c>
      <c r="J48" s="122">
        <v>-1.29</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41.579961464</v>
      </c>
      <c r="F49" s="121" t="str">
        <f t="shared" si="17"/>
        <v>N/A</v>
      </c>
      <c r="G49" s="120">
        <v>34.366576819000002</v>
      </c>
      <c r="H49" s="121" t="str">
        <f t="shared" si="18"/>
        <v>N/A</v>
      </c>
      <c r="I49" s="122" t="s">
        <v>50</v>
      </c>
      <c r="J49" s="122">
        <v>-17.3</v>
      </c>
      <c r="K49" s="123" t="s">
        <v>50</v>
      </c>
      <c r="L49" s="87" t="str">
        <f t="shared" si="19"/>
        <v>N/A</v>
      </c>
    </row>
    <row r="50" spans="1:12" ht="12.75" customHeight="1">
      <c r="A50" s="124" t="s">
        <v>925</v>
      </c>
      <c r="B50" s="119" t="s">
        <v>50</v>
      </c>
      <c r="C50" s="120" t="s">
        <v>50</v>
      </c>
      <c r="D50" s="121" t="str">
        <f t="shared" si="16"/>
        <v>N/A</v>
      </c>
      <c r="E50" s="120">
        <v>5.2023121387</v>
      </c>
      <c r="F50" s="121" t="str">
        <f t="shared" si="17"/>
        <v>N/A</v>
      </c>
      <c r="G50" s="120">
        <v>6.8733153638999998</v>
      </c>
      <c r="H50" s="121" t="str">
        <f t="shared" si="18"/>
        <v>N/A</v>
      </c>
      <c r="I50" s="122" t="s">
        <v>50</v>
      </c>
      <c r="J50" s="122">
        <v>32.119999999999997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8.9847259700000001E-2</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19.975571137999999</v>
      </c>
      <c r="D58" s="121" t="str">
        <f>IF($B58="N/A","N/A",IF(C58&gt;10,"No",IF(C58&lt;-10,"No","Yes")))</f>
        <v>N/A</v>
      </c>
      <c r="E58" s="120">
        <v>20.028079964</v>
      </c>
      <c r="F58" s="121" t="str">
        <f>IF($B58="N/A","N/A",IF(E58&gt;10,"No",IF(E58&lt;-10,"No","Yes")))</f>
        <v>N/A</v>
      </c>
      <c r="G58" s="120">
        <v>20.338395525999999</v>
      </c>
      <c r="H58" s="121" t="str">
        <f>IF($B58="N/A","N/A",IF(G58&gt;10,"No",IF(G58&lt;-10,"No","Yes")))</f>
        <v>N/A</v>
      </c>
      <c r="I58" s="122">
        <v>0.26290000000000002</v>
      </c>
      <c r="J58" s="122">
        <v>1.5489999999999999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90.641031440999996</v>
      </c>
      <c r="D60" s="84" t="str">
        <f>IF($B60="N/A","N/A",IF(C60&gt;=98,"Yes","No"))</f>
        <v>No</v>
      </c>
      <c r="E60" s="99">
        <v>91.258964253000002</v>
      </c>
      <c r="F60" s="84" t="str">
        <f>IF($B60="N/A","N/A",IF(E60&gt;=98,"Yes","No"))</f>
        <v>No</v>
      </c>
      <c r="G60" s="99">
        <v>92.569726153999994</v>
      </c>
      <c r="H60" s="84" t="str">
        <f>IF($B60="N/A","N/A",IF(G60&gt;=98,"Yes","No"))</f>
        <v>No</v>
      </c>
      <c r="I60" s="85">
        <v>0.68169999999999997</v>
      </c>
      <c r="J60" s="85">
        <v>1.4359999999999999</v>
      </c>
      <c r="K60" s="86" t="s">
        <v>111</v>
      </c>
      <c r="L60" s="87" t="str">
        <f t="shared" si="11"/>
        <v>Yes</v>
      </c>
    </row>
    <row r="61" spans="1:12">
      <c r="A61" s="97" t="s">
        <v>94</v>
      </c>
      <c r="B61" s="110" t="s">
        <v>122</v>
      </c>
      <c r="C61" s="99">
        <v>99.994118978000003</v>
      </c>
      <c r="D61" s="84" t="str">
        <f>IF($B61="N/A","N/A",IF(C61&gt;=95,"Yes","No"))</f>
        <v>Yes</v>
      </c>
      <c r="E61" s="99">
        <v>99.993576478999998</v>
      </c>
      <c r="F61" s="84" t="str">
        <f>IF($B61="N/A","N/A",IF(E61&gt;=95,"Yes","No"))</f>
        <v>Yes</v>
      </c>
      <c r="G61" s="99">
        <v>99.999531567999995</v>
      </c>
      <c r="H61" s="84" t="str">
        <f>IF($B61="N/A","N/A",IF(G61&gt;=95,"Yes","No"))</f>
        <v>Yes</v>
      </c>
      <c r="I61" s="85">
        <v>-1E-3</v>
      </c>
      <c r="J61" s="85">
        <v>6.0000000000000001E-3</v>
      </c>
      <c r="K61" s="86" t="s">
        <v>111</v>
      </c>
      <c r="L61" s="87" t="str">
        <f t="shared" si="11"/>
        <v>Yes</v>
      </c>
    </row>
    <row r="62" spans="1:12">
      <c r="A62" s="97" t="s">
        <v>148</v>
      </c>
      <c r="B62" s="82" t="s">
        <v>50</v>
      </c>
      <c r="C62" s="99">
        <v>37.711829903000002</v>
      </c>
      <c r="D62" s="84" t="str">
        <f t="shared" ref="D62:D67" si="29">IF($B62="N/A","N/A",IF(C62&gt;10,"No",IF(C62&lt;-10,"No","Yes")))</f>
        <v>N/A</v>
      </c>
      <c r="E62" s="99">
        <v>36.683811349999999</v>
      </c>
      <c r="F62" s="84" t="str">
        <f t="shared" ref="F62:F67" si="30">IF($B62="N/A","N/A",IF(E62&gt;10,"No",IF(E62&lt;-10,"No","Yes")))</f>
        <v>N/A</v>
      </c>
      <c r="G62" s="99">
        <v>36.717600877000002</v>
      </c>
      <c r="H62" s="84" t="str">
        <f t="shared" ref="H62:H67" si="31">IF($B62="N/A","N/A",IF(G62&gt;10,"No",IF(G62&lt;-10,"No","Yes")))</f>
        <v>N/A</v>
      </c>
      <c r="I62" s="126" t="s">
        <v>1107</v>
      </c>
      <c r="J62" s="85">
        <v>9.2100000000000001E-2</v>
      </c>
      <c r="K62" s="86" t="s">
        <v>111</v>
      </c>
      <c r="L62" s="87" t="str">
        <f t="shared" si="11"/>
        <v>Yes</v>
      </c>
    </row>
    <row r="63" spans="1:12">
      <c r="A63" s="97" t="s">
        <v>149</v>
      </c>
      <c r="B63" s="82" t="s">
        <v>50</v>
      </c>
      <c r="C63" s="99">
        <v>7.7982356932999997</v>
      </c>
      <c r="D63" s="84" t="str">
        <f t="shared" si="29"/>
        <v>N/A</v>
      </c>
      <c r="E63" s="99">
        <v>7.7040959122999997</v>
      </c>
      <c r="F63" s="84" t="str">
        <f t="shared" si="30"/>
        <v>N/A</v>
      </c>
      <c r="G63" s="99">
        <v>7.7019646052999997</v>
      </c>
      <c r="H63" s="84" t="str">
        <f t="shared" si="31"/>
        <v>N/A</v>
      </c>
      <c r="I63" s="126" t="s">
        <v>1108</v>
      </c>
      <c r="J63" s="85">
        <v>-2.8000000000000001E-2</v>
      </c>
      <c r="K63" s="86" t="s">
        <v>111</v>
      </c>
      <c r="L63" s="87" t="str">
        <f t="shared" si="11"/>
        <v>Yes</v>
      </c>
    </row>
    <row r="64" spans="1:12">
      <c r="A64" s="97" t="s">
        <v>150</v>
      </c>
      <c r="B64" s="82" t="s">
        <v>50</v>
      </c>
      <c r="C64" s="99">
        <v>0.25152680389999998</v>
      </c>
      <c r="D64" s="84" t="str">
        <f t="shared" si="29"/>
        <v>N/A</v>
      </c>
      <c r="E64" s="99">
        <v>0.29043491830000001</v>
      </c>
      <c r="F64" s="84" t="str">
        <f t="shared" si="30"/>
        <v>N/A</v>
      </c>
      <c r="G64" s="99">
        <v>0.3185339941</v>
      </c>
      <c r="H64" s="84" t="str">
        <f t="shared" si="31"/>
        <v>N/A</v>
      </c>
      <c r="I64" s="126" t="s">
        <v>1109</v>
      </c>
      <c r="J64" s="85">
        <v>9.6750000000000007</v>
      </c>
      <c r="K64" s="86" t="s">
        <v>111</v>
      </c>
      <c r="L64" s="87" t="str">
        <f t="shared" si="11"/>
        <v>Yes</v>
      </c>
    </row>
    <row r="65" spans="1:12">
      <c r="A65" s="97" t="s">
        <v>151</v>
      </c>
      <c r="B65" s="110" t="s">
        <v>50</v>
      </c>
      <c r="C65" s="99">
        <v>1.9479755711</v>
      </c>
      <c r="D65" s="91" t="str">
        <f t="shared" si="29"/>
        <v>N/A</v>
      </c>
      <c r="E65" s="99">
        <v>1.8247388149999999</v>
      </c>
      <c r="F65" s="91" t="str">
        <f t="shared" si="30"/>
        <v>N/A</v>
      </c>
      <c r="G65" s="99">
        <v>1.7622424793</v>
      </c>
      <c r="H65" s="91" t="str">
        <f t="shared" si="31"/>
        <v>N/A</v>
      </c>
      <c r="I65" s="127" t="s">
        <v>1110</v>
      </c>
      <c r="J65" s="99">
        <v>-3.42</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52.290432029000002</v>
      </c>
      <c r="D68" s="91" t="str">
        <f>IF($B68="N/A","N/A",IF(C68&gt;=5,"No",IF(C68&lt;0,"No","Yes")))</f>
        <v>No</v>
      </c>
      <c r="E68" s="99">
        <v>53.496919003999999</v>
      </c>
      <c r="F68" s="91" t="str">
        <f>IF($B68="N/A","N/A",IF(E68&gt;=5,"No",IF(E68&lt;0,"No","Yes")))</f>
        <v>No</v>
      </c>
      <c r="G68" s="99">
        <v>53.499658044</v>
      </c>
      <c r="H68" s="91" t="str">
        <f>IF($B68="N/A","N/A",IF(G68&gt;=5,"No",IF(G68&lt;0,"No","Yes")))</f>
        <v>No</v>
      </c>
      <c r="I68" s="127" t="s">
        <v>1111</v>
      </c>
      <c r="J68" s="99">
        <v>5.1000000000000004E-3</v>
      </c>
      <c r="K68" s="86" t="s">
        <v>111</v>
      </c>
      <c r="L68" s="87" t="str">
        <f t="shared" si="11"/>
        <v>Yes</v>
      </c>
    </row>
    <row r="69" spans="1:12" ht="12.75" customHeight="1">
      <c r="A69" s="97" t="s">
        <v>327</v>
      </c>
      <c r="B69" s="110" t="s">
        <v>50</v>
      </c>
      <c r="C69" s="99">
        <v>17.500113097</v>
      </c>
      <c r="D69" s="91" t="str">
        <f>IF($B69="N/A","N/A",IF(C69&gt;10,"No",IF(C69&lt;-10,"No","Yes")))</f>
        <v>N/A</v>
      </c>
      <c r="E69" s="99">
        <v>17.737635869000002</v>
      </c>
      <c r="F69" s="91" t="str">
        <f>IF($B69="N/A","N/A",IF(E69&gt;10,"No",IF(E69&lt;-10,"No","Yes")))</f>
        <v>N/A</v>
      </c>
      <c r="G69" s="99">
        <v>17.573239396999998</v>
      </c>
      <c r="H69" s="91" t="str">
        <f>IF($B69="N/A","N/A",IF(G69&gt;10,"No",IF(G69&lt;-10,"No","Yes")))</f>
        <v>N/A</v>
      </c>
      <c r="I69" s="127" t="s">
        <v>1112</v>
      </c>
      <c r="J69" s="99">
        <v>-0.92700000000000005</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1113</v>
      </c>
      <c r="J70" s="99">
        <v>0</v>
      </c>
      <c r="K70" s="86" t="s">
        <v>111</v>
      </c>
      <c r="L70" s="87" t="str">
        <f t="shared" si="11"/>
        <v>Yes</v>
      </c>
    </row>
    <row r="71" spans="1:12">
      <c r="A71" s="81" t="s">
        <v>95</v>
      </c>
      <c r="B71" s="82" t="s">
        <v>96</v>
      </c>
      <c r="C71" s="90">
        <v>2.9730830129000001</v>
      </c>
      <c r="D71" s="84" t="str">
        <f>IF($B71="N/A","N/A",IF(C71&gt;8,"No",IF(C71&lt;2,"No","Yes")))</f>
        <v>Yes</v>
      </c>
      <c r="E71" s="90">
        <v>3.1337606504000002</v>
      </c>
      <c r="F71" s="84" t="str">
        <f>IF($B71="N/A","N/A",IF(E71&gt;8,"No",IF(E71&lt;2,"No","Yes")))</f>
        <v>Yes</v>
      </c>
      <c r="G71" s="90">
        <v>3.0776005022000001</v>
      </c>
      <c r="H71" s="84" t="str">
        <f>IF($B71="N/A","N/A",IF(G71&gt;8,"No",IF(G71&lt;2,"No","Yes")))</f>
        <v>Yes</v>
      </c>
      <c r="I71" s="85">
        <v>5.4039999999999999</v>
      </c>
      <c r="J71" s="85">
        <v>-1.79</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14.141035609999999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30.032134459000002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2.8387000065999999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25.553921247000002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12.940911944</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4.1315732769000002</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3.8865831607999999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3.3970713610000001</v>
      </c>
      <c r="H79" s="91" t="str">
        <f t="shared" si="34"/>
        <v>N/A</v>
      </c>
      <c r="I79" s="85" t="s">
        <v>50</v>
      </c>
      <c r="J79" s="85" t="s">
        <v>50</v>
      </c>
      <c r="K79" s="86" t="s">
        <v>111</v>
      </c>
      <c r="L79" s="87" t="str">
        <f t="shared" si="35"/>
        <v>N/A</v>
      </c>
    </row>
    <row r="80" spans="1:12">
      <c r="A80" s="97" t="s">
        <v>663</v>
      </c>
      <c r="B80" s="82" t="s">
        <v>50</v>
      </c>
      <c r="C80" s="90">
        <v>99.999547613999994</v>
      </c>
      <c r="D80" s="84" t="str">
        <f>IF($B80="N/A","N/A",IF(C80&gt;10,"No",IF(C80&lt;-10,"No","Yes")))</f>
        <v>N/A</v>
      </c>
      <c r="E80" s="90">
        <v>99.999541176999998</v>
      </c>
      <c r="F80" s="84" t="str">
        <f>IF($B80="N/A","N/A",IF(E80&gt;10,"No",IF(E80&lt;-10,"No","Yes")))</f>
        <v>N/A</v>
      </c>
      <c r="G80" s="90">
        <v>99.999531567999995</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58.324511190999999</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41.675488809000001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67.529065822000007</v>
      </c>
      <c r="D84" s="103" t="str">
        <f>IF($B84="N/A","N/A",IF(C84&gt;70,"No",IF(C84&lt;40,"No","Yes")))</f>
        <v>Yes</v>
      </c>
      <c r="E84" s="95">
        <v>66.818384116999994</v>
      </c>
      <c r="F84" s="103" t="str">
        <f>IF($B84="N/A","N/A",IF(E84&gt;70,"No",IF(E84&lt;40,"No","Yes")))</f>
        <v>Yes</v>
      </c>
      <c r="G84" s="95">
        <v>60.280684661000002</v>
      </c>
      <c r="H84" s="103" t="str">
        <f>IF($B84="N/A","N/A",IF(G84&gt;70,"No",IF(G84&lt;40,"No","Yes")))</f>
        <v>Yes</v>
      </c>
      <c r="I84" s="104">
        <v>-1.05</v>
      </c>
      <c r="J84" s="104">
        <v>-9.7799999999999994</v>
      </c>
      <c r="K84" s="130" t="s">
        <v>111</v>
      </c>
      <c r="L84" s="96" t="str">
        <f t="shared" si="11"/>
        <v>Yes</v>
      </c>
    </row>
    <row r="85" spans="1:12">
      <c r="A85" s="131" t="s">
        <v>887</v>
      </c>
      <c r="B85" s="82" t="s">
        <v>50</v>
      </c>
      <c r="C85" s="90" t="s">
        <v>50</v>
      </c>
      <c r="D85" s="84" t="str">
        <f>IF($B85="N/A","N/A",IF(C85&gt;10,"No",IF(C85&lt;-10,"No","Yes")))</f>
        <v>N/A</v>
      </c>
      <c r="E85" s="90">
        <v>72.449078564999994</v>
      </c>
      <c r="F85" s="84" t="str">
        <f>IF($B85="N/A","N/A",IF(E85&gt;10,"No",IF(E85&lt;-10,"No","Yes")))</f>
        <v>N/A</v>
      </c>
      <c r="G85" s="90">
        <v>71.473819657999996</v>
      </c>
      <c r="H85" s="84" t="str">
        <f>IF($B85="N/A","N/A",IF(G85&gt;10,"No",IF(G85&lt;-10,"No","Yes")))</f>
        <v>N/A</v>
      </c>
      <c r="I85" s="85" t="s">
        <v>50</v>
      </c>
      <c r="J85" s="85">
        <v>-1.35</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83.582760324999995</v>
      </c>
      <c r="F86" s="84" t="str">
        <f t="shared" ref="F86:F92" si="41">IF($B86="N/A","N/A",IF(E86&gt;10,"No",IF(E86&lt;-10,"No","Yes")))</f>
        <v>N/A</v>
      </c>
      <c r="G86" s="90">
        <v>81.882252597999994</v>
      </c>
      <c r="H86" s="84" t="str">
        <f t="shared" ref="H86:H92" si="42">IF($B86="N/A","N/A",IF(G86&gt;10,"No",IF(G86&lt;-10,"No","Yes")))</f>
        <v>N/A</v>
      </c>
      <c r="I86" s="85" t="s">
        <v>50</v>
      </c>
      <c r="J86" s="85">
        <v>-2.0299999999999998</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63.585837585</v>
      </c>
      <c r="F87" s="84" t="str">
        <f t="shared" si="41"/>
        <v>N/A</v>
      </c>
      <c r="G87" s="90">
        <v>55.422675699000003</v>
      </c>
      <c r="H87" s="84" t="str">
        <f t="shared" si="42"/>
        <v>N/A</v>
      </c>
      <c r="I87" s="85" t="s">
        <v>50</v>
      </c>
      <c r="J87" s="85">
        <v>-12.8</v>
      </c>
      <c r="K87" s="126" t="s">
        <v>50</v>
      </c>
      <c r="L87" s="87" t="str">
        <f t="shared" si="43"/>
        <v>N/A</v>
      </c>
    </row>
    <row r="88" spans="1:12">
      <c r="A88" s="131" t="s">
        <v>890</v>
      </c>
      <c r="B88" s="82" t="s">
        <v>50</v>
      </c>
      <c r="C88" s="90" t="s">
        <v>50</v>
      </c>
      <c r="D88" s="84" t="str">
        <f t="shared" si="40"/>
        <v>N/A</v>
      </c>
      <c r="E88" s="90">
        <v>56.797226524999999</v>
      </c>
      <c r="F88" s="84" t="str">
        <f t="shared" si="41"/>
        <v>N/A</v>
      </c>
      <c r="G88" s="90">
        <v>46.540257265000001</v>
      </c>
      <c r="H88" s="84" t="str">
        <f t="shared" si="42"/>
        <v>N/A</v>
      </c>
      <c r="I88" s="85" t="s">
        <v>50</v>
      </c>
      <c r="J88" s="85">
        <v>-18.100000000000001</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1.5228333234</v>
      </c>
      <c r="F90" s="84" t="str">
        <f t="shared" si="41"/>
        <v>N/A</v>
      </c>
      <c r="G90" s="90">
        <v>1.5462951685999999</v>
      </c>
      <c r="H90" s="84" t="str">
        <f t="shared" si="42"/>
        <v>N/A</v>
      </c>
      <c r="I90" s="85" t="s">
        <v>50</v>
      </c>
      <c r="J90" s="85">
        <v>1.5409999999999999</v>
      </c>
      <c r="K90" s="126" t="s">
        <v>50</v>
      </c>
      <c r="L90" s="87" t="str">
        <f t="shared" si="43"/>
        <v>N/A</v>
      </c>
    </row>
    <row r="91" spans="1:12">
      <c r="A91" s="133" t="s">
        <v>892</v>
      </c>
      <c r="B91" s="82" t="s">
        <v>50</v>
      </c>
      <c r="C91" s="90" t="s">
        <v>50</v>
      </c>
      <c r="D91" s="84" t="str">
        <f t="shared" si="40"/>
        <v>N/A</v>
      </c>
      <c r="E91" s="90">
        <v>1.4517157683999999</v>
      </c>
      <c r="F91" s="84" t="str">
        <f t="shared" si="41"/>
        <v>N/A</v>
      </c>
      <c r="G91" s="90">
        <v>1.4853989638</v>
      </c>
      <c r="H91" s="84" t="str">
        <f t="shared" si="42"/>
        <v>N/A</v>
      </c>
      <c r="I91" s="85" t="s">
        <v>50</v>
      </c>
      <c r="J91" s="85">
        <v>2.3199999999999998</v>
      </c>
      <c r="K91" s="126" t="s">
        <v>50</v>
      </c>
      <c r="L91" s="87" t="str">
        <f t="shared" si="43"/>
        <v>N/A</v>
      </c>
    </row>
    <row r="92" spans="1:12" ht="12.75" customHeight="1">
      <c r="A92" s="133" t="s">
        <v>893</v>
      </c>
      <c r="B92" s="82" t="s">
        <v>50</v>
      </c>
      <c r="C92" s="90" t="s">
        <v>50</v>
      </c>
      <c r="D92" s="84" t="str">
        <f t="shared" si="40"/>
        <v>N/A</v>
      </c>
      <c r="E92" s="90">
        <v>1.6159743793000001</v>
      </c>
      <c r="F92" s="84" t="str">
        <f t="shared" si="41"/>
        <v>N/A</v>
      </c>
      <c r="G92" s="90">
        <v>1.6334235846</v>
      </c>
      <c r="H92" s="84" t="str">
        <f t="shared" si="42"/>
        <v>N/A</v>
      </c>
      <c r="I92" s="85" t="s">
        <v>50</v>
      </c>
      <c r="J92" s="85">
        <v>1.08</v>
      </c>
      <c r="K92" s="126" t="s">
        <v>50</v>
      </c>
      <c r="L92" s="87" t="str">
        <f t="shared" si="43"/>
        <v>N/A</v>
      </c>
    </row>
    <row r="93" spans="1:12">
      <c r="A93" s="100" t="s">
        <v>1074</v>
      </c>
      <c r="B93" s="116" t="s">
        <v>50</v>
      </c>
      <c r="C93" s="105" t="s">
        <v>50</v>
      </c>
      <c r="D93" s="134" t="str">
        <f>IF($B93="N/A","N/A",IF(C93&gt;10,"No",IF(C93&lt;-10,"No","Yes")))</f>
        <v>N/A</v>
      </c>
      <c r="E93" s="105">
        <v>797</v>
      </c>
      <c r="F93" s="134" t="str">
        <f>IF($B93="N/A","N/A",IF(E93&gt;10,"No",IF(E93&lt;-10,"No","Yes")))</f>
        <v>N/A</v>
      </c>
      <c r="G93" s="105">
        <v>742</v>
      </c>
      <c r="H93" s="134" t="str">
        <f>IF($B93="N/A","N/A",IF(G93&gt;10,"No",IF(G93&lt;-10,"No","Yes")))</f>
        <v>N/A</v>
      </c>
      <c r="I93" s="85" t="s">
        <v>50</v>
      </c>
      <c r="J93" s="85">
        <v>-6.9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51</v>
      </c>
      <c r="F95" s="84" t="str">
        <f t="shared" ref="F95" si="46">IF($B95="N/A","N/A",IF(E95&gt;0,"No",IF(E95&lt;0,"No","Yes")))</f>
        <v>No</v>
      </c>
      <c r="G95" s="93">
        <v>35</v>
      </c>
      <c r="H95" s="84" t="str">
        <f t="shared" ref="H95" si="47">IF($B95="N/A","N/A",IF(G95&gt;0,"No",IF(G95&lt;0,"No","Yes")))</f>
        <v>No</v>
      </c>
      <c r="I95" s="85" t="s">
        <v>50</v>
      </c>
      <c r="J95" s="85">
        <v>-31.4</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74.285714286000001</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40173</v>
      </c>
      <c r="D98" s="134" t="str">
        <f>IF($B98="N/A","N/A",IF(C98&gt;10,"No",IF(C98&lt;-10,"No","Yes")))</f>
        <v>N/A</v>
      </c>
      <c r="E98" s="105">
        <v>40199</v>
      </c>
      <c r="F98" s="134" t="str">
        <f>IF($B98="N/A","N/A",IF(E98&gt;10,"No",IF(E98&lt;-10,"No","Yes")))</f>
        <v>N/A</v>
      </c>
      <c r="G98" s="105">
        <v>40375</v>
      </c>
      <c r="H98" s="134" t="str">
        <f>IF($B98="N/A","N/A",IF(G98&gt;10,"No",IF(G98&lt;-10,"No","Yes")))</f>
        <v>N/A</v>
      </c>
      <c r="I98" s="108">
        <v>6.4699999999999994E-2</v>
      </c>
      <c r="J98" s="108">
        <v>0.43780000000000002</v>
      </c>
      <c r="K98" s="116" t="s">
        <v>111</v>
      </c>
      <c r="L98" s="109" t="str">
        <f t="shared" ref="L98:L130" si="48">IF(J98="Div by 0", "N/A", IF(K98="N/A","N/A", IF(J98&gt;VALUE(MID(K98,1,2)), "No", IF(J98&lt;-1*VALUE(MID(K98,1,2)), "No", "Yes"))))</f>
        <v>Yes</v>
      </c>
    </row>
    <row r="99" spans="1:12">
      <c r="A99" s="137" t="s">
        <v>331</v>
      </c>
      <c r="B99" s="110" t="s">
        <v>50</v>
      </c>
      <c r="C99" s="93">
        <v>36065.379999999997</v>
      </c>
      <c r="D99" s="91" t="str">
        <f>IF($B99="N/A","N/A",IF(C99&gt;10,"No",IF(C99&lt;-10,"No","Yes")))</f>
        <v>N/A</v>
      </c>
      <c r="E99" s="93">
        <v>35895.75</v>
      </c>
      <c r="F99" s="91" t="str">
        <f>IF($B99="N/A","N/A",IF(E99&gt;10,"No",IF(E99&lt;-10,"No","Yes")))</f>
        <v>N/A</v>
      </c>
      <c r="G99" s="93">
        <v>36079.519999999997</v>
      </c>
      <c r="H99" s="91" t="str">
        <f>IF($B99="N/A","N/A",IF(G99&gt;10,"No",IF(G99&lt;-10,"No","Yes")))</f>
        <v>N/A</v>
      </c>
      <c r="I99" s="85">
        <v>-0.47</v>
      </c>
      <c r="J99" s="85">
        <v>0.51200000000000001</v>
      </c>
      <c r="K99" s="110" t="s">
        <v>112</v>
      </c>
      <c r="L99" s="87" t="str">
        <f t="shared" si="48"/>
        <v>Yes</v>
      </c>
    </row>
    <row r="100" spans="1:12">
      <c r="A100" s="81" t="s">
        <v>332</v>
      </c>
      <c r="B100" s="82" t="s">
        <v>119</v>
      </c>
      <c r="C100" s="90">
        <v>94.600656892999993</v>
      </c>
      <c r="D100" s="84" t="str">
        <f>IF($B100="N/A","N/A",IF(C100&gt;=90,"Yes","No"))</f>
        <v>Yes</v>
      </c>
      <c r="E100" s="90">
        <v>94.351836867000003</v>
      </c>
      <c r="F100" s="84" t="str">
        <f>IF($B100="N/A","N/A",IF(E100&gt;=90,"Yes","No"))</f>
        <v>Yes</v>
      </c>
      <c r="G100" s="90">
        <v>95.362961139000006</v>
      </c>
      <c r="H100" s="84" t="str">
        <f>IF($B100="N/A","N/A",IF(G100&gt;=90,"Yes","No"))</f>
        <v>Yes</v>
      </c>
      <c r="I100" s="85">
        <v>-0.26300000000000001</v>
      </c>
      <c r="J100" s="85">
        <v>1.0720000000000001</v>
      </c>
      <c r="K100" s="86" t="s">
        <v>111</v>
      </c>
      <c r="L100" s="87" t="str">
        <f t="shared" si="48"/>
        <v>Yes</v>
      </c>
    </row>
    <row r="101" spans="1:12" ht="12.75" customHeight="1">
      <c r="A101" s="81" t="s">
        <v>765</v>
      </c>
      <c r="B101" s="82" t="s">
        <v>119</v>
      </c>
      <c r="C101" s="90">
        <v>94.313950157999997</v>
      </c>
      <c r="D101" s="84" t="str">
        <f>IF($B101="N/A","N/A",IF(C101&gt;=90,"Yes","No"))</f>
        <v>Yes</v>
      </c>
      <c r="E101" s="90">
        <v>94.296799223999997</v>
      </c>
      <c r="F101" s="84" t="str">
        <f>IF($B101="N/A","N/A",IF(E101&gt;=90,"Yes","No"))</f>
        <v>Yes</v>
      </c>
      <c r="G101" s="90">
        <v>95.412253785999994</v>
      </c>
      <c r="H101" s="84" t="str">
        <f>IF($B101="N/A","N/A",IF(G101&gt;=90,"Yes","No"))</f>
        <v>Yes</v>
      </c>
      <c r="I101" s="85">
        <v>-1.7999999999999999E-2</v>
      </c>
      <c r="J101" s="85">
        <v>1.1830000000000001</v>
      </c>
      <c r="K101" s="86" t="s">
        <v>111</v>
      </c>
      <c r="L101" s="87" t="str">
        <f t="shared" si="48"/>
        <v>Yes</v>
      </c>
    </row>
    <row r="102" spans="1:12" ht="12.75" customHeight="1">
      <c r="A102" s="97" t="s">
        <v>865</v>
      </c>
      <c r="B102" s="110" t="s">
        <v>114</v>
      </c>
      <c r="C102" s="99">
        <v>42.549811646000002</v>
      </c>
      <c r="D102" s="84" t="str">
        <f>IF($B102="N/A","N/A",IF(C102&gt;55,"No",IF(C102&lt;30,"No","Yes")))</f>
        <v>Yes</v>
      </c>
      <c r="E102" s="99">
        <v>42.813806120999999</v>
      </c>
      <c r="F102" s="84" t="str">
        <f>IF($B102="N/A","N/A",IF(E102&gt;55,"No",IF(E102&lt;30,"No","Yes")))</f>
        <v>Yes</v>
      </c>
      <c r="G102" s="99">
        <v>43.420196171000001</v>
      </c>
      <c r="H102" s="84" t="str">
        <f>IF($B102="N/A","N/A",IF(G102&gt;55,"No",IF(G102&lt;30,"No","Yes")))</f>
        <v>Yes</v>
      </c>
      <c r="I102" s="85">
        <v>0.62039999999999995</v>
      </c>
      <c r="J102" s="85">
        <v>1.4159999999999999</v>
      </c>
      <c r="K102" s="110" t="s">
        <v>111</v>
      </c>
      <c r="L102" s="87" t="str">
        <f t="shared" si="48"/>
        <v>Yes</v>
      </c>
    </row>
    <row r="103" spans="1:12">
      <c r="A103" s="138" t="s">
        <v>1087</v>
      </c>
      <c r="B103" s="110" t="s">
        <v>0</v>
      </c>
      <c r="C103" s="99">
        <v>1.2147462226000001</v>
      </c>
      <c r="D103" s="84" t="str">
        <f>IF($B103="N/A","N/A",IF(C103&gt;=5,"No",IF(C103&lt;0,"No","Yes")))</f>
        <v>Yes</v>
      </c>
      <c r="E103" s="99">
        <v>1.3184407572000001</v>
      </c>
      <c r="F103" s="84" t="str">
        <f>IF($B103="N/A","N/A",IF(E103&gt;=5,"No",IF(E103&lt;0,"No","Yes")))</f>
        <v>Yes</v>
      </c>
      <c r="G103" s="99">
        <v>0.71331269350000004</v>
      </c>
      <c r="H103" s="84" t="str">
        <f>IF($B103="N/A","N/A",IF(G103&gt;=5,"No",IF(G103&lt;0,"No","Yes")))</f>
        <v>Yes</v>
      </c>
      <c r="I103" s="85">
        <v>8.5359999999999996</v>
      </c>
      <c r="J103" s="85">
        <v>-45.9</v>
      </c>
      <c r="K103" s="110" t="s">
        <v>50</v>
      </c>
      <c r="L103" s="87" t="str">
        <f t="shared" si="48"/>
        <v>N/A</v>
      </c>
    </row>
    <row r="104" spans="1:12">
      <c r="A104" s="138" t="s">
        <v>716</v>
      </c>
      <c r="B104" s="110" t="s">
        <v>50</v>
      </c>
      <c r="C104" s="99">
        <v>1.4562019266999999</v>
      </c>
      <c r="D104" s="110" t="s">
        <v>50</v>
      </c>
      <c r="E104" s="99">
        <v>1.7985522028000001</v>
      </c>
      <c r="F104" s="110" t="s">
        <v>50</v>
      </c>
      <c r="G104" s="99">
        <v>1.8749226005999999</v>
      </c>
      <c r="H104" s="110" t="s">
        <v>50</v>
      </c>
      <c r="I104" s="85">
        <v>23.51</v>
      </c>
      <c r="J104" s="85">
        <v>4.2460000000000004</v>
      </c>
      <c r="K104" s="127" t="s">
        <v>50</v>
      </c>
      <c r="L104" s="87" t="str">
        <f t="shared" si="48"/>
        <v>N/A</v>
      </c>
    </row>
    <row r="105" spans="1:12">
      <c r="A105" s="138" t="s">
        <v>717</v>
      </c>
      <c r="B105" s="110" t="s">
        <v>50</v>
      </c>
      <c r="C105" s="99">
        <v>46.996739103000003</v>
      </c>
      <c r="D105" s="110" t="s">
        <v>50</v>
      </c>
      <c r="E105" s="99">
        <v>52.978929823999998</v>
      </c>
      <c r="F105" s="110" t="s">
        <v>50</v>
      </c>
      <c r="G105" s="99">
        <v>53.292879257000003</v>
      </c>
      <c r="H105" s="110" t="s">
        <v>50</v>
      </c>
      <c r="I105" s="85">
        <v>12.73</v>
      </c>
      <c r="J105" s="85">
        <v>0.59260000000000002</v>
      </c>
      <c r="K105" s="127" t="s">
        <v>50</v>
      </c>
      <c r="L105" s="87" t="str">
        <f t="shared" si="48"/>
        <v>N/A</v>
      </c>
    </row>
    <row r="106" spans="1:12">
      <c r="A106" s="138" t="s">
        <v>718</v>
      </c>
      <c r="B106" s="110" t="s">
        <v>50</v>
      </c>
      <c r="C106" s="99">
        <v>6.4471162223</v>
      </c>
      <c r="D106" s="110" t="s">
        <v>50</v>
      </c>
      <c r="E106" s="99">
        <v>6.7563869747999998</v>
      </c>
      <c r="F106" s="110" t="s">
        <v>50</v>
      </c>
      <c r="G106" s="99">
        <v>6.9226006191999998</v>
      </c>
      <c r="H106" s="110" t="s">
        <v>50</v>
      </c>
      <c r="I106" s="85">
        <v>4.7969999999999997</v>
      </c>
      <c r="J106" s="85">
        <v>2.46</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4.6797600378000004</v>
      </c>
      <c r="D109" s="110" t="s">
        <v>50</v>
      </c>
      <c r="E109" s="99">
        <v>4.5498644244999999</v>
      </c>
      <c r="F109" s="110" t="s">
        <v>50</v>
      </c>
      <c r="G109" s="99">
        <v>4.7801857585</v>
      </c>
      <c r="H109" s="110" t="s">
        <v>50</v>
      </c>
      <c r="I109" s="85">
        <v>-2.78</v>
      </c>
      <c r="J109" s="85">
        <v>5.0620000000000003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39.053593208999999</v>
      </c>
      <c r="D111" s="110" t="s">
        <v>50</v>
      </c>
      <c r="E111" s="99">
        <v>32.587875320000002</v>
      </c>
      <c r="F111" s="110" t="s">
        <v>50</v>
      </c>
      <c r="G111" s="99">
        <v>32.416099070999998</v>
      </c>
      <c r="H111" s="110" t="s">
        <v>50</v>
      </c>
      <c r="I111" s="85">
        <v>-16.600000000000001</v>
      </c>
      <c r="J111" s="85">
        <v>-0.52700000000000002</v>
      </c>
      <c r="K111" s="127" t="s">
        <v>50</v>
      </c>
      <c r="L111" s="87" t="str">
        <f t="shared" si="48"/>
        <v>N/A</v>
      </c>
    </row>
    <row r="112" spans="1:12">
      <c r="A112" s="138" t="s">
        <v>724</v>
      </c>
      <c r="B112" s="110" t="s">
        <v>50</v>
      </c>
      <c r="C112" s="99">
        <v>0.15184327780000001</v>
      </c>
      <c r="D112" s="110" t="s">
        <v>50</v>
      </c>
      <c r="E112" s="99">
        <v>9.9504963000000002E-3</v>
      </c>
      <c r="F112" s="110" t="s">
        <v>50</v>
      </c>
      <c r="G112" s="99">
        <v>0</v>
      </c>
      <c r="H112" s="110" t="s">
        <v>50</v>
      </c>
      <c r="I112" s="85">
        <v>-93.4</v>
      </c>
      <c r="J112" s="85">
        <v>-100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86.885245901999994</v>
      </c>
      <c r="F114" s="110" t="s">
        <v>50</v>
      </c>
      <c r="G114" s="99">
        <v>86.422291021999996</v>
      </c>
      <c r="H114" s="110" t="s">
        <v>50</v>
      </c>
      <c r="I114" s="85" t="s">
        <v>50</v>
      </c>
      <c r="J114" s="85">
        <v>-0.53300000000000003</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13.104803602</v>
      </c>
      <c r="F115" s="110" t="s">
        <v>50</v>
      </c>
      <c r="G115" s="99">
        <v>13.577708978</v>
      </c>
      <c r="H115" s="110" t="s">
        <v>50</v>
      </c>
      <c r="I115" s="85" t="s">
        <v>50</v>
      </c>
      <c r="J115" s="85">
        <v>3.609</v>
      </c>
      <c r="K115" s="127" t="s">
        <v>50</v>
      </c>
      <c r="L115" s="87" t="str">
        <f t="shared" si="49"/>
        <v>N/A</v>
      </c>
    </row>
    <row r="116" spans="1:12" ht="12.75" customHeight="1">
      <c r="A116" s="97" t="s">
        <v>333</v>
      </c>
      <c r="B116" s="110" t="s">
        <v>50</v>
      </c>
      <c r="C116" s="93">
        <v>412</v>
      </c>
      <c r="D116" s="91" t="str">
        <f>IF($B116="N/A","N/A",IF(C116&gt;10,"No",IF(C116&lt;-10,"No","Yes")))</f>
        <v>N/A</v>
      </c>
      <c r="E116" s="93">
        <v>375</v>
      </c>
      <c r="F116" s="91" t="str">
        <f>IF($B116="N/A","N/A",IF(E116&gt;10,"No",IF(E116&lt;-10,"No","Yes")))</f>
        <v>N/A</v>
      </c>
      <c r="G116" s="93">
        <v>340</v>
      </c>
      <c r="H116" s="91" t="str">
        <f>IF($B116="N/A","N/A",IF(G116&gt;10,"No",IF(G116&lt;-10,"No","Yes")))</f>
        <v>N/A</v>
      </c>
      <c r="I116" s="85">
        <v>-8.98</v>
      </c>
      <c r="J116" s="85">
        <v>-9.33</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3.1553398058000002</v>
      </c>
      <c r="D118" s="84" t="str">
        <f>IF($B118="N/A","N/A",IF(C118&gt;10,"No",IF(C118&lt;-10,"No","Yes")))</f>
        <v>N/A</v>
      </c>
      <c r="E118" s="99">
        <v>1.8666666667</v>
      </c>
      <c r="F118" s="84" t="str">
        <f>IF($B118="N/A","N/A",IF(E118&gt;10,"No",IF(E118&lt;-10,"No","Yes")))</f>
        <v>N/A</v>
      </c>
      <c r="G118" s="99">
        <v>3.5294117646999998</v>
      </c>
      <c r="H118" s="84" t="str">
        <f>IF($B118="N/A","N/A",IF(G118&gt;10,"No",IF(G118&lt;-10,"No","Yes")))</f>
        <v>N/A</v>
      </c>
      <c r="I118" s="85">
        <v>-40.799999999999997</v>
      </c>
      <c r="J118" s="85">
        <v>89.08</v>
      </c>
      <c r="K118" s="110" t="s">
        <v>111</v>
      </c>
      <c r="L118" s="87" t="str">
        <f t="shared" si="48"/>
        <v>No</v>
      </c>
    </row>
    <row r="119" spans="1:12">
      <c r="A119" s="137" t="s">
        <v>35</v>
      </c>
      <c r="B119" s="110" t="s">
        <v>50</v>
      </c>
      <c r="C119" s="99">
        <v>4.2391656086999996</v>
      </c>
      <c r="D119" s="91" t="str">
        <f>IF($B119="N/A","N/A",IF(C119&gt;10,"No",IF(C119&lt;-10,"No","Yes")))</f>
        <v>N/A</v>
      </c>
      <c r="E119" s="99">
        <v>4.7190228613</v>
      </c>
      <c r="F119" s="91" t="str">
        <f>IF($B119="N/A","N/A",IF(E119&gt;10,"No",IF(E119&lt;-10,"No","Yes")))</f>
        <v>N/A</v>
      </c>
      <c r="G119" s="99">
        <v>5.1294117647000004</v>
      </c>
      <c r="H119" s="91" t="str">
        <f>IF($B119="N/A","N/A",IF(G119&gt;10,"No",IF(G119&lt;-10,"No","Yes")))</f>
        <v>N/A</v>
      </c>
      <c r="I119" s="85">
        <v>11.32</v>
      </c>
      <c r="J119" s="85">
        <v>8.6959999999999997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63.945510835999997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36.054489164000003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7.4552560177</v>
      </c>
      <c r="D122" s="84" t="str">
        <f>IF($B122="N/A","N/A",IF(C122&gt;10,"No",IF(C122&lt;6,"No","Yes")))</f>
        <v>Yes</v>
      </c>
      <c r="E122" s="99">
        <v>7.4280454738000001</v>
      </c>
      <c r="F122" s="84" t="str">
        <f>IF($B122="N/A","N/A",IF(E122&gt;10,"No",IF(E122&lt;6,"No","Yes")))</f>
        <v>Yes</v>
      </c>
      <c r="G122" s="99">
        <v>7.4551083590999996</v>
      </c>
      <c r="H122" s="84" t="str">
        <f>IF($B122="N/A","N/A",IF(G122&gt;10,"No",IF(G122&lt;6,"No","Yes")))</f>
        <v>Yes</v>
      </c>
      <c r="I122" s="85">
        <v>-0.36499999999999999</v>
      </c>
      <c r="J122" s="85">
        <v>0.36430000000000001</v>
      </c>
      <c r="K122" s="110" t="s">
        <v>112</v>
      </c>
      <c r="L122" s="87" t="str">
        <f t="shared" si="48"/>
        <v>Yes</v>
      </c>
    </row>
    <row r="123" spans="1:12">
      <c r="A123" s="100" t="s">
        <v>895</v>
      </c>
      <c r="B123" s="110" t="s">
        <v>88</v>
      </c>
      <c r="C123" s="99" t="s">
        <v>50</v>
      </c>
      <c r="D123" s="84" t="str">
        <f>IF(OR($B123="N/A",$C123="N/A"),"N/A",IF(C123&gt;10,"No",IF(C123&lt;6,"No","Yes")))</f>
        <v>N/A</v>
      </c>
      <c r="E123" s="99">
        <v>7.0598771113999996</v>
      </c>
      <c r="F123" s="84" t="str">
        <f t="shared" ref="F123:F125" si="53">IF($B123="N/A","N/A",IF(E123&gt;10,"No",IF(E123&lt;6,"No","Yes")))</f>
        <v>Yes</v>
      </c>
      <c r="G123" s="99">
        <v>7.1455108358999997</v>
      </c>
      <c r="H123" s="84" t="str">
        <f t="shared" ref="H123:H125" si="54">IF($B123="N/A","N/A",IF(G123&gt;10,"No",IF(G123&lt;6,"No","Yes")))</f>
        <v>Yes</v>
      </c>
      <c r="I123" s="85" t="s">
        <v>50</v>
      </c>
      <c r="J123" s="85">
        <v>1.2130000000000001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6.8683300579999997</v>
      </c>
      <c r="F124" s="84" t="str">
        <f t="shared" si="53"/>
        <v>Yes</v>
      </c>
      <c r="G124" s="99">
        <v>6.9424148606999996</v>
      </c>
      <c r="H124" s="84" t="str">
        <f t="shared" si="54"/>
        <v>Yes</v>
      </c>
      <c r="I124" s="85" t="s">
        <v>50</v>
      </c>
      <c r="J124" s="85">
        <v>1.079</v>
      </c>
      <c r="K124" s="110" t="s">
        <v>112</v>
      </c>
      <c r="L124" s="87" t="str">
        <f t="shared" si="55"/>
        <v>Yes</v>
      </c>
    </row>
    <row r="125" spans="1:12" ht="12.75" customHeight="1">
      <c r="A125" s="100" t="s">
        <v>897</v>
      </c>
      <c r="B125" s="110" t="s">
        <v>88</v>
      </c>
      <c r="C125" s="99" t="s">
        <v>50</v>
      </c>
      <c r="D125" s="84" t="str">
        <f t="shared" si="56"/>
        <v>N/A</v>
      </c>
      <c r="E125" s="99">
        <v>7.4404835940999998</v>
      </c>
      <c r="F125" s="84" t="str">
        <f t="shared" si="53"/>
        <v>Yes</v>
      </c>
      <c r="G125" s="99">
        <v>7.4724458203999999</v>
      </c>
      <c r="H125" s="84" t="str">
        <f t="shared" si="54"/>
        <v>Yes</v>
      </c>
      <c r="I125" s="85" t="s">
        <v>50</v>
      </c>
      <c r="J125" s="85">
        <v>0.42959999999999998</v>
      </c>
      <c r="K125" s="110" t="s">
        <v>112</v>
      </c>
      <c r="L125" s="87" t="str">
        <f t="shared" si="55"/>
        <v>Yes</v>
      </c>
    </row>
    <row r="126" spans="1:12">
      <c r="A126" s="100" t="s">
        <v>919</v>
      </c>
      <c r="B126" s="94" t="s">
        <v>50</v>
      </c>
      <c r="C126" s="140" t="s">
        <v>50</v>
      </c>
      <c r="D126" s="141" t="str">
        <f>IF($B126="N/A","N/A",IF(C126&gt;10,"No",IF(C126&lt;-10,"No","Yes")))</f>
        <v>N/A</v>
      </c>
      <c r="E126" s="140">
        <v>386</v>
      </c>
      <c r="F126" s="141" t="str">
        <f>IF($B126="N/A","N/A",IF(E126&gt;10,"No",IF(E126&lt;-10,"No","Yes")))</f>
        <v>N/A</v>
      </c>
      <c r="G126" s="140">
        <v>342</v>
      </c>
      <c r="H126" s="141" t="str">
        <f>IF($B126="N/A","N/A",IF(G126&gt;10,"No",IF(G126&lt;-10,"No","Yes")))</f>
        <v>N/A</v>
      </c>
      <c r="I126" s="85" t="s">
        <v>50</v>
      </c>
      <c r="J126" s="85">
        <v>-11.4</v>
      </c>
      <c r="K126" s="86" t="s">
        <v>111</v>
      </c>
      <c r="L126" s="87" t="str">
        <f t="shared" si="55"/>
        <v>No</v>
      </c>
    </row>
    <row r="127" spans="1:12">
      <c r="A127" s="100" t="s">
        <v>920</v>
      </c>
      <c r="B127" s="94" t="s">
        <v>50</v>
      </c>
      <c r="C127" s="140" t="s">
        <v>50</v>
      </c>
      <c r="D127" s="141" t="str">
        <f>IF($B127="N/A","N/A",IF(C127&gt;10,"No",IF(C127&lt;-10,"No","Yes")))</f>
        <v>N/A</v>
      </c>
      <c r="E127" s="140">
        <v>296</v>
      </c>
      <c r="F127" s="141" t="str">
        <f>IF($B127="N/A","N/A",IF(E127&gt;10,"No",IF(E127&lt;-10,"No","Yes")))</f>
        <v>N/A</v>
      </c>
      <c r="G127" s="140">
        <v>256</v>
      </c>
      <c r="H127" s="141" t="str">
        <f>IF($B127="N/A","N/A",IF(G127&gt;10,"No",IF(G127&lt;-10,"No","Yes")))</f>
        <v>N/A</v>
      </c>
      <c r="I127" s="85" t="s">
        <v>50</v>
      </c>
      <c r="J127" s="85">
        <v>-13.5</v>
      </c>
      <c r="K127" s="86" t="s">
        <v>111</v>
      </c>
      <c r="L127" s="87" t="str">
        <f t="shared" si="55"/>
        <v>No</v>
      </c>
    </row>
    <row r="128" spans="1:12">
      <c r="A128" s="97" t="s">
        <v>24</v>
      </c>
      <c r="B128" s="110" t="s">
        <v>50</v>
      </c>
      <c r="C128" s="99">
        <v>98.384487093000004</v>
      </c>
      <c r="D128" s="91" t="str">
        <f>IF($B128="N/A","N/A",IF(C128&gt;10,"No",IF(C128&lt;-10,"No","Yes")))</f>
        <v>N/A</v>
      </c>
      <c r="E128" s="99">
        <v>98.300952760000001</v>
      </c>
      <c r="F128" s="91" t="str">
        <f>IF($B128="N/A","N/A",IF(E128&gt;10,"No",IF(E128&lt;-10,"No","Yes")))</f>
        <v>N/A</v>
      </c>
      <c r="G128" s="99">
        <v>98.93498452</v>
      </c>
      <c r="H128" s="91" t="str">
        <f>IF($B128="N/A","N/A",IF(G128&gt;10,"No",IF(G128&lt;-10,"No","Yes")))</f>
        <v>N/A</v>
      </c>
      <c r="I128" s="85">
        <v>-8.5000000000000006E-2</v>
      </c>
      <c r="J128" s="85">
        <v>0.64500000000000002</v>
      </c>
      <c r="K128" s="110" t="s">
        <v>112</v>
      </c>
      <c r="L128" s="87" t="str">
        <f t="shared" si="48"/>
        <v>Yes</v>
      </c>
    </row>
    <row r="129" spans="1:12">
      <c r="A129" s="97" t="s">
        <v>334</v>
      </c>
      <c r="B129" s="110" t="s">
        <v>50</v>
      </c>
      <c r="C129" s="99">
        <v>93.431838882999998</v>
      </c>
      <c r="D129" s="91" t="str">
        <f>IF($B129="N/A","N/A",IF(C129&gt;10,"No",IF(C129&lt;-10,"No","Yes")))</f>
        <v>N/A</v>
      </c>
      <c r="E129" s="99">
        <v>93.438101021999998</v>
      </c>
      <c r="F129" s="91" t="str">
        <f>IF($B129="N/A","N/A",IF(E129&gt;10,"No",IF(E129&lt;-10,"No","Yes")))</f>
        <v>N/A</v>
      </c>
      <c r="G129" s="99">
        <v>93.035423707999996</v>
      </c>
      <c r="H129" s="91" t="str">
        <f>IF($B129="N/A","N/A",IF(G129&gt;10,"No",IF(G129&lt;-10,"No","Yes")))</f>
        <v>N/A</v>
      </c>
      <c r="I129" s="85">
        <v>6.7000000000000002E-3</v>
      </c>
      <c r="J129" s="85">
        <v>-0.43099999999999999</v>
      </c>
      <c r="K129" s="110" t="s">
        <v>112</v>
      </c>
      <c r="L129" s="87" t="str">
        <f t="shared" si="48"/>
        <v>Yes</v>
      </c>
    </row>
    <row r="130" spans="1:12">
      <c r="A130" s="137" t="s">
        <v>335</v>
      </c>
      <c r="B130" s="94" t="s">
        <v>50</v>
      </c>
      <c r="C130" s="140">
        <v>38056</v>
      </c>
      <c r="D130" s="141" t="str">
        <f>IF($B130="N/A","N/A",IF(C130&gt;10,"No",IF(C130&lt;-10,"No","Yes")))</f>
        <v>N/A</v>
      </c>
      <c r="E130" s="140">
        <v>37968</v>
      </c>
      <c r="F130" s="141" t="str">
        <f>IF($B130="N/A","N/A",IF(E130&gt;10,"No",IF(E130&lt;-10,"No","Yes")))</f>
        <v>N/A</v>
      </c>
      <c r="G130" s="140">
        <v>38080</v>
      </c>
      <c r="H130" s="141" t="str">
        <f>IF($B130="N/A","N/A",IF(G130&gt;10,"No",IF(G130&lt;-10,"No","Yes")))</f>
        <v>N/A</v>
      </c>
      <c r="I130" s="104">
        <v>-0.23100000000000001</v>
      </c>
      <c r="J130" s="104">
        <v>0.29499999999999998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3.7103216312999998</v>
      </c>
      <c r="D132" s="134" t="str">
        <f>IF($B132="N/A","N/A",IF(C132&gt;10,"No",IF(C132&lt;-10,"No","Yes")))</f>
        <v>N/A</v>
      </c>
      <c r="E132" s="142">
        <v>3.3896965866</v>
      </c>
      <c r="F132" s="134" t="str">
        <f>IF($B132="N/A","N/A",IF(E132&gt;10,"No",IF(E132&lt;-10,"No","Yes")))</f>
        <v>N/A</v>
      </c>
      <c r="G132" s="142">
        <v>3.1302521007999999</v>
      </c>
      <c r="H132" s="134" t="str">
        <f>IF($B132="N/A","N/A",IF(G132&gt;10,"No",IF(G132&lt;-10,"No","Yes")))</f>
        <v>N/A</v>
      </c>
      <c r="I132" s="108">
        <v>-8.64</v>
      </c>
      <c r="J132" s="108">
        <v>-7.65</v>
      </c>
      <c r="K132" s="116" t="s">
        <v>112</v>
      </c>
      <c r="L132" s="109" t="str">
        <f>IF(J132="Div by 0", "N/A", IF(K132="N/A","N/A", IF(J132&gt;VALUE(MID(K132,1,2)), "No", IF(J132&lt;-1*VALUE(MID(K132,1,2)), "No", "Yes"))))</f>
        <v>Yes</v>
      </c>
    </row>
    <row r="133" spans="1:12">
      <c r="A133" s="97" t="s">
        <v>971</v>
      </c>
      <c r="B133" s="110" t="s">
        <v>50</v>
      </c>
      <c r="C133" s="99">
        <v>6.4483918435999996</v>
      </c>
      <c r="D133" s="91" t="str">
        <f>IF($B133="N/A","N/A",IF(C133&gt;10,"No",IF(C133&lt;-10,"No","Yes")))</f>
        <v>N/A</v>
      </c>
      <c r="E133" s="99">
        <v>6.2710703750999999</v>
      </c>
      <c r="F133" s="91" t="str">
        <f>IF($B133="N/A","N/A",IF(E133&gt;10,"No",IF(E133&lt;-10,"No","Yes")))</f>
        <v>N/A</v>
      </c>
      <c r="G133" s="99">
        <v>6.2316176471000002</v>
      </c>
      <c r="H133" s="91" t="str">
        <f>IF($B133="N/A","N/A",IF(G133&gt;10,"No",IF(G133&lt;-10,"No","Yes")))</f>
        <v>N/A</v>
      </c>
      <c r="I133" s="85">
        <v>-2.75</v>
      </c>
      <c r="J133" s="85">
        <v>-0.629</v>
      </c>
      <c r="K133" s="110" t="s">
        <v>112</v>
      </c>
      <c r="L133" s="87" t="str">
        <f>IF(J133="Div by 0", "N/A", IF(K133="N/A","N/A", IF(J133&gt;VALUE(MID(K133,1,2)), "No", IF(J133&lt;-1*VALUE(MID(K133,1,2)), "No", "Yes"))))</f>
        <v>Yes</v>
      </c>
    </row>
    <row r="134" spans="1:12">
      <c r="A134" s="97" t="s">
        <v>29</v>
      </c>
      <c r="B134" s="94" t="s">
        <v>50</v>
      </c>
      <c r="C134" s="143">
        <v>89.841286525000001</v>
      </c>
      <c r="D134" s="141" t="str">
        <f>IF($B134="N/A","N/A",IF(C134&gt;10,"No",IF(C134&lt;-10,"No","Yes")))</f>
        <v>N/A</v>
      </c>
      <c r="E134" s="143">
        <v>90.339233038000003</v>
      </c>
      <c r="F134" s="141" t="str">
        <f>IF($B134="N/A","N/A",IF(E134&gt;10,"No",IF(E134&lt;-10,"No","Yes")))</f>
        <v>N/A</v>
      </c>
      <c r="G134" s="143">
        <v>90.638130251999996</v>
      </c>
      <c r="H134" s="141" t="str">
        <f>IF($B134="N/A","N/A",IF(G134&gt;10,"No",IF(G134&lt;-10,"No","Yes")))</f>
        <v>N/A</v>
      </c>
      <c r="I134" s="104">
        <v>0.55430000000000001</v>
      </c>
      <c r="J134" s="104">
        <v>0.33090000000000003</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48.004878898999998</v>
      </c>
      <c r="D136" s="134" t="str">
        <f>IF($B136="N/A","N/A",IF(C136&gt;10,"No",IF(C136&lt;-10,"No","Yes")))</f>
        <v>N/A</v>
      </c>
      <c r="E136" s="142">
        <v>46.899176595999997</v>
      </c>
      <c r="F136" s="134" t="str">
        <f>IF($B136="N/A","N/A",IF(E136&gt;10,"No",IF(E136&lt;-10,"No","Yes")))</f>
        <v>N/A</v>
      </c>
      <c r="G136" s="142">
        <v>46.040866872999999</v>
      </c>
      <c r="H136" s="134" t="str">
        <f>IF($B136="N/A","N/A",IF(G136&gt;10,"No",IF(G136&lt;-10,"No","Yes")))</f>
        <v>N/A</v>
      </c>
      <c r="I136" s="108">
        <v>-2.2999999999999998</v>
      </c>
      <c r="J136" s="108">
        <v>-1.83</v>
      </c>
      <c r="K136" s="116" t="s">
        <v>112</v>
      </c>
      <c r="L136" s="109" t="str">
        <f>IF(J136="Div by 0", "N/A", IF(K136="N/A","N/A", IF(J136&gt;VALUE(MID(K136,1,2)), "No", IF(J136&lt;-1*VALUE(MID(K136,1,2)), "No", "Yes"))))</f>
        <v>Yes</v>
      </c>
    </row>
    <row r="137" spans="1:12">
      <c r="A137" s="137" t="s">
        <v>339</v>
      </c>
      <c r="B137" s="110" t="s">
        <v>50</v>
      </c>
      <c r="C137" s="99">
        <v>51.372812586000002</v>
      </c>
      <c r="D137" s="91" t="str">
        <f>IF($B137="N/A","N/A",IF(C137&gt;10,"No",IF(C137&lt;-10,"No","Yes")))</f>
        <v>N/A</v>
      </c>
      <c r="E137" s="99">
        <v>52.491355505999998</v>
      </c>
      <c r="F137" s="91" t="str">
        <f>IF($B137="N/A","N/A",IF(E137&gt;10,"No",IF(E137&lt;-10,"No","Yes")))</f>
        <v>N/A</v>
      </c>
      <c r="G137" s="99">
        <v>53.374613003</v>
      </c>
      <c r="H137" s="91" t="str">
        <f>IF($B137="N/A","N/A",IF(G137&gt;10,"No",IF(G137&lt;-10,"No","Yes")))</f>
        <v>N/A</v>
      </c>
      <c r="I137" s="85">
        <v>2.177</v>
      </c>
      <c r="J137" s="85">
        <v>1.6830000000000001</v>
      </c>
      <c r="K137" s="110" t="s">
        <v>112</v>
      </c>
      <c r="L137" s="87" t="str">
        <f>IF(J137="Div by 0", "N/A", IF(K137="N/A","N/A", IF(J137&gt;VALUE(MID(K137,1,2)), "No", IF(J137&lt;-1*VALUE(MID(K137,1,2)), "No", "Yes"))))</f>
        <v>Yes</v>
      </c>
    </row>
    <row r="138" spans="1:12">
      <c r="A138" s="137" t="s">
        <v>340</v>
      </c>
      <c r="B138" s="110" t="s">
        <v>50</v>
      </c>
      <c r="C138" s="99">
        <v>0.23896646999999999</v>
      </c>
      <c r="D138" s="91" t="str">
        <f>IF($B138="N/A","N/A",IF(C138&gt;10,"No",IF(C138&lt;-10,"No","Yes")))</f>
        <v>N/A</v>
      </c>
      <c r="E138" s="99">
        <v>0.22388616629999999</v>
      </c>
      <c r="F138" s="91" t="str">
        <f>IF($B138="N/A","N/A",IF(E138&gt;10,"No",IF(E138&lt;-10,"No","Yes")))</f>
        <v>N/A</v>
      </c>
      <c r="G138" s="99">
        <v>0.2179566563</v>
      </c>
      <c r="H138" s="91" t="str">
        <f>IF($B138="N/A","N/A",IF(G138&gt;10,"No",IF(G138&lt;-10,"No","Yes")))</f>
        <v>N/A</v>
      </c>
      <c r="I138" s="85">
        <v>-6.31</v>
      </c>
      <c r="J138" s="85">
        <v>-2.65</v>
      </c>
      <c r="K138" s="110" t="s">
        <v>112</v>
      </c>
      <c r="L138" s="87" t="str">
        <f>IF(J138="Div by 0", "N/A", IF(K138="N/A","N/A", IF(J138&gt;VALUE(MID(K138,1,2)), "No", IF(J138&lt;-1*VALUE(MID(K138,1,2)), "No", "Yes"))))</f>
        <v>Yes</v>
      </c>
    </row>
    <row r="139" spans="1:12" ht="12.75" customHeight="1">
      <c r="A139" s="137" t="s">
        <v>341</v>
      </c>
      <c r="B139" s="94" t="s">
        <v>50</v>
      </c>
      <c r="C139" s="143">
        <v>0.38334204570000002</v>
      </c>
      <c r="D139" s="141" t="str">
        <f>IF($B139="N/A","N/A",IF(C139&gt;10,"No",IF(C139&lt;-10,"No","Yes")))</f>
        <v>N/A</v>
      </c>
      <c r="E139" s="143">
        <v>0.38558173089999997</v>
      </c>
      <c r="F139" s="141" t="str">
        <f>IF($B139="N/A","N/A",IF(E139&gt;10,"No",IF(E139&lt;-10,"No","Yes")))</f>
        <v>N/A</v>
      </c>
      <c r="G139" s="143">
        <v>0.36656346750000002</v>
      </c>
      <c r="H139" s="141" t="str">
        <f>IF($B139="N/A","N/A",IF(G139&gt;10,"No",IF(G139&lt;-10,"No","Yes")))</f>
        <v>N/A</v>
      </c>
      <c r="I139" s="104">
        <v>0.58430000000000004</v>
      </c>
      <c r="J139" s="104">
        <v>-4.93</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99.980903275000003</v>
      </c>
      <c r="D141" s="107" t="str">
        <f>IF($B141="N/A","N/A",IF(C141&gt;=99,"Yes","No"))</f>
        <v>Yes</v>
      </c>
      <c r="E141" s="142">
        <v>99.985451018000006</v>
      </c>
      <c r="F141" s="107" t="str">
        <f>IF($B141="N/A","N/A",IF(E141&gt;=99,"Yes","No"))</f>
        <v>Yes</v>
      </c>
      <c r="G141" s="142">
        <v>99.985152924999994</v>
      </c>
      <c r="H141" s="107" t="str">
        <f>IF($B141="N/A","N/A",IF(G141&gt;=99,"Yes","No"))</f>
        <v>Yes</v>
      </c>
      <c r="I141" s="108">
        <v>4.4999999999999997E-3</v>
      </c>
      <c r="J141" s="108">
        <v>0</v>
      </c>
      <c r="K141" s="116" t="s">
        <v>111</v>
      </c>
      <c r="L141" s="109" t="str">
        <f t="shared" ref="L141:L175" si="57">IF(J141="Div by 0", "N/A", IF(K141="N/A","N/A", IF(J141&gt;VALUE(MID(K141,1,2)), "No", IF(J141&lt;-1*VALUE(MID(K141,1,2)), "No", "Yes"))))</f>
        <v>Yes</v>
      </c>
    </row>
    <row r="142" spans="1:12" ht="12.75" customHeight="1">
      <c r="A142" s="97" t="s">
        <v>866</v>
      </c>
      <c r="B142" s="110" t="s">
        <v>50</v>
      </c>
      <c r="C142" s="99">
        <v>8.8594381155999997</v>
      </c>
      <c r="D142" s="84" t="str">
        <f>IF($B142="N/A","N/A",IF(C142&gt;10,"No",IF(C142&lt;-10,"No","Yes")))</f>
        <v>N/A</v>
      </c>
      <c r="E142" s="99">
        <v>8.9524066334000008</v>
      </c>
      <c r="F142" s="84" t="str">
        <f>IF($B142="N/A","N/A",IF(E142&gt;10,"No",IF(E142&lt;-10,"No","Yes")))</f>
        <v>N/A</v>
      </c>
      <c r="G142" s="99">
        <v>8.9758265437000002</v>
      </c>
      <c r="H142" s="84" t="str">
        <f>IF($B142="N/A","N/A",IF(G142&gt;10,"No",IF(G142&lt;-10,"No","Yes")))</f>
        <v>N/A</v>
      </c>
      <c r="I142" s="85">
        <v>1.0489999999999999</v>
      </c>
      <c r="J142" s="85">
        <v>0.2616</v>
      </c>
      <c r="K142" s="110" t="s">
        <v>111</v>
      </c>
      <c r="L142" s="87" t="str">
        <f t="shared" si="57"/>
        <v>Yes</v>
      </c>
    </row>
    <row r="143" spans="1:12" ht="12.75" customHeight="1">
      <c r="A143" s="81" t="s">
        <v>794</v>
      </c>
      <c r="B143" s="110" t="s">
        <v>9</v>
      </c>
      <c r="C143" s="90">
        <v>99.861883982999998</v>
      </c>
      <c r="D143" s="84" t="str">
        <f>IF($B143="N/A","N/A",IF(C143&gt;=98,"Yes","No"))</f>
        <v>Yes</v>
      </c>
      <c r="E143" s="90">
        <v>99.890465421000002</v>
      </c>
      <c r="F143" s="84" t="str">
        <f>IF($B143="N/A","N/A",IF(E143&gt;=98,"Yes","No"))</f>
        <v>Yes</v>
      </c>
      <c r="G143" s="90">
        <v>99.877394953999996</v>
      </c>
      <c r="H143" s="84" t="str">
        <f>IF($B143="N/A","N/A",IF(G143&gt;=98,"Yes","No"))</f>
        <v>Yes</v>
      </c>
      <c r="I143" s="85">
        <v>2.86E-2</v>
      </c>
      <c r="J143" s="85">
        <v>-1.2999999999999999E-2</v>
      </c>
      <c r="K143" s="86" t="s">
        <v>111</v>
      </c>
      <c r="L143" s="87" t="str">
        <f t="shared" si="57"/>
        <v>Yes</v>
      </c>
    </row>
    <row r="144" spans="1:12" ht="12.75" customHeight="1">
      <c r="A144" s="81" t="s">
        <v>795</v>
      </c>
      <c r="B144" s="110" t="s">
        <v>121</v>
      </c>
      <c r="C144" s="90">
        <v>94.994832685999995</v>
      </c>
      <c r="D144" s="84" t="str">
        <f>IF($B144="N/A","N/A",IF(C144&gt;=80,"Yes","No"))</f>
        <v>Yes</v>
      </c>
      <c r="E144" s="90">
        <v>95.009957955000004</v>
      </c>
      <c r="F144" s="84" t="str">
        <f>IF($B144="N/A","N/A",IF(E144&gt;=80,"Yes","No"))</f>
        <v>Yes</v>
      </c>
      <c r="G144" s="90">
        <v>95.056693663999994</v>
      </c>
      <c r="H144" s="84" t="str">
        <f>IF($B144="N/A","N/A",IF(G144&gt;=80,"Yes","No"))</f>
        <v>Yes</v>
      </c>
      <c r="I144" s="85">
        <v>1.5900000000000001E-2</v>
      </c>
      <c r="J144" s="85">
        <v>4.9200000000000001E-2</v>
      </c>
      <c r="K144" s="86" t="s">
        <v>111</v>
      </c>
      <c r="L144" s="87" t="str">
        <f t="shared" si="57"/>
        <v>Yes</v>
      </c>
    </row>
    <row r="145" spans="1:12" ht="27.75" customHeight="1">
      <c r="A145" s="97" t="s">
        <v>766</v>
      </c>
      <c r="B145" s="110" t="s">
        <v>154</v>
      </c>
      <c r="C145" s="99">
        <v>99.989702823000002</v>
      </c>
      <c r="D145" s="84" t="str">
        <f>IF($B145="N/A","N/A",IF(C145&gt;=100,"Yes","No"))</f>
        <v>No</v>
      </c>
      <c r="E145" s="99">
        <v>99.993781996999999</v>
      </c>
      <c r="F145" s="84" t="str">
        <f t="shared" ref="F145:F146" si="58">IF($B145="N/A","N/A",IF(E145&gt;=100,"Yes","No"))</f>
        <v>No</v>
      </c>
      <c r="G145" s="99">
        <v>99.872133848000004</v>
      </c>
      <c r="H145" s="84" t="str">
        <f t="shared" ref="H145:H146" si="59">IF($B145="N/A","N/A",IF(G145&gt;=100,"Yes","No"))</f>
        <v>No</v>
      </c>
      <c r="I145" s="85">
        <v>4.1000000000000003E-3</v>
      </c>
      <c r="J145" s="85">
        <v>-0.122</v>
      </c>
      <c r="K145" s="86" t="s">
        <v>164</v>
      </c>
      <c r="L145" s="87" t="str">
        <f t="shared" si="57"/>
        <v>Yes</v>
      </c>
    </row>
    <row r="146" spans="1:12" ht="30.75" customHeight="1">
      <c r="A146" s="81" t="s">
        <v>898</v>
      </c>
      <c r="B146" s="110" t="s">
        <v>154</v>
      </c>
      <c r="C146" s="99" t="s">
        <v>50</v>
      </c>
      <c r="D146" s="84" t="str">
        <f>IF(OR($B146="N/A",$C146="N/A"),"N/A",IF(C146&gt;=100,"Yes","No"))</f>
        <v>N/A</v>
      </c>
      <c r="E146" s="99">
        <v>99.978392978000002</v>
      </c>
      <c r="F146" s="84" t="str">
        <f t="shared" si="58"/>
        <v>No</v>
      </c>
      <c r="G146" s="99">
        <v>98.090770238000005</v>
      </c>
      <c r="H146" s="84" t="str">
        <f t="shared" si="59"/>
        <v>No</v>
      </c>
      <c r="I146" s="85" t="s">
        <v>50</v>
      </c>
      <c r="J146" s="85">
        <v>-1.89</v>
      </c>
      <c r="K146" s="86" t="s">
        <v>164</v>
      </c>
      <c r="L146" s="87" t="str">
        <f t="shared" ref="L146" si="60">IF(J146="Div by 0", "N/A", IF(K146="N/A","N/A", IF(J146&gt;VALUE(MID(K146,1,2)), "No", IF(J146&lt;-1*VALUE(MID(K146,1,2)), "No", "Yes"))))</f>
        <v>Yes</v>
      </c>
    </row>
    <row r="147" spans="1:12" ht="26.25" customHeight="1">
      <c r="A147" s="97" t="s">
        <v>767</v>
      </c>
      <c r="B147" s="110" t="s">
        <v>50</v>
      </c>
      <c r="C147" s="99">
        <v>32.042660189999999</v>
      </c>
      <c r="D147" s="83" t="s">
        <v>155</v>
      </c>
      <c r="E147" s="99">
        <v>32.542327149999998</v>
      </c>
      <c r="F147" s="83" t="s">
        <v>155</v>
      </c>
      <c r="G147" s="99">
        <v>31.980762824999999</v>
      </c>
      <c r="H147" s="84" t="str">
        <f>IF($B147="N/A","N/A",IF(G147&lt;100,"No",IF(G147=100,"No","Yes")))</f>
        <v>N/A</v>
      </c>
      <c r="I147" s="85">
        <v>1.5589999999999999</v>
      </c>
      <c r="J147" s="85">
        <v>-1.73</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30.768177813000001</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20946</v>
      </c>
      <c r="D149" s="84" t="str">
        <f t="shared" ref="D149:D175" si="61">IF($B149="N/A","N/A",IF(C149&gt;10,"No",IF(C149&lt;-10,"No","Yes")))</f>
        <v>N/A</v>
      </c>
      <c r="E149" s="83">
        <v>20620</v>
      </c>
      <c r="F149" s="84" t="str">
        <f t="shared" ref="F149:F175" si="62">IF($B149="N/A","N/A",IF(E149&gt;10,"No",IF(E149&lt;-10,"No","Yes")))</f>
        <v>N/A</v>
      </c>
      <c r="G149" s="83">
        <v>20206</v>
      </c>
      <c r="H149" s="84" t="str">
        <f t="shared" ref="H149:H175" si="63">IF($B149="N/A","N/A",IF(G149&gt;10,"No",IF(G149&lt;-10,"No","Yes")))</f>
        <v>N/A</v>
      </c>
      <c r="I149" s="85">
        <v>-1.56</v>
      </c>
      <c r="J149" s="85">
        <v>-2.0099999999999998</v>
      </c>
      <c r="K149" s="86" t="s">
        <v>111</v>
      </c>
      <c r="L149" s="87" t="str">
        <f t="shared" si="57"/>
        <v>Yes</v>
      </c>
    </row>
    <row r="150" spans="1:12">
      <c r="A150" s="144" t="s">
        <v>768</v>
      </c>
      <c r="B150" s="82" t="s">
        <v>50</v>
      </c>
      <c r="C150" s="83">
        <v>4608</v>
      </c>
      <c r="D150" s="84" t="str">
        <f t="shared" si="61"/>
        <v>N/A</v>
      </c>
      <c r="E150" s="83">
        <v>4509</v>
      </c>
      <c r="F150" s="84" t="str">
        <f t="shared" si="62"/>
        <v>N/A</v>
      </c>
      <c r="G150" s="83">
        <v>4355</v>
      </c>
      <c r="H150" s="84" t="str">
        <f t="shared" si="63"/>
        <v>N/A</v>
      </c>
      <c r="I150" s="85">
        <v>-2.15</v>
      </c>
      <c r="J150" s="85">
        <v>-3.42</v>
      </c>
      <c r="K150" s="86" t="s">
        <v>111</v>
      </c>
      <c r="L150" s="87" t="str">
        <f t="shared" si="57"/>
        <v>Yes</v>
      </c>
    </row>
    <row r="151" spans="1:12">
      <c r="A151" s="144" t="s">
        <v>769</v>
      </c>
      <c r="B151" s="82" t="s">
        <v>50</v>
      </c>
      <c r="C151" s="83">
        <v>3324</v>
      </c>
      <c r="D151" s="84" t="str">
        <f t="shared" si="61"/>
        <v>N/A</v>
      </c>
      <c r="E151" s="83">
        <v>3199</v>
      </c>
      <c r="F151" s="84" t="str">
        <f t="shared" si="62"/>
        <v>N/A</v>
      </c>
      <c r="G151" s="83">
        <v>3234</v>
      </c>
      <c r="H151" s="84" t="str">
        <f t="shared" si="63"/>
        <v>N/A</v>
      </c>
      <c r="I151" s="85">
        <v>-3.76</v>
      </c>
      <c r="J151" s="85">
        <v>1.0940000000000001</v>
      </c>
      <c r="K151" s="86" t="s">
        <v>111</v>
      </c>
      <c r="L151" s="87" t="str">
        <f t="shared" si="57"/>
        <v>Yes</v>
      </c>
    </row>
    <row r="152" spans="1:12">
      <c r="A152" s="144" t="s">
        <v>770</v>
      </c>
      <c r="B152" s="82" t="s">
        <v>50</v>
      </c>
      <c r="C152" s="83">
        <v>3885</v>
      </c>
      <c r="D152" s="84" t="str">
        <f t="shared" si="61"/>
        <v>N/A</v>
      </c>
      <c r="E152" s="83">
        <v>3882</v>
      </c>
      <c r="F152" s="84" t="str">
        <f t="shared" si="62"/>
        <v>N/A</v>
      </c>
      <c r="G152" s="83">
        <v>3891</v>
      </c>
      <c r="H152" s="84" t="str">
        <f t="shared" si="63"/>
        <v>N/A</v>
      </c>
      <c r="I152" s="85">
        <v>-7.6999999999999999E-2</v>
      </c>
      <c r="J152" s="85">
        <v>0.23180000000000001</v>
      </c>
      <c r="K152" s="86" t="s">
        <v>111</v>
      </c>
      <c r="L152" s="87" t="str">
        <f t="shared" si="57"/>
        <v>Yes</v>
      </c>
    </row>
    <row r="153" spans="1:12">
      <c r="A153" s="144" t="s">
        <v>771</v>
      </c>
      <c r="B153" s="82" t="s">
        <v>50</v>
      </c>
      <c r="C153" s="83">
        <v>9129</v>
      </c>
      <c r="D153" s="84" t="str">
        <f t="shared" si="61"/>
        <v>N/A</v>
      </c>
      <c r="E153" s="83">
        <v>9030</v>
      </c>
      <c r="F153" s="84" t="str">
        <f t="shared" si="62"/>
        <v>N/A</v>
      </c>
      <c r="G153" s="83">
        <v>8726</v>
      </c>
      <c r="H153" s="84" t="str">
        <f t="shared" si="63"/>
        <v>N/A</v>
      </c>
      <c r="I153" s="85">
        <v>-1.08</v>
      </c>
      <c r="J153" s="85">
        <v>-3.37</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44066</v>
      </c>
      <c r="D155" s="84" t="str">
        <f t="shared" si="61"/>
        <v>N/A</v>
      </c>
      <c r="E155" s="83">
        <v>44502</v>
      </c>
      <c r="F155" s="84" t="str">
        <f t="shared" si="62"/>
        <v>N/A</v>
      </c>
      <c r="G155" s="83">
        <v>44553</v>
      </c>
      <c r="H155" s="84" t="str">
        <f t="shared" si="63"/>
        <v>N/A</v>
      </c>
      <c r="I155" s="85">
        <v>0.98939999999999995</v>
      </c>
      <c r="J155" s="85">
        <v>0.11459999999999999</v>
      </c>
      <c r="K155" s="86" t="s">
        <v>111</v>
      </c>
      <c r="L155" s="87" t="str">
        <f t="shared" si="57"/>
        <v>Yes</v>
      </c>
    </row>
    <row r="156" spans="1:12">
      <c r="A156" s="144" t="s">
        <v>773</v>
      </c>
      <c r="B156" s="82" t="s">
        <v>50</v>
      </c>
      <c r="C156" s="83">
        <v>32642</v>
      </c>
      <c r="D156" s="84" t="str">
        <f t="shared" si="61"/>
        <v>N/A</v>
      </c>
      <c r="E156" s="83">
        <v>32741</v>
      </c>
      <c r="F156" s="84" t="str">
        <f t="shared" si="62"/>
        <v>N/A</v>
      </c>
      <c r="G156" s="83">
        <v>31912</v>
      </c>
      <c r="H156" s="84" t="str">
        <f t="shared" si="63"/>
        <v>N/A</v>
      </c>
      <c r="I156" s="85">
        <v>0.30330000000000001</v>
      </c>
      <c r="J156" s="85">
        <v>-2.5299999999999998</v>
      </c>
      <c r="K156" s="86" t="s">
        <v>111</v>
      </c>
      <c r="L156" s="87" t="str">
        <f t="shared" si="57"/>
        <v>Yes</v>
      </c>
    </row>
    <row r="157" spans="1:12">
      <c r="A157" s="144" t="s">
        <v>774</v>
      </c>
      <c r="B157" s="82" t="s">
        <v>50</v>
      </c>
      <c r="C157" s="83">
        <v>985</v>
      </c>
      <c r="D157" s="84" t="str">
        <f t="shared" si="61"/>
        <v>N/A</v>
      </c>
      <c r="E157" s="83">
        <v>1001</v>
      </c>
      <c r="F157" s="84" t="str">
        <f t="shared" si="62"/>
        <v>N/A</v>
      </c>
      <c r="G157" s="83">
        <v>1106</v>
      </c>
      <c r="H157" s="84" t="str">
        <f t="shared" si="63"/>
        <v>N/A</v>
      </c>
      <c r="I157" s="85">
        <v>1.6240000000000001</v>
      </c>
      <c r="J157" s="85">
        <v>10.49</v>
      </c>
      <c r="K157" s="86" t="s">
        <v>111</v>
      </c>
      <c r="L157" s="87" t="str">
        <f t="shared" si="57"/>
        <v>No</v>
      </c>
    </row>
    <row r="158" spans="1:12">
      <c r="A158" s="144" t="s">
        <v>867</v>
      </c>
      <c r="B158" s="82" t="s">
        <v>50</v>
      </c>
      <c r="C158" s="83">
        <v>1800</v>
      </c>
      <c r="D158" s="84" t="str">
        <f t="shared" si="61"/>
        <v>N/A</v>
      </c>
      <c r="E158" s="83">
        <v>1986</v>
      </c>
      <c r="F158" s="84" t="str">
        <f t="shared" si="62"/>
        <v>N/A</v>
      </c>
      <c r="G158" s="83">
        <v>2248</v>
      </c>
      <c r="H158" s="84" t="str">
        <f t="shared" si="63"/>
        <v>N/A</v>
      </c>
      <c r="I158" s="85">
        <v>10.33</v>
      </c>
      <c r="J158" s="85">
        <v>13.19</v>
      </c>
      <c r="K158" s="86" t="s">
        <v>111</v>
      </c>
      <c r="L158" s="87" t="str">
        <f t="shared" si="57"/>
        <v>No</v>
      </c>
    </row>
    <row r="159" spans="1:12">
      <c r="A159" s="144" t="s">
        <v>789</v>
      </c>
      <c r="B159" s="82" t="s">
        <v>50</v>
      </c>
      <c r="C159" s="83">
        <v>8639</v>
      </c>
      <c r="D159" s="84" t="str">
        <f t="shared" si="61"/>
        <v>N/A</v>
      </c>
      <c r="E159" s="83">
        <v>8774</v>
      </c>
      <c r="F159" s="84" t="str">
        <f t="shared" si="62"/>
        <v>N/A</v>
      </c>
      <c r="G159" s="83">
        <v>9287</v>
      </c>
      <c r="H159" s="84" t="str">
        <f t="shared" si="63"/>
        <v>N/A</v>
      </c>
      <c r="I159" s="85">
        <v>1.5629999999999999</v>
      </c>
      <c r="J159" s="85">
        <v>5.8470000000000004</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99916</v>
      </c>
      <c r="D161" s="84" t="str">
        <f t="shared" si="61"/>
        <v>N/A</v>
      </c>
      <c r="E161" s="83">
        <v>98599</v>
      </c>
      <c r="F161" s="84" t="str">
        <f t="shared" si="62"/>
        <v>N/A</v>
      </c>
      <c r="G161" s="83">
        <v>96244</v>
      </c>
      <c r="H161" s="84" t="str">
        <f t="shared" si="63"/>
        <v>N/A</v>
      </c>
      <c r="I161" s="85">
        <v>-1.32</v>
      </c>
      <c r="J161" s="85">
        <v>-2.39</v>
      </c>
      <c r="K161" s="86" t="s">
        <v>111</v>
      </c>
      <c r="L161" s="87" t="str">
        <f t="shared" si="57"/>
        <v>Yes</v>
      </c>
    </row>
    <row r="162" spans="1:12">
      <c r="A162" s="144" t="s">
        <v>776</v>
      </c>
      <c r="B162" s="82" t="s">
        <v>50</v>
      </c>
      <c r="C162" s="83">
        <v>23624</v>
      </c>
      <c r="D162" s="84" t="str">
        <f t="shared" si="61"/>
        <v>N/A</v>
      </c>
      <c r="E162" s="83">
        <v>21476</v>
      </c>
      <c r="F162" s="84" t="str">
        <f t="shared" si="62"/>
        <v>N/A</v>
      </c>
      <c r="G162" s="83">
        <v>17391</v>
      </c>
      <c r="H162" s="84" t="str">
        <f t="shared" si="63"/>
        <v>N/A</v>
      </c>
      <c r="I162" s="85">
        <v>-9.09</v>
      </c>
      <c r="J162" s="85">
        <v>-19</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11</v>
      </c>
      <c r="D164" s="84" t="str">
        <f t="shared" si="61"/>
        <v>N/A</v>
      </c>
      <c r="E164" s="83">
        <v>0</v>
      </c>
      <c r="F164" s="84" t="str">
        <f t="shared" si="62"/>
        <v>N/A</v>
      </c>
      <c r="G164" s="83">
        <v>0</v>
      </c>
      <c r="H164" s="84" t="str">
        <f t="shared" si="63"/>
        <v>N/A</v>
      </c>
      <c r="I164" s="85">
        <v>-100</v>
      </c>
      <c r="J164" s="85" t="s">
        <v>1090</v>
      </c>
      <c r="K164" s="86" t="s">
        <v>111</v>
      </c>
      <c r="L164" s="87" t="str">
        <f t="shared" si="57"/>
        <v>N/A</v>
      </c>
    </row>
    <row r="165" spans="1:12">
      <c r="A165" s="144" t="s">
        <v>779</v>
      </c>
      <c r="B165" s="82" t="s">
        <v>50</v>
      </c>
      <c r="C165" s="83">
        <v>32831</v>
      </c>
      <c r="D165" s="84" t="str">
        <f t="shared" si="61"/>
        <v>N/A</v>
      </c>
      <c r="E165" s="83">
        <v>34182</v>
      </c>
      <c r="F165" s="84" t="str">
        <f t="shared" si="62"/>
        <v>N/A</v>
      </c>
      <c r="G165" s="83">
        <v>36086</v>
      </c>
      <c r="H165" s="84" t="str">
        <f t="shared" si="63"/>
        <v>N/A</v>
      </c>
      <c r="I165" s="85">
        <v>4.1150000000000002</v>
      </c>
      <c r="J165" s="85">
        <v>5.57</v>
      </c>
      <c r="K165" s="86" t="s">
        <v>111</v>
      </c>
      <c r="L165" s="87" t="str">
        <f t="shared" si="57"/>
        <v>Yes</v>
      </c>
    </row>
    <row r="166" spans="1:12">
      <c r="A166" s="144" t="s">
        <v>780</v>
      </c>
      <c r="B166" s="82" t="s">
        <v>50</v>
      </c>
      <c r="C166" s="83">
        <v>9990</v>
      </c>
      <c r="D166" s="84" t="str">
        <f t="shared" si="61"/>
        <v>N/A</v>
      </c>
      <c r="E166" s="83">
        <v>9495</v>
      </c>
      <c r="F166" s="84" t="str">
        <f t="shared" si="62"/>
        <v>N/A</v>
      </c>
      <c r="G166" s="83">
        <v>10715</v>
      </c>
      <c r="H166" s="84" t="str">
        <f t="shared" si="63"/>
        <v>N/A</v>
      </c>
      <c r="I166" s="85">
        <v>-4.95</v>
      </c>
      <c r="J166" s="85">
        <v>12.85</v>
      </c>
      <c r="K166" s="86" t="s">
        <v>111</v>
      </c>
      <c r="L166" s="87" t="str">
        <f t="shared" si="57"/>
        <v>No</v>
      </c>
    </row>
    <row r="167" spans="1:12">
      <c r="A167" s="144" t="s">
        <v>781</v>
      </c>
      <c r="B167" s="82" t="s">
        <v>50</v>
      </c>
      <c r="C167" s="83">
        <v>6298</v>
      </c>
      <c r="D167" s="84" t="str">
        <f t="shared" si="61"/>
        <v>N/A</v>
      </c>
      <c r="E167" s="83">
        <v>6091</v>
      </c>
      <c r="F167" s="84" t="str">
        <f t="shared" si="62"/>
        <v>N/A</v>
      </c>
      <c r="G167" s="83">
        <v>5889</v>
      </c>
      <c r="H167" s="84" t="str">
        <f t="shared" si="63"/>
        <v>N/A</v>
      </c>
      <c r="I167" s="85">
        <v>-3.29</v>
      </c>
      <c r="J167" s="85">
        <v>-3.32</v>
      </c>
      <c r="K167" s="86" t="s">
        <v>111</v>
      </c>
      <c r="L167" s="87" t="str">
        <f t="shared" si="57"/>
        <v>Yes</v>
      </c>
    </row>
    <row r="168" spans="1:12">
      <c r="A168" s="144" t="s">
        <v>782</v>
      </c>
      <c r="B168" s="82" t="s">
        <v>50</v>
      </c>
      <c r="C168" s="83">
        <v>27171</v>
      </c>
      <c r="D168" s="84" t="str">
        <f t="shared" si="61"/>
        <v>N/A</v>
      </c>
      <c r="E168" s="83">
        <v>27355</v>
      </c>
      <c r="F168" s="84" t="str">
        <f t="shared" si="62"/>
        <v>N/A</v>
      </c>
      <c r="G168" s="83">
        <v>26163</v>
      </c>
      <c r="H168" s="84" t="str">
        <f t="shared" si="63"/>
        <v>N/A</v>
      </c>
      <c r="I168" s="85">
        <v>0.67720000000000002</v>
      </c>
      <c r="J168" s="85">
        <v>-4.3600000000000003</v>
      </c>
      <c r="K168" s="86" t="s">
        <v>111</v>
      </c>
      <c r="L168" s="87" t="str">
        <f t="shared" si="57"/>
        <v>Yes</v>
      </c>
    </row>
    <row r="169" spans="1:12">
      <c r="A169" s="81" t="s">
        <v>590</v>
      </c>
      <c r="B169" s="82" t="s">
        <v>50</v>
      </c>
      <c r="C169" s="83">
        <v>56122</v>
      </c>
      <c r="D169" s="84" t="str">
        <f t="shared" si="61"/>
        <v>N/A</v>
      </c>
      <c r="E169" s="83">
        <v>54228</v>
      </c>
      <c r="F169" s="84" t="str">
        <f t="shared" si="62"/>
        <v>N/A</v>
      </c>
      <c r="G169" s="83">
        <v>52475</v>
      </c>
      <c r="H169" s="84" t="str">
        <f t="shared" si="63"/>
        <v>N/A</v>
      </c>
      <c r="I169" s="85">
        <v>-3.37</v>
      </c>
      <c r="J169" s="85">
        <v>-3.23</v>
      </c>
      <c r="K169" s="86" t="s">
        <v>111</v>
      </c>
      <c r="L169" s="87" t="str">
        <f t="shared" si="57"/>
        <v>Yes</v>
      </c>
    </row>
    <row r="170" spans="1:12">
      <c r="A170" s="144" t="s">
        <v>783</v>
      </c>
      <c r="B170" s="82" t="s">
        <v>50</v>
      </c>
      <c r="C170" s="83">
        <v>9481</v>
      </c>
      <c r="D170" s="84" t="str">
        <f t="shared" si="61"/>
        <v>N/A</v>
      </c>
      <c r="E170" s="83">
        <v>8262</v>
      </c>
      <c r="F170" s="84" t="str">
        <f t="shared" si="62"/>
        <v>N/A</v>
      </c>
      <c r="G170" s="83">
        <v>7847</v>
      </c>
      <c r="H170" s="84" t="str">
        <f t="shared" si="63"/>
        <v>N/A</v>
      </c>
      <c r="I170" s="85">
        <v>-12.9</v>
      </c>
      <c r="J170" s="85">
        <v>-5.0199999999999996</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38</v>
      </c>
      <c r="D172" s="84" t="str">
        <f t="shared" si="61"/>
        <v>N/A</v>
      </c>
      <c r="E172" s="83">
        <v>31</v>
      </c>
      <c r="F172" s="84" t="str">
        <f t="shared" si="62"/>
        <v>N/A</v>
      </c>
      <c r="G172" s="83">
        <v>29</v>
      </c>
      <c r="H172" s="84" t="str">
        <f t="shared" si="63"/>
        <v>N/A</v>
      </c>
      <c r="I172" s="85">
        <v>-18.399999999999999</v>
      </c>
      <c r="J172" s="85">
        <v>-6.45</v>
      </c>
      <c r="K172" s="86" t="s">
        <v>111</v>
      </c>
      <c r="L172" s="87" t="str">
        <f t="shared" si="57"/>
        <v>Yes</v>
      </c>
    </row>
    <row r="173" spans="1:12">
      <c r="A173" s="144" t="s">
        <v>786</v>
      </c>
      <c r="B173" s="82" t="s">
        <v>50</v>
      </c>
      <c r="C173" s="83">
        <v>1598</v>
      </c>
      <c r="D173" s="84" t="str">
        <f t="shared" si="61"/>
        <v>N/A</v>
      </c>
      <c r="E173" s="83">
        <v>1427</v>
      </c>
      <c r="F173" s="84" t="str">
        <f t="shared" si="62"/>
        <v>N/A</v>
      </c>
      <c r="G173" s="83">
        <v>1448</v>
      </c>
      <c r="H173" s="84" t="str">
        <f t="shared" si="63"/>
        <v>N/A</v>
      </c>
      <c r="I173" s="85">
        <v>-10.7</v>
      </c>
      <c r="J173" s="85">
        <v>1.472</v>
      </c>
      <c r="K173" s="86" t="s">
        <v>111</v>
      </c>
      <c r="L173" s="87" t="str">
        <f t="shared" si="57"/>
        <v>Yes</v>
      </c>
    </row>
    <row r="174" spans="1:12">
      <c r="A174" s="144" t="s">
        <v>787</v>
      </c>
      <c r="B174" s="82" t="s">
        <v>50</v>
      </c>
      <c r="C174" s="83">
        <v>23619</v>
      </c>
      <c r="D174" s="84" t="str">
        <f t="shared" si="61"/>
        <v>N/A</v>
      </c>
      <c r="E174" s="83">
        <v>23616</v>
      </c>
      <c r="F174" s="84" t="str">
        <f t="shared" si="62"/>
        <v>N/A</v>
      </c>
      <c r="G174" s="83">
        <v>23172</v>
      </c>
      <c r="H174" s="84" t="str">
        <f t="shared" si="63"/>
        <v>N/A</v>
      </c>
      <c r="I174" s="85">
        <v>-1.2999999999999999E-2</v>
      </c>
      <c r="J174" s="85">
        <v>-1.88</v>
      </c>
      <c r="K174" s="86" t="s">
        <v>111</v>
      </c>
      <c r="L174" s="87" t="str">
        <f t="shared" si="57"/>
        <v>Yes</v>
      </c>
    </row>
    <row r="175" spans="1:12">
      <c r="A175" s="144" t="s">
        <v>788</v>
      </c>
      <c r="B175" s="101" t="s">
        <v>50</v>
      </c>
      <c r="C175" s="114">
        <v>21386</v>
      </c>
      <c r="D175" s="103" t="str">
        <f t="shared" si="61"/>
        <v>N/A</v>
      </c>
      <c r="E175" s="114">
        <v>20892</v>
      </c>
      <c r="F175" s="103" t="str">
        <f t="shared" si="62"/>
        <v>N/A</v>
      </c>
      <c r="G175" s="114">
        <v>19979</v>
      </c>
      <c r="H175" s="103" t="str">
        <f t="shared" si="63"/>
        <v>N/A</v>
      </c>
      <c r="I175" s="104">
        <v>-2.31</v>
      </c>
      <c r="J175" s="104">
        <v>-4.37</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10640</v>
      </c>
      <c r="D178" s="134" t="str">
        <f t="shared" ref="D178:D183" si="64">IF($B178="N/A","N/A",IF(C178&gt;10,"No",IF(C178&lt;-10,"No","Yes")))</f>
        <v>N/A</v>
      </c>
      <c r="E178" s="105">
        <v>10461</v>
      </c>
      <c r="F178" s="134" t="str">
        <f t="shared" ref="F178:F183" si="65">IF($B178="N/A","N/A",IF(E178&gt;10,"No",IF(E178&lt;-10,"No","Yes")))</f>
        <v>N/A</v>
      </c>
      <c r="G178" s="105">
        <v>10003</v>
      </c>
      <c r="H178" s="134" t="str">
        <f t="shared" ref="H178:H183" si="66">IF($B178="N/A","N/A",IF(G178&gt;10,"No",IF(G178&lt;-10,"No","Yes")))</f>
        <v>N/A</v>
      </c>
      <c r="I178" s="142">
        <v>-1.68</v>
      </c>
      <c r="J178" s="142">
        <v>-4.38</v>
      </c>
      <c r="K178" s="118" t="s">
        <v>112</v>
      </c>
      <c r="L178" s="109" t="str">
        <f t="shared" ref="L178:L183" si="67">IF(J178="Div by 0", "N/A", IF(K178="N/A","N/A", IF(J178&gt;VALUE(MID(K178,1,2)), "No", IF(J178&lt;-1*VALUE(MID(K178,1,2)), "No", "Yes"))))</f>
        <v>Yes</v>
      </c>
    </row>
    <row r="179" spans="1:12">
      <c r="A179" s="97" t="s">
        <v>654</v>
      </c>
      <c r="B179" s="110" t="s">
        <v>50</v>
      </c>
      <c r="C179" s="99">
        <v>4.8133906356000002</v>
      </c>
      <c r="D179" s="91" t="str">
        <f t="shared" si="64"/>
        <v>N/A</v>
      </c>
      <c r="E179" s="99">
        <v>4.7997467296999998</v>
      </c>
      <c r="F179" s="91" t="str">
        <f t="shared" si="65"/>
        <v>N/A</v>
      </c>
      <c r="G179" s="99">
        <v>4.6857287402000001</v>
      </c>
      <c r="H179" s="91" t="str">
        <f t="shared" si="66"/>
        <v>N/A</v>
      </c>
      <c r="I179" s="99">
        <v>-0.28299999999999997</v>
      </c>
      <c r="J179" s="99">
        <v>-2.38</v>
      </c>
      <c r="K179" s="86" t="s">
        <v>112</v>
      </c>
      <c r="L179" s="87" t="str">
        <f t="shared" si="67"/>
        <v>Yes</v>
      </c>
    </row>
    <row r="180" spans="1:12">
      <c r="A180" s="138" t="s">
        <v>655</v>
      </c>
      <c r="B180" s="110" t="s">
        <v>50</v>
      </c>
      <c r="C180" s="99">
        <v>37.12880741</v>
      </c>
      <c r="D180" s="91" t="str">
        <f t="shared" si="64"/>
        <v>N/A</v>
      </c>
      <c r="E180" s="99">
        <v>36.469447139000003</v>
      </c>
      <c r="F180" s="91" t="str">
        <f t="shared" si="65"/>
        <v>N/A</v>
      </c>
      <c r="G180" s="99">
        <v>35.791349103999998</v>
      </c>
      <c r="H180" s="91" t="str">
        <f t="shared" si="66"/>
        <v>N/A</v>
      </c>
      <c r="I180" s="99">
        <v>-1.78</v>
      </c>
      <c r="J180" s="99">
        <v>-1.86</v>
      </c>
      <c r="K180" s="86" t="s">
        <v>112</v>
      </c>
      <c r="L180" s="87" t="str">
        <f t="shared" si="67"/>
        <v>Yes</v>
      </c>
    </row>
    <row r="181" spans="1:12">
      <c r="A181" s="138" t="s">
        <v>656</v>
      </c>
      <c r="B181" s="110" t="s">
        <v>50</v>
      </c>
      <c r="C181" s="99">
        <v>6.2724095674999996</v>
      </c>
      <c r="D181" s="91" t="str">
        <f t="shared" si="64"/>
        <v>N/A</v>
      </c>
      <c r="E181" s="99">
        <v>6.3345467619000004</v>
      </c>
      <c r="F181" s="91" t="str">
        <f t="shared" si="65"/>
        <v>N/A</v>
      </c>
      <c r="G181" s="99">
        <v>6.0153076111999999</v>
      </c>
      <c r="H181" s="91" t="str">
        <f t="shared" si="66"/>
        <v>N/A</v>
      </c>
      <c r="I181" s="99">
        <v>0.99060000000000004</v>
      </c>
      <c r="J181" s="99">
        <v>-5.04</v>
      </c>
      <c r="K181" s="86" t="s">
        <v>112</v>
      </c>
      <c r="L181" s="87" t="str">
        <f t="shared" si="67"/>
        <v>Yes</v>
      </c>
    </row>
    <row r="182" spans="1:12">
      <c r="A182" s="138" t="s">
        <v>657</v>
      </c>
      <c r="B182" s="110" t="s">
        <v>50</v>
      </c>
      <c r="C182" s="99">
        <v>9.4079026400000001E-2</v>
      </c>
      <c r="D182" s="91" t="str">
        <f t="shared" si="64"/>
        <v>N/A</v>
      </c>
      <c r="E182" s="99">
        <v>0.1075061613</v>
      </c>
      <c r="F182" s="91" t="str">
        <f t="shared" si="65"/>
        <v>N/A</v>
      </c>
      <c r="G182" s="99">
        <v>8.2083038900000002E-2</v>
      </c>
      <c r="H182" s="91" t="str">
        <f t="shared" si="66"/>
        <v>N/A</v>
      </c>
      <c r="I182" s="99">
        <v>14.27</v>
      </c>
      <c r="J182" s="99">
        <v>-23.6</v>
      </c>
      <c r="K182" s="86" t="s">
        <v>112</v>
      </c>
      <c r="L182" s="87" t="str">
        <f t="shared" si="67"/>
        <v>No</v>
      </c>
    </row>
    <row r="183" spans="1:12">
      <c r="A183" s="138" t="s">
        <v>658</v>
      </c>
      <c r="B183" s="94" t="s">
        <v>50</v>
      </c>
      <c r="C183" s="143">
        <v>8.9091621999999992E-3</v>
      </c>
      <c r="D183" s="141" t="str">
        <f t="shared" si="64"/>
        <v>N/A</v>
      </c>
      <c r="E183" s="143">
        <v>2.9505052699999999E-2</v>
      </c>
      <c r="F183" s="141" t="str">
        <f t="shared" si="65"/>
        <v>N/A</v>
      </c>
      <c r="G183" s="143">
        <v>2.2868032399999998E-2</v>
      </c>
      <c r="H183" s="141" t="str">
        <f t="shared" si="66"/>
        <v>N/A</v>
      </c>
      <c r="I183" s="143">
        <v>231.2</v>
      </c>
      <c r="J183" s="143">
        <v>-22.5</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14459</v>
      </c>
      <c r="D185" s="107" t="str">
        <f t="shared" ref="D185:D191" si="68">IF($B185="N/A","N/A",IF(C185&gt;10,"No",IF(C185&lt;-10,"No","Yes")))</f>
        <v>N/A</v>
      </c>
      <c r="E185" s="106">
        <v>10414</v>
      </c>
      <c r="F185" s="107" t="str">
        <f t="shared" ref="F185:F191" si="69">IF($B185="N/A","N/A",IF(E185&gt;10,"No",IF(E185&lt;-10,"No","Yes")))</f>
        <v>N/A</v>
      </c>
      <c r="G185" s="106">
        <v>7766</v>
      </c>
      <c r="H185" s="107" t="str">
        <f t="shared" ref="H185:H191" si="70">IF($B185="N/A","N/A",IF(G185&gt;10,"No",IF(G185&lt;-10,"No","Yes")))</f>
        <v>N/A</v>
      </c>
      <c r="I185" s="108">
        <v>-28</v>
      </c>
      <c r="J185" s="108">
        <v>-25.4</v>
      </c>
      <c r="K185" s="118" t="s">
        <v>112</v>
      </c>
      <c r="L185" s="109" t="str">
        <f t="shared" ref="L185:L192" si="71">IF(J185="Div by 0", "N/A", IF(K185="N/A","N/A", IF(J185&gt;VALUE(MID(K185,1,2)), "No", IF(J185&lt;-1*VALUE(MID(K185,1,2)), "No", "Yes"))))</f>
        <v>No</v>
      </c>
    </row>
    <row r="186" spans="1:12" ht="12.75" customHeight="1">
      <c r="A186" s="97" t="s">
        <v>345</v>
      </c>
      <c r="B186" s="82" t="s">
        <v>50</v>
      </c>
      <c r="C186" s="90">
        <v>6.5410540601999996</v>
      </c>
      <c r="D186" s="84" t="str">
        <f t="shared" si="68"/>
        <v>N/A</v>
      </c>
      <c r="E186" s="90">
        <v>4.7781820518</v>
      </c>
      <c r="F186" s="84" t="str">
        <f t="shared" si="69"/>
        <v>N/A</v>
      </c>
      <c r="G186" s="90">
        <v>3.6378455860000001</v>
      </c>
      <c r="H186" s="84" t="str">
        <f t="shared" si="70"/>
        <v>N/A</v>
      </c>
      <c r="I186" s="85">
        <v>-27</v>
      </c>
      <c r="J186" s="85">
        <v>-23.9</v>
      </c>
      <c r="K186" s="86" t="s">
        <v>112</v>
      </c>
      <c r="L186" s="87" t="str">
        <f t="shared" si="71"/>
        <v>No</v>
      </c>
    </row>
    <row r="187" spans="1:12" ht="12.75" customHeight="1">
      <c r="A187" s="138" t="s">
        <v>581</v>
      </c>
      <c r="B187" s="82" t="s">
        <v>50</v>
      </c>
      <c r="C187" s="90">
        <v>13.18151437</v>
      </c>
      <c r="D187" s="84" t="str">
        <f t="shared" si="68"/>
        <v>N/A</v>
      </c>
      <c r="E187" s="90">
        <v>10.703200775999999</v>
      </c>
      <c r="F187" s="84" t="str">
        <f t="shared" si="69"/>
        <v>N/A</v>
      </c>
      <c r="G187" s="90">
        <v>10.472136988999999</v>
      </c>
      <c r="H187" s="84" t="str">
        <f t="shared" si="70"/>
        <v>N/A</v>
      </c>
      <c r="I187" s="85">
        <v>-18.8</v>
      </c>
      <c r="J187" s="85">
        <v>-2.16</v>
      </c>
      <c r="K187" s="86" t="s">
        <v>112</v>
      </c>
      <c r="L187" s="87" t="str">
        <f t="shared" si="71"/>
        <v>Yes</v>
      </c>
    </row>
    <row r="188" spans="1:12" ht="12.75" customHeight="1">
      <c r="A188" s="138" t="s">
        <v>580</v>
      </c>
      <c r="B188" s="82" t="s">
        <v>50</v>
      </c>
      <c r="C188" s="90">
        <v>13.234693414000001</v>
      </c>
      <c r="D188" s="84" t="str">
        <f t="shared" si="68"/>
        <v>N/A</v>
      </c>
      <c r="E188" s="90">
        <v>11.354545863</v>
      </c>
      <c r="F188" s="84" t="str">
        <f t="shared" si="69"/>
        <v>N/A</v>
      </c>
      <c r="G188" s="90">
        <v>10.645747761000001</v>
      </c>
      <c r="H188" s="84" t="str">
        <f t="shared" si="70"/>
        <v>N/A</v>
      </c>
      <c r="I188" s="85">
        <v>-14.2</v>
      </c>
      <c r="J188" s="85">
        <v>-6.24</v>
      </c>
      <c r="K188" s="86" t="s">
        <v>112</v>
      </c>
      <c r="L188" s="87" t="str">
        <f t="shared" si="71"/>
        <v>Yes</v>
      </c>
    </row>
    <row r="189" spans="1:12" ht="12.75" customHeight="1">
      <c r="A189" s="138" t="s">
        <v>579</v>
      </c>
      <c r="B189" s="82" t="s">
        <v>50</v>
      </c>
      <c r="C189" s="90">
        <v>5.7898634852999997</v>
      </c>
      <c r="D189" s="84" t="str">
        <f t="shared" si="68"/>
        <v>N/A</v>
      </c>
      <c r="E189" s="90">
        <v>3.1207213055</v>
      </c>
      <c r="F189" s="84" t="str">
        <f t="shared" si="69"/>
        <v>N/A</v>
      </c>
      <c r="G189" s="90">
        <v>0.88836706700000001</v>
      </c>
      <c r="H189" s="84" t="str">
        <f t="shared" si="70"/>
        <v>N/A</v>
      </c>
      <c r="I189" s="85">
        <v>-46.1</v>
      </c>
      <c r="J189" s="85">
        <v>-71.5</v>
      </c>
      <c r="K189" s="86" t="s">
        <v>112</v>
      </c>
      <c r="L189" s="87" t="str">
        <f t="shared" si="71"/>
        <v>No</v>
      </c>
    </row>
    <row r="190" spans="1:12" ht="12.75" customHeight="1">
      <c r="A190" s="138" t="s">
        <v>578</v>
      </c>
      <c r="B190" s="82" t="s">
        <v>50</v>
      </c>
      <c r="C190" s="90">
        <v>0.14432842739999999</v>
      </c>
      <c r="D190" s="84" t="str">
        <f t="shared" si="68"/>
        <v>N/A</v>
      </c>
      <c r="E190" s="90">
        <v>0.1419930663</v>
      </c>
      <c r="F190" s="84" t="str">
        <f t="shared" si="69"/>
        <v>N/A</v>
      </c>
      <c r="G190" s="90">
        <v>9.9094807100000001E-2</v>
      </c>
      <c r="H190" s="84" t="str">
        <f t="shared" si="70"/>
        <v>N/A</v>
      </c>
      <c r="I190" s="85">
        <v>-1.62</v>
      </c>
      <c r="J190" s="85">
        <v>-30.2</v>
      </c>
      <c r="K190" s="86" t="s">
        <v>112</v>
      </c>
      <c r="L190" s="87" t="str">
        <f t="shared" si="71"/>
        <v>No</v>
      </c>
    </row>
    <row r="191" spans="1:12" ht="12.75" customHeight="1">
      <c r="A191" s="97" t="s">
        <v>346</v>
      </c>
      <c r="B191" s="82" t="s">
        <v>50</v>
      </c>
      <c r="C191" s="83">
        <v>2052</v>
      </c>
      <c r="D191" s="84" t="str">
        <f t="shared" si="68"/>
        <v>N/A</v>
      </c>
      <c r="E191" s="83">
        <v>1569</v>
      </c>
      <c r="F191" s="84" t="str">
        <f t="shared" si="69"/>
        <v>N/A</v>
      </c>
      <c r="G191" s="83">
        <v>1499</v>
      </c>
      <c r="H191" s="84" t="str">
        <f t="shared" si="70"/>
        <v>N/A</v>
      </c>
      <c r="I191" s="85">
        <v>-23.5</v>
      </c>
      <c r="J191" s="85">
        <v>-4.46</v>
      </c>
      <c r="K191" s="86" t="s">
        <v>112</v>
      </c>
      <c r="L191" s="87" t="str">
        <f t="shared" si="71"/>
        <v>Yes</v>
      </c>
    </row>
    <row r="192" spans="1:12" ht="25.5">
      <c r="A192" s="92" t="s">
        <v>343</v>
      </c>
      <c r="B192" s="145" t="s">
        <v>50</v>
      </c>
      <c r="C192" s="106">
        <v>15941</v>
      </c>
      <c r="D192" s="107" t="str">
        <f>IF($B192="N/A","N/A",IF(C192&gt;10,"No",IF(C192&lt;-10,"No","Yes")))</f>
        <v>N/A</v>
      </c>
      <c r="E192" s="106">
        <v>12250</v>
      </c>
      <c r="F192" s="107" t="str">
        <f>IF($B192="N/A","N/A",IF(E192&gt;10,"No",IF(E192&lt;-10,"No","Yes")))</f>
        <v>N/A</v>
      </c>
      <c r="G192" s="106">
        <v>9881</v>
      </c>
      <c r="H192" s="107" t="str">
        <f>IF($B192="N/A","N/A",IF(G192&gt;10,"No",IF(G192&lt;-10,"No","Yes")))</f>
        <v>N/A</v>
      </c>
      <c r="I192" s="108">
        <v>-23.2</v>
      </c>
      <c r="J192" s="108">
        <v>-19.3</v>
      </c>
      <c r="K192" s="118" t="s">
        <v>112</v>
      </c>
      <c r="L192" s="109" t="str">
        <f t="shared" si="71"/>
        <v>No</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6502</v>
      </c>
      <c r="D194" s="107" t="str">
        <f t="shared" ref="D194:D267" si="72">IF($B194="N/A","N/A",IF(C194&gt;10,"No",IF(C194&lt;-10,"No","Yes")))</f>
        <v>N/A</v>
      </c>
      <c r="E194" s="106">
        <v>6780</v>
      </c>
      <c r="F194" s="107" t="str">
        <f t="shared" ref="F194:F267" si="73">IF($B194="N/A","N/A",IF(E194&gt;10,"No",IF(E194&lt;-10,"No","Yes")))</f>
        <v>N/A</v>
      </c>
      <c r="G194" s="106">
        <v>7016</v>
      </c>
      <c r="H194" s="107" t="str">
        <f t="shared" ref="H194:H246" si="74">IF($B194="N/A","N/A",IF(G194&gt;10,"No",IF(G194&lt;-10,"No","Yes")))</f>
        <v>N/A</v>
      </c>
      <c r="I194" s="108">
        <v>4.2759999999999998</v>
      </c>
      <c r="J194" s="108">
        <v>3.4809999999999999</v>
      </c>
      <c r="K194" s="118" t="s">
        <v>112</v>
      </c>
      <c r="L194" s="109" t="str">
        <f t="shared" ref="L194:L230" si="75">IF(J194="Div by 0", "N/A", IF(K194="N/A","N/A", IF(J194&gt;VALUE(MID(K194,1,2)), "No", IF(J194&lt;-1*VALUE(MID(K194,1,2)), "No", "Yes"))))</f>
        <v>Yes</v>
      </c>
    </row>
    <row r="195" spans="1:12">
      <c r="A195" s="137" t="s">
        <v>347</v>
      </c>
      <c r="B195" s="82" t="s">
        <v>50</v>
      </c>
      <c r="C195" s="90">
        <v>2.9414159691999999</v>
      </c>
      <c r="D195" s="84" t="str">
        <f t="shared" si="72"/>
        <v>N/A</v>
      </c>
      <c r="E195" s="90">
        <v>3.1108195036000001</v>
      </c>
      <c r="F195" s="84" t="str">
        <f t="shared" si="73"/>
        <v>N/A</v>
      </c>
      <c r="G195" s="90">
        <v>3.2865213277000001</v>
      </c>
      <c r="H195" s="84" t="str">
        <f t="shared" si="74"/>
        <v>N/A</v>
      </c>
      <c r="I195" s="85">
        <v>5.7590000000000003</v>
      </c>
      <c r="J195" s="85">
        <v>5.6479999999999997</v>
      </c>
      <c r="K195" s="86" t="s">
        <v>112</v>
      </c>
      <c r="L195" s="87" t="str">
        <f t="shared" si="75"/>
        <v>Yes</v>
      </c>
    </row>
    <row r="196" spans="1:12">
      <c r="A196" s="138" t="s">
        <v>659</v>
      </c>
      <c r="B196" s="82" t="s">
        <v>50</v>
      </c>
      <c r="C196" s="90">
        <v>9.8109424234000002</v>
      </c>
      <c r="D196" s="84" t="str">
        <f t="shared" si="72"/>
        <v>N/A</v>
      </c>
      <c r="E196" s="90">
        <v>9.5489815713000006</v>
      </c>
      <c r="F196" s="84" t="str">
        <f t="shared" si="73"/>
        <v>N/A</v>
      </c>
      <c r="G196" s="90">
        <v>9.5565673562000004</v>
      </c>
      <c r="H196" s="84" t="str">
        <f t="shared" si="74"/>
        <v>N/A</v>
      </c>
      <c r="I196" s="85">
        <v>-2.67</v>
      </c>
      <c r="J196" s="85">
        <v>7.9399999999999998E-2</v>
      </c>
      <c r="K196" s="86" t="s">
        <v>112</v>
      </c>
      <c r="L196" s="87" t="str">
        <f t="shared" si="75"/>
        <v>Yes</v>
      </c>
    </row>
    <row r="197" spans="1:12">
      <c r="A197" s="138" t="s">
        <v>660</v>
      </c>
      <c r="B197" s="82" t="s">
        <v>50</v>
      </c>
      <c r="C197" s="90">
        <v>10.055371488</v>
      </c>
      <c r="D197" s="84" t="str">
        <f t="shared" si="72"/>
        <v>N/A</v>
      </c>
      <c r="E197" s="90">
        <v>10.752325738</v>
      </c>
      <c r="F197" s="84" t="str">
        <f t="shared" si="73"/>
        <v>N/A</v>
      </c>
      <c r="G197" s="90">
        <v>11.314614055</v>
      </c>
      <c r="H197" s="84" t="str">
        <f t="shared" si="74"/>
        <v>N/A</v>
      </c>
      <c r="I197" s="85">
        <v>6.931</v>
      </c>
      <c r="J197" s="85">
        <v>5.2290000000000001</v>
      </c>
      <c r="K197" s="86" t="s">
        <v>112</v>
      </c>
      <c r="L197" s="87" t="str">
        <f t="shared" si="75"/>
        <v>Yes</v>
      </c>
    </row>
    <row r="198" spans="1:12">
      <c r="A198" s="138" t="s">
        <v>661</v>
      </c>
      <c r="B198" s="82" t="s">
        <v>50</v>
      </c>
      <c r="C198" s="90">
        <v>3.0025221000000001E-3</v>
      </c>
      <c r="D198" s="84" t="str">
        <f t="shared" si="72"/>
        <v>N/A</v>
      </c>
      <c r="E198" s="90">
        <v>1.5213136E-2</v>
      </c>
      <c r="F198" s="84" t="str">
        <f t="shared" si="73"/>
        <v>N/A</v>
      </c>
      <c r="G198" s="90">
        <v>3.1170774299999999E-2</v>
      </c>
      <c r="H198" s="84" t="str">
        <f t="shared" si="74"/>
        <v>N/A</v>
      </c>
      <c r="I198" s="85">
        <v>406.7</v>
      </c>
      <c r="J198" s="85">
        <v>104.9</v>
      </c>
      <c r="K198" s="86" t="s">
        <v>112</v>
      </c>
      <c r="L198" s="87" t="str">
        <f t="shared" si="75"/>
        <v>No</v>
      </c>
    </row>
    <row r="199" spans="1:12">
      <c r="A199" s="138" t="s">
        <v>662</v>
      </c>
      <c r="B199" s="82" t="s">
        <v>50</v>
      </c>
      <c r="C199" s="90">
        <v>2.31638217E-2</v>
      </c>
      <c r="D199" s="84" t="str">
        <f t="shared" si="72"/>
        <v>N/A</v>
      </c>
      <c r="E199" s="90">
        <v>2.0284723800000001E-2</v>
      </c>
      <c r="F199" s="84" t="str">
        <f t="shared" si="73"/>
        <v>N/A</v>
      </c>
      <c r="G199" s="90">
        <v>2.6679371100000002E-2</v>
      </c>
      <c r="H199" s="84" t="str">
        <f t="shared" si="74"/>
        <v>N/A</v>
      </c>
      <c r="I199" s="85">
        <v>-12.4</v>
      </c>
      <c r="J199" s="85">
        <v>31.52</v>
      </c>
      <c r="K199" s="86" t="s">
        <v>112</v>
      </c>
      <c r="L199" s="87" t="str">
        <f t="shared" si="75"/>
        <v>No</v>
      </c>
    </row>
    <row r="200" spans="1:12">
      <c r="A200" s="138" t="s">
        <v>603</v>
      </c>
      <c r="B200" s="82" t="s">
        <v>50</v>
      </c>
      <c r="C200" s="83" t="s">
        <v>50</v>
      </c>
      <c r="D200" s="84" t="str">
        <f>IF($B200="N/A","N/A",IF(C200&gt;10,"No",IF(C200&lt;-10,"No","Yes")))</f>
        <v>N/A</v>
      </c>
      <c r="E200" s="83">
        <v>1921</v>
      </c>
      <c r="F200" s="84" t="str">
        <f>IF($B200="N/A","N/A",IF(E200&gt;10,"No",IF(E200&lt;-10,"No","Yes")))</f>
        <v>N/A</v>
      </c>
      <c r="G200" s="83">
        <v>1893</v>
      </c>
      <c r="H200" s="84" t="str">
        <f>IF($B200="N/A","N/A",IF(G200&gt;10,"No",IF(G200&lt;-10,"No","Yes")))</f>
        <v>N/A</v>
      </c>
      <c r="I200" s="85" t="s">
        <v>50</v>
      </c>
      <c r="J200" s="85">
        <v>-1.46</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48</v>
      </c>
      <c r="F201" s="84" t="str">
        <f>IF($B201="N/A","N/A",IF(E201&gt;10,"No",IF(E201&lt;-10,"No","Yes")))</f>
        <v>N/A</v>
      </c>
      <c r="G201" s="83">
        <v>38</v>
      </c>
      <c r="H201" s="84" t="str">
        <f>IF($B201="N/A","N/A",IF(G201&gt;10,"No",IF(G201&lt;-10,"No","Yes")))</f>
        <v>N/A</v>
      </c>
      <c r="I201" s="85" t="s">
        <v>50</v>
      </c>
      <c r="J201" s="85">
        <v>-20.8</v>
      </c>
      <c r="K201" s="86" t="s">
        <v>112</v>
      </c>
      <c r="L201" s="87" t="str">
        <f t="shared" si="76"/>
        <v>No</v>
      </c>
    </row>
    <row r="202" spans="1:12">
      <c r="A202" s="138" t="s">
        <v>605</v>
      </c>
      <c r="B202" s="82" t="s">
        <v>50</v>
      </c>
      <c r="C202" s="83" t="s">
        <v>50</v>
      </c>
      <c r="D202" s="84" t="str">
        <f>IF($B202="N/A","N/A",IF(C202&gt;10,"No",IF(C202&lt;-10,"No","Yes")))</f>
        <v>N/A</v>
      </c>
      <c r="E202" s="83">
        <v>3153</v>
      </c>
      <c r="F202" s="84" t="str">
        <f>IF($B202="N/A","N/A",IF(E202&gt;10,"No",IF(E202&lt;-10,"No","Yes")))</f>
        <v>N/A</v>
      </c>
      <c r="G202" s="83">
        <v>3243</v>
      </c>
      <c r="H202" s="84" t="str">
        <f>IF($B202="N/A","N/A",IF(G202&gt;10,"No",IF(G202&lt;-10,"No","Yes")))</f>
        <v>N/A</v>
      </c>
      <c r="I202" s="85" t="s">
        <v>50</v>
      </c>
      <c r="J202" s="85">
        <v>2.8540000000000001</v>
      </c>
      <c r="K202" s="86" t="s">
        <v>112</v>
      </c>
      <c r="L202" s="87" t="str">
        <f t="shared" si="76"/>
        <v>Yes</v>
      </c>
    </row>
    <row r="203" spans="1:12">
      <c r="A203" s="138" t="s">
        <v>606</v>
      </c>
      <c r="B203" s="82" t="s">
        <v>50</v>
      </c>
      <c r="C203" s="83" t="s">
        <v>50</v>
      </c>
      <c r="D203" s="84" t="str">
        <f>IF($B203="N/A","N/A",IF(C203&gt;10,"No",IF(C203&lt;-10,"No","Yes")))</f>
        <v>N/A</v>
      </c>
      <c r="E203" s="83">
        <v>1632</v>
      </c>
      <c r="F203" s="84" t="str">
        <f>IF($B203="N/A","N/A",IF(E203&gt;10,"No",IF(E203&lt;-10,"No","Yes")))</f>
        <v>N/A</v>
      </c>
      <c r="G203" s="83">
        <v>1798</v>
      </c>
      <c r="H203" s="84" t="str">
        <f>IF($B203="N/A","N/A",IF(G203&gt;10,"No",IF(G203&lt;-10,"No","Yes")))</f>
        <v>N/A</v>
      </c>
      <c r="I203" s="85" t="s">
        <v>50</v>
      </c>
      <c r="J203" s="85">
        <v>10.17</v>
      </c>
      <c r="K203" s="86" t="s">
        <v>112</v>
      </c>
      <c r="L203" s="87" t="str">
        <f t="shared" si="76"/>
        <v>Yes</v>
      </c>
    </row>
    <row r="204" spans="1:12">
      <c r="A204" s="138" t="s">
        <v>607</v>
      </c>
      <c r="B204" s="82" t="s">
        <v>50</v>
      </c>
      <c r="C204" s="83" t="s">
        <v>50</v>
      </c>
      <c r="D204" s="84" t="str">
        <f>IF($B204="N/A","N/A",IF(C204&gt;10,"No",IF(C204&lt;-10,"No","Yes")))</f>
        <v>N/A</v>
      </c>
      <c r="E204" s="83">
        <v>26</v>
      </c>
      <c r="F204" s="84" t="str">
        <f>IF($B204="N/A","N/A",IF(E204&gt;10,"No",IF(E204&lt;-10,"No","Yes")))</f>
        <v>N/A</v>
      </c>
      <c r="G204" s="83">
        <v>44</v>
      </c>
      <c r="H204" s="84" t="str">
        <f>IF($B204="N/A","N/A",IF(G204&gt;10,"No",IF(G204&lt;-10,"No","Yes")))</f>
        <v>N/A</v>
      </c>
      <c r="I204" s="85" t="s">
        <v>50</v>
      </c>
      <c r="J204" s="85">
        <v>69.23</v>
      </c>
      <c r="K204" s="86" t="s">
        <v>112</v>
      </c>
      <c r="L204" s="87" t="str">
        <f t="shared" si="76"/>
        <v>No</v>
      </c>
    </row>
    <row r="205" spans="1:12" ht="12.75" customHeight="1">
      <c r="A205" s="97" t="s">
        <v>664</v>
      </c>
      <c r="B205" s="82" t="s">
        <v>50</v>
      </c>
      <c r="C205" s="83">
        <v>2423</v>
      </c>
      <c r="D205" s="84" t="str">
        <f t="shared" si="72"/>
        <v>N/A</v>
      </c>
      <c r="E205" s="83">
        <v>2349</v>
      </c>
      <c r="F205" s="84" t="str">
        <f t="shared" si="73"/>
        <v>N/A</v>
      </c>
      <c r="G205" s="83">
        <v>2570</v>
      </c>
      <c r="H205" s="84" t="str">
        <f t="shared" si="74"/>
        <v>N/A</v>
      </c>
      <c r="I205" s="85">
        <v>-3.05</v>
      </c>
      <c r="J205" s="85">
        <v>9.4079999999999995</v>
      </c>
      <c r="K205" s="86" t="s">
        <v>112</v>
      </c>
      <c r="L205" s="87" t="str">
        <f t="shared" si="75"/>
        <v>Yes</v>
      </c>
    </row>
    <row r="206" spans="1:12">
      <c r="A206" s="138" t="s">
        <v>603</v>
      </c>
      <c r="B206" s="82" t="s">
        <v>50</v>
      </c>
      <c r="C206" s="83">
        <v>1241</v>
      </c>
      <c r="D206" s="84" t="str">
        <f>IF($B206="N/A","N/A",IF(C206&gt;10,"No",IF(C206&lt;-10,"No","Yes")))</f>
        <v>N/A</v>
      </c>
      <c r="E206" s="83">
        <v>1134</v>
      </c>
      <c r="F206" s="84" t="str">
        <f>IF($B206="N/A","N/A",IF(E206&gt;10,"No",IF(E206&lt;-10,"No","Yes")))</f>
        <v>N/A</v>
      </c>
      <c r="G206" s="83">
        <v>1174</v>
      </c>
      <c r="H206" s="84" t="str">
        <f>IF($B206="N/A","N/A",IF(G206&gt;10,"No",IF(G206&lt;-10,"No","Yes")))</f>
        <v>N/A</v>
      </c>
      <c r="I206" s="85">
        <v>-8.6199999999999992</v>
      </c>
      <c r="J206" s="85">
        <v>3.5270000000000001</v>
      </c>
      <c r="K206" s="86" t="s">
        <v>112</v>
      </c>
      <c r="L206" s="87" t="str">
        <f t="shared" si="75"/>
        <v>Yes</v>
      </c>
    </row>
    <row r="207" spans="1:12">
      <c r="A207" s="138" t="s">
        <v>604</v>
      </c>
      <c r="B207" s="82" t="s">
        <v>50</v>
      </c>
      <c r="C207" s="83">
        <v>31</v>
      </c>
      <c r="D207" s="84" t="str">
        <f>IF($B207="N/A","N/A",IF(C207&gt;10,"No",IF(C207&lt;-10,"No","Yes")))</f>
        <v>N/A</v>
      </c>
      <c r="E207" s="83">
        <v>35</v>
      </c>
      <c r="F207" s="84" t="str">
        <f>IF($B207="N/A","N/A",IF(E207&gt;10,"No",IF(E207&lt;-10,"No","Yes")))</f>
        <v>N/A</v>
      </c>
      <c r="G207" s="83">
        <v>29</v>
      </c>
      <c r="H207" s="84" t="str">
        <f>IF($B207="N/A","N/A",IF(G207&gt;10,"No",IF(G207&lt;-10,"No","Yes")))</f>
        <v>N/A</v>
      </c>
      <c r="I207" s="85">
        <v>12.9</v>
      </c>
      <c r="J207" s="85">
        <v>-17.100000000000001</v>
      </c>
      <c r="K207" s="86" t="s">
        <v>112</v>
      </c>
      <c r="L207" s="87" t="str">
        <f t="shared" si="75"/>
        <v>No</v>
      </c>
    </row>
    <row r="208" spans="1:12">
      <c r="A208" s="138" t="s">
        <v>605</v>
      </c>
      <c r="B208" s="82" t="s">
        <v>50</v>
      </c>
      <c r="C208" s="83">
        <v>817</v>
      </c>
      <c r="D208" s="84" t="str">
        <f>IF($B208="N/A","N/A",IF(C208&gt;10,"No",IF(C208&lt;-10,"No","Yes")))</f>
        <v>N/A</v>
      </c>
      <c r="E208" s="83">
        <v>844</v>
      </c>
      <c r="F208" s="84" t="str">
        <f>IF($B208="N/A","N/A",IF(E208&gt;10,"No",IF(E208&lt;-10,"No","Yes")))</f>
        <v>N/A</v>
      </c>
      <c r="G208" s="83">
        <v>998</v>
      </c>
      <c r="H208" s="84" t="str">
        <f>IF($B208="N/A","N/A",IF(G208&gt;10,"No",IF(G208&lt;-10,"No","Yes")))</f>
        <v>N/A</v>
      </c>
      <c r="I208" s="85">
        <v>3.3050000000000002</v>
      </c>
      <c r="J208" s="85">
        <v>18.25</v>
      </c>
      <c r="K208" s="86" t="s">
        <v>112</v>
      </c>
      <c r="L208" s="87" t="str">
        <f t="shared" si="75"/>
        <v>No</v>
      </c>
    </row>
    <row r="209" spans="1:12">
      <c r="A209" s="138" t="s">
        <v>606</v>
      </c>
      <c r="B209" s="82" t="s">
        <v>50</v>
      </c>
      <c r="C209" s="83">
        <v>325</v>
      </c>
      <c r="D209" s="84" t="str">
        <f>IF($B209="N/A","N/A",IF(C209&gt;10,"No",IF(C209&lt;-10,"No","Yes")))</f>
        <v>N/A</v>
      </c>
      <c r="E209" s="83">
        <v>327</v>
      </c>
      <c r="F209" s="84" t="str">
        <f>IF($B209="N/A","N/A",IF(E209&gt;10,"No",IF(E209&lt;-10,"No","Yes")))</f>
        <v>N/A</v>
      </c>
      <c r="G209" s="83">
        <v>358</v>
      </c>
      <c r="H209" s="84" t="str">
        <f>IF($B209="N/A","N/A",IF(G209&gt;10,"No",IF(G209&lt;-10,"No","Yes")))</f>
        <v>N/A</v>
      </c>
      <c r="I209" s="85">
        <v>0.61539999999999995</v>
      </c>
      <c r="J209" s="85">
        <v>9.48</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0</v>
      </c>
      <c r="J210" s="85">
        <v>22.22</v>
      </c>
      <c r="K210" s="86" t="s">
        <v>112</v>
      </c>
      <c r="L210" s="87" t="str">
        <f t="shared" si="75"/>
        <v>No</v>
      </c>
    </row>
    <row r="211" spans="1:12">
      <c r="A211" s="97" t="s">
        <v>665</v>
      </c>
      <c r="B211" s="82" t="s">
        <v>50</v>
      </c>
      <c r="C211" s="83">
        <v>673</v>
      </c>
      <c r="D211" s="84" t="str">
        <f t="shared" si="72"/>
        <v>N/A</v>
      </c>
      <c r="E211" s="83">
        <v>650</v>
      </c>
      <c r="F211" s="84" t="str">
        <f t="shared" si="73"/>
        <v>N/A</v>
      </c>
      <c r="G211" s="83">
        <v>610</v>
      </c>
      <c r="H211" s="84" t="str">
        <f t="shared" si="74"/>
        <v>N/A</v>
      </c>
      <c r="I211" s="85">
        <v>-3.42</v>
      </c>
      <c r="J211" s="85">
        <v>-6.15</v>
      </c>
      <c r="K211" s="86" t="s">
        <v>112</v>
      </c>
      <c r="L211" s="87" t="str">
        <f t="shared" si="75"/>
        <v>Yes</v>
      </c>
    </row>
    <row r="212" spans="1:12">
      <c r="A212" s="138" t="s">
        <v>603</v>
      </c>
      <c r="B212" s="82" t="s">
        <v>50</v>
      </c>
      <c r="C212" s="83">
        <v>615</v>
      </c>
      <c r="D212" s="84" t="str">
        <f t="shared" si="72"/>
        <v>N/A</v>
      </c>
      <c r="E212" s="83">
        <v>590</v>
      </c>
      <c r="F212" s="84" t="str">
        <f t="shared" si="73"/>
        <v>N/A</v>
      </c>
      <c r="G212" s="83">
        <v>551</v>
      </c>
      <c r="H212" s="84" t="str">
        <f t="shared" si="74"/>
        <v>N/A</v>
      </c>
      <c r="I212" s="85">
        <v>-4.07</v>
      </c>
      <c r="J212" s="85">
        <v>-6.61</v>
      </c>
      <c r="K212" s="86" t="s">
        <v>112</v>
      </c>
      <c r="L212" s="87" t="str">
        <f t="shared" si="75"/>
        <v>Yes</v>
      </c>
    </row>
    <row r="213" spans="1:12">
      <c r="A213" s="138" t="s">
        <v>604</v>
      </c>
      <c r="B213" s="82" t="s">
        <v>50</v>
      </c>
      <c r="C213" s="83">
        <v>12</v>
      </c>
      <c r="D213" s="84" t="str">
        <f t="shared" si="72"/>
        <v>N/A</v>
      </c>
      <c r="E213" s="83">
        <v>11</v>
      </c>
      <c r="F213" s="84" t="str">
        <f t="shared" si="73"/>
        <v>N/A</v>
      </c>
      <c r="G213" s="83">
        <v>11</v>
      </c>
      <c r="H213" s="84" t="str">
        <f t="shared" si="74"/>
        <v>N/A</v>
      </c>
      <c r="I213" s="85">
        <v>-8.33</v>
      </c>
      <c r="J213" s="85">
        <v>-18.2</v>
      </c>
      <c r="K213" s="86" t="s">
        <v>112</v>
      </c>
      <c r="L213" s="87" t="str">
        <f t="shared" si="75"/>
        <v>No</v>
      </c>
    </row>
    <row r="214" spans="1:12">
      <c r="A214" s="138" t="s">
        <v>605</v>
      </c>
      <c r="B214" s="82" t="s">
        <v>50</v>
      </c>
      <c r="C214" s="83">
        <v>45</v>
      </c>
      <c r="D214" s="84" t="str">
        <f t="shared" si="72"/>
        <v>N/A</v>
      </c>
      <c r="E214" s="83">
        <v>48</v>
      </c>
      <c r="F214" s="84" t="str">
        <f t="shared" si="73"/>
        <v>N/A</v>
      </c>
      <c r="G214" s="83">
        <v>49</v>
      </c>
      <c r="H214" s="84" t="str">
        <f t="shared" si="74"/>
        <v>N/A</v>
      </c>
      <c r="I214" s="85">
        <v>6.6669999999999998</v>
      </c>
      <c r="J214" s="85">
        <v>2.0830000000000002</v>
      </c>
      <c r="K214" s="86" t="s">
        <v>112</v>
      </c>
      <c r="L214" s="87" t="str">
        <f t="shared" si="75"/>
        <v>Yes</v>
      </c>
    </row>
    <row r="215" spans="1:12">
      <c r="A215" s="138" t="s">
        <v>606</v>
      </c>
      <c r="B215" s="82" t="s">
        <v>50</v>
      </c>
      <c r="C215" s="83">
        <v>11</v>
      </c>
      <c r="D215" s="84" t="str">
        <f t="shared" si="72"/>
        <v>N/A</v>
      </c>
      <c r="E215" s="83">
        <v>11</v>
      </c>
      <c r="F215" s="84" t="str">
        <f t="shared" si="73"/>
        <v>N/A</v>
      </c>
      <c r="G215" s="83">
        <v>11</v>
      </c>
      <c r="H215" s="84" t="str">
        <f t="shared" si="74"/>
        <v>N/A</v>
      </c>
      <c r="I215" s="85">
        <v>0</v>
      </c>
      <c r="J215" s="85">
        <v>0</v>
      </c>
      <c r="K215" s="86" t="s">
        <v>112</v>
      </c>
      <c r="L215" s="87" t="str">
        <f t="shared" si="75"/>
        <v>Yes</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118</v>
      </c>
      <c r="D217" s="91" t="str">
        <f t="shared" si="72"/>
        <v>N/A</v>
      </c>
      <c r="E217" s="93">
        <v>213</v>
      </c>
      <c r="F217" s="91" t="str">
        <f t="shared" si="73"/>
        <v>N/A</v>
      </c>
      <c r="G217" s="93">
        <v>43</v>
      </c>
      <c r="H217" s="91" t="str">
        <f t="shared" si="74"/>
        <v>N/A</v>
      </c>
      <c r="I217" s="99">
        <v>80.510000000000005</v>
      </c>
      <c r="J217" s="99">
        <v>-79.8</v>
      </c>
      <c r="K217" s="110" t="s">
        <v>112</v>
      </c>
      <c r="L217" s="91" t="str">
        <f t="shared" si="75"/>
        <v>No</v>
      </c>
    </row>
    <row r="218" spans="1:12">
      <c r="A218" s="138" t="s">
        <v>603</v>
      </c>
      <c r="B218" s="82" t="s">
        <v>50</v>
      </c>
      <c r="C218" s="83">
        <v>15</v>
      </c>
      <c r="D218" s="84" t="str">
        <f t="shared" si="72"/>
        <v>N/A</v>
      </c>
      <c r="E218" s="83">
        <v>44</v>
      </c>
      <c r="F218" s="84" t="str">
        <f t="shared" si="73"/>
        <v>N/A</v>
      </c>
      <c r="G218" s="83">
        <v>0</v>
      </c>
      <c r="H218" s="84" t="str">
        <f t="shared" si="74"/>
        <v>N/A</v>
      </c>
      <c r="I218" s="85">
        <v>193.3</v>
      </c>
      <c r="J218" s="85">
        <v>-100</v>
      </c>
      <c r="K218" s="86" t="s">
        <v>112</v>
      </c>
      <c r="L218" s="87" t="str">
        <f t="shared" si="75"/>
        <v>No</v>
      </c>
    </row>
    <row r="219" spans="1:12">
      <c r="A219" s="138" t="s">
        <v>604</v>
      </c>
      <c r="B219" s="82" t="s">
        <v>50</v>
      </c>
      <c r="C219" s="83">
        <v>0</v>
      </c>
      <c r="D219" s="84" t="str">
        <f t="shared" si="72"/>
        <v>N/A</v>
      </c>
      <c r="E219" s="83">
        <v>11</v>
      </c>
      <c r="F219" s="84" t="str">
        <f t="shared" si="73"/>
        <v>N/A</v>
      </c>
      <c r="G219" s="83">
        <v>0</v>
      </c>
      <c r="H219" s="84" t="str">
        <f t="shared" si="74"/>
        <v>N/A</v>
      </c>
      <c r="I219" s="85" t="s">
        <v>1090</v>
      </c>
      <c r="J219" s="85">
        <v>-100</v>
      </c>
      <c r="K219" s="86" t="s">
        <v>112</v>
      </c>
      <c r="L219" s="87" t="str">
        <f t="shared" si="75"/>
        <v>No</v>
      </c>
    </row>
    <row r="220" spans="1:12">
      <c r="A220" s="138" t="s">
        <v>605</v>
      </c>
      <c r="B220" s="82" t="s">
        <v>50</v>
      </c>
      <c r="C220" s="83">
        <v>69</v>
      </c>
      <c r="D220" s="84" t="str">
        <f t="shared" si="72"/>
        <v>N/A</v>
      </c>
      <c r="E220" s="83">
        <v>95</v>
      </c>
      <c r="F220" s="84" t="str">
        <f t="shared" si="73"/>
        <v>N/A</v>
      </c>
      <c r="G220" s="83">
        <v>0</v>
      </c>
      <c r="H220" s="84" t="str">
        <f t="shared" si="74"/>
        <v>N/A</v>
      </c>
      <c r="I220" s="85">
        <v>37.68</v>
      </c>
      <c r="J220" s="85">
        <v>-100</v>
      </c>
      <c r="K220" s="86" t="s">
        <v>112</v>
      </c>
      <c r="L220" s="87" t="str">
        <f t="shared" si="75"/>
        <v>No</v>
      </c>
    </row>
    <row r="221" spans="1:12">
      <c r="A221" s="138" t="s">
        <v>606</v>
      </c>
      <c r="B221" s="82" t="s">
        <v>50</v>
      </c>
      <c r="C221" s="83">
        <v>32</v>
      </c>
      <c r="D221" s="84" t="str">
        <f t="shared" si="72"/>
        <v>N/A</v>
      </c>
      <c r="E221" s="83">
        <v>70</v>
      </c>
      <c r="F221" s="84" t="str">
        <f t="shared" si="73"/>
        <v>N/A</v>
      </c>
      <c r="G221" s="83">
        <v>41</v>
      </c>
      <c r="H221" s="84" t="str">
        <f t="shared" si="74"/>
        <v>N/A</v>
      </c>
      <c r="I221" s="85">
        <v>118.8</v>
      </c>
      <c r="J221" s="85">
        <v>-41.4</v>
      </c>
      <c r="K221" s="86" t="s">
        <v>112</v>
      </c>
      <c r="L221" s="87" t="str">
        <f t="shared" si="75"/>
        <v>No</v>
      </c>
    </row>
    <row r="222" spans="1:12">
      <c r="A222" s="138" t="s">
        <v>607</v>
      </c>
      <c r="B222" s="82" t="s">
        <v>50</v>
      </c>
      <c r="C222" s="83">
        <v>11</v>
      </c>
      <c r="D222" s="84" t="str">
        <f t="shared" si="72"/>
        <v>N/A</v>
      </c>
      <c r="E222" s="83">
        <v>11</v>
      </c>
      <c r="F222" s="84" t="str">
        <f t="shared" si="73"/>
        <v>N/A</v>
      </c>
      <c r="G222" s="83">
        <v>11</v>
      </c>
      <c r="H222" s="84" t="str">
        <f t="shared" si="74"/>
        <v>N/A</v>
      </c>
      <c r="I222" s="85">
        <v>0</v>
      </c>
      <c r="J222" s="85">
        <v>0</v>
      </c>
      <c r="K222" s="86" t="s">
        <v>112</v>
      </c>
      <c r="L222" s="87" t="str">
        <f t="shared" si="75"/>
        <v>Yes</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3288</v>
      </c>
      <c r="D235" s="91" t="str">
        <f t="shared" si="72"/>
        <v>N/A</v>
      </c>
      <c r="E235" s="93">
        <v>3555</v>
      </c>
      <c r="F235" s="91" t="str">
        <f t="shared" si="73"/>
        <v>N/A</v>
      </c>
      <c r="G235" s="93">
        <v>3769</v>
      </c>
      <c r="H235" s="91" t="str">
        <f t="shared" si="74"/>
        <v>N/A</v>
      </c>
      <c r="I235" s="99">
        <v>8.1199999999999992</v>
      </c>
      <c r="J235" s="99">
        <v>6.02</v>
      </c>
      <c r="K235" s="110" t="s">
        <v>112</v>
      </c>
      <c r="L235" s="91" t="str">
        <f t="shared" si="77"/>
        <v>Yes</v>
      </c>
    </row>
    <row r="236" spans="1:12">
      <c r="A236" s="138" t="s">
        <v>603</v>
      </c>
      <c r="B236" s="82" t="s">
        <v>50</v>
      </c>
      <c r="C236" s="83">
        <v>138</v>
      </c>
      <c r="D236" s="84" t="str">
        <f t="shared" si="72"/>
        <v>N/A</v>
      </c>
      <c r="E236" s="83">
        <v>153</v>
      </c>
      <c r="F236" s="84" t="str">
        <f t="shared" si="73"/>
        <v>N/A</v>
      </c>
      <c r="G236" s="83">
        <v>168</v>
      </c>
      <c r="H236" s="84" t="str">
        <f t="shared" si="74"/>
        <v>N/A</v>
      </c>
      <c r="I236" s="85">
        <v>10.87</v>
      </c>
      <c r="J236" s="85">
        <v>9.8040000000000003</v>
      </c>
      <c r="K236" s="86" t="s">
        <v>112</v>
      </c>
      <c r="L236" s="87" t="str">
        <f t="shared" si="77"/>
        <v>Yes</v>
      </c>
    </row>
    <row r="237" spans="1:12">
      <c r="A237" s="138" t="s">
        <v>604</v>
      </c>
      <c r="B237" s="82" t="s">
        <v>50</v>
      </c>
      <c r="C237" s="83">
        <v>11</v>
      </c>
      <c r="D237" s="84" t="str">
        <f t="shared" si="72"/>
        <v>N/A</v>
      </c>
      <c r="E237" s="83">
        <v>0</v>
      </c>
      <c r="F237" s="84" t="str">
        <f t="shared" si="73"/>
        <v>N/A</v>
      </c>
      <c r="G237" s="83">
        <v>0</v>
      </c>
      <c r="H237" s="84" t="str">
        <f t="shared" si="74"/>
        <v>N/A</v>
      </c>
      <c r="I237" s="85">
        <v>-100</v>
      </c>
      <c r="J237" s="85" t="s">
        <v>1090</v>
      </c>
      <c r="K237" s="86" t="s">
        <v>112</v>
      </c>
      <c r="L237" s="87" t="str">
        <f t="shared" si="77"/>
        <v>N/A</v>
      </c>
    </row>
    <row r="238" spans="1:12">
      <c r="A238" s="138" t="s">
        <v>605</v>
      </c>
      <c r="B238" s="82" t="s">
        <v>50</v>
      </c>
      <c r="C238" s="83">
        <v>2095</v>
      </c>
      <c r="D238" s="84" t="str">
        <f t="shared" si="72"/>
        <v>N/A</v>
      </c>
      <c r="E238" s="83">
        <v>2166</v>
      </c>
      <c r="F238" s="84" t="str">
        <f t="shared" si="73"/>
        <v>N/A</v>
      </c>
      <c r="G238" s="83">
        <v>2196</v>
      </c>
      <c r="H238" s="84" t="str">
        <f t="shared" si="74"/>
        <v>N/A</v>
      </c>
      <c r="I238" s="85">
        <v>3.3889999999999998</v>
      </c>
      <c r="J238" s="85">
        <v>1.385</v>
      </c>
      <c r="K238" s="86" t="s">
        <v>112</v>
      </c>
      <c r="L238" s="87" t="str">
        <f t="shared" si="77"/>
        <v>Yes</v>
      </c>
    </row>
    <row r="239" spans="1:12">
      <c r="A239" s="138" t="s">
        <v>606</v>
      </c>
      <c r="B239" s="82" t="s">
        <v>50</v>
      </c>
      <c r="C239" s="83">
        <v>1047</v>
      </c>
      <c r="D239" s="84" t="str">
        <f t="shared" si="72"/>
        <v>N/A</v>
      </c>
      <c r="E239" s="83">
        <v>1225</v>
      </c>
      <c r="F239" s="84" t="str">
        <f t="shared" si="73"/>
        <v>N/A</v>
      </c>
      <c r="G239" s="83">
        <v>1382</v>
      </c>
      <c r="H239" s="84" t="str">
        <f t="shared" si="74"/>
        <v>N/A</v>
      </c>
      <c r="I239" s="85">
        <v>17</v>
      </c>
      <c r="J239" s="85">
        <v>12.82</v>
      </c>
      <c r="K239" s="86" t="s">
        <v>112</v>
      </c>
      <c r="L239" s="87" t="str">
        <f t="shared" si="77"/>
        <v>Yes</v>
      </c>
    </row>
    <row r="240" spans="1:12">
      <c r="A240" s="138" t="s">
        <v>607</v>
      </c>
      <c r="B240" s="82" t="s">
        <v>50</v>
      </c>
      <c r="C240" s="83">
        <v>11</v>
      </c>
      <c r="D240" s="84" t="str">
        <f t="shared" si="72"/>
        <v>N/A</v>
      </c>
      <c r="E240" s="83">
        <v>11</v>
      </c>
      <c r="F240" s="84" t="str">
        <f t="shared" si="73"/>
        <v>N/A</v>
      </c>
      <c r="G240" s="83">
        <v>23</v>
      </c>
      <c r="H240" s="84" t="str">
        <f t="shared" si="74"/>
        <v>N/A</v>
      </c>
      <c r="I240" s="85">
        <v>120</v>
      </c>
      <c r="J240" s="85">
        <v>109.1</v>
      </c>
      <c r="K240" s="86" t="s">
        <v>112</v>
      </c>
      <c r="L240" s="87" t="str">
        <f t="shared" si="77"/>
        <v>No</v>
      </c>
    </row>
    <row r="241" spans="1:12" ht="12.75" customHeight="1">
      <c r="A241" s="97" t="s">
        <v>670</v>
      </c>
      <c r="B241" s="82" t="s">
        <v>50</v>
      </c>
      <c r="C241" s="83">
        <v>0</v>
      </c>
      <c r="D241" s="84" t="str">
        <f t="shared" si="72"/>
        <v>N/A</v>
      </c>
      <c r="E241" s="83">
        <v>13</v>
      </c>
      <c r="F241" s="84" t="str">
        <f t="shared" si="73"/>
        <v>N/A</v>
      </c>
      <c r="G241" s="83">
        <v>24</v>
      </c>
      <c r="H241" s="84" t="str">
        <f t="shared" si="74"/>
        <v>N/A</v>
      </c>
      <c r="I241" s="85" t="s">
        <v>1090</v>
      </c>
      <c r="J241" s="85">
        <v>84.62</v>
      </c>
      <c r="K241" s="86" t="s">
        <v>112</v>
      </c>
      <c r="L241" s="87" t="str">
        <f t="shared" si="77"/>
        <v>No</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11</v>
      </c>
      <c r="F245" s="84" t="str">
        <f t="shared" si="73"/>
        <v>N/A</v>
      </c>
      <c r="G245" s="83">
        <v>16</v>
      </c>
      <c r="H245" s="84" t="str">
        <f t="shared" si="74"/>
        <v>N/A</v>
      </c>
      <c r="I245" s="85" t="s">
        <v>1090</v>
      </c>
      <c r="J245" s="85">
        <v>77.78</v>
      </c>
      <c r="K245" s="86" t="s">
        <v>112</v>
      </c>
      <c r="L245" s="87" t="str">
        <f t="shared" si="77"/>
        <v>No</v>
      </c>
    </row>
    <row r="246" spans="1:12">
      <c r="A246" s="138" t="s">
        <v>607</v>
      </c>
      <c r="B246" s="82" t="s">
        <v>50</v>
      </c>
      <c r="C246" s="83">
        <v>0</v>
      </c>
      <c r="D246" s="84" t="str">
        <f t="shared" si="72"/>
        <v>N/A</v>
      </c>
      <c r="E246" s="83">
        <v>11</v>
      </c>
      <c r="F246" s="84" t="str">
        <f t="shared" si="73"/>
        <v>N/A</v>
      </c>
      <c r="G246" s="83">
        <v>11</v>
      </c>
      <c r="H246" s="84" t="str">
        <f t="shared" si="74"/>
        <v>N/A</v>
      </c>
      <c r="I246" s="85" t="s">
        <v>1090</v>
      </c>
      <c r="J246" s="85">
        <v>100</v>
      </c>
      <c r="K246" s="86" t="s">
        <v>112</v>
      </c>
      <c r="L246" s="87" t="str">
        <f t="shared" si="77"/>
        <v>No</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56.582589972000001</v>
      </c>
      <c r="D265" s="84" t="str">
        <f>IF($B265="N/A","N/A",IF(C265&lt;15,"Yes","No"))</f>
        <v>No</v>
      </c>
      <c r="E265" s="90">
        <v>58.628318583999999</v>
      </c>
      <c r="F265" s="84" t="str">
        <f>IF($B265="N/A","N/A",IF(E265&lt;15,"Yes","No"))</f>
        <v>No</v>
      </c>
      <c r="G265" s="90">
        <v>59.977194982999997</v>
      </c>
      <c r="H265" s="84" t="str">
        <f>IF($B265="N/A","N/A",IF(G265&lt;15,"Yes","No"))</f>
        <v>No</v>
      </c>
      <c r="I265" s="85">
        <v>3.6150000000000002</v>
      </c>
      <c r="J265" s="85">
        <v>2.3010000000000002</v>
      </c>
      <c r="K265" s="86" t="s">
        <v>112</v>
      </c>
      <c r="L265" s="87" t="str">
        <f>IF(J265="Div by 0", "N/A", IF(K265="N/A","N/A", IF(J265&gt;VALUE(MID(K265,1,2)), "No", IF(J265&lt;-1*VALUE(MID(K265,1,2)), "No", "Yes"))))</f>
        <v>Yes</v>
      </c>
    </row>
    <row r="266" spans="1:12" ht="12.75" customHeight="1">
      <c r="A266" s="92" t="s">
        <v>845</v>
      </c>
      <c r="B266" s="82" t="s">
        <v>144</v>
      </c>
      <c r="C266" s="90">
        <v>17.068155111999999</v>
      </c>
      <c r="D266" s="84" t="str">
        <f>IF($B266="N/A","N/A",IF(C266&lt;10,"Yes","No"))</f>
        <v>No</v>
      </c>
      <c r="E266" s="90">
        <v>17.109929078</v>
      </c>
      <c r="F266" s="84" t="str">
        <f>IF($B266="N/A","N/A",IF(E266&lt;10,"Yes","No"))</f>
        <v>No</v>
      </c>
      <c r="G266" s="90">
        <v>17.702227433000001</v>
      </c>
      <c r="H266" s="84" t="str">
        <f>IF($B266="N/A","N/A",IF(G266&lt;10,"Yes","No"))</f>
        <v>No</v>
      </c>
      <c r="I266" s="85">
        <v>0.2447</v>
      </c>
      <c r="J266" s="85">
        <v>3.4620000000000002</v>
      </c>
      <c r="K266" s="86" t="s">
        <v>112</v>
      </c>
      <c r="L266" s="87" t="str">
        <f>IF(J266="Div by 0", "N/A", IF(K266="N/A","N/A", IF(J266&gt;VALUE(MID(K266,1,2)), "No", IF(J266&lt;-1*VALUE(MID(K266,1,2)), "No", "Yes"))))</f>
        <v>Yes</v>
      </c>
    </row>
    <row r="267" spans="1:12" ht="12.75" customHeight="1">
      <c r="A267" s="97" t="s">
        <v>349</v>
      </c>
      <c r="B267" s="101" t="s">
        <v>50</v>
      </c>
      <c r="C267" s="95">
        <v>0.87665333739999995</v>
      </c>
      <c r="D267" s="103" t="str">
        <f t="shared" si="72"/>
        <v>N/A</v>
      </c>
      <c r="E267" s="95">
        <v>2.0648967551999999</v>
      </c>
      <c r="F267" s="103" t="str">
        <f t="shared" si="73"/>
        <v>N/A</v>
      </c>
      <c r="G267" s="95">
        <v>3.0644241732999999</v>
      </c>
      <c r="H267" s="103" t="str">
        <f>IF($B267="N/A","N/A",IF(G267&gt;10,"No",IF(G267&lt;-10,"No","Yes")))</f>
        <v>N/A</v>
      </c>
      <c r="I267" s="104">
        <v>135.5</v>
      </c>
      <c r="J267" s="104">
        <v>48.41</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56.873156342000001</v>
      </c>
      <c r="F268" s="84" t="str">
        <f>IF($B268="N/A","N/A",IF(E268&lt;15,"Yes","No"))</f>
        <v>No</v>
      </c>
      <c r="G268" s="87">
        <v>57.169327252000002</v>
      </c>
      <c r="H268" s="84" t="str">
        <f>IF($B268="N/A","N/A",IF(G268&lt;15,"Yes","No"))</f>
        <v>No</v>
      </c>
      <c r="I268" s="85" t="s">
        <v>50</v>
      </c>
      <c r="J268" s="85">
        <v>0.52080000000000004</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40</v>
      </c>
      <c r="F269" s="103" t="str">
        <f>IF($B269="N/A","N/A",IF(E269&gt;10,"No",IF(E269&lt;-10,"No","Yes")))</f>
        <v>N/A</v>
      </c>
      <c r="G269" s="114">
        <v>43</v>
      </c>
      <c r="H269" s="103" t="str">
        <f>IF($B269="N/A","N/A",IF(G269&gt;10,"No",IF(G269&lt;-10,"No","Yes")))</f>
        <v>N/A</v>
      </c>
      <c r="I269" s="85" t="s">
        <v>50</v>
      </c>
      <c r="J269" s="85">
        <v>7.5</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3412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151523</v>
      </c>
      <c r="D272" s="107" t="str">
        <f t="shared" ref="D272:D302" si="84">IF($B272="N/A","N/A",IF(C272&gt;10,"No",IF(C272&lt;-10,"No","Yes")))</f>
        <v>N/A</v>
      </c>
      <c r="E272" s="106">
        <v>148250</v>
      </c>
      <c r="F272" s="107" t="str">
        <f t="shared" ref="F272:F302" si="85">IF($B272="N/A","N/A",IF(E272&gt;10,"No",IF(E272&lt;-10,"No","Yes")))</f>
        <v>N/A</v>
      </c>
      <c r="G272" s="106">
        <v>144096</v>
      </c>
      <c r="H272" s="107" t="str">
        <f t="shared" ref="H272:H302" si="86">IF($B272="N/A","N/A",IF(G272&gt;10,"No",IF(G272&lt;-10,"No","Yes")))</f>
        <v>N/A</v>
      </c>
      <c r="I272" s="108">
        <v>-2.16</v>
      </c>
      <c r="J272" s="108">
        <v>-2.8</v>
      </c>
      <c r="K272" s="118" t="s">
        <v>164</v>
      </c>
      <c r="L272" s="109" t="str">
        <f t="shared" ref="L272:L302" si="87">IF(J272="Div by 0", "N/A", IF(K272="N/A","N/A", IF(J272&gt;VALUE(MID(K272,1,2)), "No", IF(J272&lt;-1*VALUE(MID(K272,1,2)), "No", "Yes"))))</f>
        <v>Yes</v>
      </c>
    </row>
    <row r="273" spans="1:12">
      <c r="A273" s="138" t="s">
        <v>608</v>
      </c>
      <c r="B273" s="82" t="s">
        <v>50</v>
      </c>
      <c r="C273" s="90">
        <v>7.6386899600000002E-2</v>
      </c>
      <c r="D273" s="84" t="str">
        <f t="shared" si="84"/>
        <v>N/A</v>
      </c>
      <c r="E273" s="90">
        <v>8.2444228899999999E-2</v>
      </c>
      <c r="F273" s="84" t="str">
        <f t="shared" si="85"/>
        <v>N/A</v>
      </c>
      <c r="G273" s="90">
        <v>5.9388300499999998E-2</v>
      </c>
      <c r="H273" s="84" t="str">
        <f t="shared" si="86"/>
        <v>N/A</v>
      </c>
      <c r="I273" s="85">
        <v>7.93</v>
      </c>
      <c r="J273" s="85">
        <v>-28</v>
      </c>
      <c r="K273" s="86" t="s">
        <v>112</v>
      </c>
      <c r="L273" s="87" t="str">
        <f t="shared" si="87"/>
        <v>No</v>
      </c>
    </row>
    <row r="274" spans="1:12">
      <c r="A274" s="138" t="s">
        <v>609</v>
      </c>
      <c r="B274" s="82" t="s">
        <v>50</v>
      </c>
      <c r="C274" s="90">
        <v>2.1240865973999998</v>
      </c>
      <c r="D274" s="84" t="str">
        <f t="shared" si="84"/>
        <v>N/A</v>
      </c>
      <c r="E274" s="90">
        <v>1.9999101163999999</v>
      </c>
      <c r="F274" s="84" t="str">
        <f t="shared" si="85"/>
        <v>N/A</v>
      </c>
      <c r="G274" s="90">
        <v>2.0178214711</v>
      </c>
      <c r="H274" s="84" t="str">
        <f t="shared" si="86"/>
        <v>N/A</v>
      </c>
      <c r="I274" s="85">
        <v>-5.85</v>
      </c>
      <c r="J274" s="85">
        <v>0.89559999999999995</v>
      </c>
      <c r="K274" s="86" t="s">
        <v>112</v>
      </c>
      <c r="L274" s="87" t="str">
        <f t="shared" si="87"/>
        <v>Yes</v>
      </c>
    </row>
    <row r="275" spans="1:12">
      <c r="A275" s="138" t="s">
        <v>610</v>
      </c>
      <c r="B275" s="82" t="s">
        <v>50</v>
      </c>
      <c r="C275" s="90">
        <v>94.679530806000002</v>
      </c>
      <c r="D275" s="84" t="str">
        <f t="shared" si="84"/>
        <v>N/A</v>
      </c>
      <c r="E275" s="90">
        <v>94.584123571000006</v>
      </c>
      <c r="F275" s="84" t="str">
        <f t="shared" si="85"/>
        <v>N/A</v>
      </c>
      <c r="G275" s="90">
        <v>94.516021777999995</v>
      </c>
      <c r="H275" s="84" t="str">
        <f t="shared" si="86"/>
        <v>N/A</v>
      </c>
      <c r="I275" s="85">
        <v>-0.10100000000000001</v>
      </c>
      <c r="J275" s="85">
        <v>-7.1999999999999995E-2</v>
      </c>
      <c r="K275" s="86" t="s">
        <v>112</v>
      </c>
      <c r="L275" s="87" t="str">
        <f t="shared" si="87"/>
        <v>Yes</v>
      </c>
    </row>
    <row r="276" spans="1:12">
      <c r="A276" s="138" t="s">
        <v>611</v>
      </c>
      <c r="B276" s="82" t="s">
        <v>50</v>
      </c>
      <c r="C276" s="90">
        <v>99.730943302</v>
      </c>
      <c r="D276" s="84" t="str">
        <f t="shared" si="84"/>
        <v>N/A</v>
      </c>
      <c r="E276" s="90">
        <v>99.734454525000004</v>
      </c>
      <c r="F276" s="84" t="str">
        <f t="shared" si="85"/>
        <v>N/A</v>
      </c>
      <c r="G276" s="90">
        <v>99.512148642</v>
      </c>
      <c r="H276" s="84" t="str">
        <f t="shared" si="86"/>
        <v>N/A</v>
      </c>
      <c r="I276" s="85">
        <v>3.5000000000000001E-3</v>
      </c>
      <c r="J276" s="85">
        <v>-0.223</v>
      </c>
      <c r="K276" s="86" t="s">
        <v>112</v>
      </c>
      <c r="L276" s="87" t="str">
        <f t="shared" si="87"/>
        <v>Yes</v>
      </c>
    </row>
    <row r="277" spans="1:12">
      <c r="A277" s="138" t="s">
        <v>612</v>
      </c>
      <c r="B277" s="82" t="s">
        <v>50</v>
      </c>
      <c r="C277" s="90">
        <v>95.715501936999999</v>
      </c>
      <c r="D277" s="84" t="str">
        <f t="shared" si="84"/>
        <v>N/A</v>
      </c>
      <c r="E277" s="90">
        <v>94.943676222999997</v>
      </c>
      <c r="F277" s="84" t="str">
        <f t="shared" si="85"/>
        <v>N/A</v>
      </c>
      <c r="G277" s="90">
        <v>94.142793693000002</v>
      </c>
      <c r="H277" s="84" t="str">
        <f t="shared" si="86"/>
        <v>N/A</v>
      </c>
      <c r="I277" s="85">
        <v>-0.80600000000000005</v>
      </c>
      <c r="J277" s="85">
        <v>-0.84399999999999997</v>
      </c>
      <c r="K277" s="86" t="s">
        <v>112</v>
      </c>
      <c r="L277" s="87" t="str">
        <f t="shared" si="87"/>
        <v>Yes</v>
      </c>
    </row>
    <row r="278" spans="1:12">
      <c r="A278" s="97" t="s">
        <v>351</v>
      </c>
      <c r="B278" s="82" t="s">
        <v>50</v>
      </c>
      <c r="C278" s="83">
        <v>0</v>
      </c>
      <c r="D278" s="84" t="str">
        <f t="shared" si="84"/>
        <v>N/A</v>
      </c>
      <c r="E278" s="83">
        <v>0</v>
      </c>
      <c r="F278" s="84" t="str">
        <f t="shared" si="85"/>
        <v>N/A</v>
      </c>
      <c r="G278" s="83">
        <v>38852</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3.2837294906999999</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38.848135988000003</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v>100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1835</v>
      </c>
      <c r="D302" s="103" t="str">
        <f t="shared" si="84"/>
        <v>N/A</v>
      </c>
      <c r="E302" s="114">
        <v>2089</v>
      </c>
      <c r="F302" s="103" t="str">
        <f t="shared" si="85"/>
        <v>N/A</v>
      </c>
      <c r="G302" s="114">
        <v>1939</v>
      </c>
      <c r="H302" s="103" t="str">
        <f t="shared" si="86"/>
        <v>N/A</v>
      </c>
      <c r="I302" s="104">
        <v>13.84</v>
      </c>
      <c r="J302" s="104">
        <v>-7.18</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1</v>
      </c>
      <c r="H303" s="103" t="str">
        <f t="shared" ref="H303" si="90">IF($B303="N/A","N/A",IF(G303&gt;10,"No",IF(G303&lt;-10,"No","Yes")))</f>
        <v>N/A</v>
      </c>
      <c r="I303" s="104" t="s">
        <v>50</v>
      </c>
      <c r="J303" s="104">
        <v>0</v>
      </c>
      <c r="K303" s="118" t="s">
        <v>164</v>
      </c>
      <c r="L303" s="96" t="str">
        <f t="shared" ref="L303:L304" si="91">IF(J303="Div by 0", "N/A", IF(K303="N/A","N/A", IF(J303&gt;VALUE(MID(K303,1,2)), "No", IF(J303&lt;-1*VALUE(MID(K303,1,2)), "No", "Yes"))))</f>
        <v>Yes</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3</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418</v>
      </c>
      <c r="D308" s="134" t="str">
        <f>IF($B308="N/A","N/A",IF(C308&gt;10,"No",IF(C308&lt;-10,"No","Yes")))</f>
        <v>N/A</v>
      </c>
      <c r="E308" s="105">
        <v>483</v>
      </c>
      <c r="F308" s="134" t="str">
        <f>IF($B308="N/A","N/A",IF(E308&gt;10,"No",IF(E308&lt;-10,"No","Yes")))</f>
        <v>N/A</v>
      </c>
      <c r="G308" s="105">
        <v>542</v>
      </c>
      <c r="H308" s="134" t="str">
        <f>IF($B308="N/A","N/A",IF(G308&gt;10,"No",IF(G308&lt;-10,"No","Yes")))</f>
        <v>N/A</v>
      </c>
      <c r="I308" s="108">
        <v>15.55</v>
      </c>
      <c r="J308" s="108">
        <v>12.22</v>
      </c>
      <c r="K308" s="105" t="s">
        <v>50</v>
      </c>
      <c r="L308" s="109" t="str">
        <f>IF(J308="Div by 0", "N/A", IF(K308="N/A","N/A", IF(J308&gt;VALUE(MID(K308,1,2)), "No", IF(J308&lt;-1*VALUE(MID(K308,1,2)), "No", "Yes"))))</f>
        <v>N/A</v>
      </c>
    </row>
    <row r="309" spans="1:12">
      <c r="A309" s="92" t="s">
        <v>359</v>
      </c>
      <c r="B309" s="93" t="s">
        <v>50</v>
      </c>
      <c r="C309" s="93">
        <v>1835</v>
      </c>
      <c r="D309" s="91" t="str">
        <f>IF($B309="N/A","N/A",IF(C309&gt;10,"No",IF(C309&lt;-10,"No","Yes")))</f>
        <v>N/A</v>
      </c>
      <c r="E309" s="93">
        <v>2089</v>
      </c>
      <c r="F309" s="91" t="str">
        <f>IF($B309="N/A","N/A",IF(E309&gt;10,"No",IF(E309&lt;-10,"No","Yes")))</f>
        <v>N/A</v>
      </c>
      <c r="G309" s="93">
        <v>1939</v>
      </c>
      <c r="H309" s="91" t="str">
        <f>IF($B309="N/A","N/A",IF(G309&gt;10,"No",IF(G309&lt;-10,"No","Yes")))</f>
        <v>N/A</v>
      </c>
      <c r="I309" s="85">
        <v>13.84</v>
      </c>
      <c r="J309" s="85">
        <v>-7.18</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5.1572975799999997E-2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694.41666667000004</v>
      </c>
      <c r="D311" s="141" t="str">
        <f>IF($B311="N/A","N/A",IF(C311&gt;10,"No",IF(C311&lt;-10,"No","Yes")))</f>
        <v>N/A</v>
      </c>
      <c r="E311" s="140">
        <v>803.08333332999996</v>
      </c>
      <c r="F311" s="141" t="str">
        <f>IF($B311="N/A","N/A",IF(E311&gt;10,"No",IF(E311&lt;-10,"No","Yes")))</f>
        <v>N/A</v>
      </c>
      <c r="G311" s="140">
        <v>780.08333332999996</v>
      </c>
      <c r="H311" s="141" t="str">
        <f>IF($B311="N/A","N/A",IF(G311&gt;10,"No",IF(G311&lt;-10,"No","Yes")))</f>
        <v>N/A</v>
      </c>
      <c r="I311" s="104">
        <v>15.65</v>
      </c>
      <c r="J311" s="104">
        <v>-2.86</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184</v>
      </c>
      <c r="D313" s="134" t="str">
        <f>IF($B313="N/A","N/A",IF(C313&gt;10,"No",IF(C313&lt;-10,"No","Yes")))</f>
        <v>N/A</v>
      </c>
      <c r="E313" s="105">
        <v>184</v>
      </c>
      <c r="F313" s="134" t="str">
        <f>IF($B313="N/A","N/A",IF(E313&gt;10,"No",IF(E313&lt;-10,"No","Yes")))</f>
        <v>N/A</v>
      </c>
      <c r="G313" s="105">
        <v>257</v>
      </c>
      <c r="H313" s="134" t="str">
        <f>IF($B313="N/A","N/A",IF(G313&gt;10,"No",IF(G313&lt;-10,"No","Yes")))</f>
        <v>N/A</v>
      </c>
      <c r="I313" s="108">
        <v>0</v>
      </c>
      <c r="J313" s="108">
        <v>39.67</v>
      </c>
      <c r="K313" s="105" t="s">
        <v>50</v>
      </c>
      <c r="L313" s="109" t="str">
        <f>IF(J313="Div by 0", "N/A", IF(K313="N/A","N/A", IF(J313&gt;VALUE(MID(K313,1,2)), "No", IF(J313&lt;-1*VALUE(MID(K313,1,2)), "No", "Yes"))))</f>
        <v>N/A</v>
      </c>
    </row>
    <row r="314" spans="1:12">
      <c r="A314" s="92" t="s">
        <v>362</v>
      </c>
      <c r="B314" s="93" t="s">
        <v>50</v>
      </c>
      <c r="C314" s="93">
        <v>219</v>
      </c>
      <c r="D314" s="91" t="str">
        <f>IF($B314="N/A","N/A",IF(C314&gt;10,"No",IF(C314&lt;-10,"No","Yes")))</f>
        <v>N/A</v>
      </c>
      <c r="E314" s="93">
        <v>256</v>
      </c>
      <c r="F314" s="91" t="str">
        <f>IF($B314="N/A","N/A",IF(E314&gt;10,"No",IF(E314&lt;-10,"No","Yes")))</f>
        <v>N/A</v>
      </c>
      <c r="G314" s="93">
        <v>309</v>
      </c>
      <c r="H314" s="91" t="str">
        <f>IF($B314="N/A","N/A",IF(G314&gt;10,"No",IF(G314&lt;-10,"No","Yes")))</f>
        <v>N/A</v>
      </c>
      <c r="I314" s="85">
        <v>16.89</v>
      </c>
      <c r="J314" s="85">
        <v>20.7</v>
      </c>
      <c r="K314" s="93" t="s">
        <v>50</v>
      </c>
      <c r="L314" s="87" t="str">
        <f>IF(J314="Div by 0", "N/A", IF(K314="N/A","N/A", IF(J314&gt;VALUE(MID(K314,1,2)), "No", IF(J314&lt;-1*VALUE(MID(K314,1,2)), "No", "Yes"))))</f>
        <v>N/A</v>
      </c>
    </row>
    <row r="315" spans="1:12" ht="12.75" customHeight="1">
      <c r="A315" s="92" t="s">
        <v>363</v>
      </c>
      <c r="B315" s="140" t="s">
        <v>50</v>
      </c>
      <c r="C315" s="140">
        <v>62.583333332999999</v>
      </c>
      <c r="D315" s="141" t="str">
        <f>IF($B315="N/A","N/A",IF(C315&gt;10,"No",IF(C315&lt;-10,"No","Yes")))</f>
        <v>N/A</v>
      </c>
      <c r="E315" s="140">
        <v>66.5</v>
      </c>
      <c r="F315" s="141" t="str">
        <f>IF($B315="N/A","N/A",IF(E315&gt;10,"No",IF(E315&lt;-10,"No","Yes")))</f>
        <v>N/A</v>
      </c>
      <c r="G315" s="140">
        <v>85.416666667000001</v>
      </c>
      <c r="H315" s="141" t="str">
        <f>IF($B315="N/A","N/A",IF(G315&gt;10,"No",IF(G315&lt;-10,"No","Yes")))</f>
        <v>N/A</v>
      </c>
      <c r="I315" s="104">
        <v>6.258</v>
      </c>
      <c r="J315" s="104">
        <v>28.45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4608</v>
      </c>
      <c r="D317" s="134" t="str">
        <f>IF($B317="N/A","N/A",IF(C317&gt;10,"No",IF(C317&lt;-10,"No","Yes")))</f>
        <v>N/A</v>
      </c>
      <c r="E317" s="105">
        <v>4859</v>
      </c>
      <c r="F317" s="134" t="str">
        <f>IF($B317="N/A","N/A",IF(E317&gt;10,"No",IF(E317&lt;-10,"No","Yes")))</f>
        <v>N/A</v>
      </c>
      <c r="G317" s="105">
        <v>5069</v>
      </c>
      <c r="H317" s="134" t="str">
        <f>IF($B317="N/A","N/A",IF(G317&gt;10,"No",IF(G317&lt;-10,"No","Yes")))</f>
        <v>N/A</v>
      </c>
      <c r="I317" s="108">
        <v>5.4470000000000001</v>
      </c>
      <c r="J317" s="108">
        <v>4.3220000000000001</v>
      </c>
      <c r="K317" s="105" t="s">
        <v>50</v>
      </c>
      <c r="L317" s="109" t="str">
        <f>IF(J317="Div by 0", "N/A", IF(K317="N/A","N/A", IF(J317&gt;VALUE(MID(K317,1,2)), "No", IF(J317&lt;-1*VALUE(MID(K317,1,2)), "No", "Yes"))))</f>
        <v>N/A</v>
      </c>
    </row>
    <row r="318" spans="1:12">
      <c r="A318" s="92" t="s">
        <v>369</v>
      </c>
      <c r="B318" s="93" t="s">
        <v>50</v>
      </c>
      <c r="C318" s="93">
        <v>5659</v>
      </c>
      <c r="D318" s="91" t="str">
        <f>IF($B318="N/A","N/A",IF(C318&gt;10,"No",IF(C318&lt;-10,"No","Yes")))</f>
        <v>N/A</v>
      </c>
      <c r="E318" s="93">
        <v>5895</v>
      </c>
      <c r="F318" s="91" t="str">
        <f>IF($B318="N/A","N/A",IF(E318&gt;10,"No",IF(E318&lt;-10,"No","Yes")))</f>
        <v>N/A</v>
      </c>
      <c r="G318" s="93">
        <v>6032</v>
      </c>
      <c r="H318" s="91" t="str">
        <f>IF($B318="N/A","N/A",IF(G318&gt;10,"No",IF(G318&lt;-10,"No","Yes")))</f>
        <v>N/A</v>
      </c>
      <c r="I318" s="85">
        <v>4.17</v>
      </c>
      <c r="J318" s="85">
        <v>2.3239999999999998</v>
      </c>
      <c r="K318" s="93" t="s">
        <v>50</v>
      </c>
      <c r="L318" s="87" t="str">
        <f>IF(J318="Div by 0", "N/A", IF(K318="N/A","N/A", IF(J318&gt;VALUE(MID(K318,1,2)), "No", IF(J318&lt;-1*VALUE(MID(K318,1,2)), "No", "Yes"))))</f>
        <v>N/A</v>
      </c>
    </row>
    <row r="319" spans="1:12" ht="12.75" customHeight="1">
      <c r="A319" s="92" t="s">
        <v>370</v>
      </c>
      <c r="B319" s="93" t="s">
        <v>50</v>
      </c>
      <c r="C319" s="93">
        <v>4497.1666667</v>
      </c>
      <c r="D319" s="91" t="str">
        <f>IF($B319="N/A","N/A",IF(C319&gt;10,"No",IF(C319&lt;-10,"No","Yes")))</f>
        <v>N/A</v>
      </c>
      <c r="E319" s="93">
        <v>4642.6666667</v>
      </c>
      <c r="F319" s="91" t="str">
        <f>IF($B319="N/A","N/A",IF(E319&gt;10,"No",IF(E319&lt;-10,"No","Yes")))</f>
        <v>N/A</v>
      </c>
      <c r="G319" s="93">
        <v>4910.5833333</v>
      </c>
      <c r="H319" s="91" t="str">
        <f>IF($B319="N/A","N/A",IF(G319&gt;10,"No",IF(G319&lt;-10,"No","Yes")))</f>
        <v>N/A</v>
      </c>
      <c r="I319" s="85">
        <v>3.2349999999999999</v>
      </c>
      <c r="J319" s="85">
        <v>5.7709999999999999</v>
      </c>
      <c r="K319" s="93" t="s">
        <v>50</v>
      </c>
      <c r="L319" s="87" t="str">
        <f>IF(J319="Div by 0", "N/A", IF(K319="N/A","N/A", IF(J319&gt;VALUE(MID(K319,1,2)), "No", IF(J319&lt;-1*VALUE(MID(K319,1,2)), "No", "Yes"))))</f>
        <v>N/A</v>
      </c>
    </row>
    <row r="320" spans="1:12">
      <c r="A320" s="92" t="s">
        <v>371</v>
      </c>
      <c r="B320" s="101" t="s">
        <v>167</v>
      </c>
      <c r="C320" s="95">
        <v>11.470390561</v>
      </c>
      <c r="D320" s="84" t="str">
        <f>IF(OR($B320="N/A",$C320="N/A"),"N/A",IF(C320&lt;=40,"Yes","No"))</f>
        <v>Yes</v>
      </c>
      <c r="E320" s="95">
        <v>12.087365356999999</v>
      </c>
      <c r="F320" s="84" t="str">
        <f>IF(OR($B320="N/A",$C320="N/A"),"N/A",IF(E320&lt;=40,"Yes","No"))</f>
        <v>Yes</v>
      </c>
      <c r="G320" s="95">
        <v>12.554798762000001</v>
      </c>
      <c r="H320" s="84" t="str">
        <f>IF(OR($B320="N/A",$C320="N/A"),"N/A",IF(G320&lt;=40,"Yes","No"))</f>
        <v>Yes</v>
      </c>
      <c r="I320" s="104">
        <v>5.3789999999999996</v>
      </c>
      <c r="J320" s="104">
        <v>3.867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187255</v>
      </c>
      <c r="D340" s="84" t="str">
        <f>IF($B340="N/A","N/A",IF(C340&gt;10,"No",IF(C340&lt;-10,"No","Yes")))</f>
        <v>N/A</v>
      </c>
      <c r="E340" s="83">
        <v>183839</v>
      </c>
      <c r="F340" s="84" t="str">
        <f>IF($B340="N/A","N/A",IF(E340&gt;10,"No",IF(E340&lt;-10,"No","Yes")))</f>
        <v>N/A</v>
      </c>
      <c r="G340" s="83">
        <v>180090</v>
      </c>
      <c r="H340" s="84" t="str">
        <f>IF($B340="N/A","N/A",IF(G340&gt;10,"No",IF(G340&lt;-10,"No","Yes")))</f>
        <v>N/A</v>
      </c>
      <c r="I340" s="85">
        <v>-1.82</v>
      </c>
      <c r="J340" s="85">
        <v>-2.04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16811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40475</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80852</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41952</v>
      </c>
      <c r="H344" s="134" t="str">
        <f t="shared" si="101"/>
        <v>N/A</v>
      </c>
      <c r="I344" s="108" t="s">
        <v>50</v>
      </c>
      <c r="J344" s="108" t="s">
        <v>50</v>
      </c>
      <c r="K344" s="86" t="s">
        <v>112</v>
      </c>
      <c r="L344" s="87" t="str">
        <f t="shared" si="102"/>
        <v>N/A</v>
      </c>
    </row>
    <row r="345" spans="1:12">
      <c r="A345" s="144" t="s">
        <v>512</v>
      </c>
      <c r="B345" s="82" t="s">
        <v>25</v>
      </c>
      <c r="C345" s="90">
        <v>92.806066594000001</v>
      </c>
      <c r="D345" s="84" t="str">
        <f>IF($B345="N/A","N/A",IF(C345&gt;80,"Yes","No"))</f>
        <v>Yes</v>
      </c>
      <c r="E345" s="90">
        <v>92.759969321</v>
      </c>
      <c r="F345" s="84" t="str">
        <f>IF($B345="N/A","N/A",IF(E345&gt;80,"Yes","No"))</f>
        <v>Yes</v>
      </c>
      <c r="G345" s="90">
        <v>92.558165361999997</v>
      </c>
      <c r="H345" s="84" t="str">
        <f>IF($B345="N/A","N/A",IF(G345&gt;80,"Yes","No"))</f>
        <v>Yes</v>
      </c>
      <c r="I345" s="85">
        <v>-0.05</v>
      </c>
      <c r="J345" s="85">
        <v>-0.218</v>
      </c>
      <c r="K345" s="86" t="s">
        <v>112</v>
      </c>
      <c r="L345" s="87" t="str">
        <f t="shared" si="98"/>
        <v>Yes</v>
      </c>
    </row>
    <row r="346" spans="1:12">
      <c r="A346" s="144" t="s">
        <v>513</v>
      </c>
      <c r="B346" s="82" t="s">
        <v>0</v>
      </c>
      <c r="C346" s="90">
        <v>3.2575899200000001E-2</v>
      </c>
      <c r="D346" s="84" t="str">
        <f>IF($B346="N/A","N/A",IF(C346&gt;=5,"No",IF(C346&lt;0,"No","Yes")))</f>
        <v>Yes</v>
      </c>
      <c r="E346" s="90">
        <v>2.7741665299999999E-2</v>
      </c>
      <c r="F346" s="84" t="str">
        <f>IF($B346="N/A","N/A",IF(E346&gt;=5,"No",IF(E346&lt;0,"No","Yes")))</f>
        <v>Yes</v>
      </c>
      <c r="G346" s="90">
        <v>4.9419734600000001E-2</v>
      </c>
      <c r="H346" s="84" t="str">
        <f>IF($B346="N/A","N/A",IF(G346&gt;=5,"No",IF(G346&lt;0,"No","Yes")))</f>
        <v>Yes</v>
      </c>
      <c r="I346" s="85">
        <v>-14.8</v>
      </c>
      <c r="J346" s="85">
        <v>78.14</v>
      </c>
      <c r="K346" s="86" t="s">
        <v>112</v>
      </c>
      <c r="L346" s="87" t="str">
        <f t="shared" si="98"/>
        <v>No</v>
      </c>
    </row>
    <row r="347" spans="1:12">
      <c r="A347" s="144" t="s">
        <v>514</v>
      </c>
      <c r="B347" s="110" t="s">
        <v>0</v>
      </c>
      <c r="C347" s="90">
        <v>2.4554751542000002</v>
      </c>
      <c r="D347" s="84" t="str">
        <f>IF($B347="N/A","N/A",IF(C347&gt;=5,"No",IF(C347&lt;0,"No","Yes")))</f>
        <v>Yes</v>
      </c>
      <c r="E347" s="90">
        <v>2.5408101653999999</v>
      </c>
      <c r="F347" s="84" t="str">
        <f>IF($B347="N/A","N/A",IF(E347&gt;=5,"No",IF(E347&lt;0,"No","Yes")))</f>
        <v>Yes</v>
      </c>
      <c r="G347" s="90">
        <v>2.7658393025999999</v>
      </c>
      <c r="H347" s="84" t="str">
        <f>IF($B347="N/A","N/A",IF(G347&gt;=5,"No",IF(G347&lt;0,"No","Yes")))</f>
        <v>Yes</v>
      </c>
      <c r="I347" s="85">
        <v>3.4750000000000001</v>
      </c>
      <c r="J347" s="85">
        <v>8.8569999999999993</v>
      </c>
      <c r="K347" s="86" t="s">
        <v>112</v>
      </c>
      <c r="L347" s="87" t="str">
        <f t="shared" si="98"/>
        <v>Yes</v>
      </c>
    </row>
    <row r="348" spans="1:12">
      <c r="A348" s="144" t="s">
        <v>515</v>
      </c>
      <c r="B348" s="110" t="s">
        <v>0</v>
      </c>
      <c r="C348" s="90">
        <v>2.4907212090000002</v>
      </c>
      <c r="D348" s="84" t="str">
        <f>IF($B348="N/A","N/A",IF(C348&gt;=5,"No",IF(C348&lt;0,"No","Yes")))</f>
        <v>Yes</v>
      </c>
      <c r="E348" s="90">
        <v>2.4129809235000002</v>
      </c>
      <c r="F348" s="84" t="str">
        <f>IF($B348="N/A","N/A",IF(E348&gt;=5,"No",IF(E348&lt;0,"No","Yes")))</f>
        <v>Yes</v>
      </c>
      <c r="G348" s="90">
        <v>2.3410516964000001</v>
      </c>
      <c r="H348" s="84" t="str">
        <f>IF($B348="N/A","N/A",IF(G348&gt;=5,"No",IF(G348&lt;0,"No","Yes")))</f>
        <v>Yes</v>
      </c>
      <c r="I348" s="85">
        <v>-3.12</v>
      </c>
      <c r="J348" s="85">
        <v>-2.98</v>
      </c>
      <c r="K348" s="86" t="s">
        <v>112</v>
      </c>
      <c r="L348" s="87" t="str">
        <f t="shared" si="98"/>
        <v>Yes</v>
      </c>
    </row>
    <row r="349" spans="1:12">
      <c r="A349" s="144" t="s">
        <v>516</v>
      </c>
      <c r="B349" s="110" t="s">
        <v>8</v>
      </c>
      <c r="C349" s="90">
        <v>1.8675068757</v>
      </c>
      <c r="D349" s="84" t="str">
        <f>IF($B349="N/A","N/A",IF(C349&gt;0,"No",IF(C349&lt;0,"No","Yes")))</f>
        <v>No</v>
      </c>
      <c r="E349" s="90">
        <v>1.8173510517</v>
      </c>
      <c r="F349" s="84" t="str">
        <f>IF($B349="N/A","N/A",IF(E349&gt;0,"No",IF(E349&lt;0,"No","Yes")))</f>
        <v>No</v>
      </c>
      <c r="G349" s="90">
        <v>1.8629574101999999</v>
      </c>
      <c r="H349" s="84" t="str">
        <f>IF($B349="N/A","N/A",IF(G349&gt;0,"No",IF(G349&lt;0,"No","Yes")))</f>
        <v>No</v>
      </c>
      <c r="I349" s="85">
        <v>-2.69</v>
      </c>
      <c r="J349" s="85">
        <v>2.5089999999999999</v>
      </c>
      <c r="K349" s="86" t="s">
        <v>112</v>
      </c>
      <c r="L349" s="87" t="str">
        <f t="shared" si="98"/>
        <v>Yes</v>
      </c>
    </row>
    <row r="350" spans="1:12">
      <c r="A350" s="144" t="s">
        <v>517</v>
      </c>
      <c r="B350" s="110" t="s">
        <v>0</v>
      </c>
      <c r="C350" s="90">
        <v>0.34712023710000001</v>
      </c>
      <c r="D350" s="84" t="str">
        <f>IF($B350="N/A","N/A",IF(C350&gt;=5,"No",IF(C350&lt;0,"No","Yes")))</f>
        <v>Yes</v>
      </c>
      <c r="E350" s="90">
        <v>0.43516337669999999</v>
      </c>
      <c r="F350" s="84" t="str">
        <f>IF($B350="N/A","N/A",IF(E350&gt;=5,"No",IF(E350&lt;0,"No","Yes")))</f>
        <v>Yes</v>
      </c>
      <c r="G350" s="90">
        <v>0.4225664945</v>
      </c>
      <c r="H350" s="84" t="str">
        <f>IF($B350="N/A","N/A",IF(G350&gt;=5,"No",IF(G350&lt;0,"No","Yes")))</f>
        <v>Yes</v>
      </c>
      <c r="I350" s="85">
        <v>25.36</v>
      </c>
      <c r="J350" s="85">
        <v>-2.89</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5.3403109999999995E-4</v>
      </c>
      <c r="D353" s="84" t="str">
        <f>IF($B353="N/A","N/A",IF(C353&gt;0,"No",IF(C353&lt;0,"No","Yes")))</f>
        <v>No</v>
      </c>
      <c r="E353" s="90">
        <v>5.9834963999999997E-3</v>
      </c>
      <c r="F353" s="84" t="str">
        <f>IF($B353="N/A","N/A",IF(E353&gt;0,"No",IF(E353&lt;0,"No","Yes")))</f>
        <v>No</v>
      </c>
      <c r="G353" s="90">
        <v>0</v>
      </c>
      <c r="H353" s="84" t="str">
        <f>IF($B353="N/A","N/A",IF(G353&gt;0,"No",IF(G353&lt;0,"No","Yes")))</f>
        <v>Yes</v>
      </c>
      <c r="I353" s="85">
        <v>1020</v>
      </c>
      <c r="J353" s="85">
        <v>-100</v>
      </c>
      <c r="K353" s="86" t="s">
        <v>112</v>
      </c>
      <c r="L353" s="87" t="str">
        <f t="shared" si="98"/>
        <v>No</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10.744706416</v>
      </c>
      <c r="D359" s="84" t="str">
        <f>IF($B359="N/A","N/A",IF(C359&gt;15,"No",IF(C359&lt;2,"No","Yes")))</f>
        <v>Yes</v>
      </c>
      <c r="E359" s="90">
        <v>22.080733684999998</v>
      </c>
      <c r="F359" s="84" t="str">
        <f>IF($B359="N/A","N/A",IF(E359&gt;15,"No",IF(E359&lt;2,"No","Yes")))</f>
        <v>No</v>
      </c>
      <c r="G359" s="90">
        <v>15.418957188</v>
      </c>
      <c r="H359" s="84" t="str">
        <f>IF($B359="N/A","N/A",IF(G359&gt;15,"No",IF(G359&lt;2,"No","Yes")))</f>
        <v>No</v>
      </c>
      <c r="I359" s="85">
        <v>105.5</v>
      </c>
      <c r="J359" s="85">
        <v>-30.2</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10308</v>
      </c>
      <c r="D361" s="84" t="str">
        <f>IF($B361="N/A","N/A",IF(C361&gt;10,"No",IF(C361&lt;-10,"No","Yes")))</f>
        <v>N/A</v>
      </c>
      <c r="E361" s="83">
        <v>10132</v>
      </c>
      <c r="F361" s="84" t="str">
        <f>IF($B361="N/A","N/A",IF(E361&gt;10,"No",IF(E361&lt;-10,"No","Yes")))</f>
        <v>N/A</v>
      </c>
      <c r="G361" s="83">
        <v>9959</v>
      </c>
      <c r="H361" s="84" t="str">
        <f>IF($B361="N/A","N/A",IF(G361&gt;10,"No",IF(G361&lt;-10,"No","Yes")))</f>
        <v>N/A</v>
      </c>
      <c r="I361" s="85">
        <v>-1.71</v>
      </c>
      <c r="J361" s="85">
        <v>-1.71</v>
      </c>
      <c r="K361" s="86" t="s">
        <v>112</v>
      </c>
      <c r="L361" s="87" t="str">
        <f t="shared" si="98"/>
        <v>Yes</v>
      </c>
    </row>
    <row r="362" spans="1:12">
      <c r="A362" s="144" t="s">
        <v>869</v>
      </c>
      <c r="B362" s="82" t="s">
        <v>50</v>
      </c>
      <c r="C362" s="83">
        <v>15605</v>
      </c>
      <c r="D362" s="84" t="str">
        <f>IF($B362="N/A","N/A",IF(C362&gt;10,"No",IF(C362&lt;-10,"No","Yes")))</f>
        <v>N/A</v>
      </c>
      <c r="E362" s="83">
        <v>15302</v>
      </c>
      <c r="F362" s="84" t="str">
        <f>IF($B362="N/A","N/A",IF(E362&gt;10,"No",IF(E362&lt;-10,"No","Yes")))</f>
        <v>N/A</v>
      </c>
      <c r="G362" s="83">
        <v>14496</v>
      </c>
      <c r="H362" s="84" t="str">
        <f>IF($B362="N/A","N/A",IF(G362&gt;10,"No",IF(G362&lt;-10,"No","Yes")))</f>
        <v>N/A</v>
      </c>
      <c r="I362" s="85">
        <v>-1.94</v>
      </c>
      <c r="J362" s="85">
        <v>-5.27</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1596082761</v>
      </c>
      <c r="D366" s="134" t="str">
        <f t="shared" ref="D366:D372" si="108">IF($B366="N/A","N/A",IF(C366&gt;10,"No",IF(C366&lt;-10,"No","Yes")))</f>
        <v>N/A</v>
      </c>
      <c r="E366" s="155">
        <v>1673997834</v>
      </c>
      <c r="F366" s="134" t="str">
        <f t="shared" ref="F366:F372" si="109">IF($B366="N/A","N/A",IF(E366&gt;10,"No",IF(E366&lt;-10,"No","Yes")))</f>
        <v>N/A</v>
      </c>
      <c r="G366" s="155">
        <v>1578436818</v>
      </c>
      <c r="H366" s="134" t="str">
        <f t="shared" ref="H366:H372" si="110">IF($B366="N/A","N/A",IF(G366&gt;10,"No",IF(G366&lt;-10,"No","Yes")))</f>
        <v>N/A</v>
      </c>
      <c r="I366" s="108">
        <v>4.8819999999999997</v>
      </c>
      <c r="J366" s="108">
        <v>-5.71</v>
      </c>
      <c r="K366" s="116" t="s">
        <v>112</v>
      </c>
      <c r="L366" s="109" t="str">
        <f t="shared" ref="L366:L373" si="111">IF(J366="Div by 0", "N/A", IF(K366="N/A","N/A", IF(J366&gt;VALUE(MID(K366,1,2)), "No", IF(J366&lt;-1*VALUE(MID(K366,1,2)), "No", "Yes"))))</f>
        <v>Yes</v>
      </c>
    </row>
    <row r="367" spans="1:12">
      <c r="A367" s="137" t="s">
        <v>376</v>
      </c>
      <c r="B367" s="110" t="s">
        <v>50</v>
      </c>
      <c r="C367" s="156">
        <v>7220.4603528999996</v>
      </c>
      <c r="D367" s="91" t="str">
        <f t="shared" si="108"/>
        <v>N/A</v>
      </c>
      <c r="E367" s="156">
        <v>7680.6860045000003</v>
      </c>
      <c r="F367" s="91" t="str">
        <f t="shared" si="109"/>
        <v>N/A</v>
      </c>
      <c r="G367" s="156">
        <v>7393.9085900999999</v>
      </c>
      <c r="H367" s="91" t="str">
        <f t="shared" si="110"/>
        <v>N/A</v>
      </c>
      <c r="I367" s="85">
        <v>6.3739999999999997</v>
      </c>
      <c r="J367" s="85">
        <v>-3.73</v>
      </c>
      <c r="K367" s="110" t="s">
        <v>112</v>
      </c>
      <c r="L367" s="87" t="str">
        <f t="shared" si="111"/>
        <v>Yes</v>
      </c>
    </row>
    <row r="368" spans="1:12">
      <c r="A368" s="137" t="s">
        <v>40</v>
      </c>
      <c r="B368" s="110" t="s">
        <v>50</v>
      </c>
      <c r="C368" s="156">
        <v>861</v>
      </c>
      <c r="D368" s="91" t="str">
        <f t="shared" si="108"/>
        <v>N/A</v>
      </c>
      <c r="E368" s="156">
        <v>822</v>
      </c>
      <c r="F368" s="91" t="str">
        <f t="shared" si="109"/>
        <v>N/A</v>
      </c>
      <c r="G368" s="156">
        <v>800</v>
      </c>
      <c r="H368" s="91" t="str">
        <f t="shared" si="110"/>
        <v>N/A</v>
      </c>
      <c r="I368" s="85">
        <v>-4.53</v>
      </c>
      <c r="J368" s="85">
        <v>-2.68</v>
      </c>
      <c r="K368" s="110" t="s">
        <v>112</v>
      </c>
      <c r="L368" s="87" t="str">
        <f t="shared" si="111"/>
        <v>Yes</v>
      </c>
    </row>
    <row r="369" spans="1:12">
      <c r="A369" s="137" t="s">
        <v>41</v>
      </c>
      <c r="B369" s="110" t="s">
        <v>50</v>
      </c>
      <c r="C369" s="156">
        <v>1634</v>
      </c>
      <c r="D369" s="91" t="str">
        <f t="shared" si="108"/>
        <v>N/A</v>
      </c>
      <c r="E369" s="156">
        <v>1572</v>
      </c>
      <c r="F369" s="91" t="str">
        <f t="shared" si="109"/>
        <v>N/A</v>
      </c>
      <c r="G369" s="156">
        <v>1585</v>
      </c>
      <c r="H369" s="91" t="str">
        <f t="shared" si="110"/>
        <v>N/A</v>
      </c>
      <c r="I369" s="85">
        <v>-3.79</v>
      </c>
      <c r="J369" s="85">
        <v>0.82699999999999996</v>
      </c>
      <c r="K369" s="110" t="s">
        <v>112</v>
      </c>
      <c r="L369" s="87" t="str">
        <f t="shared" si="111"/>
        <v>Yes</v>
      </c>
    </row>
    <row r="370" spans="1:12">
      <c r="A370" s="137" t="s">
        <v>42</v>
      </c>
      <c r="B370" s="110" t="s">
        <v>50</v>
      </c>
      <c r="C370" s="156">
        <v>3457</v>
      </c>
      <c r="D370" s="91" t="str">
        <f t="shared" si="108"/>
        <v>N/A</v>
      </c>
      <c r="E370" s="156">
        <v>3625</v>
      </c>
      <c r="F370" s="91" t="str">
        <f t="shared" si="109"/>
        <v>N/A</v>
      </c>
      <c r="G370" s="156">
        <v>3617</v>
      </c>
      <c r="H370" s="91" t="str">
        <f t="shared" si="110"/>
        <v>N/A</v>
      </c>
      <c r="I370" s="85">
        <v>4.8600000000000003</v>
      </c>
      <c r="J370" s="85">
        <v>-0.221</v>
      </c>
      <c r="K370" s="110" t="s">
        <v>112</v>
      </c>
      <c r="L370" s="87" t="str">
        <f t="shared" si="111"/>
        <v>Yes</v>
      </c>
    </row>
    <row r="371" spans="1:12">
      <c r="A371" s="137" t="s">
        <v>30</v>
      </c>
      <c r="B371" s="110" t="s">
        <v>50</v>
      </c>
      <c r="C371" s="156">
        <v>37623</v>
      </c>
      <c r="D371" s="91" t="str">
        <f t="shared" si="108"/>
        <v>N/A</v>
      </c>
      <c r="E371" s="156">
        <v>41060</v>
      </c>
      <c r="F371" s="91" t="str">
        <f t="shared" si="109"/>
        <v>N/A</v>
      </c>
      <c r="G371" s="156">
        <v>39290</v>
      </c>
      <c r="H371" s="91" t="str">
        <f t="shared" si="110"/>
        <v>N/A</v>
      </c>
      <c r="I371" s="85">
        <v>9.1349999999999998</v>
      </c>
      <c r="J371" s="85">
        <v>-4.3099999999999996</v>
      </c>
      <c r="K371" s="110" t="s">
        <v>112</v>
      </c>
      <c r="L371" s="87" t="str">
        <f t="shared" si="111"/>
        <v>Yes</v>
      </c>
    </row>
    <row r="372" spans="1:12">
      <c r="A372" s="137" t="s">
        <v>43</v>
      </c>
      <c r="B372" s="94" t="s">
        <v>50</v>
      </c>
      <c r="C372" s="102">
        <v>105245</v>
      </c>
      <c r="D372" s="141" t="str">
        <f t="shared" si="108"/>
        <v>N/A</v>
      </c>
      <c r="E372" s="102">
        <v>109170</v>
      </c>
      <c r="F372" s="141" t="str">
        <f t="shared" si="109"/>
        <v>N/A</v>
      </c>
      <c r="G372" s="102">
        <v>102488</v>
      </c>
      <c r="H372" s="141" t="str">
        <f t="shared" si="110"/>
        <v>N/A</v>
      </c>
      <c r="I372" s="104">
        <v>3.7290000000000001</v>
      </c>
      <c r="J372" s="104">
        <v>-6.12</v>
      </c>
      <c r="K372" s="94" t="s">
        <v>112</v>
      </c>
      <c r="L372" s="96" t="str">
        <f t="shared" si="111"/>
        <v>Yes</v>
      </c>
    </row>
    <row r="373" spans="1:12">
      <c r="A373" s="137" t="s">
        <v>377</v>
      </c>
      <c r="B373" s="94" t="s">
        <v>50</v>
      </c>
      <c r="C373" s="102">
        <v>1218126</v>
      </c>
      <c r="D373" s="141" t="str">
        <f>IF($B373="N/A","N/A",IF(C373&gt;10,"No",IF(C373&lt;-10,"No","Yes")))</f>
        <v>N/A</v>
      </c>
      <c r="E373" s="102">
        <v>1865597</v>
      </c>
      <c r="F373" s="141" t="str">
        <f>IF($B373="N/A","N/A",IF(E373&gt;10,"No",IF(E373&lt;-10,"No","Yes")))</f>
        <v>N/A</v>
      </c>
      <c r="G373" s="102">
        <v>1659335</v>
      </c>
      <c r="H373" s="141" t="str">
        <f>IF($B373="N/A","N/A",IF(G373&gt;10,"No",IF(G373&lt;-10,"No","Yes")))</f>
        <v>N/A</v>
      </c>
      <c r="I373" s="104">
        <v>53.15</v>
      </c>
      <c r="J373" s="104">
        <v>-11.1</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6.3303800429999999</v>
      </c>
      <c r="F375" s="107" t="str">
        <f t="shared" ref="F375:F379" si="113">IF($B375="N/A","N/A",IF(E375&gt;10,"No",IF(E375&lt;-10,"No","Yes")))</f>
        <v>N/A</v>
      </c>
      <c r="G375" s="117">
        <v>6.4484396519000002</v>
      </c>
      <c r="H375" s="107" t="str">
        <f t="shared" ref="H375:H379" si="114">IF($B375="N/A","N/A",IF(G375&gt;10,"No",IF(G375&lt;-10,"No","Yes")))</f>
        <v>N/A</v>
      </c>
      <c r="I375" s="108" t="s">
        <v>50</v>
      </c>
      <c r="J375" s="108">
        <v>1.865</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21.804073715000001</v>
      </c>
      <c r="F376" s="84" t="str">
        <f t="shared" si="113"/>
        <v>N/A</v>
      </c>
      <c r="G376" s="90">
        <v>22.904087895</v>
      </c>
      <c r="H376" s="84" t="str">
        <f t="shared" si="114"/>
        <v>N/A</v>
      </c>
      <c r="I376" s="85" t="s">
        <v>50</v>
      </c>
      <c r="J376" s="85">
        <v>5.0449999999999999</v>
      </c>
      <c r="K376" s="86" t="s">
        <v>112</v>
      </c>
      <c r="L376" s="87" t="str">
        <f t="shared" si="115"/>
        <v>Yes</v>
      </c>
    </row>
    <row r="377" spans="1:12">
      <c r="A377" s="138" t="s">
        <v>586</v>
      </c>
      <c r="B377" s="82" t="s">
        <v>50</v>
      </c>
      <c r="C377" s="90" t="s">
        <v>50</v>
      </c>
      <c r="D377" s="84" t="str">
        <f t="shared" si="112"/>
        <v>N/A</v>
      </c>
      <c r="E377" s="90">
        <v>9.5613680284000004</v>
      </c>
      <c r="F377" s="84" t="str">
        <f t="shared" si="113"/>
        <v>N/A</v>
      </c>
      <c r="G377" s="90">
        <v>10.208066797000001</v>
      </c>
      <c r="H377" s="84" t="str">
        <f t="shared" si="114"/>
        <v>N/A</v>
      </c>
      <c r="I377" s="85" t="s">
        <v>50</v>
      </c>
      <c r="J377" s="85">
        <v>6.7640000000000002</v>
      </c>
      <c r="K377" s="86" t="s">
        <v>112</v>
      </c>
      <c r="L377" s="87" t="str">
        <f t="shared" si="115"/>
        <v>Yes</v>
      </c>
    </row>
    <row r="378" spans="1:12">
      <c r="A378" s="138" t="s">
        <v>589</v>
      </c>
      <c r="B378" s="82" t="s">
        <v>50</v>
      </c>
      <c r="C378" s="90" t="s">
        <v>50</v>
      </c>
      <c r="D378" s="84" t="str">
        <f t="shared" si="112"/>
        <v>N/A</v>
      </c>
      <c r="E378" s="90">
        <v>3.0578403432000001</v>
      </c>
      <c r="F378" s="84" t="str">
        <f t="shared" si="113"/>
        <v>N/A</v>
      </c>
      <c r="G378" s="90">
        <v>2.7461452141999998</v>
      </c>
      <c r="H378" s="84" t="str">
        <f t="shared" si="114"/>
        <v>N/A</v>
      </c>
      <c r="I378" s="85" t="s">
        <v>50</v>
      </c>
      <c r="J378" s="85">
        <v>-10.199999999999999</v>
      </c>
      <c r="K378" s="86" t="s">
        <v>112</v>
      </c>
      <c r="L378" s="87" t="str">
        <f t="shared" si="115"/>
        <v>Yes</v>
      </c>
    </row>
    <row r="379" spans="1:12">
      <c r="A379" s="138" t="s">
        <v>591</v>
      </c>
      <c r="B379" s="82" t="s">
        <v>50</v>
      </c>
      <c r="C379" s="90" t="s">
        <v>50</v>
      </c>
      <c r="D379" s="84" t="str">
        <f t="shared" si="112"/>
        <v>N/A</v>
      </c>
      <c r="E379" s="90">
        <v>3.7452976321999998</v>
      </c>
      <c r="F379" s="84" t="str">
        <f t="shared" si="113"/>
        <v>N/A</v>
      </c>
      <c r="G379" s="90">
        <v>3.7103382563</v>
      </c>
      <c r="H379" s="84" t="str">
        <f t="shared" si="114"/>
        <v>N/A</v>
      </c>
      <c r="I379" s="85" t="s">
        <v>50</v>
      </c>
      <c r="J379" s="85">
        <v>-0.93300000000000005</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-50</v>
      </c>
      <c r="K381" s="110" t="s">
        <v>50</v>
      </c>
      <c r="L381" s="87" t="str">
        <f>IF(J381="Div by 0", "N/A", IF(K381="N/A","N/A", IF(J381&gt;VALUE(MID(K381,1,2)), "No", IF(J381&lt;-1*VALUE(MID(K381,1,2)), "No", "Yes"))))</f>
        <v>N/A</v>
      </c>
    </row>
    <row r="382" spans="1:12">
      <c r="A382" s="137" t="s">
        <v>379</v>
      </c>
      <c r="B382" s="94" t="s">
        <v>50</v>
      </c>
      <c r="C382" s="83">
        <v>16</v>
      </c>
      <c r="D382" s="84" t="str">
        <f>IF($B382="N/A","N/A",IF(C382&gt;10,"No",IF(C382&lt;-10,"No","Yes")))</f>
        <v>N/A</v>
      </c>
      <c r="E382" s="83">
        <v>11</v>
      </c>
      <c r="F382" s="84" t="str">
        <f>IF($B382="N/A","N/A",IF(E382&gt;10,"No",IF(E382&lt;-10,"No","Yes")))</f>
        <v>N/A</v>
      </c>
      <c r="G382" s="83">
        <v>11</v>
      </c>
      <c r="H382" s="84" t="str">
        <f>IF($B382="N/A","N/A",IF(G382&gt;10,"No",IF(G382&lt;-10,"No","Yes")))</f>
        <v>N/A</v>
      </c>
      <c r="I382" s="85">
        <v>-37.5</v>
      </c>
      <c r="J382" s="85">
        <v>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7220.4603528999996</v>
      </c>
      <c r="D384" s="91" t="str">
        <f>IF($B384="N/A","N/A",IF(C384&gt;10,"No",IF(C384&lt;-10,"No","Yes")))</f>
        <v>N/A</v>
      </c>
      <c r="E384" s="156">
        <v>7680.6860045000003</v>
      </c>
      <c r="F384" s="91" t="str">
        <f>IF($B384="N/A","N/A",IF(E384&gt;10,"No",IF(E384&lt;-10,"No","Yes")))</f>
        <v>N/A</v>
      </c>
      <c r="G384" s="156">
        <v>7393.9085900999999</v>
      </c>
      <c r="H384" s="91" t="str">
        <f>IF($B384="N/A","N/A",IF(G384&gt;10,"No",IF(G384&lt;-10,"No","Yes")))</f>
        <v>N/A</v>
      </c>
      <c r="I384" s="85">
        <v>6.3739999999999997</v>
      </c>
      <c r="J384" s="85">
        <v>-3.73</v>
      </c>
      <c r="K384" s="110" t="s">
        <v>112</v>
      </c>
      <c r="L384" s="87" t="str">
        <f>IF(J384="Div by 0", "N/A", IF(K384="N/A","N/A", IF(J384&gt;VALUE(MID(K384,1,2)), "No", IF(J384&lt;-1*VALUE(MID(K384,1,2)), "No", "Yes"))))</f>
        <v>Yes</v>
      </c>
    </row>
    <row r="385" spans="1:12">
      <c r="A385" s="138" t="s">
        <v>583</v>
      </c>
      <c r="B385" s="116" t="s">
        <v>50</v>
      </c>
      <c r="C385" s="155">
        <v>17283.742385000001</v>
      </c>
      <c r="D385" s="134" t="str">
        <f>IF($B385="N/A","N/A",IF(C385&gt;10,"No",IF(C385&lt;-10,"No","Yes")))</f>
        <v>N/A</v>
      </c>
      <c r="E385" s="155">
        <v>18903.318283000001</v>
      </c>
      <c r="F385" s="134" t="str">
        <f>IF($B385="N/A","N/A",IF(E385&gt;10,"No",IF(E385&lt;-10,"No","Yes")))</f>
        <v>N/A</v>
      </c>
      <c r="G385" s="155">
        <v>17588.225428000002</v>
      </c>
      <c r="H385" s="134" t="str">
        <f>IF($B385="N/A","N/A",IF(G385&gt;10,"No",IF(G385&lt;-10,"No","Yes")))</f>
        <v>N/A</v>
      </c>
      <c r="I385" s="108">
        <v>9.3710000000000004</v>
      </c>
      <c r="J385" s="108">
        <v>-6.96</v>
      </c>
      <c r="K385" s="116" t="s">
        <v>112</v>
      </c>
      <c r="L385" s="109" t="str">
        <f>IF(J385="Div by 0", "N/A", IF(K385="N/A","N/A", IF(J385&gt;VALUE(MID(K385,1,2)), "No", IF(J385&lt;-1*VALUE(MID(K385,1,2)), "No", "Yes"))))</f>
        <v>Yes</v>
      </c>
    </row>
    <row r="386" spans="1:12">
      <c r="A386" s="138" t="s">
        <v>586</v>
      </c>
      <c r="B386" s="110" t="s">
        <v>50</v>
      </c>
      <c r="C386" s="156">
        <v>17958.357464000001</v>
      </c>
      <c r="D386" s="91" t="str">
        <f>IF($B386="N/A","N/A",IF(C386&gt;10,"No",IF(C386&lt;-10,"No","Yes")))</f>
        <v>N/A</v>
      </c>
      <c r="E386" s="156">
        <v>18730.627388000001</v>
      </c>
      <c r="F386" s="91" t="str">
        <f>IF($B386="N/A","N/A",IF(E386&gt;10,"No",IF(E386&lt;-10,"No","Yes")))</f>
        <v>N/A</v>
      </c>
      <c r="G386" s="156">
        <v>17625.181312000001</v>
      </c>
      <c r="H386" s="91" t="str">
        <f>IF($B386="N/A","N/A",IF(G386&gt;10,"No",IF(G386&lt;-10,"No","Yes")))</f>
        <v>N/A</v>
      </c>
      <c r="I386" s="85">
        <v>4.3</v>
      </c>
      <c r="J386" s="85">
        <v>-5.9</v>
      </c>
      <c r="K386" s="110" t="s">
        <v>111</v>
      </c>
      <c r="L386" s="87" t="str">
        <f>IF(J386="Div by 0", "N/A", IF(K386="N/A","N/A", IF(J386&gt;VALUE(MID(K386,1,2)), "No", IF(J386&lt;-1*VALUE(MID(K386,1,2)), "No", "Yes"))))</f>
        <v>Yes</v>
      </c>
    </row>
    <row r="387" spans="1:12">
      <c r="A387" s="61" t="s">
        <v>589</v>
      </c>
      <c r="B387" s="110" t="s">
        <v>50</v>
      </c>
      <c r="C387" s="156">
        <v>2803.1681312000001</v>
      </c>
      <c r="D387" s="91" t="str">
        <f>IF($B387="N/A","N/A",IF(C387&gt;10,"No",IF(C387&lt;-10,"No","Yes")))</f>
        <v>N/A</v>
      </c>
      <c r="E387" s="156">
        <v>2905.7145913999998</v>
      </c>
      <c r="F387" s="91" t="str">
        <f>IF($B387="N/A","N/A",IF(E387&gt;10,"No",IF(E387&lt;-10,"No","Yes")))</f>
        <v>N/A</v>
      </c>
      <c r="G387" s="156">
        <v>2881.2461659999999</v>
      </c>
      <c r="H387" s="91" t="str">
        <f>IF($B387="N/A","N/A",IF(G387&gt;10,"No",IF(G387&lt;-10,"No","Yes")))</f>
        <v>N/A</v>
      </c>
      <c r="I387" s="85">
        <v>3.6579999999999999</v>
      </c>
      <c r="J387" s="85">
        <v>-0.84199999999999997</v>
      </c>
      <c r="K387" s="110" t="s">
        <v>111</v>
      </c>
      <c r="L387" s="87" t="str">
        <f>IF(J387="Div by 0", "N/A", IF(K387="N/A","N/A", IF(J387&gt;VALUE(MID(K387,1,2)), "No", IF(J387&lt;-1*VALUE(MID(K387,1,2)), "No", "Yes"))))</f>
        <v>Yes</v>
      </c>
    </row>
    <row r="388" spans="1:12">
      <c r="A388" s="61" t="s">
        <v>591</v>
      </c>
      <c r="B388" s="110" t="s">
        <v>50</v>
      </c>
      <c r="C388" s="156">
        <v>2897.672321</v>
      </c>
      <c r="D388" s="91" t="str">
        <f>IF($B388="N/A","N/A",IF(C388&gt;10,"No",IF(C388&lt;-10,"No","Yes")))</f>
        <v>N/A</v>
      </c>
      <c r="E388" s="156">
        <v>3027.2272257999998</v>
      </c>
      <c r="F388" s="91" t="str">
        <f>IF($B388="N/A","N/A",IF(E388&gt;10,"No",IF(E388&lt;-10,"No","Yes")))</f>
        <v>N/A</v>
      </c>
      <c r="G388" s="156">
        <v>3058.4426107999998</v>
      </c>
      <c r="H388" s="91" t="str">
        <f>IF($B388="N/A","N/A",IF(G388&gt;10,"No",IF(G388&lt;-10,"No","Yes")))</f>
        <v>N/A</v>
      </c>
      <c r="I388" s="85">
        <v>4.4710000000000001</v>
      </c>
      <c r="J388" s="85">
        <v>1.0309999999999999</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7148.3120632999999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7737.6189529000003</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17262.029273</v>
      </c>
      <c r="D393" s="134" t="str">
        <f>IF($B393="N/A","N/A",IF(C393&gt;10,"No",IF(C393&lt;-10,"No","Yes")))</f>
        <v>N/A</v>
      </c>
      <c r="E393" s="155">
        <v>18239.116967999998</v>
      </c>
      <c r="F393" s="134" t="str">
        <f>IF($B393="N/A","N/A",IF(E393&gt;10,"No",IF(E393&lt;-10,"No","Yes")))</f>
        <v>N/A</v>
      </c>
      <c r="G393" s="155">
        <v>17229.270984999999</v>
      </c>
      <c r="H393" s="134" t="str">
        <f>IF($B393="N/A","N/A",IF(G393&gt;10,"No",IF(G393&lt;-10,"No","Yes")))</f>
        <v>N/A</v>
      </c>
      <c r="I393" s="108">
        <v>5.66</v>
      </c>
      <c r="J393" s="108">
        <v>-5.54</v>
      </c>
      <c r="K393" s="116" t="s">
        <v>112</v>
      </c>
      <c r="L393" s="109" t="str">
        <f>IF(J393="Div by 0", "N/A", IF(K393="N/A","N/A", IF(J393&gt;VALUE(MID(K393,1,2)), "No", IF(J393&lt;-1*VALUE(MID(K393,1,2)), "No", "Yes"))))</f>
        <v>Yes</v>
      </c>
    </row>
    <row r="394" spans="1:12">
      <c r="A394" s="138" t="s">
        <v>583</v>
      </c>
      <c r="B394" s="110" t="s">
        <v>50</v>
      </c>
      <c r="C394" s="156">
        <v>17700.583041999998</v>
      </c>
      <c r="D394" s="91" t="str">
        <f>IF($B394="N/A","N/A",IF(C394&gt;10,"No",IF(C394&lt;-10,"No","Yes")))</f>
        <v>N/A</v>
      </c>
      <c r="E394" s="156">
        <v>19379.403311999999</v>
      </c>
      <c r="F394" s="91" t="str">
        <f>IF($B394="N/A","N/A",IF(E394&gt;10,"No",IF(E394&lt;-10,"No","Yes")))</f>
        <v>N/A</v>
      </c>
      <c r="G394" s="156">
        <v>17934.912236</v>
      </c>
      <c r="H394" s="91" t="str">
        <f>IF($B394="N/A","N/A",IF(G394&gt;10,"No",IF(G394&lt;-10,"No","Yes")))</f>
        <v>N/A</v>
      </c>
      <c r="I394" s="85">
        <v>9.4849999999999994</v>
      </c>
      <c r="J394" s="85">
        <v>-7.45</v>
      </c>
      <c r="K394" s="110" t="s">
        <v>111</v>
      </c>
      <c r="L394" s="87" t="str">
        <f>IF(J394="Div by 0", "N/A", IF(K394="N/A","N/A", IF(J394&gt;VALUE(MID(K394,1,2)), "No", IF(J394&lt;-1*VALUE(MID(K394,1,2)), "No", "Yes"))))</f>
        <v>Yes</v>
      </c>
    </row>
    <row r="395" spans="1:12">
      <c r="A395" s="138" t="s">
        <v>586</v>
      </c>
      <c r="B395" s="94" t="s">
        <v>50</v>
      </c>
      <c r="C395" s="102">
        <v>18153.969280000001</v>
      </c>
      <c r="D395" s="141" t="str">
        <f>IF($B395="N/A","N/A",IF(C395&gt;10,"No",IF(C395&lt;-10,"No","Yes")))</f>
        <v>N/A</v>
      </c>
      <c r="E395" s="102">
        <v>18538.011337</v>
      </c>
      <c r="F395" s="141" t="str">
        <f>IF($B395="N/A","N/A",IF(E395&gt;10,"No",IF(E395&lt;-10,"No","Yes")))</f>
        <v>N/A</v>
      </c>
      <c r="G395" s="102">
        <v>17915.256914000001</v>
      </c>
      <c r="H395" s="141" t="str">
        <f>IF($B395="N/A","N/A",IF(G395&gt;10,"No",IF(G395&lt;-10,"No","Yes")))</f>
        <v>N/A</v>
      </c>
      <c r="I395" s="104">
        <v>2.1150000000000002</v>
      </c>
      <c r="J395" s="104">
        <v>-3.36</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16490.282321999999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18539.926289999999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11880.645283</v>
      </c>
      <c r="F398" s="141" t="str">
        <f t="shared" ref="F398:F410" si="123">IF($B398="N/A","N/A",IF(E398&gt;10,"No",IF(E398&lt;-10,"No","Yes")))</f>
        <v>N/A</v>
      </c>
      <c r="G398" s="102">
        <v>5288.6319444000001</v>
      </c>
      <c r="H398" s="141" t="str">
        <f t="shared" ref="H398:H410" si="124">IF($B398="N/A","N/A",IF(G398&gt;10,"No",IF(G398&lt;-10,"No","Yes")))</f>
        <v>N/A</v>
      </c>
      <c r="I398" s="104" t="s">
        <v>50</v>
      </c>
      <c r="J398" s="104">
        <v>-55.5</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180.61964039</v>
      </c>
      <c r="F399" s="141" t="str">
        <f t="shared" si="123"/>
        <v>N/A</v>
      </c>
      <c r="G399" s="102">
        <v>187.46367239</v>
      </c>
      <c r="H399" s="141" t="str">
        <f t="shared" si="124"/>
        <v>N/A</v>
      </c>
      <c r="I399" s="104" t="s">
        <v>50</v>
      </c>
      <c r="J399" s="104">
        <v>3.7890000000000001</v>
      </c>
      <c r="K399" s="94" t="s">
        <v>111</v>
      </c>
      <c r="L399" s="96" t="str">
        <f t="shared" si="125"/>
        <v>Yes</v>
      </c>
    </row>
    <row r="400" spans="1:12">
      <c r="A400" s="138" t="s">
        <v>907</v>
      </c>
      <c r="B400" s="94" t="s">
        <v>50</v>
      </c>
      <c r="C400" s="102" t="s">
        <v>50</v>
      </c>
      <c r="D400" s="141" t="str">
        <f t="shared" si="122"/>
        <v>N/A</v>
      </c>
      <c r="E400" s="102">
        <v>9764.9839413999998</v>
      </c>
      <c r="F400" s="141" t="str">
        <f t="shared" si="123"/>
        <v>N/A</v>
      </c>
      <c r="G400" s="102">
        <v>9589.0992702999993</v>
      </c>
      <c r="H400" s="141" t="str">
        <f t="shared" si="124"/>
        <v>N/A</v>
      </c>
      <c r="I400" s="104" t="s">
        <v>50</v>
      </c>
      <c r="J400" s="104">
        <v>-1.8</v>
      </c>
      <c r="K400" s="94" t="s">
        <v>111</v>
      </c>
      <c r="L400" s="96" t="str">
        <f t="shared" si="125"/>
        <v>Yes</v>
      </c>
    </row>
    <row r="401" spans="1:12">
      <c r="A401" s="138" t="s">
        <v>908</v>
      </c>
      <c r="B401" s="94" t="s">
        <v>50</v>
      </c>
      <c r="C401" s="102" t="s">
        <v>50</v>
      </c>
      <c r="D401" s="141" t="str">
        <f t="shared" si="122"/>
        <v>N/A</v>
      </c>
      <c r="E401" s="102">
        <v>287.14248894999997</v>
      </c>
      <c r="F401" s="141" t="str">
        <f t="shared" si="123"/>
        <v>N/A</v>
      </c>
      <c r="G401" s="102">
        <v>360.02325581000002</v>
      </c>
      <c r="H401" s="141" t="str">
        <f t="shared" si="124"/>
        <v>N/A</v>
      </c>
      <c r="I401" s="104" t="s">
        <v>50</v>
      </c>
      <c r="J401" s="104">
        <v>25.38</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182.03663204</v>
      </c>
      <c r="F404" s="141" t="str">
        <f t="shared" si="123"/>
        <v>N/A</v>
      </c>
      <c r="G404" s="102">
        <v>101.82020725</v>
      </c>
      <c r="H404" s="141" t="str">
        <f t="shared" si="124"/>
        <v>N/A</v>
      </c>
      <c r="I404" s="104" t="s">
        <v>50</v>
      </c>
      <c r="J404" s="104">
        <v>-44.1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39512.826030999997</v>
      </c>
      <c r="F406" s="141" t="str">
        <f t="shared" si="123"/>
        <v>N/A</v>
      </c>
      <c r="G406" s="102">
        <v>37166.515357999997</v>
      </c>
      <c r="H406" s="141" t="str">
        <f t="shared" si="124"/>
        <v>N/A</v>
      </c>
      <c r="I406" s="104" t="s">
        <v>50</v>
      </c>
      <c r="J406" s="104">
        <v>-5.94</v>
      </c>
      <c r="K406" s="94" t="s">
        <v>111</v>
      </c>
      <c r="L406" s="96" t="str">
        <f t="shared" si="125"/>
        <v>Yes</v>
      </c>
    </row>
    <row r="407" spans="1:12">
      <c r="A407" s="138" t="s">
        <v>914</v>
      </c>
      <c r="B407" s="94" t="s">
        <v>50</v>
      </c>
      <c r="C407" s="102" t="s">
        <v>50</v>
      </c>
      <c r="D407" s="141" t="str">
        <f t="shared" si="122"/>
        <v>N/A</v>
      </c>
      <c r="E407" s="102">
        <v>17806.25</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20954.551664999999</v>
      </c>
      <c r="F409" s="141" t="str">
        <f t="shared" si="123"/>
        <v>N/A</v>
      </c>
      <c r="G409" s="102">
        <v>19897.604906</v>
      </c>
      <c r="H409" s="141" t="str">
        <f t="shared" si="124"/>
        <v>N/A</v>
      </c>
      <c r="I409" s="104" t="s">
        <v>50</v>
      </c>
      <c r="J409" s="104">
        <v>-5.04</v>
      </c>
      <c r="K409" s="94" t="s">
        <v>111</v>
      </c>
      <c r="L409" s="96" t="str">
        <f t="shared" si="125"/>
        <v>Yes</v>
      </c>
    </row>
    <row r="410" spans="1:12" ht="12.75" customHeight="1">
      <c r="A410" s="97" t="s">
        <v>916</v>
      </c>
      <c r="B410" s="94" t="s">
        <v>50</v>
      </c>
      <c r="C410" s="102" t="s">
        <v>50</v>
      </c>
      <c r="D410" s="141" t="str">
        <f t="shared" si="122"/>
        <v>N/A</v>
      </c>
      <c r="E410" s="102">
        <v>236.03113135999999</v>
      </c>
      <c r="F410" s="141" t="str">
        <f t="shared" si="123"/>
        <v>N/A</v>
      </c>
      <c r="G410" s="102">
        <v>245.29149945</v>
      </c>
      <c r="H410" s="141" t="str">
        <f t="shared" si="124"/>
        <v>N/A</v>
      </c>
      <c r="I410" s="104" t="s">
        <v>50</v>
      </c>
      <c r="J410" s="104">
        <v>3.923</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60265.701785999998</v>
      </c>
      <c r="D412" s="107" t="str">
        <f>IF($B412="N/A","N/A",IF(C412&gt;10,"No",IF(C412&lt;-10,"No","Yes")))</f>
        <v>N/A</v>
      </c>
      <c r="E412" s="159">
        <v>65106.780996000001</v>
      </c>
      <c r="F412" s="107" t="str">
        <f>IF($B412="N/A","N/A",IF(E412&gt;10,"No",IF(E412&lt;-10,"No","Yes")))</f>
        <v>N/A</v>
      </c>
      <c r="G412" s="159">
        <v>62230.708887000001</v>
      </c>
      <c r="H412" s="107" t="str">
        <f>IF($B412="N/A","N/A",IF(G412&gt;10,"No",IF(G412&lt;-10,"No","Yes")))</f>
        <v>N/A</v>
      </c>
      <c r="I412" s="108">
        <v>8.0329999999999995</v>
      </c>
      <c r="J412" s="108">
        <v>-4.42</v>
      </c>
      <c r="K412" s="118" t="s">
        <v>112</v>
      </c>
      <c r="L412" s="109" t="str">
        <f>IF(J412="Div by 0", "N/A", IF(K412="N/A","N/A", IF(J412&gt;VALUE(MID(K412,1,2)), "No", IF(J412&lt;-1*VALUE(MID(K412,1,2)), "No", "Yes"))))</f>
        <v>Yes</v>
      </c>
    </row>
    <row r="413" spans="1:12" ht="12.75" customHeight="1">
      <c r="A413" s="160" t="s">
        <v>800</v>
      </c>
      <c r="B413" s="82" t="s">
        <v>50</v>
      </c>
      <c r="C413" s="88">
        <v>32298.491043999999</v>
      </c>
      <c r="D413" s="84" t="str">
        <f>IF($B413="N/A","N/A",IF(C413&gt;10,"No",IF(C413&lt;-10,"No","Yes")))</f>
        <v>N/A</v>
      </c>
      <c r="E413" s="88">
        <v>34902.143844999999</v>
      </c>
      <c r="F413" s="84" t="str">
        <f>IF($B413="N/A","N/A",IF(E413&gt;10,"No",IF(E413&lt;-10,"No","Yes")))</f>
        <v>N/A</v>
      </c>
      <c r="G413" s="88">
        <v>40828.33711</v>
      </c>
      <c r="H413" s="84" t="str">
        <f>IF($B413="N/A","N/A",IF(G413&gt;10,"No",IF(G413&lt;-10,"No","Yes")))</f>
        <v>N/A</v>
      </c>
      <c r="I413" s="85">
        <v>8.0609999999999999</v>
      </c>
      <c r="J413" s="85">
        <v>16.98</v>
      </c>
      <c r="K413" s="86" t="s">
        <v>112</v>
      </c>
      <c r="L413" s="87" t="str">
        <f>IF(J413="Div by 0", "N/A", IF(K413="N/A","N/A", IF(J413&gt;VALUE(MID(K413,1,2)), "No", IF(J413&lt;-1*VALUE(MID(K413,1,2)), "No", "Yes"))))</f>
        <v>No</v>
      </c>
    </row>
    <row r="414" spans="1:12" ht="25.5">
      <c r="A414" s="97" t="s">
        <v>801</v>
      </c>
      <c r="B414" s="101" t="s">
        <v>50</v>
      </c>
      <c r="C414" s="98">
        <v>83571.762671000004</v>
      </c>
      <c r="D414" s="103" t="str">
        <f>IF($B414="N/A","N/A",IF(C414&gt;10,"No",IF(C414&lt;-10,"No","Yes")))</f>
        <v>N/A</v>
      </c>
      <c r="E414" s="98">
        <v>97950.105163</v>
      </c>
      <c r="F414" s="103" t="str">
        <f>IF($B414="N/A","N/A",IF(E414&gt;10,"No",IF(E414&lt;-10,"No","Yes")))</f>
        <v>N/A</v>
      </c>
      <c r="G414" s="98">
        <v>94778.229485999997</v>
      </c>
      <c r="H414" s="103" t="str">
        <f>IF($B414="N/A","N/A",IF(G414&gt;10,"No",IF(G414&lt;-10,"No","Yes")))</f>
        <v>N/A</v>
      </c>
      <c r="I414" s="104">
        <v>17.2</v>
      </c>
      <c r="J414" s="104">
        <v>-3.24</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50291.429559999997</v>
      </c>
      <c r="D416" s="107" t="str">
        <f t="shared" ref="D416:D426" si="126">IF($B416="N/A","N/A",IF(C416&gt;10,"No",IF(C416&lt;-10,"No","Yes")))</f>
        <v>N/A</v>
      </c>
      <c r="E416" s="159">
        <v>51055.795723000003</v>
      </c>
      <c r="F416" s="107" t="str">
        <f t="shared" ref="F416:F426" si="127">IF($B416="N/A","N/A",IF(E416&gt;10,"No",IF(E416&lt;-10,"No","Yes")))</f>
        <v>N/A</v>
      </c>
      <c r="G416" s="159">
        <v>49223.445268000003</v>
      </c>
      <c r="H416" s="107" t="str">
        <f t="shared" ref="H416:H426" si="128">IF($B416="N/A","N/A",IF(G416&gt;10,"No",IF(G416&lt;-10,"No","Yes")))</f>
        <v>N/A</v>
      </c>
      <c r="I416" s="108">
        <v>1.52</v>
      </c>
      <c r="J416" s="108">
        <v>-3.59</v>
      </c>
      <c r="K416" s="118" t="s">
        <v>112</v>
      </c>
      <c r="L416" s="109" t="str">
        <f t="shared" ref="L416:L426" si="129">IF(J416="Div by 0", "N/A", IF(K416="N/A","N/A", IF(J416&gt;VALUE(MID(K416,1,2)), "No", IF(J416&lt;-1*VALUE(MID(K416,1,2)), "No", "Yes"))))</f>
        <v>Yes</v>
      </c>
    </row>
    <row r="417" spans="1:12" ht="12.75" customHeight="1">
      <c r="A417" s="144" t="s">
        <v>505</v>
      </c>
      <c r="B417" s="82" t="s">
        <v>50</v>
      </c>
      <c r="C417" s="88">
        <v>24010.567890999999</v>
      </c>
      <c r="D417" s="84" t="str">
        <f t="shared" si="126"/>
        <v>N/A</v>
      </c>
      <c r="E417" s="88">
        <v>25173.896551999998</v>
      </c>
      <c r="F417" s="84" t="str">
        <f t="shared" si="127"/>
        <v>N/A</v>
      </c>
      <c r="G417" s="88">
        <v>22976.253696</v>
      </c>
      <c r="H417" s="84" t="str">
        <f t="shared" si="128"/>
        <v>N/A</v>
      </c>
      <c r="I417" s="85">
        <v>4.8449999999999998</v>
      </c>
      <c r="J417" s="85">
        <v>-8.73</v>
      </c>
      <c r="K417" s="86" t="s">
        <v>112</v>
      </c>
      <c r="L417" s="87" t="str">
        <f t="shared" si="129"/>
        <v>Yes</v>
      </c>
    </row>
    <row r="418" spans="1:12">
      <c r="A418" s="144" t="s">
        <v>506</v>
      </c>
      <c r="B418" s="82" t="s">
        <v>50</v>
      </c>
      <c r="C418" s="88">
        <v>13931.395245</v>
      </c>
      <c r="D418" s="84" t="str">
        <f t="shared" si="126"/>
        <v>N/A</v>
      </c>
      <c r="E418" s="88">
        <v>15731.167692000001</v>
      </c>
      <c r="F418" s="84" t="str">
        <f t="shared" si="127"/>
        <v>N/A</v>
      </c>
      <c r="G418" s="88">
        <v>16214.990164000001</v>
      </c>
      <c r="H418" s="84" t="str">
        <f t="shared" si="128"/>
        <v>N/A</v>
      </c>
      <c r="I418" s="85">
        <v>12.92</v>
      </c>
      <c r="J418" s="85">
        <v>3.0760000000000001</v>
      </c>
      <c r="K418" s="86" t="s">
        <v>112</v>
      </c>
      <c r="L418" s="87" t="str">
        <f t="shared" si="129"/>
        <v>Yes</v>
      </c>
    </row>
    <row r="419" spans="1:12" ht="12.75" customHeight="1">
      <c r="A419" s="144" t="s">
        <v>507</v>
      </c>
      <c r="B419" s="82" t="s">
        <v>50</v>
      </c>
      <c r="C419" s="88">
        <v>19933.322034000001</v>
      </c>
      <c r="D419" s="84" t="str">
        <f t="shared" si="126"/>
        <v>N/A</v>
      </c>
      <c r="E419" s="88">
        <v>27947.159624</v>
      </c>
      <c r="F419" s="84" t="str">
        <f t="shared" si="127"/>
        <v>N/A</v>
      </c>
      <c r="G419" s="88">
        <v>54255.069767000001</v>
      </c>
      <c r="H419" s="84" t="str">
        <f t="shared" si="128"/>
        <v>N/A</v>
      </c>
      <c r="I419" s="85">
        <v>40.200000000000003</v>
      </c>
      <c r="J419" s="85">
        <v>94.13</v>
      </c>
      <c r="K419" s="86" t="s">
        <v>112</v>
      </c>
      <c r="L419" s="87" t="str">
        <f t="shared" si="129"/>
        <v>No</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78190.178832000005</v>
      </c>
      <c r="D422" s="84" t="str">
        <f t="shared" si="126"/>
        <v>N/A</v>
      </c>
      <c r="E422" s="88">
        <v>76040.369338999997</v>
      </c>
      <c r="F422" s="84" t="str">
        <f t="shared" si="127"/>
        <v>N/A</v>
      </c>
      <c r="G422" s="88">
        <v>72510.845316999999</v>
      </c>
      <c r="H422" s="84" t="str">
        <f t="shared" si="128"/>
        <v>N/A</v>
      </c>
      <c r="I422" s="85">
        <v>-2.75</v>
      </c>
      <c r="J422" s="85">
        <v>-4.6399999999999997</v>
      </c>
      <c r="K422" s="86" t="s">
        <v>112</v>
      </c>
      <c r="L422" s="87" t="str">
        <f t="shared" si="129"/>
        <v>Yes</v>
      </c>
    </row>
    <row r="423" spans="1:12" ht="12.75" customHeight="1">
      <c r="A423" s="144" t="s">
        <v>510</v>
      </c>
      <c r="B423" s="82" t="s">
        <v>50</v>
      </c>
      <c r="C423" s="88" t="s">
        <v>1090</v>
      </c>
      <c r="D423" s="84" t="str">
        <f t="shared" si="126"/>
        <v>N/A</v>
      </c>
      <c r="E423" s="88">
        <v>40253.461538000003</v>
      </c>
      <c r="F423" s="84" t="str">
        <f t="shared" si="127"/>
        <v>N/A</v>
      </c>
      <c r="G423" s="88">
        <v>32718</v>
      </c>
      <c r="H423" s="84" t="str">
        <f t="shared" si="128"/>
        <v>N/A</v>
      </c>
      <c r="I423" s="85" t="s">
        <v>1090</v>
      </c>
      <c r="J423" s="85">
        <v>-18.7</v>
      </c>
      <c r="K423" s="86" t="s">
        <v>112</v>
      </c>
      <c r="L423" s="87" t="str">
        <f t="shared" si="129"/>
        <v>No</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4684.6550292000002</v>
      </c>
      <c r="D428" s="107" t="str">
        <f t="shared" ref="D428:D438" si="130">IF($B428="N/A","N/A",IF(C428&gt;10,"No",IF(C428&lt;-10,"No","Yes")))</f>
        <v>N/A</v>
      </c>
      <c r="E428" s="159">
        <v>4892.0237463000003</v>
      </c>
      <c r="F428" s="107" t="str">
        <f t="shared" ref="F428:F438" si="131">IF($B428="N/A","N/A",IF(E428&gt;10,"No",IF(E428&lt;-10,"No","Yes")))</f>
        <v>N/A</v>
      </c>
      <c r="G428" s="159">
        <v>4919.4482611000003</v>
      </c>
      <c r="H428" s="107" t="str">
        <f t="shared" ref="H428:H438" si="132">IF($B428="N/A","N/A",IF(G428&gt;10,"No",IF(G428&lt;-10,"No","Yes")))</f>
        <v>N/A</v>
      </c>
      <c r="I428" s="108">
        <v>4.4269999999999996</v>
      </c>
      <c r="J428" s="108">
        <v>0.56059999999999999</v>
      </c>
      <c r="K428" s="118" t="s">
        <v>112</v>
      </c>
      <c r="L428" s="109" t="str">
        <f t="shared" ref="L428:L438" si="133">IF(J428="Div by 0", "N/A", IF(K428="N/A","N/A", IF(J428&gt;VALUE(MID(K428,1,2)), "No", IF(J428&lt;-1*VALUE(MID(K428,1,2)), "No", "Yes"))))</f>
        <v>Yes</v>
      </c>
    </row>
    <row r="429" spans="1:12" ht="12.75" customHeight="1">
      <c r="A429" s="144" t="s">
        <v>505</v>
      </c>
      <c r="B429" s="82" t="s">
        <v>50</v>
      </c>
      <c r="C429" s="88">
        <v>8984.9347916000006</v>
      </c>
      <c r="D429" s="84" t="str">
        <f t="shared" si="130"/>
        <v>N/A</v>
      </c>
      <c r="E429" s="88">
        <v>10167.916986</v>
      </c>
      <c r="F429" s="84" t="str">
        <f t="shared" si="131"/>
        <v>N/A</v>
      </c>
      <c r="G429" s="88">
        <v>9861.9280156000004</v>
      </c>
      <c r="H429" s="84" t="str">
        <f t="shared" si="132"/>
        <v>N/A</v>
      </c>
      <c r="I429" s="85">
        <v>13.17</v>
      </c>
      <c r="J429" s="85">
        <v>-3.01</v>
      </c>
      <c r="K429" s="86" t="s">
        <v>112</v>
      </c>
      <c r="L429" s="87" t="str">
        <f t="shared" si="133"/>
        <v>Yes</v>
      </c>
    </row>
    <row r="430" spans="1:12">
      <c r="A430" s="144" t="s">
        <v>506</v>
      </c>
      <c r="B430" s="82" t="s">
        <v>50</v>
      </c>
      <c r="C430" s="88">
        <v>7617.2020801999997</v>
      </c>
      <c r="D430" s="84" t="str">
        <f t="shared" si="130"/>
        <v>N/A</v>
      </c>
      <c r="E430" s="88">
        <v>8178.9846153999997</v>
      </c>
      <c r="F430" s="84" t="str">
        <f t="shared" si="131"/>
        <v>N/A</v>
      </c>
      <c r="G430" s="88">
        <v>9124.6786885000001</v>
      </c>
      <c r="H430" s="84" t="str">
        <f t="shared" si="132"/>
        <v>N/A</v>
      </c>
      <c r="I430" s="85">
        <v>7.375</v>
      </c>
      <c r="J430" s="85">
        <v>11.56</v>
      </c>
      <c r="K430" s="86" t="s">
        <v>112</v>
      </c>
      <c r="L430" s="87" t="str">
        <f t="shared" si="133"/>
        <v>Yes</v>
      </c>
    </row>
    <row r="431" spans="1:12" ht="12.75" customHeight="1">
      <c r="A431" s="144" t="s">
        <v>507</v>
      </c>
      <c r="B431" s="82" t="s">
        <v>50</v>
      </c>
      <c r="C431" s="88">
        <v>2228.2457626999999</v>
      </c>
      <c r="D431" s="84" t="str">
        <f t="shared" si="130"/>
        <v>N/A</v>
      </c>
      <c r="E431" s="88">
        <v>1573.6384977</v>
      </c>
      <c r="F431" s="84" t="str">
        <f t="shared" si="131"/>
        <v>N/A</v>
      </c>
      <c r="G431" s="88">
        <v>0</v>
      </c>
      <c r="H431" s="84" t="str">
        <f t="shared" si="132"/>
        <v>N/A</v>
      </c>
      <c r="I431" s="85">
        <v>-29.4</v>
      </c>
      <c r="J431" s="85">
        <v>-100</v>
      </c>
      <c r="K431" s="86" t="s">
        <v>112</v>
      </c>
      <c r="L431" s="87" t="str">
        <f t="shared" si="133"/>
        <v>No</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1003.5948905</v>
      </c>
      <c r="D434" s="84" t="str">
        <f t="shared" si="130"/>
        <v>N/A</v>
      </c>
      <c r="E434" s="88">
        <v>1021.6481013</v>
      </c>
      <c r="F434" s="84" t="str">
        <f t="shared" si="131"/>
        <v>N/A</v>
      </c>
      <c r="G434" s="88">
        <v>956.12629345000005</v>
      </c>
      <c r="H434" s="84" t="str">
        <f t="shared" si="132"/>
        <v>N/A</v>
      </c>
      <c r="I434" s="85">
        <v>1.7989999999999999</v>
      </c>
      <c r="J434" s="85">
        <v>-6.41</v>
      </c>
      <c r="K434" s="86" t="s">
        <v>112</v>
      </c>
      <c r="L434" s="87" t="str">
        <f t="shared" si="133"/>
        <v>Yes</v>
      </c>
    </row>
    <row r="435" spans="1:12" ht="12.75" customHeight="1">
      <c r="A435" s="144" t="s">
        <v>510</v>
      </c>
      <c r="B435" s="82" t="s">
        <v>50</v>
      </c>
      <c r="C435" s="88" t="s">
        <v>1090</v>
      </c>
      <c r="D435" s="84" t="str">
        <f t="shared" si="130"/>
        <v>N/A</v>
      </c>
      <c r="E435" s="88">
        <v>0</v>
      </c>
      <c r="F435" s="84" t="str">
        <f t="shared" si="131"/>
        <v>N/A</v>
      </c>
      <c r="G435" s="88">
        <v>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92330</v>
      </c>
      <c r="D441" s="134" t="str">
        <f>IF($B441="N/A","N/A",IF(C441&gt;10,"No",IF(C441&lt;-10,"No","Yes")))</f>
        <v>N/A</v>
      </c>
      <c r="E441" s="155">
        <v>84650</v>
      </c>
      <c r="F441" s="134" t="str">
        <f>IF($B441="N/A","N/A",IF(E441&gt;10,"No",IF(E441&lt;-10,"No","Yes")))</f>
        <v>N/A</v>
      </c>
      <c r="G441" s="155">
        <v>89350</v>
      </c>
      <c r="H441" s="134" t="str">
        <f>IF($B441="N/A","N/A",IF(G441&gt;10,"No",IF(G441&lt;-10,"No","Yes")))</f>
        <v>N/A</v>
      </c>
      <c r="I441" s="108">
        <v>-8.32</v>
      </c>
      <c r="J441" s="108">
        <v>5.5519999999999996</v>
      </c>
      <c r="K441" s="155" t="s">
        <v>50</v>
      </c>
      <c r="L441" s="109" t="str">
        <f>IF(J441="Div by 0", "N/A", IF(K441="N/A","N/A", IF(J441&gt;VALUE(MID(K441,1,2)), "No", IF(J441&lt;-1*VALUE(MID(K441,1,2)), "No", "Yes"))))</f>
        <v>N/A</v>
      </c>
    </row>
    <row r="442" spans="1:12">
      <c r="A442" s="150" t="s">
        <v>804</v>
      </c>
      <c r="B442" s="156" t="s">
        <v>50</v>
      </c>
      <c r="C442" s="156">
        <v>220.88516745999999</v>
      </c>
      <c r="D442" s="91" t="str">
        <f>IF($B442="N/A","N/A",IF(C442&gt;10,"No",IF(C442&lt;-10,"No","Yes")))</f>
        <v>N/A</v>
      </c>
      <c r="E442" s="156">
        <v>175.25879917</v>
      </c>
      <c r="F442" s="91" t="str">
        <f>IF($B442="N/A","N/A",IF(E442&gt;10,"No",IF(E442&lt;-10,"No","Yes")))</f>
        <v>N/A</v>
      </c>
      <c r="G442" s="156">
        <v>164.85239852000001</v>
      </c>
      <c r="H442" s="91" t="str">
        <f>IF($B442="N/A","N/A",IF(G442&gt;10,"No",IF(G442&lt;-10,"No","Yes")))</f>
        <v>N/A</v>
      </c>
      <c r="I442" s="85">
        <v>-20.7</v>
      </c>
      <c r="J442" s="85">
        <v>-5.94</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2618242</v>
      </c>
      <c r="D444" s="91" t="str">
        <f>IF($B444="N/A","N/A",IF(C444&gt;10,"No",IF(C444&lt;-10,"No","Yes")))</f>
        <v>N/A</v>
      </c>
      <c r="E444" s="156">
        <v>3240168</v>
      </c>
      <c r="F444" s="91" t="str">
        <f>IF($B444="N/A","N/A",IF(E444&gt;10,"No",IF(E444&lt;-10,"No","Yes")))</f>
        <v>N/A</v>
      </c>
      <c r="G444" s="156">
        <v>4259986</v>
      </c>
      <c r="H444" s="91" t="str">
        <f>IF($B444="N/A","N/A",IF(G444&gt;10,"No",IF(G444&lt;-10,"No","Yes")))</f>
        <v>N/A</v>
      </c>
      <c r="I444" s="85">
        <v>23.75</v>
      </c>
      <c r="J444" s="85">
        <v>31.47</v>
      </c>
      <c r="K444" s="156" t="s">
        <v>50</v>
      </c>
      <c r="L444" s="87" t="str">
        <f>IF(J444="Div by 0", "N/A", IF(K444="N/A","N/A", IF(J444&gt;VALUE(MID(K444,1,2)), "No", IF(J444&lt;-1*VALUE(MID(K444,1,2)), "No", "Yes"))))</f>
        <v>N/A</v>
      </c>
    </row>
    <row r="445" spans="1:12" ht="12.75" customHeight="1">
      <c r="A445" s="150" t="s">
        <v>805</v>
      </c>
      <c r="B445" s="102" t="s">
        <v>50</v>
      </c>
      <c r="C445" s="102">
        <v>14229.576086999999</v>
      </c>
      <c r="D445" s="141" t="str">
        <f>IF($B445="N/A","N/A",IF(C445&gt;10,"No",IF(C445&lt;-10,"No","Yes")))</f>
        <v>N/A</v>
      </c>
      <c r="E445" s="102">
        <v>17609.608695999999</v>
      </c>
      <c r="F445" s="141" t="str">
        <f>IF($B445="N/A","N/A",IF(E445&gt;10,"No",IF(E445&lt;-10,"No","Yes")))</f>
        <v>N/A</v>
      </c>
      <c r="G445" s="102">
        <v>16575.821012</v>
      </c>
      <c r="H445" s="141" t="str">
        <f>IF($B445="N/A","N/A",IF(G445&gt;10,"No",IF(G445&lt;-10,"No","Yes")))</f>
        <v>N/A</v>
      </c>
      <c r="I445" s="104">
        <v>23.75</v>
      </c>
      <c r="J445" s="104">
        <v>-5.87</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205024</v>
      </c>
      <c r="D447" s="134" t="str">
        <f>IF($B447="N/A","N/A",IF(C447&gt;10,"No",IF(C447&lt;-10,"No","Yes")))</f>
        <v>N/A</v>
      </c>
      <c r="E447" s="155">
        <v>223163</v>
      </c>
      <c r="F447" s="134" t="str">
        <f>IF($B447="N/A","N/A",IF(E447&gt;10,"No",IF(E447&lt;-10,"No","Yes")))</f>
        <v>N/A</v>
      </c>
      <c r="G447" s="155">
        <v>210220</v>
      </c>
      <c r="H447" s="134" t="str">
        <f>IF($B447="N/A","N/A",IF(G447&gt;10,"No",IF(G447&lt;-10,"No","Yes")))</f>
        <v>N/A</v>
      </c>
      <c r="I447" s="108">
        <v>8.8469999999999995</v>
      </c>
      <c r="J447" s="108">
        <v>-5.8</v>
      </c>
      <c r="K447" s="155" t="s">
        <v>50</v>
      </c>
      <c r="L447" s="109" t="str">
        <f>IF(J447="Div by 0", "N/A", IF(K447="N/A","N/A", IF(J447&gt;VALUE(MID(K447,1,2)), "No", IF(J447&lt;-1*VALUE(MID(K447,1,2)), "No", "Yes"))))</f>
        <v>N/A</v>
      </c>
    </row>
    <row r="448" spans="1:12" ht="12.75" customHeight="1">
      <c r="A448" s="150" t="s">
        <v>806</v>
      </c>
      <c r="B448" s="102" t="s">
        <v>50</v>
      </c>
      <c r="C448" s="102">
        <v>44.493055556000002</v>
      </c>
      <c r="D448" s="141" t="str">
        <f>IF($B448="N/A","N/A",IF(C448&gt;10,"No",IF(C448&lt;-10,"No","Yes")))</f>
        <v>N/A</v>
      </c>
      <c r="E448" s="102">
        <v>45.927762913999999</v>
      </c>
      <c r="F448" s="141" t="str">
        <f>IF($B448="N/A","N/A",IF(E448&gt;10,"No",IF(E448&lt;-10,"No","Yes")))</f>
        <v>N/A</v>
      </c>
      <c r="G448" s="102">
        <v>41.471690668999997</v>
      </c>
      <c r="H448" s="141" t="str">
        <f>IF($B448="N/A","N/A",IF(G448&gt;10,"No",IF(G448&lt;-10,"No","Yes")))</f>
        <v>N/A</v>
      </c>
      <c r="I448" s="104">
        <v>3.2250000000000001</v>
      </c>
      <c r="J448" s="104">
        <v>-9.6999999999999993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2608.3510282000002</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2097.5326147999999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2939.7527541999998</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215840</v>
      </c>
      <c r="D459" s="91" t="str">
        <f t="shared" ref="D459:D464" si="138">IF($B459="N/A","N/A",IF(C459&gt;10,"No",IF(C459&lt;-10,"No","Yes")))</f>
        <v>N/A</v>
      </c>
      <c r="E459" s="105">
        <v>212423</v>
      </c>
      <c r="F459" s="91" t="str">
        <f t="shared" ref="F459:F464" si="139">IF($B459="N/A","N/A",IF(E459&gt;10,"No",IF(E459&lt;-10,"No","Yes")))</f>
        <v>N/A</v>
      </c>
      <c r="G459" s="105">
        <v>207610</v>
      </c>
      <c r="H459" s="91" t="str">
        <f t="shared" ref="H459:H464" si="140">IF($B459="N/A","N/A",IF(G459&gt;10,"No",IF(G459&lt;-10,"No","Yes")))</f>
        <v>N/A</v>
      </c>
      <c r="I459" s="85">
        <v>-1.58</v>
      </c>
      <c r="J459" s="85">
        <v>-2.27</v>
      </c>
      <c r="K459" s="93" t="s">
        <v>111</v>
      </c>
      <c r="L459" s="87" t="str">
        <f t="shared" ref="L459:L467" si="141">IF(J459="Div by 0", "N/A", IF(K459="N/A","N/A", IF(J459&gt;VALUE(MID(K459,1,2)), "No", IF(J459&lt;-1*VALUE(MID(K459,1,2)), "No", "Yes"))))</f>
        <v>Yes</v>
      </c>
    </row>
    <row r="460" spans="1:12">
      <c r="A460" s="138" t="s">
        <v>582</v>
      </c>
      <c r="B460" s="110" t="s">
        <v>50</v>
      </c>
      <c r="C460" s="93">
        <v>17342</v>
      </c>
      <c r="D460" s="91" t="str">
        <f t="shared" si="138"/>
        <v>N/A</v>
      </c>
      <c r="E460" s="93">
        <v>16919</v>
      </c>
      <c r="F460" s="91" t="str">
        <f t="shared" si="139"/>
        <v>N/A</v>
      </c>
      <c r="G460" s="93">
        <v>16474</v>
      </c>
      <c r="H460" s="91" t="str">
        <f t="shared" si="140"/>
        <v>N/A</v>
      </c>
      <c r="I460" s="85">
        <v>-2.44</v>
      </c>
      <c r="J460" s="85">
        <v>-2.63</v>
      </c>
      <c r="K460" s="110" t="s">
        <v>111</v>
      </c>
      <c r="L460" s="87" t="str">
        <f t="shared" si="141"/>
        <v>Yes</v>
      </c>
    </row>
    <row r="461" spans="1:12">
      <c r="A461" s="138" t="s">
        <v>585</v>
      </c>
      <c r="B461" s="110" t="s">
        <v>50</v>
      </c>
      <c r="C461" s="93">
        <v>43008</v>
      </c>
      <c r="D461" s="91" t="str">
        <f t="shared" si="138"/>
        <v>N/A</v>
      </c>
      <c r="E461" s="93">
        <v>43283</v>
      </c>
      <c r="F461" s="91" t="str">
        <f t="shared" si="139"/>
        <v>N/A</v>
      </c>
      <c r="G461" s="93">
        <v>43136</v>
      </c>
      <c r="H461" s="91" t="str">
        <f t="shared" si="140"/>
        <v>N/A</v>
      </c>
      <c r="I461" s="85">
        <v>0.63939999999999997</v>
      </c>
      <c r="J461" s="85">
        <v>-0.34</v>
      </c>
      <c r="K461" s="110" t="s">
        <v>111</v>
      </c>
      <c r="L461" s="87" t="str">
        <f t="shared" si="141"/>
        <v>Yes</v>
      </c>
    </row>
    <row r="462" spans="1:12">
      <c r="A462" s="138" t="s">
        <v>588</v>
      </c>
      <c r="B462" s="110" t="s">
        <v>50</v>
      </c>
      <c r="C462" s="93">
        <v>99916</v>
      </c>
      <c r="D462" s="91" t="str">
        <f t="shared" si="138"/>
        <v>N/A</v>
      </c>
      <c r="E462" s="93">
        <v>98599</v>
      </c>
      <c r="F462" s="91" t="str">
        <f t="shared" si="139"/>
        <v>N/A</v>
      </c>
      <c r="G462" s="93">
        <v>96235</v>
      </c>
      <c r="H462" s="91" t="str">
        <f t="shared" si="140"/>
        <v>N/A</v>
      </c>
      <c r="I462" s="85">
        <v>-1.32</v>
      </c>
      <c r="J462" s="85">
        <v>-2.4</v>
      </c>
      <c r="K462" s="110" t="s">
        <v>111</v>
      </c>
      <c r="L462" s="87" t="str">
        <f t="shared" si="141"/>
        <v>Yes</v>
      </c>
    </row>
    <row r="463" spans="1:12">
      <c r="A463" s="138" t="s">
        <v>590</v>
      </c>
      <c r="B463" s="110" t="s">
        <v>50</v>
      </c>
      <c r="C463" s="93">
        <v>55574</v>
      </c>
      <c r="D463" s="91" t="str">
        <f t="shared" si="138"/>
        <v>N/A</v>
      </c>
      <c r="E463" s="93">
        <v>53622</v>
      </c>
      <c r="F463" s="91" t="str">
        <f t="shared" si="139"/>
        <v>N/A</v>
      </c>
      <c r="G463" s="93">
        <v>51765</v>
      </c>
      <c r="H463" s="91" t="str">
        <f t="shared" si="140"/>
        <v>N/A</v>
      </c>
      <c r="I463" s="85">
        <v>-3.51</v>
      </c>
      <c r="J463" s="85">
        <v>-3.46</v>
      </c>
      <c r="K463" s="110" t="s">
        <v>111</v>
      </c>
      <c r="L463" s="87" t="str">
        <f t="shared" si="141"/>
        <v>Yes</v>
      </c>
    </row>
    <row r="464" spans="1:12">
      <c r="A464" s="92" t="s">
        <v>389</v>
      </c>
      <c r="B464" s="93" t="s">
        <v>50</v>
      </c>
      <c r="C464" s="93">
        <v>182700.22</v>
      </c>
      <c r="D464" s="84" t="str">
        <f t="shared" si="138"/>
        <v>N/A</v>
      </c>
      <c r="E464" s="93">
        <v>179153.37</v>
      </c>
      <c r="F464" s="91" t="str">
        <f t="shared" si="139"/>
        <v>N/A</v>
      </c>
      <c r="G464" s="93">
        <v>172801.19</v>
      </c>
      <c r="H464" s="91" t="str">
        <f t="shared" si="140"/>
        <v>N/A</v>
      </c>
      <c r="I464" s="85">
        <v>-1.94</v>
      </c>
      <c r="J464" s="85">
        <v>-3.55</v>
      </c>
      <c r="K464" s="93" t="s">
        <v>111</v>
      </c>
      <c r="L464" s="87" t="str">
        <f t="shared" si="141"/>
        <v>Yes</v>
      </c>
    </row>
    <row r="465" spans="1:12">
      <c r="A465" s="92" t="s">
        <v>688</v>
      </c>
      <c r="B465" s="93" t="s">
        <v>50</v>
      </c>
      <c r="C465" s="93">
        <v>35561</v>
      </c>
      <c r="D465" s="93" t="s">
        <v>50</v>
      </c>
      <c r="E465" s="93">
        <v>35338</v>
      </c>
      <c r="F465" s="93" t="s">
        <v>50</v>
      </c>
      <c r="G465" s="93">
        <v>35301</v>
      </c>
      <c r="H465" s="93" t="s">
        <v>50</v>
      </c>
      <c r="I465" s="85">
        <v>-0.627</v>
      </c>
      <c r="J465" s="85">
        <v>-0.105</v>
      </c>
      <c r="K465" s="93" t="s">
        <v>111</v>
      </c>
      <c r="L465" s="87" t="str">
        <f t="shared" si="141"/>
        <v>Yes</v>
      </c>
    </row>
    <row r="466" spans="1:12">
      <c r="A466" s="138" t="s">
        <v>624</v>
      </c>
      <c r="B466" s="93" t="s">
        <v>50</v>
      </c>
      <c r="C466" s="93">
        <v>16181</v>
      </c>
      <c r="D466" s="93" t="s">
        <v>50</v>
      </c>
      <c r="E466" s="93">
        <v>15770</v>
      </c>
      <c r="F466" s="93" t="s">
        <v>50</v>
      </c>
      <c r="G466" s="93">
        <v>15592</v>
      </c>
      <c r="H466" s="93" t="s">
        <v>50</v>
      </c>
      <c r="I466" s="85">
        <v>-2.54</v>
      </c>
      <c r="J466" s="85">
        <v>-1.1299999999999999</v>
      </c>
      <c r="K466" s="93" t="s">
        <v>111</v>
      </c>
      <c r="L466" s="87" t="str">
        <f t="shared" si="141"/>
        <v>Yes</v>
      </c>
    </row>
    <row r="467" spans="1:12">
      <c r="A467" s="138" t="s">
        <v>586</v>
      </c>
      <c r="B467" s="140" t="s">
        <v>50</v>
      </c>
      <c r="C467" s="140">
        <v>17714</v>
      </c>
      <c r="D467" s="140" t="s">
        <v>50</v>
      </c>
      <c r="E467" s="140">
        <v>17868</v>
      </c>
      <c r="F467" s="140" t="s">
        <v>50</v>
      </c>
      <c r="G467" s="140">
        <v>17962</v>
      </c>
      <c r="H467" s="140" t="s">
        <v>50</v>
      </c>
      <c r="I467" s="104">
        <v>0.86939999999999995</v>
      </c>
      <c r="J467" s="104">
        <v>0.52610000000000001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1593167165</v>
      </c>
      <c r="D469" s="134" t="str">
        <f>IF($B469="N/A","N/A",IF(C469&gt;10,"No",IF(C469&lt;-10,"No","Yes")))</f>
        <v>N/A</v>
      </c>
      <c r="E469" s="155">
        <v>1670449853</v>
      </c>
      <c r="F469" s="134" t="str">
        <f>IF($B469="N/A","N/A",IF(E469&gt;10,"No",IF(E469&lt;-10,"No","Yes")))</f>
        <v>N/A</v>
      </c>
      <c r="G469" s="155">
        <v>1573877262</v>
      </c>
      <c r="H469" s="134" t="str">
        <f>IF($B469="N/A","N/A",IF(G469&gt;10,"No",IF(G469&lt;-10,"No","Yes")))</f>
        <v>N/A</v>
      </c>
      <c r="I469" s="108">
        <v>4.851</v>
      </c>
      <c r="J469" s="108">
        <v>-5.78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7381.2414982999999</v>
      </c>
      <c r="D471" s="91" t="str">
        <f>IF($B471="N/A","N/A",IF(C471&gt;10,"No",IF(C471&lt;-10,"No","Yes")))</f>
        <v>N/A</v>
      </c>
      <c r="E471" s="156">
        <v>7863.7899520999999</v>
      </c>
      <c r="F471" s="91" t="str">
        <f>IF($B471="N/A","N/A",IF(E471&gt;10,"No",IF(E471&lt;-10,"No","Yes")))</f>
        <v>N/A</v>
      </c>
      <c r="G471" s="156">
        <v>7580.931853</v>
      </c>
      <c r="H471" s="91" t="str">
        <f>IF($B471="N/A","N/A",IF(G471&gt;10,"No",IF(G471&lt;-10,"No","Yes")))</f>
        <v>N/A</v>
      </c>
      <c r="I471" s="85">
        <v>6.5369999999999999</v>
      </c>
      <c r="J471" s="85">
        <v>-3.6</v>
      </c>
      <c r="K471" s="110" t="s">
        <v>112</v>
      </c>
      <c r="L471" s="87" t="str">
        <f>IF(J471="Div by 0", "N/A", IF(K471="N/A","N/A", IF(J471&gt;VALUE(MID(K471,1,2)), "No", IF(J471&lt;-1*VALUE(MID(K471,1,2)), "No", "Yes"))))</f>
        <v>Yes</v>
      </c>
    </row>
    <row r="472" spans="1:12">
      <c r="A472" s="138" t="s">
        <v>583</v>
      </c>
      <c r="B472" s="116" t="s">
        <v>50</v>
      </c>
      <c r="C472" s="155">
        <v>20812.569310999999</v>
      </c>
      <c r="D472" s="134" t="str">
        <f>IF($B472="N/A","N/A",IF(C472&gt;10,"No",IF(C472&lt;-10,"No","Yes")))</f>
        <v>N/A</v>
      </c>
      <c r="E472" s="155">
        <v>23006.024824</v>
      </c>
      <c r="F472" s="134" t="str">
        <f>IF($B472="N/A","N/A",IF(E472&gt;10,"No",IF(E472&lt;-10,"No","Yes")))</f>
        <v>N/A</v>
      </c>
      <c r="G472" s="155">
        <v>21509.557181</v>
      </c>
      <c r="H472" s="134" t="str">
        <f>IF($B472="N/A","N/A",IF(G472&gt;10,"No",IF(G472&lt;-10,"No","Yes")))</f>
        <v>N/A</v>
      </c>
      <c r="I472" s="108">
        <v>10.54</v>
      </c>
      <c r="J472" s="108">
        <v>-6.5</v>
      </c>
      <c r="K472" s="116" t="s">
        <v>112</v>
      </c>
      <c r="L472" s="109" t="str">
        <f>IF(J472="Div by 0", "N/A", IF(K472="N/A","N/A", IF(J472&gt;VALUE(MID(K472,1,2)), "No", IF(J472&lt;-1*VALUE(MID(K472,1,2)), "No", "Yes"))))</f>
        <v>Yes</v>
      </c>
    </row>
    <row r="473" spans="1:12">
      <c r="A473" s="138" t="s">
        <v>586</v>
      </c>
      <c r="B473" s="110" t="s">
        <v>50</v>
      </c>
      <c r="C473" s="156">
        <v>18378.707938</v>
      </c>
      <c r="D473" s="91" t="str">
        <f>IF($B473="N/A","N/A",IF(C473&gt;10,"No",IF(C473&lt;-10,"No","Yes")))</f>
        <v>N/A</v>
      </c>
      <c r="E473" s="156">
        <v>19213.169859000001</v>
      </c>
      <c r="F473" s="91" t="str">
        <f>IF($B473="N/A","N/A",IF(E473&gt;10,"No",IF(E473&lt;-10,"No","Yes")))</f>
        <v>N/A</v>
      </c>
      <c r="G473" s="156">
        <v>18151.193781999998</v>
      </c>
      <c r="H473" s="91" t="str">
        <f>IF($B473="N/A","N/A",IF(G473&gt;10,"No",IF(G473&lt;-10,"No","Yes")))</f>
        <v>N/A</v>
      </c>
      <c r="I473" s="85">
        <v>4.54</v>
      </c>
      <c r="J473" s="85">
        <v>-5.53</v>
      </c>
      <c r="K473" s="110" t="s">
        <v>111</v>
      </c>
      <c r="L473" s="87" t="str">
        <f>IF(J473="Div by 0", "N/A", IF(K473="N/A","N/A", IF(J473&gt;VALUE(MID(K473,1,2)), "No", IF(J473&lt;-1*VALUE(MID(K473,1,2)), "No", "Yes"))))</f>
        <v>Yes</v>
      </c>
    </row>
    <row r="474" spans="1:12">
      <c r="A474" s="138" t="s">
        <v>589</v>
      </c>
      <c r="B474" s="110" t="s">
        <v>50</v>
      </c>
      <c r="C474" s="156">
        <v>2803.1681312000001</v>
      </c>
      <c r="D474" s="91" t="str">
        <f>IF($B474="N/A","N/A",IF(C474&gt;10,"No",IF(C474&lt;-10,"No","Yes")))</f>
        <v>N/A</v>
      </c>
      <c r="E474" s="156">
        <v>2905.7145913999998</v>
      </c>
      <c r="F474" s="91" t="str">
        <f>IF($B474="N/A","N/A",IF(E474&gt;10,"No",IF(E474&lt;-10,"No","Yes")))</f>
        <v>N/A</v>
      </c>
      <c r="G474" s="156">
        <v>2880.3032576999999</v>
      </c>
      <c r="H474" s="91" t="str">
        <f>IF($B474="N/A","N/A",IF(G474&gt;10,"No",IF(G474&lt;-10,"No","Yes")))</f>
        <v>N/A</v>
      </c>
      <c r="I474" s="85">
        <v>3.6579999999999999</v>
      </c>
      <c r="J474" s="85">
        <v>-0.875</v>
      </c>
      <c r="K474" s="110" t="s">
        <v>111</v>
      </c>
      <c r="L474" s="87" t="str">
        <f>IF(J474="Div by 0", "N/A", IF(K474="N/A","N/A", IF(J474&gt;VALUE(MID(K474,1,2)), "No", IF(J474&lt;-1*VALUE(MID(K474,1,2)), "No", "Yes"))))</f>
        <v>Yes</v>
      </c>
    </row>
    <row r="475" spans="1:12">
      <c r="A475" s="138" t="s">
        <v>591</v>
      </c>
      <c r="B475" s="94" t="s">
        <v>50</v>
      </c>
      <c r="C475" s="102">
        <v>2910.0437255000002</v>
      </c>
      <c r="D475" s="141" t="str">
        <f>IF($B475="N/A","N/A",IF(C475&gt;10,"No",IF(C475&lt;-10,"No","Yes")))</f>
        <v>N/A</v>
      </c>
      <c r="E475" s="102">
        <v>3041.7876058000002</v>
      </c>
      <c r="F475" s="141" t="str">
        <f>IF($B475="N/A","N/A",IF(E475&gt;10,"No",IF(E475&lt;-10,"No","Yes")))</f>
        <v>N/A</v>
      </c>
      <c r="G475" s="102">
        <v>3078.7779000999999</v>
      </c>
      <c r="H475" s="141" t="str">
        <f>IF($B475="N/A","N/A",IF(G475&gt;10,"No",IF(G475&lt;-10,"No","Yes")))</f>
        <v>N/A</v>
      </c>
      <c r="I475" s="104">
        <v>4.5270000000000001</v>
      </c>
      <c r="J475" s="104">
        <v>1.216</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7367.4508365000002</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7876.2185871000001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19494.763645999999</v>
      </c>
      <c r="D480" s="91" t="str">
        <f>IF($B480="N/A","N/A",IF(C480&gt;10,"No",IF(C480&lt;-10,"No","Yes")))</f>
        <v>N/A</v>
      </c>
      <c r="E480" s="156">
        <v>20741.699474000001</v>
      </c>
      <c r="F480" s="91" t="str">
        <f>IF($B480="N/A","N/A",IF(E480&gt;10,"No",IF(E480&lt;-10,"No","Yes")))</f>
        <v>N/A</v>
      </c>
      <c r="G480" s="156">
        <v>19699.764369</v>
      </c>
      <c r="H480" s="91" t="str">
        <f>IF($B480="N/A","N/A",IF(G480&gt;10,"No",IF(G480&lt;-10,"No","Yes")))</f>
        <v>N/A</v>
      </c>
      <c r="I480" s="85">
        <v>6.3959999999999999</v>
      </c>
      <c r="J480" s="85">
        <v>-5.0199999999999996</v>
      </c>
      <c r="K480" s="110" t="s">
        <v>112</v>
      </c>
      <c r="L480" s="87" t="str">
        <f>IF(J480="Div by 0", "N/A", IF(K480="N/A","N/A", IF(J480&gt;VALUE(MID(K480,1,2)), "No", IF(J480&lt;-1*VALUE(MID(K480,1,2)), "No", "Yes"))))</f>
        <v>Yes</v>
      </c>
    </row>
    <row r="481" spans="1:12">
      <c r="A481" s="61" t="s">
        <v>583</v>
      </c>
      <c r="B481" s="110" t="s">
        <v>50</v>
      </c>
      <c r="C481" s="156">
        <v>21598.847908</v>
      </c>
      <c r="D481" s="91" t="str">
        <f>IF($B481="N/A","N/A",IF(C481&gt;10,"No",IF(C481&lt;-10,"No","Yes")))</f>
        <v>N/A</v>
      </c>
      <c r="E481" s="156">
        <v>23882.374509000001</v>
      </c>
      <c r="F481" s="91" t="str">
        <f>IF($B481="N/A","N/A",IF(E481&gt;10,"No",IF(E481&lt;-10,"No","Yes")))</f>
        <v>N/A</v>
      </c>
      <c r="G481" s="156">
        <v>22164.841842000002</v>
      </c>
      <c r="H481" s="91" t="str">
        <f>IF($B481="N/A","N/A",IF(G481&gt;10,"No",IF(G481&lt;-10,"No","Yes")))</f>
        <v>N/A</v>
      </c>
      <c r="I481" s="85">
        <v>10.57</v>
      </c>
      <c r="J481" s="85">
        <v>-7.19</v>
      </c>
      <c r="K481" s="110" t="s">
        <v>111</v>
      </c>
      <c r="L481" s="87" t="str">
        <f>IF(J481="Div by 0", "N/A", IF(K481="N/A","N/A", IF(J481&gt;VALUE(MID(K481,1,2)), "No", IF(J481&lt;-1*VALUE(MID(K481,1,2)), "No", "Yes"))))</f>
        <v>Yes</v>
      </c>
    </row>
    <row r="482" spans="1:12">
      <c r="A482" s="61" t="s">
        <v>586</v>
      </c>
      <c r="B482" s="110" t="s">
        <v>50</v>
      </c>
      <c r="C482" s="156">
        <v>19214.004572999998</v>
      </c>
      <c r="D482" s="91" t="str">
        <f>IF($B482="N/A","N/A",IF(C482&gt;10,"No",IF(C482&lt;-10,"No","Yes")))</f>
        <v>N/A</v>
      </c>
      <c r="E482" s="156">
        <v>19765.482370999998</v>
      </c>
      <c r="F482" s="91" t="str">
        <f>IF($B482="N/A","N/A",IF(E482&gt;10,"No",IF(E482&lt;-10,"No","Yes")))</f>
        <v>N/A</v>
      </c>
      <c r="G482" s="156">
        <v>19292.583454</v>
      </c>
      <c r="H482" s="91" t="str">
        <f>IF($B482="N/A","N/A",IF(G482&gt;10,"No",IF(G482&lt;-10,"No","Yes")))</f>
        <v>N/A</v>
      </c>
      <c r="I482" s="85">
        <v>2.87</v>
      </c>
      <c r="J482" s="85">
        <v>-2.39</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18874.549672000001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21158.788991000001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2608.3510282000002</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2097.5326147999999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2939.7527541999998</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70.782524092000003</v>
      </c>
      <c r="D490" s="84" t="str">
        <f t="shared" ref="D490:D504" si="151">IF($B490="N/A","N/A",IF(C490&gt;10,"No",IF(C490&lt;-10,"No","Yes")))</f>
        <v>N/A</v>
      </c>
      <c r="E490" s="99">
        <v>70.029139971000006</v>
      </c>
      <c r="F490" s="84" t="str">
        <f t="shared" ref="F490:F504" si="152">IF($B490="N/A","N/A",IF(E490&gt;10,"No",IF(E490&lt;-10,"No","Yes")))</f>
        <v>N/A</v>
      </c>
      <c r="G490" s="99">
        <v>69.747122008000005</v>
      </c>
      <c r="H490" s="84" t="str">
        <f t="shared" ref="H490:H504" si="153">IF($B490="N/A","N/A",IF(G490&gt;10,"No",IF(G490&lt;-10,"No","Yes")))</f>
        <v>N/A</v>
      </c>
      <c r="I490" s="85">
        <v>-1.06</v>
      </c>
      <c r="J490" s="85">
        <v>-0.40300000000000002</v>
      </c>
      <c r="K490" s="86" t="s">
        <v>110</v>
      </c>
      <c r="L490" s="87" t="str">
        <f t="shared" ref="L490:L534" si="154">IF(J490="Div by 0", "N/A", IF(K490="N/A","N/A", IF(J490&gt;VALUE(MID(K490,1,2)), "No", IF(J490&lt;-1*VALUE(MID(K490,1,2)), "No", "Yes"))))</f>
        <v>Yes</v>
      </c>
    </row>
    <row r="491" spans="1:12">
      <c r="A491" s="164" t="s">
        <v>147</v>
      </c>
      <c r="B491" s="82" t="s">
        <v>50</v>
      </c>
      <c r="C491" s="93">
        <v>152777</v>
      </c>
      <c r="D491" s="84" t="str">
        <f t="shared" si="151"/>
        <v>N/A</v>
      </c>
      <c r="E491" s="93">
        <v>148758</v>
      </c>
      <c r="F491" s="84" t="str">
        <f t="shared" si="152"/>
        <v>N/A</v>
      </c>
      <c r="G491" s="93">
        <v>144802</v>
      </c>
      <c r="H491" s="84" t="str">
        <f t="shared" si="153"/>
        <v>N/A</v>
      </c>
      <c r="I491" s="85">
        <v>-2.63</v>
      </c>
      <c r="J491" s="85">
        <v>-2.66</v>
      </c>
      <c r="K491" s="86" t="s">
        <v>110</v>
      </c>
      <c r="L491" s="87" t="str">
        <f t="shared" si="154"/>
        <v>Yes</v>
      </c>
    </row>
    <row r="492" spans="1:12">
      <c r="A492" s="138" t="s">
        <v>583</v>
      </c>
      <c r="B492" s="110" t="s">
        <v>50</v>
      </c>
      <c r="C492" s="93">
        <v>13</v>
      </c>
      <c r="D492" s="93" t="str">
        <f t="shared" si="151"/>
        <v>N/A</v>
      </c>
      <c r="E492" s="93">
        <v>76</v>
      </c>
      <c r="F492" s="93" t="str">
        <f t="shared" si="152"/>
        <v>N/A</v>
      </c>
      <c r="G492" s="93">
        <v>109</v>
      </c>
      <c r="H492" s="91" t="str">
        <f t="shared" si="153"/>
        <v>N/A</v>
      </c>
      <c r="I492" s="85">
        <v>484.6</v>
      </c>
      <c r="J492" s="85">
        <v>43.42</v>
      </c>
      <c r="K492" s="110" t="s">
        <v>110</v>
      </c>
      <c r="L492" s="87" t="str">
        <f t="shared" si="154"/>
        <v>No</v>
      </c>
    </row>
    <row r="493" spans="1:12">
      <c r="A493" s="138" t="s">
        <v>586</v>
      </c>
      <c r="B493" s="110" t="s">
        <v>50</v>
      </c>
      <c r="C493" s="93">
        <v>5349</v>
      </c>
      <c r="D493" s="93" t="str">
        <f t="shared" si="151"/>
        <v>N/A</v>
      </c>
      <c r="E493" s="93">
        <v>5509</v>
      </c>
      <c r="F493" s="93" t="str">
        <f t="shared" si="152"/>
        <v>N/A</v>
      </c>
      <c r="G493" s="93">
        <v>6369</v>
      </c>
      <c r="H493" s="91" t="str">
        <f t="shared" si="153"/>
        <v>N/A</v>
      </c>
      <c r="I493" s="85">
        <v>2.9910000000000001</v>
      </c>
      <c r="J493" s="85">
        <v>15.61</v>
      </c>
      <c r="K493" s="110" t="s">
        <v>110</v>
      </c>
      <c r="L493" s="87" t="str">
        <f t="shared" si="154"/>
        <v>Yes</v>
      </c>
    </row>
    <row r="494" spans="1:12">
      <c r="A494" s="138" t="s">
        <v>589</v>
      </c>
      <c r="B494" s="110" t="s">
        <v>50</v>
      </c>
      <c r="C494" s="93">
        <v>95044</v>
      </c>
      <c r="D494" s="93" t="str">
        <f t="shared" si="151"/>
        <v>N/A</v>
      </c>
      <c r="E494" s="93">
        <v>93220</v>
      </c>
      <c r="F494" s="93" t="str">
        <f t="shared" si="152"/>
        <v>N/A</v>
      </c>
      <c r="G494" s="93">
        <v>90686</v>
      </c>
      <c r="H494" s="91" t="str">
        <f t="shared" si="153"/>
        <v>N/A</v>
      </c>
      <c r="I494" s="85">
        <v>-1.92</v>
      </c>
      <c r="J494" s="85">
        <v>-2.72</v>
      </c>
      <c r="K494" s="110" t="s">
        <v>110</v>
      </c>
      <c r="L494" s="87" t="str">
        <f t="shared" si="154"/>
        <v>Yes</v>
      </c>
    </row>
    <row r="495" spans="1:12">
      <c r="A495" s="138" t="s">
        <v>591</v>
      </c>
      <c r="B495" s="110" t="s">
        <v>50</v>
      </c>
      <c r="C495" s="93">
        <v>52371</v>
      </c>
      <c r="D495" s="93" t="str">
        <f t="shared" si="151"/>
        <v>N/A</v>
      </c>
      <c r="E495" s="93">
        <v>49953</v>
      </c>
      <c r="F495" s="93" t="str">
        <f t="shared" si="152"/>
        <v>N/A</v>
      </c>
      <c r="G495" s="93">
        <v>47638</v>
      </c>
      <c r="H495" s="91" t="str">
        <f t="shared" si="153"/>
        <v>N/A</v>
      </c>
      <c r="I495" s="85">
        <v>-4.62</v>
      </c>
      <c r="J495" s="85">
        <v>-4.63</v>
      </c>
      <c r="K495" s="110" t="s">
        <v>110</v>
      </c>
      <c r="L495" s="87" t="str">
        <f t="shared" si="154"/>
        <v>Yes</v>
      </c>
    </row>
    <row r="496" spans="1:12">
      <c r="A496" s="128" t="s">
        <v>1017</v>
      </c>
      <c r="B496" s="82" t="s">
        <v>50</v>
      </c>
      <c r="C496" s="93" t="s">
        <v>50</v>
      </c>
      <c r="D496" s="93" t="str">
        <f t="shared" si="151"/>
        <v>N/A</v>
      </c>
      <c r="E496" s="93" t="s">
        <v>50</v>
      </c>
      <c r="F496" s="93" t="str">
        <f t="shared" si="152"/>
        <v>N/A</v>
      </c>
      <c r="G496" s="93">
        <v>144637</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38852</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165</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38852</v>
      </c>
      <c r="H504" s="91" t="str">
        <f t="shared" si="153"/>
        <v>N/A</v>
      </c>
      <c r="I504" s="99" t="s">
        <v>50</v>
      </c>
      <c r="J504" s="99" t="s">
        <v>50</v>
      </c>
      <c r="K504" s="110" t="s">
        <v>110</v>
      </c>
      <c r="L504" s="87" t="str">
        <f t="shared" si="155"/>
        <v>N/A</v>
      </c>
    </row>
    <row r="505" spans="1:12">
      <c r="A505" s="164" t="s">
        <v>391</v>
      </c>
      <c r="B505" s="110" t="s">
        <v>89</v>
      </c>
      <c r="C505" s="99">
        <v>2.1399848148</v>
      </c>
      <c r="D505" s="84" t="str">
        <f>IF($B505="N/A","N/A",IF(C505&gt;=20,"No",IF(C505&lt;0,"No","Yes")))</f>
        <v>Yes</v>
      </c>
      <c r="E505" s="99">
        <v>2.0827437886000002</v>
      </c>
      <c r="F505" s="84" t="str">
        <f>IF($B505="N/A","N/A",IF(E505&gt;=20,"No",IF(E505&lt;0,"No","Yes")))</f>
        <v>Yes</v>
      </c>
      <c r="G505" s="99">
        <v>2.0537661823</v>
      </c>
      <c r="H505" s="84" t="str">
        <f>IF($B505="N/A","N/A",IF(G505&gt;=20,"No",IF(G505&lt;0,"No","Yes")))</f>
        <v>Yes</v>
      </c>
      <c r="I505" s="85">
        <v>-2.67</v>
      </c>
      <c r="J505" s="85">
        <v>-1.39</v>
      </c>
      <c r="K505" s="86" t="s">
        <v>110</v>
      </c>
      <c r="L505" s="87" t="str">
        <f t="shared" si="154"/>
        <v>Yes</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0.87665333739999995</v>
      </c>
      <c r="D508" s="84" t="str">
        <f>IF($B508="N/A","N/A",IF(C508&gt;10,"No",IF(C508&lt;-10,"No","Yes")))</f>
        <v>N/A</v>
      </c>
      <c r="E508" s="99">
        <v>2.0648967551999999</v>
      </c>
      <c r="F508" s="84" t="str">
        <f>IF($B508="N/A","N/A",IF(E508&gt;10,"No",IF(E508&lt;-10,"No","Yes")))</f>
        <v>N/A</v>
      </c>
      <c r="G508" s="99">
        <v>3.0648610121000002</v>
      </c>
      <c r="H508" s="84" t="str">
        <f>IF($B508="N/A","N/A",IF(G508&gt;10,"No",IF(G508&lt;-10,"No","Yes")))</f>
        <v>N/A</v>
      </c>
      <c r="I508" s="85">
        <v>135.5</v>
      </c>
      <c r="J508" s="85">
        <v>48.43</v>
      </c>
      <c r="K508" s="86" t="s">
        <v>110</v>
      </c>
      <c r="L508" s="87" t="str">
        <f t="shared" si="154"/>
        <v>No</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98.671595964999995</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88.906053091999993</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182915</v>
      </c>
      <c r="D517" s="84" t="str">
        <f t="shared" ref="D517:D533" si="160">IF($B517="N/A","N/A",IF(C517&gt;10,"No",IF(C517&lt;-10,"No","Yes")))</f>
        <v>N/A</v>
      </c>
      <c r="E517" s="83">
        <v>179296</v>
      </c>
      <c r="F517" s="84" t="str">
        <f t="shared" ref="F517:F533" si="161">IF($B517="N/A","N/A",IF(E517&gt;10,"No",IF(E517&lt;-10,"No","Yes")))</f>
        <v>N/A</v>
      </c>
      <c r="G517" s="83">
        <v>175166</v>
      </c>
      <c r="H517" s="84" t="str">
        <f t="shared" ref="H517:H533" si="162">IF($B517="N/A","N/A",IF(G517&gt;10,"No",IF(G517&lt;-10,"No","Yes")))</f>
        <v>N/A</v>
      </c>
      <c r="I517" s="85">
        <v>-1.98</v>
      </c>
      <c r="J517" s="85">
        <v>-2.2999999999999998</v>
      </c>
      <c r="K517" s="86" t="s">
        <v>110</v>
      </c>
      <c r="L517" s="87" t="str">
        <f t="shared" si="154"/>
        <v>Yes</v>
      </c>
    </row>
    <row r="518" spans="1:12">
      <c r="A518" s="144" t="s">
        <v>672</v>
      </c>
      <c r="B518" s="82" t="s">
        <v>50</v>
      </c>
      <c r="C518" s="90">
        <v>66.407347674999997</v>
      </c>
      <c r="D518" s="84" t="str">
        <f t="shared" si="160"/>
        <v>N/A</v>
      </c>
      <c r="E518" s="90">
        <v>64.774451186999997</v>
      </c>
      <c r="F518" s="84" t="str">
        <f t="shared" si="161"/>
        <v>N/A</v>
      </c>
      <c r="G518" s="90">
        <v>57.121244990000001</v>
      </c>
      <c r="H518" s="84" t="str">
        <f t="shared" si="162"/>
        <v>N/A</v>
      </c>
      <c r="I518" s="85">
        <v>-2.46</v>
      </c>
      <c r="J518" s="85">
        <v>-11.8</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5.0196323000000001E-3</v>
      </c>
      <c r="F522" s="84" t="str">
        <f t="shared" si="161"/>
        <v>N/A</v>
      </c>
      <c r="G522" s="90">
        <v>6.27975749E-2</v>
      </c>
      <c r="H522" s="84" t="str">
        <f t="shared" si="162"/>
        <v>N/A</v>
      </c>
      <c r="I522" s="85" t="s">
        <v>1090</v>
      </c>
      <c r="J522" s="85">
        <v>1151</v>
      </c>
      <c r="K522" s="86" t="s">
        <v>110</v>
      </c>
      <c r="L522" s="87" t="str">
        <f t="shared" si="154"/>
        <v>No</v>
      </c>
    </row>
    <row r="523" spans="1:12">
      <c r="A523" s="144" t="s">
        <v>677</v>
      </c>
      <c r="B523" s="82" t="s">
        <v>50</v>
      </c>
      <c r="C523" s="90">
        <v>0</v>
      </c>
      <c r="D523" s="84" t="str">
        <f t="shared" si="160"/>
        <v>N/A</v>
      </c>
      <c r="E523" s="90">
        <v>0</v>
      </c>
      <c r="F523" s="84" t="str">
        <f t="shared" si="161"/>
        <v>N/A</v>
      </c>
      <c r="G523" s="90">
        <v>6.8329470331</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33.592652325000003</v>
      </c>
      <c r="D533" s="84" t="str">
        <f t="shared" si="160"/>
        <v>N/A</v>
      </c>
      <c r="E533" s="90">
        <v>35.220529181000003</v>
      </c>
      <c r="F533" s="84" t="str">
        <f t="shared" si="161"/>
        <v>N/A</v>
      </c>
      <c r="G533" s="90">
        <v>35.983010401999998</v>
      </c>
      <c r="H533" s="84" t="str">
        <f t="shared" si="162"/>
        <v>N/A</v>
      </c>
      <c r="I533" s="85">
        <v>4.8460000000000001</v>
      </c>
      <c r="J533" s="85">
        <v>2.165</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324239327</v>
      </c>
      <c r="D536" s="107" t="str">
        <f>IF($B536="N/A","N/A",IF(C536&gt;10,"No",IF(C536&lt;-10,"No","Yes")))</f>
        <v>N/A</v>
      </c>
      <c r="E536" s="159">
        <v>323881868</v>
      </c>
      <c r="F536" s="107" t="str">
        <f>IF($B536="N/A","N/A",IF(E536&gt;10,"No",IF(E536&lt;-10,"No","Yes")))</f>
        <v>N/A</v>
      </c>
      <c r="G536" s="159">
        <v>342420883</v>
      </c>
      <c r="H536" s="107" t="str">
        <f>IF($B536="N/A","N/A",IF(G536&gt;10,"No",IF(G536&lt;-10,"No","Yes")))</f>
        <v>N/A</v>
      </c>
      <c r="I536" s="108">
        <v>-0.11</v>
      </c>
      <c r="J536" s="108">
        <v>5.7240000000000002</v>
      </c>
      <c r="K536" s="118" t="s">
        <v>112</v>
      </c>
      <c r="L536" s="109" t="str">
        <f t="shared" ref="L536:L547" si="163">IF(J536="Div by 0", "N/A", IF(K536="N/A","N/A", IF(J536&gt;VALUE(MID(K536,1,2)), "No", IF(J536&lt;-1*VALUE(MID(K536,1,2)), "No", "Yes"))))</f>
        <v>Yes</v>
      </c>
    </row>
    <row r="537" spans="1:12">
      <c r="A537" s="144" t="s">
        <v>593</v>
      </c>
      <c r="B537" s="82" t="s">
        <v>50</v>
      </c>
      <c r="C537" s="88">
        <v>324239327</v>
      </c>
      <c r="D537" s="84" t="str">
        <f>IF($B537="N/A","N/A",IF(C537&gt;10,"No",IF(C537&lt;-10,"No","Yes")))</f>
        <v>N/A</v>
      </c>
      <c r="E537" s="88">
        <v>323881868</v>
      </c>
      <c r="F537" s="84" t="str">
        <f>IF($B537="N/A","N/A",IF(E537&gt;10,"No",IF(E537&lt;-10,"No","Yes")))</f>
        <v>N/A</v>
      </c>
      <c r="G537" s="88">
        <v>342420883</v>
      </c>
      <c r="H537" s="84" t="str">
        <f>IF($B537="N/A","N/A",IF(G537&gt;10,"No",IF(G537&lt;-10,"No","Yes")))</f>
        <v>N/A</v>
      </c>
      <c r="I537" s="85">
        <v>-0.11</v>
      </c>
      <c r="J537" s="85">
        <v>5.7240000000000002</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0.92451386290000004</v>
      </c>
      <c r="D540" s="84" t="str">
        <f>IF($B540="N/A","N/A",IF(C540&gt;2,"No",IF(C540&lt;0.9,"No","Yes")))</f>
        <v>Yes</v>
      </c>
      <c r="E540" s="90">
        <v>0.92223834910000002</v>
      </c>
      <c r="F540" s="84" t="str">
        <f>IF($B540="N/A","N/A",IF(E540&gt;2,"No",IF(E540&lt;0.9,"No","Yes")))</f>
        <v>Yes</v>
      </c>
      <c r="G540" s="90">
        <v>0.9405597107</v>
      </c>
      <c r="H540" s="84" t="str">
        <f>IF($B540="N/A","N/A",IF(G540&gt;2,"No",IF(G540&lt;0.9,"No","Yes")))</f>
        <v>Yes</v>
      </c>
      <c r="I540" s="85">
        <v>-0.246</v>
      </c>
      <c r="J540" s="85">
        <v>1.9870000000000001</v>
      </c>
      <c r="K540" s="86" t="s">
        <v>112</v>
      </c>
      <c r="L540" s="87" t="str">
        <f t="shared" si="163"/>
        <v>Yes</v>
      </c>
    </row>
    <row r="541" spans="1:12">
      <c r="A541" s="144" t="s">
        <v>593</v>
      </c>
      <c r="B541" s="168" t="s">
        <v>28</v>
      </c>
      <c r="C541" s="90">
        <v>0.92451386290000004</v>
      </c>
      <c r="D541" s="84" t="str">
        <f>IF($B541="N/A","N/A",IF(C541&gt;2,"No",IF(C541&lt;0.9,"No","Yes")))</f>
        <v>Yes</v>
      </c>
      <c r="E541" s="90">
        <v>0.92223834910000002</v>
      </c>
      <c r="F541" s="84" t="str">
        <f>IF($B541="N/A","N/A",IF(E541&gt;2,"No",IF(E541&lt;0.9,"No","Yes")))</f>
        <v>Yes</v>
      </c>
      <c r="G541" s="90">
        <v>0.9405597107</v>
      </c>
      <c r="H541" s="84" t="str">
        <f>IF($B541="N/A","N/A",IF(G541&gt;2,"No",IF(G541&lt;0.9,"No","Yes")))</f>
        <v>Yes</v>
      </c>
      <c r="I541" s="85">
        <v>-0.246</v>
      </c>
      <c r="J541" s="85">
        <v>1.9870000000000001</v>
      </c>
      <c r="K541" s="86" t="s">
        <v>112</v>
      </c>
      <c r="L541" s="87" t="str">
        <f t="shared" si="163"/>
        <v>Yes</v>
      </c>
    </row>
    <row r="542" spans="1:12">
      <c r="A542" s="144" t="s">
        <v>594</v>
      </c>
      <c r="B542" s="168" t="s">
        <v>28</v>
      </c>
      <c r="C542" s="90" t="s">
        <v>1090</v>
      </c>
      <c r="D542" s="84" t="str">
        <f>IF($B542="N/A","N/A",IF(C542&gt;2,"No",IF(C542&lt;0.9,"No","Yes")))</f>
        <v>No</v>
      </c>
      <c r="E542" s="90" t="s">
        <v>1090</v>
      </c>
      <c r="F542" s="84" t="str">
        <f>IF($B542="N/A","N/A",IF(E542&gt;2,"No",IF(E542&lt;0.9,"No","Yes")))</f>
        <v>No</v>
      </c>
      <c r="G542" s="90">
        <v>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223.13812171000001</v>
      </c>
      <c r="D544" s="84" t="str">
        <f>IF($B544="N/A","N/A",IF(C544&gt;10,"No",IF(C544&lt;-10,"No","Yes")))</f>
        <v>N/A</v>
      </c>
      <c r="E544" s="88">
        <v>232.71722303999999</v>
      </c>
      <c r="F544" s="84" t="str">
        <f>IF($B544="N/A","N/A",IF(E544&gt;10,"No",IF(E544&lt;-10,"No","Yes")))</f>
        <v>N/A</v>
      </c>
      <c r="G544" s="88">
        <v>259.37399768</v>
      </c>
      <c r="H544" s="84" t="str">
        <f>IF($B544="N/A","N/A",IF(G544&gt;10,"No",IF(G544&lt;-10,"No","Yes")))</f>
        <v>N/A</v>
      </c>
      <c r="I544" s="85">
        <v>4.2930000000000001</v>
      </c>
      <c r="J544" s="85">
        <v>11.45</v>
      </c>
      <c r="K544" s="86" t="s">
        <v>112</v>
      </c>
      <c r="L544" s="87" t="str">
        <f t="shared" si="163"/>
        <v>Yes</v>
      </c>
    </row>
    <row r="545" spans="1:12">
      <c r="A545" s="144" t="s">
        <v>593</v>
      </c>
      <c r="B545" s="82" t="s">
        <v>50</v>
      </c>
      <c r="C545" s="88">
        <v>223.13812171000001</v>
      </c>
      <c r="D545" s="84" t="str">
        <f>IF($B545="N/A","N/A",IF(C545&gt;10,"No",IF(C545&lt;-10,"No","Yes")))</f>
        <v>N/A</v>
      </c>
      <c r="E545" s="88">
        <v>232.71722303999999</v>
      </c>
      <c r="F545" s="84" t="str">
        <f>IF($B545="N/A","N/A",IF(E545&gt;10,"No",IF(E545&lt;-10,"No","Yes")))</f>
        <v>N/A</v>
      </c>
      <c r="G545" s="88">
        <v>259.37399768</v>
      </c>
      <c r="H545" s="84" t="str">
        <f>IF($B545="N/A","N/A",IF(G545&gt;10,"No",IF(G545&lt;-10,"No","Yes")))</f>
        <v>N/A</v>
      </c>
      <c r="I545" s="85">
        <v>4.2930000000000001</v>
      </c>
      <c r="J545" s="85">
        <v>11.45</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v>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98.386762614000006</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98.386762614000006</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0</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86.136931809999993</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144802</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86.136931809999993</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13.066117870999999</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28.732337951000002</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1.3811964E-3</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17.385809588000001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40.208698775000002</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28.744768719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0.79971271119999998</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73.012113092000007</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71.766273945999998</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5.5979889781000001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3.7651413654999999</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2.76239278E-2</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1.1795417189999999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7.3894006999999998E-2</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6.9059819999999997E-3</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10.670432729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16.356818275999998</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152777</v>
      </c>
      <c r="D591" s="134" t="str">
        <f t="shared" ref="D591:D608" si="172">IF($B591="N/A","N/A",IF(C591&gt;10,"No",IF(C591&lt;-10,"No","Yes")))</f>
        <v>N/A</v>
      </c>
      <c r="E591" s="172">
        <v>148758</v>
      </c>
      <c r="F591" s="134" t="str">
        <f t="shared" ref="F591:F608" si="173">IF($B591="N/A","N/A",IF(E591&gt;10,"No",IF(E591&lt;-10,"No","Yes")))</f>
        <v>N/A</v>
      </c>
      <c r="G591" s="172">
        <v>144802</v>
      </c>
      <c r="H591" s="134" t="str">
        <f t="shared" ref="H591:H608" si="174">IF($B591="N/A","N/A",IF(G591&gt;10,"No",IF(G591&lt;-10,"No","Yes")))</f>
        <v>N/A</v>
      </c>
      <c r="I591" s="108">
        <v>-2.63</v>
      </c>
      <c r="J591" s="108">
        <v>-2.66</v>
      </c>
      <c r="K591" s="171" t="s">
        <v>112</v>
      </c>
      <c r="L591" s="109" t="str">
        <f t="shared" ref="L591:L608" si="175">IF(J591="Div by 0", "N/A", IF(K591="N/A","N/A", IF(J591&gt;VALUE(MID(K591,1,2)), "No", IF(J591&lt;-1*VALUE(MID(K591,1,2)), "No", "Yes"))))</f>
        <v>Yes</v>
      </c>
    </row>
    <row r="592" spans="1:12">
      <c r="A592" s="138" t="s">
        <v>583</v>
      </c>
      <c r="B592" s="110" t="s">
        <v>50</v>
      </c>
      <c r="C592" s="93">
        <v>13</v>
      </c>
      <c r="D592" s="91" t="str">
        <f t="shared" si="172"/>
        <v>N/A</v>
      </c>
      <c r="E592" s="93">
        <v>76</v>
      </c>
      <c r="F592" s="91" t="str">
        <f t="shared" si="173"/>
        <v>N/A</v>
      </c>
      <c r="G592" s="93">
        <v>109</v>
      </c>
      <c r="H592" s="91" t="str">
        <f t="shared" si="174"/>
        <v>N/A</v>
      </c>
      <c r="I592" s="85">
        <v>484.6</v>
      </c>
      <c r="J592" s="85">
        <v>43.42</v>
      </c>
      <c r="K592" s="110" t="s">
        <v>110</v>
      </c>
      <c r="L592" s="87" t="str">
        <f t="shared" si="175"/>
        <v>No</v>
      </c>
    </row>
    <row r="593" spans="1:12">
      <c r="A593" s="138" t="s">
        <v>586</v>
      </c>
      <c r="B593" s="110" t="s">
        <v>50</v>
      </c>
      <c r="C593" s="93">
        <v>5349</v>
      </c>
      <c r="D593" s="91" t="str">
        <f t="shared" si="172"/>
        <v>N/A</v>
      </c>
      <c r="E593" s="93">
        <v>5509</v>
      </c>
      <c r="F593" s="91" t="str">
        <f t="shared" si="173"/>
        <v>N/A</v>
      </c>
      <c r="G593" s="93">
        <v>6369</v>
      </c>
      <c r="H593" s="91" t="str">
        <f t="shared" si="174"/>
        <v>N/A</v>
      </c>
      <c r="I593" s="85">
        <v>2.9910000000000001</v>
      </c>
      <c r="J593" s="85">
        <v>15.61</v>
      </c>
      <c r="K593" s="110" t="s">
        <v>110</v>
      </c>
      <c r="L593" s="87" t="str">
        <f t="shared" si="175"/>
        <v>Yes</v>
      </c>
    </row>
    <row r="594" spans="1:12">
      <c r="A594" s="138" t="s">
        <v>589</v>
      </c>
      <c r="B594" s="110" t="s">
        <v>50</v>
      </c>
      <c r="C594" s="93">
        <v>95044</v>
      </c>
      <c r="D594" s="91" t="str">
        <f t="shared" si="172"/>
        <v>N/A</v>
      </c>
      <c r="E594" s="93">
        <v>93220</v>
      </c>
      <c r="F594" s="91" t="str">
        <f t="shared" si="173"/>
        <v>N/A</v>
      </c>
      <c r="G594" s="93">
        <v>90686</v>
      </c>
      <c r="H594" s="91" t="str">
        <f t="shared" si="174"/>
        <v>N/A</v>
      </c>
      <c r="I594" s="85">
        <v>-1.92</v>
      </c>
      <c r="J594" s="85">
        <v>-2.72</v>
      </c>
      <c r="K594" s="110" t="s">
        <v>110</v>
      </c>
      <c r="L594" s="87" t="str">
        <f t="shared" si="175"/>
        <v>Yes</v>
      </c>
    </row>
    <row r="595" spans="1:12">
      <c r="A595" s="138" t="s">
        <v>591</v>
      </c>
      <c r="B595" s="110" t="s">
        <v>50</v>
      </c>
      <c r="C595" s="93">
        <v>52371</v>
      </c>
      <c r="D595" s="91" t="str">
        <f t="shared" si="172"/>
        <v>N/A</v>
      </c>
      <c r="E595" s="93">
        <v>49953</v>
      </c>
      <c r="F595" s="91" t="str">
        <f t="shared" si="173"/>
        <v>N/A</v>
      </c>
      <c r="G595" s="93">
        <v>47638</v>
      </c>
      <c r="H595" s="91" t="str">
        <f t="shared" si="174"/>
        <v>N/A</v>
      </c>
      <c r="I595" s="85">
        <v>-4.62</v>
      </c>
      <c r="J595" s="85">
        <v>-4.63</v>
      </c>
      <c r="K595" s="110" t="s">
        <v>110</v>
      </c>
      <c r="L595" s="87" t="str">
        <f t="shared" si="175"/>
        <v>Yes</v>
      </c>
    </row>
    <row r="596" spans="1:12">
      <c r="A596" s="137" t="s">
        <v>759</v>
      </c>
      <c r="B596" s="110" t="s">
        <v>50</v>
      </c>
      <c r="C596" s="93">
        <v>121101.05</v>
      </c>
      <c r="D596" s="91" t="str">
        <f t="shared" si="172"/>
        <v>N/A</v>
      </c>
      <c r="E596" s="93">
        <v>115988.99</v>
      </c>
      <c r="F596" s="91" t="str">
        <f t="shared" si="173"/>
        <v>N/A</v>
      </c>
      <c r="G596" s="93">
        <v>110013.9</v>
      </c>
      <c r="H596" s="91" t="str">
        <f t="shared" si="174"/>
        <v>N/A</v>
      </c>
      <c r="I596" s="85">
        <v>-4.22</v>
      </c>
      <c r="J596" s="85">
        <v>-5.15</v>
      </c>
      <c r="K596" s="110" t="s">
        <v>110</v>
      </c>
      <c r="L596" s="87" t="str">
        <f t="shared" si="175"/>
        <v>Yes</v>
      </c>
    </row>
    <row r="597" spans="1:12">
      <c r="A597" s="137" t="s">
        <v>592</v>
      </c>
      <c r="B597" s="116" t="s">
        <v>50</v>
      </c>
      <c r="C597" s="155">
        <v>324239327</v>
      </c>
      <c r="D597" s="91" t="str">
        <f t="shared" si="172"/>
        <v>N/A</v>
      </c>
      <c r="E597" s="155">
        <v>323881868</v>
      </c>
      <c r="F597" s="91" t="str">
        <f t="shared" si="173"/>
        <v>N/A</v>
      </c>
      <c r="G597" s="155">
        <v>342420883</v>
      </c>
      <c r="H597" s="91" t="str">
        <f t="shared" si="174"/>
        <v>N/A</v>
      </c>
      <c r="I597" s="85">
        <v>-0.11</v>
      </c>
      <c r="J597" s="85">
        <v>5.7240000000000002</v>
      </c>
      <c r="K597" s="116" t="s">
        <v>112</v>
      </c>
      <c r="L597" s="87" t="str">
        <f t="shared" si="175"/>
        <v>Yes</v>
      </c>
    </row>
    <row r="598" spans="1:12">
      <c r="A598" s="137" t="s">
        <v>760</v>
      </c>
      <c r="B598" s="116" t="s">
        <v>50</v>
      </c>
      <c r="C598" s="155">
        <v>2122.3045812</v>
      </c>
      <c r="D598" s="91" t="str">
        <f t="shared" si="172"/>
        <v>N/A</v>
      </c>
      <c r="E598" s="155">
        <v>2177.2400005</v>
      </c>
      <c r="F598" s="91" t="str">
        <f t="shared" si="173"/>
        <v>N/A</v>
      </c>
      <c r="G598" s="155">
        <v>2364.7524413000001</v>
      </c>
      <c r="H598" s="91" t="str">
        <f t="shared" si="174"/>
        <v>N/A</v>
      </c>
      <c r="I598" s="85">
        <v>2.5880000000000001</v>
      </c>
      <c r="J598" s="85">
        <v>8.6120000000000001</v>
      </c>
      <c r="K598" s="116" t="s">
        <v>112</v>
      </c>
      <c r="L598" s="87" t="str">
        <f t="shared" si="175"/>
        <v>Yes</v>
      </c>
    </row>
    <row r="599" spans="1:12">
      <c r="A599" s="138" t="s">
        <v>583</v>
      </c>
      <c r="B599" s="116" t="s">
        <v>50</v>
      </c>
      <c r="C599" s="155">
        <v>1303.7692308000001</v>
      </c>
      <c r="D599" s="91" t="str">
        <f t="shared" si="172"/>
        <v>N/A</v>
      </c>
      <c r="E599" s="155">
        <v>85.223684211000005</v>
      </c>
      <c r="F599" s="91" t="str">
        <f t="shared" si="173"/>
        <v>N/A</v>
      </c>
      <c r="G599" s="155">
        <v>74.256880734000006</v>
      </c>
      <c r="H599" s="91" t="str">
        <f t="shared" si="174"/>
        <v>N/A</v>
      </c>
      <c r="I599" s="85">
        <v>-93.5</v>
      </c>
      <c r="J599" s="85">
        <v>-12.9</v>
      </c>
      <c r="K599" s="116" t="s">
        <v>112</v>
      </c>
      <c r="L599" s="87" t="str">
        <f t="shared" si="175"/>
        <v>Yes</v>
      </c>
    </row>
    <row r="600" spans="1:12">
      <c r="A600" s="138" t="s">
        <v>586</v>
      </c>
      <c r="B600" s="116" t="s">
        <v>50</v>
      </c>
      <c r="C600" s="155">
        <v>6488.9244718999998</v>
      </c>
      <c r="D600" s="91" t="str">
        <f t="shared" si="172"/>
        <v>N/A</v>
      </c>
      <c r="E600" s="155">
        <v>6336.6384098999997</v>
      </c>
      <c r="F600" s="91" t="str">
        <f t="shared" si="173"/>
        <v>N/A</v>
      </c>
      <c r="G600" s="155">
        <v>6700.7118856999996</v>
      </c>
      <c r="H600" s="91" t="str">
        <f t="shared" si="174"/>
        <v>N/A</v>
      </c>
      <c r="I600" s="85">
        <v>-2.35</v>
      </c>
      <c r="J600" s="85">
        <v>5.7460000000000004</v>
      </c>
      <c r="K600" s="116" t="s">
        <v>112</v>
      </c>
      <c r="L600" s="87" t="str">
        <f t="shared" si="175"/>
        <v>Yes</v>
      </c>
    </row>
    <row r="601" spans="1:12">
      <c r="A601" s="138" t="s">
        <v>589</v>
      </c>
      <c r="B601" s="116" t="s">
        <v>50</v>
      </c>
      <c r="C601" s="155">
        <v>1508.6524452000001</v>
      </c>
      <c r="D601" s="91" t="str">
        <f t="shared" si="172"/>
        <v>N/A</v>
      </c>
      <c r="E601" s="155">
        <v>1537.0699635000001</v>
      </c>
      <c r="F601" s="91" t="str">
        <f t="shared" si="173"/>
        <v>N/A</v>
      </c>
      <c r="G601" s="155">
        <v>1724.2330569000001</v>
      </c>
      <c r="H601" s="91" t="str">
        <f t="shared" si="174"/>
        <v>N/A</v>
      </c>
      <c r="I601" s="85">
        <v>1.8839999999999999</v>
      </c>
      <c r="J601" s="85">
        <v>12.18</v>
      </c>
      <c r="K601" s="116" t="s">
        <v>112</v>
      </c>
      <c r="L601" s="87" t="str">
        <f t="shared" si="175"/>
        <v>Yes</v>
      </c>
    </row>
    <row r="602" spans="1:12">
      <c r="A602" s="138" t="s">
        <v>591</v>
      </c>
      <c r="B602" s="116" t="s">
        <v>50</v>
      </c>
      <c r="C602" s="155">
        <v>2790.1846059999998</v>
      </c>
      <c r="D602" s="91" t="str">
        <f t="shared" si="172"/>
        <v>N/A</v>
      </c>
      <c r="E602" s="155">
        <v>2916.3651432000001</v>
      </c>
      <c r="F602" s="91" t="str">
        <f t="shared" si="173"/>
        <v>N/A</v>
      </c>
      <c r="G602" s="155">
        <v>3009.6174483</v>
      </c>
      <c r="H602" s="91" t="str">
        <f t="shared" si="174"/>
        <v>N/A</v>
      </c>
      <c r="I602" s="85">
        <v>4.5220000000000002</v>
      </c>
      <c r="J602" s="85">
        <v>3.198</v>
      </c>
      <c r="K602" s="116" t="s">
        <v>112</v>
      </c>
      <c r="L602" s="87" t="str">
        <f t="shared" si="175"/>
        <v>Yes</v>
      </c>
    </row>
    <row r="603" spans="1:12">
      <c r="A603" s="164" t="s">
        <v>761</v>
      </c>
      <c r="B603" s="145" t="s">
        <v>50</v>
      </c>
      <c r="C603" s="159">
        <v>184377386</v>
      </c>
      <c r="D603" s="84" t="str">
        <f t="shared" si="172"/>
        <v>N/A</v>
      </c>
      <c r="E603" s="159">
        <v>194379542</v>
      </c>
      <c r="F603" s="84" t="str">
        <f t="shared" si="173"/>
        <v>N/A</v>
      </c>
      <c r="G603" s="159">
        <v>182208904</v>
      </c>
      <c r="H603" s="84" t="str">
        <f t="shared" si="174"/>
        <v>N/A</v>
      </c>
      <c r="I603" s="85">
        <v>5.4249999999999998</v>
      </c>
      <c r="J603" s="85">
        <v>-6.26</v>
      </c>
      <c r="K603" s="118" t="s">
        <v>112</v>
      </c>
      <c r="L603" s="87" t="str">
        <f t="shared" si="175"/>
        <v>Yes</v>
      </c>
    </row>
    <row r="604" spans="1:12">
      <c r="A604" s="164" t="s">
        <v>762</v>
      </c>
      <c r="B604" s="82" t="s">
        <v>50</v>
      </c>
      <c r="C604" s="88">
        <v>1206.8399432000001</v>
      </c>
      <c r="D604" s="84" t="str">
        <f t="shared" si="172"/>
        <v>N/A</v>
      </c>
      <c r="E604" s="88">
        <v>1306.6829481</v>
      </c>
      <c r="F604" s="84" t="str">
        <f t="shared" si="173"/>
        <v>N/A</v>
      </c>
      <c r="G604" s="88">
        <v>1258.3314043</v>
      </c>
      <c r="H604" s="84" t="str">
        <f t="shared" si="174"/>
        <v>N/A</v>
      </c>
      <c r="I604" s="85">
        <v>8.2729999999999997</v>
      </c>
      <c r="J604" s="85">
        <v>-3.7</v>
      </c>
      <c r="K604" s="86" t="s">
        <v>112</v>
      </c>
      <c r="L604" s="87" t="str">
        <f t="shared" si="175"/>
        <v>Yes</v>
      </c>
    </row>
    <row r="605" spans="1:12">
      <c r="A605" s="138" t="s">
        <v>583</v>
      </c>
      <c r="B605" s="116" t="s">
        <v>50</v>
      </c>
      <c r="C605" s="155">
        <v>31669.538462</v>
      </c>
      <c r="D605" s="91" t="str">
        <f t="shared" si="172"/>
        <v>N/A</v>
      </c>
      <c r="E605" s="155">
        <v>2012.6447367999999</v>
      </c>
      <c r="F605" s="91" t="str">
        <f t="shared" si="173"/>
        <v>N/A</v>
      </c>
      <c r="G605" s="155">
        <v>1570.4770642000001</v>
      </c>
      <c r="H605" s="91" t="str">
        <f t="shared" si="174"/>
        <v>N/A</v>
      </c>
      <c r="I605" s="85">
        <v>-93.6</v>
      </c>
      <c r="J605" s="85">
        <v>-22</v>
      </c>
      <c r="K605" s="116" t="s">
        <v>112</v>
      </c>
      <c r="L605" s="87" t="str">
        <f t="shared" si="175"/>
        <v>No</v>
      </c>
    </row>
    <row r="606" spans="1:12">
      <c r="A606" s="138" t="s">
        <v>586</v>
      </c>
      <c r="B606" s="116" t="s">
        <v>50</v>
      </c>
      <c r="C606" s="155">
        <v>9341.6161898999999</v>
      </c>
      <c r="D606" s="91" t="str">
        <f t="shared" si="172"/>
        <v>N/A</v>
      </c>
      <c r="E606" s="155">
        <v>9801.8302777000008</v>
      </c>
      <c r="F606" s="91" t="str">
        <f t="shared" si="173"/>
        <v>N/A</v>
      </c>
      <c r="G606" s="155">
        <v>9546.2582822999993</v>
      </c>
      <c r="H606" s="91" t="str">
        <f t="shared" si="174"/>
        <v>N/A</v>
      </c>
      <c r="I606" s="85">
        <v>4.9260000000000002</v>
      </c>
      <c r="J606" s="85">
        <v>-2.61</v>
      </c>
      <c r="K606" s="116" t="s">
        <v>112</v>
      </c>
      <c r="L606" s="87" t="str">
        <f t="shared" si="175"/>
        <v>Yes</v>
      </c>
    </row>
    <row r="607" spans="1:12">
      <c r="A607" s="138" t="s">
        <v>589</v>
      </c>
      <c r="B607" s="116" t="s">
        <v>50</v>
      </c>
      <c r="C607" s="155">
        <v>1273.9333045999999</v>
      </c>
      <c r="D607" s="91" t="str">
        <f t="shared" si="172"/>
        <v>N/A</v>
      </c>
      <c r="E607" s="155">
        <v>1348.6153615000001</v>
      </c>
      <c r="F607" s="91" t="str">
        <f t="shared" si="173"/>
        <v>N/A</v>
      </c>
      <c r="G607" s="155">
        <v>1194.3865977</v>
      </c>
      <c r="H607" s="91" t="str">
        <f t="shared" si="174"/>
        <v>N/A</v>
      </c>
      <c r="I607" s="85">
        <v>5.8620000000000001</v>
      </c>
      <c r="J607" s="85">
        <v>-11.4</v>
      </c>
      <c r="K607" s="116" t="s">
        <v>112</v>
      </c>
      <c r="L607" s="87" t="str">
        <f t="shared" si="175"/>
        <v>Yes</v>
      </c>
    </row>
    <row r="608" spans="1:12">
      <c r="A608" s="138" t="s">
        <v>591</v>
      </c>
      <c r="B608" s="171" t="s">
        <v>50</v>
      </c>
      <c r="C608" s="173">
        <v>246.65673751</v>
      </c>
      <c r="D608" s="141" t="str">
        <f t="shared" si="172"/>
        <v>N/A</v>
      </c>
      <c r="E608" s="173">
        <v>290.48053169999997</v>
      </c>
      <c r="F608" s="141" t="str">
        <f t="shared" si="173"/>
        <v>N/A</v>
      </c>
      <c r="G608" s="173">
        <v>271.28468869</v>
      </c>
      <c r="H608" s="141" t="str">
        <f t="shared" si="174"/>
        <v>N/A</v>
      </c>
      <c r="I608" s="104">
        <v>17.77</v>
      </c>
      <c r="J608" s="104">
        <v>-6.61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29123667</v>
      </c>
      <c r="D610" s="134" t="str">
        <f>IF($B610="N/A","N/A",IF(C610&gt;10,"No",IF(C610&lt;-10,"No","Yes")))</f>
        <v>N/A</v>
      </c>
      <c r="E610" s="155">
        <v>35026808</v>
      </c>
      <c r="F610" s="134" t="str">
        <f>IF($B610="N/A","N/A",IF(E610&gt;10,"No",IF(E610&lt;-10,"No","Yes")))</f>
        <v>N/A</v>
      </c>
      <c r="G610" s="155">
        <v>31486570</v>
      </c>
      <c r="H610" s="134" t="str">
        <f>IF($B610="N/A","N/A",IF(G610&gt;10,"No",IF(G610&lt;-10,"No","Yes")))</f>
        <v>N/A</v>
      </c>
      <c r="I610" s="108">
        <v>20.27</v>
      </c>
      <c r="J610" s="108">
        <v>-10.1</v>
      </c>
      <c r="K610" s="116" t="s">
        <v>112</v>
      </c>
      <c r="L610" s="109" t="str">
        <f>IF(J610="Div by 0", "N/A", IF(K610="N/A","N/A", IF(J610&gt;VALUE(MID(K610,1,2)), "No", IF(J610&lt;-1*VALUE(MID(K610,1,2)), "No", "Yes"))))</f>
        <v>Yes</v>
      </c>
    </row>
    <row r="611" spans="1:12">
      <c r="A611" s="138" t="s">
        <v>600</v>
      </c>
      <c r="B611" s="110" t="s">
        <v>50</v>
      </c>
      <c r="C611" s="156">
        <v>3703357</v>
      </c>
      <c r="D611" s="91" t="str">
        <f>IF($B611="N/A","N/A",IF(C611&gt;10,"No",IF(C611&lt;-10,"No","Yes")))</f>
        <v>N/A</v>
      </c>
      <c r="E611" s="156">
        <v>3495324</v>
      </c>
      <c r="F611" s="91" t="str">
        <f>IF($B611="N/A","N/A",IF(E611&gt;10,"No",IF(E611&lt;-10,"No","Yes")))</f>
        <v>N/A</v>
      </c>
      <c r="G611" s="156">
        <v>5639323</v>
      </c>
      <c r="H611" s="91" t="str">
        <f>IF($B611="N/A","N/A",IF(G611&gt;10,"No",IF(G611&lt;-10,"No","Yes")))</f>
        <v>N/A</v>
      </c>
      <c r="I611" s="85">
        <v>-5.62</v>
      </c>
      <c r="J611" s="85">
        <v>61.34</v>
      </c>
      <c r="K611" s="110" t="s">
        <v>112</v>
      </c>
      <c r="L611" s="87" t="str">
        <f>IF(J611="Div by 0", "N/A", IF(K611="N/A","N/A", IF(J611&gt;VALUE(MID(K611,1,2)), "No", IF(J611&lt;-1*VALUE(MID(K611,1,2)), "No", "Yes"))))</f>
        <v>No</v>
      </c>
    </row>
    <row r="612" spans="1:12">
      <c r="A612" s="138" t="s">
        <v>601</v>
      </c>
      <c r="B612" s="110" t="s">
        <v>50</v>
      </c>
      <c r="C612" s="156">
        <v>1993333</v>
      </c>
      <c r="D612" s="91" t="str">
        <f>IF($B612="N/A","N/A",IF(C612&gt;10,"No",IF(C612&lt;-10,"No","Yes")))</f>
        <v>N/A</v>
      </c>
      <c r="E612" s="156">
        <v>2024188</v>
      </c>
      <c r="F612" s="91" t="str">
        <f>IF($B612="N/A","N/A",IF(E612&gt;10,"No",IF(E612&lt;-10,"No","Yes")))</f>
        <v>N/A</v>
      </c>
      <c r="G612" s="156">
        <v>3260870</v>
      </c>
      <c r="H612" s="91" t="str">
        <f>IF($B612="N/A","N/A",IF(G612&gt;10,"No",IF(G612&lt;-10,"No","Yes")))</f>
        <v>N/A</v>
      </c>
      <c r="I612" s="85">
        <v>1.548</v>
      </c>
      <c r="J612" s="85">
        <v>61.1</v>
      </c>
      <c r="K612" s="110" t="s">
        <v>112</v>
      </c>
      <c r="L612" s="87" t="str">
        <f>IF(J612="Div by 0", "N/A", IF(K612="N/A","N/A", IF(J612&gt;VALUE(MID(K612,1,2)), "No", IF(J612&lt;-1*VALUE(MID(K612,1,2)), "No", "Yes"))))</f>
        <v>No</v>
      </c>
    </row>
    <row r="613" spans="1:12">
      <c r="A613" s="138" t="s">
        <v>602</v>
      </c>
      <c r="B613" s="94" t="s">
        <v>50</v>
      </c>
      <c r="C613" s="102">
        <v>149557029</v>
      </c>
      <c r="D613" s="141" t="str">
        <f>IF($B613="N/A","N/A",IF(C613&gt;10,"No",IF(C613&lt;-10,"No","Yes")))</f>
        <v>N/A</v>
      </c>
      <c r="E613" s="102">
        <v>153833222</v>
      </c>
      <c r="F613" s="141" t="str">
        <f>IF($B613="N/A","N/A",IF(E613&gt;10,"No",IF(E613&lt;-10,"No","Yes")))</f>
        <v>N/A</v>
      </c>
      <c r="G613" s="102">
        <v>141822141</v>
      </c>
      <c r="H613" s="141" t="str">
        <f>IF($B613="N/A","N/A",IF(G613&gt;10,"No",IF(G613&lt;-10,"No","Yes")))</f>
        <v>N/A</v>
      </c>
      <c r="I613" s="104">
        <v>2.859</v>
      </c>
      <c r="J613" s="104">
        <v>-7.81</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190.62860902</v>
      </c>
      <c r="D615" s="107" t="str">
        <f>IF($B615="N/A","N/A",IF(C615&gt;10,"No",IF(C615&lt;-10,"No","Yes")))</f>
        <v>N/A</v>
      </c>
      <c r="E615" s="159">
        <v>235.46167600999999</v>
      </c>
      <c r="F615" s="107" t="str">
        <f>IF($B615="N/A","N/A",IF(E615&gt;10,"No",IF(E615&lt;-10,"No","Yes")))</f>
        <v>N/A</v>
      </c>
      <c r="G615" s="159">
        <v>217.44568444999999</v>
      </c>
      <c r="H615" s="107" t="str">
        <f>IF($B615="N/A","N/A",IF(G615&gt;10,"No",IF(G615&lt;-10,"No","Yes")))</f>
        <v>N/A</v>
      </c>
      <c r="I615" s="108">
        <v>23.52</v>
      </c>
      <c r="J615" s="108">
        <v>-7.65</v>
      </c>
      <c r="K615" s="118" t="s">
        <v>112</v>
      </c>
      <c r="L615" s="109" t="str">
        <f>IF(J615="Div by 0", "N/A", IF(K615="N/A","N/A", IF(J615&gt;VALUE(MID(K615,1,2)), "No", IF(J615&lt;-1*VALUE(MID(K615,1,2)), "No", "Yes"))))</f>
        <v>Yes</v>
      </c>
    </row>
    <row r="616" spans="1:12">
      <c r="A616" s="144" t="s">
        <v>600</v>
      </c>
      <c r="B616" s="82" t="s">
        <v>50</v>
      </c>
      <c r="C616" s="88">
        <v>24.240278314000001</v>
      </c>
      <c r="D616" s="84" t="str">
        <f>IF($B616="N/A","N/A",IF(C616&gt;10,"No",IF(C616&lt;-10,"No","Yes")))</f>
        <v>N/A</v>
      </c>
      <c r="E616" s="88">
        <v>23.496712781999999</v>
      </c>
      <c r="F616" s="84" t="str">
        <f>IF($B616="N/A","N/A",IF(E616&gt;10,"No",IF(E616&lt;-10,"No","Yes")))</f>
        <v>N/A</v>
      </c>
      <c r="G616" s="88">
        <v>38.945062913000001</v>
      </c>
      <c r="H616" s="84" t="str">
        <f>IF($B616="N/A","N/A",IF(G616&gt;10,"No",IF(G616&lt;-10,"No","Yes")))</f>
        <v>N/A</v>
      </c>
      <c r="I616" s="85">
        <v>-3.07</v>
      </c>
      <c r="J616" s="85">
        <v>65.75</v>
      </c>
      <c r="K616" s="86" t="s">
        <v>112</v>
      </c>
      <c r="L616" s="87" t="str">
        <f>IF(J616="Div by 0", "N/A", IF(K616="N/A","N/A", IF(J616&gt;VALUE(MID(K616,1,2)), "No", IF(J616&lt;-1*VALUE(MID(K616,1,2)), "No", "Yes"))))</f>
        <v>No</v>
      </c>
    </row>
    <row r="617" spans="1:12">
      <c r="A617" s="144" t="s">
        <v>601</v>
      </c>
      <c r="B617" s="82" t="s">
        <v>50</v>
      </c>
      <c r="C617" s="88">
        <v>13.047336968</v>
      </c>
      <c r="D617" s="84" t="str">
        <f>IF($B617="N/A","N/A",IF(C617&gt;10,"No",IF(C617&lt;-10,"No","Yes")))</f>
        <v>N/A</v>
      </c>
      <c r="E617" s="88">
        <v>13.607254736</v>
      </c>
      <c r="F617" s="84" t="str">
        <f>IF($B617="N/A","N/A",IF(E617&gt;10,"No",IF(E617&lt;-10,"No","Yes")))</f>
        <v>N/A</v>
      </c>
      <c r="G617" s="88">
        <v>22.519509399</v>
      </c>
      <c r="H617" s="84" t="str">
        <f>IF($B617="N/A","N/A",IF(G617&gt;10,"No",IF(G617&lt;-10,"No","Yes")))</f>
        <v>N/A</v>
      </c>
      <c r="I617" s="85">
        <v>4.2910000000000004</v>
      </c>
      <c r="J617" s="85">
        <v>65.5</v>
      </c>
      <c r="K617" s="86" t="s">
        <v>112</v>
      </c>
      <c r="L617" s="87" t="str">
        <f>IF(J617="Div by 0", "N/A", IF(K617="N/A","N/A", IF(J617&gt;VALUE(MID(K617,1,2)), "No", IF(J617&lt;-1*VALUE(MID(K617,1,2)), "No", "Yes"))))</f>
        <v>No</v>
      </c>
    </row>
    <row r="618" spans="1:12">
      <c r="A618" s="138" t="s">
        <v>602</v>
      </c>
      <c r="B618" s="94" t="s">
        <v>50</v>
      </c>
      <c r="C618" s="102">
        <v>978.92371888000002</v>
      </c>
      <c r="D618" s="91" t="str">
        <f>IF($B618="N/A","N/A",IF(C618&gt;10,"No",IF(C618&lt;-10,"No","Yes")))</f>
        <v>N/A</v>
      </c>
      <c r="E618" s="102">
        <v>1034.1173045999999</v>
      </c>
      <c r="F618" s="91" t="str">
        <f>IF($B618="N/A","N/A",IF(E618&gt;10,"No",IF(E618&lt;-10,"No","Yes")))</f>
        <v>N/A</v>
      </c>
      <c r="G618" s="102">
        <v>979.42114749999996</v>
      </c>
      <c r="H618" s="91" t="str">
        <f>IF($B618="N/A","N/A",IF(G618&gt;10,"No",IF(G618&lt;-10,"No","Yes")))</f>
        <v>N/A</v>
      </c>
      <c r="I618" s="99">
        <v>5.6379999999999999</v>
      </c>
      <c r="J618" s="99">
        <v>-5.29</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28263</v>
      </c>
      <c r="D620" s="91" t="str">
        <f t="shared" ref="D620:D652" si="176">IF($B620="N/A","N/A",IF(C620&gt;10,"No",IF(C620&lt;-10,"No","Yes")))</f>
        <v>N/A</v>
      </c>
      <c r="E620" s="105">
        <v>29063</v>
      </c>
      <c r="F620" s="91" t="str">
        <f t="shared" ref="F620:F652" si="177">IF($B620="N/A","N/A",IF(E620&gt;10,"No",IF(E620&lt;-10,"No","Yes")))</f>
        <v>N/A</v>
      </c>
      <c r="G620" s="105">
        <v>28232</v>
      </c>
      <c r="H620" s="91" t="str">
        <f t="shared" ref="H620:H652" si="178">IF($B620="N/A","N/A",IF(G620&gt;10,"No",IF(G620&lt;-10,"No","Yes")))</f>
        <v>N/A</v>
      </c>
      <c r="I620" s="99">
        <v>2.831</v>
      </c>
      <c r="J620" s="99">
        <v>-2.86</v>
      </c>
      <c r="K620" s="116" t="s">
        <v>112</v>
      </c>
      <c r="L620" s="87" t="str">
        <f t="shared" ref="L620:L652" si="179">IF(J620="Div by 0", "N/A", IF(K620="N/A","N/A", IF(J620&gt;VALUE(MID(K620,1,2)), "No", IF(J620&lt;-1*VALUE(MID(K620,1,2)), "No", "Yes"))))</f>
        <v>Yes</v>
      </c>
    </row>
    <row r="621" spans="1:12">
      <c r="A621" s="164" t="s">
        <v>32</v>
      </c>
      <c r="B621" s="82" t="s">
        <v>50</v>
      </c>
      <c r="C621" s="83">
        <v>23671</v>
      </c>
      <c r="D621" s="84" t="str">
        <f t="shared" si="176"/>
        <v>N/A</v>
      </c>
      <c r="E621" s="83">
        <v>24355</v>
      </c>
      <c r="F621" s="84" t="str">
        <f t="shared" si="177"/>
        <v>N/A</v>
      </c>
      <c r="G621" s="83">
        <v>23250</v>
      </c>
      <c r="H621" s="84" t="str">
        <f t="shared" si="178"/>
        <v>N/A</v>
      </c>
      <c r="I621" s="85">
        <v>2.89</v>
      </c>
      <c r="J621" s="85">
        <v>-4.54</v>
      </c>
      <c r="K621" s="86" t="s">
        <v>112</v>
      </c>
      <c r="L621" s="87" t="str">
        <f t="shared" si="179"/>
        <v>Yes</v>
      </c>
    </row>
    <row r="622" spans="1:12">
      <c r="A622" s="164" t="s">
        <v>399</v>
      </c>
      <c r="B622" s="82" t="s">
        <v>50</v>
      </c>
      <c r="C622" s="83">
        <v>24499.52</v>
      </c>
      <c r="D622" s="84" t="str">
        <f t="shared" si="176"/>
        <v>N/A</v>
      </c>
      <c r="E622" s="83">
        <v>24794.5</v>
      </c>
      <c r="F622" s="84" t="str">
        <f t="shared" si="177"/>
        <v>N/A</v>
      </c>
      <c r="G622" s="83">
        <v>23561.439999999999</v>
      </c>
      <c r="H622" s="84" t="str">
        <f t="shared" si="178"/>
        <v>N/A</v>
      </c>
      <c r="I622" s="85">
        <v>1.204</v>
      </c>
      <c r="J622" s="85">
        <v>-4.97</v>
      </c>
      <c r="K622" s="86" t="s">
        <v>112</v>
      </c>
      <c r="L622" s="87" t="str">
        <f t="shared" si="179"/>
        <v>Yes</v>
      </c>
    </row>
    <row r="623" spans="1:12">
      <c r="A623" s="81" t="s">
        <v>582</v>
      </c>
      <c r="B623" s="82" t="s">
        <v>50</v>
      </c>
      <c r="C623" s="83">
        <v>1157</v>
      </c>
      <c r="D623" s="84" t="str">
        <f t="shared" si="176"/>
        <v>N/A</v>
      </c>
      <c r="E623" s="83">
        <v>1146</v>
      </c>
      <c r="F623" s="84" t="str">
        <f t="shared" si="177"/>
        <v>N/A</v>
      </c>
      <c r="G623" s="83">
        <v>877</v>
      </c>
      <c r="H623" s="84" t="str">
        <f t="shared" si="178"/>
        <v>N/A</v>
      </c>
      <c r="I623" s="85">
        <v>-0.95099999999999996</v>
      </c>
      <c r="J623" s="85">
        <v>-23.5</v>
      </c>
      <c r="K623" s="86" t="s">
        <v>111</v>
      </c>
      <c r="L623" s="87" t="str">
        <f t="shared" si="179"/>
        <v>No</v>
      </c>
    </row>
    <row r="624" spans="1:12">
      <c r="A624" s="144" t="s">
        <v>768</v>
      </c>
      <c r="B624" s="82" t="s">
        <v>50</v>
      </c>
      <c r="C624" s="83">
        <v>134</v>
      </c>
      <c r="D624" s="84" t="str">
        <f t="shared" si="176"/>
        <v>N/A</v>
      </c>
      <c r="E624" s="83">
        <v>136</v>
      </c>
      <c r="F624" s="84" t="str">
        <f t="shared" si="177"/>
        <v>N/A</v>
      </c>
      <c r="G624" s="83">
        <v>121</v>
      </c>
      <c r="H624" s="84" t="str">
        <f t="shared" si="178"/>
        <v>N/A</v>
      </c>
      <c r="I624" s="85">
        <v>1.4930000000000001</v>
      </c>
      <c r="J624" s="85">
        <v>-11</v>
      </c>
      <c r="K624" s="86" t="s">
        <v>111</v>
      </c>
      <c r="L624" s="87" t="str">
        <f t="shared" si="179"/>
        <v>No</v>
      </c>
    </row>
    <row r="625" spans="1:12">
      <c r="A625" s="144" t="s">
        <v>769</v>
      </c>
      <c r="B625" s="82" t="s">
        <v>50</v>
      </c>
      <c r="C625" s="83">
        <v>38</v>
      </c>
      <c r="D625" s="84" t="str">
        <f t="shared" si="176"/>
        <v>N/A</v>
      </c>
      <c r="E625" s="83">
        <v>39</v>
      </c>
      <c r="F625" s="84" t="str">
        <f t="shared" si="177"/>
        <v>N/A</v>
      </c>
      <c r="G625" s="83">
        <v>39</v>
      </c>
      <c r="H625" s="84" t="str">
        <f t="shared" si="178"/>
        <v>N/A</v>
      </c>
      <c r="I625" s="85">
        <v>2.6320000000000001</v>
      </c>
      <c r="J625" s="85">
        <v>0</v>
      </c>
      <c r="K625" s="86" t="s">
        <v>111</v>
      </c>
      <c r="L625" s="87" t="str">
        <f t="shared" si="179"/>
        <v>Yes</v>
      </c>
    </row>
    <row r="626" spans="1:12">
      <c r="A626" s="144" t="s">
        <v>770</v>
      </c>
      <c r="B626" s="82" t="s">
        <v>50</v>
      </c>
      <c r="C626" s="83">
        <v>68</v>
      </c>
      <c r="D626" s="84" t="str">
        <f t="shared" si="176"/>
        <v>N/A</v>
      </c>
      <c r="E626" s="83">
        <v>47</v>
      </c>
      <c r="F626" s="84" t="str">
        <f t="shared" si="177"/>
        <v>N/A</v>
      </c>
      <c r="G626" s="83">
        <v>33</v>
      </c>
      <c r="H626" s="84" t="str">
        <f t="shared" si="178"/>
        <v>N/A</v>
      </c>
      <c r="I626" s="85">
        <v>-30.9</v>
      </c>
      <c r="J626" s="85">
        <v>-29.8</v>
      </c>
      <c r="K626" s="86" t="s">
        <v>111</v>
      </c>
      <c r="L626" s="87" t="str">
        <f t="shared" si="179"/>
        <v>No</v>
      </c>
    </row>
    <row r="627" spans="1:12">
      <c r="A627" s="144" t="s">
        <v>771</v>
      </c>
      <c r="B627" s="82" t="s">
        <v>50</v>
      </c>
      <c r="C627" s="83">
        <v>917</v>
      </c>
      <c r="D627" s="84" t="str">
        <f t="shared" si="176"/>
        <v>N/A</v>
      </c>
      <c r="E627" s="83">
        <v>924</v>
      </c>
      <c r="F627" s="84" t="str">
        <f t="shared" si="177"/>
        <v>N/A</v>
      </c>
      <c r="G627" s="83">
        <v>684</v>
      </c>
      <c r="H627" s="84" t="str">
        <f t="shared" si="178"/>
        <v>N/A</v>
      </c>
      <c r="I627" s="85">
        <v>0.76339999999999997</v>
      </c>
      <c r="J627" s="85">
        <v>-26</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20145</v>
      </c>
      <c r="D629" s="84" t="str">
        <f t="shared" si="176"/>
        <v>N/A</v>
      </c>
      <c r="E629" s="83">
        <v>20122</v>
      </c>
      <c r="F629" s="84" t="str">
        <f t="shared" si="177"/>
        <v>N/A</v>
      </c>
      <c r="G629" s="83">
        <v>19008</v>
      </c>
      <c r="H629" s="84" t="str">
        <f t="shared" si="178"/>
        <v>N/A</v>
      </c>
      <c r="I629" s="85">
        <v>-0.114</v>
      </c>
      <c r="J629" s="85">
        <v>-5.54</v>
      </c>
      <c r="K629" s="86" t="s">
        <v>111</v>
      </c>
      <c r="L629" s="87" t="str">
        <f t="shared" si="179"/>
        <v>Yes</v>
      </c>
    </row>
    <row r="630" spans="1:12">
      <c r="A630" s="144" t="s">
        <v>773</v>
      </c>
      <c r="B630" s="82" t="s">
        <v>50</v>
      </c>
      <c r="C630" s="83">
        <v>16259</v>
      </c>
      <c r="D630" s="84" t="str">
        <f t="shared" si="176"/>
        <v>N/A</v>
      </c>
      <c r="E630" s="83">
        <v>16152</v>
      </c>
      <c r="F630" s="84" t="str">
        <f t="shared" si="177"/>
        <v>N/A</v>
      </c>
      <c r="G630" s="83">
        <v>14797</v>
      </c>
      <c r="H630" s="84" t="str">
        <f t="shared" si="178"/>
        <v>N/A</v>
      </c>
      <c r="I630" s="85">
        <v>-0.65800000000000003</v>
      </c>
      <c r="J630" s="85">
        <v>-8.39</v>
      </c>
      <c r="K630" s="86" t="s">
        <v>111</v>
      </c>
      <c r="L630" s="87" t="str">
        <f t="shared" si="179"/>
        <v>Yes</v>
      </c>
    </row>
    <row r="631" spans="1:12">
      <c r="A631" s="144" t="s">
        <v>774</v>
      </c>
      <c r="B631" s="82" t="s">
        <v>50</v>
      </c>
      <c r="C631" s="83">
        <v>223</v>
      </c>
      <c r="D631" s="84" t="str">
        <f t="shared" si="176"/>
        <v>N/A</v>
      </c>
      <c r="E631" s="83">
        <v>240</v>
      </c>
      <c r="F631" s="84" t="str">
        <f t="shared" si="177"/>
        <v>N/A</v>
      </c>
      <c r="G631" s="83">
        <v>267</v>
      </c>
      <c r="H631" s="84" t="str">
        <f t="shared" si="178"/>
        <v>N/A</v>
      </c>
      <c r="I631" s="85">
        <v>7.6230000000000002</v>
      </c>
      <c r="J631" s="85">
        <v>11.25</v>
      </c>
      <c r="K631" s="86" t="s">
        <v>111</v>
      </c>
      <c r="L631" s="87" t="str">
        <f t="shared" si="179"/>
        <v>No</v>
      </c>
    </row>
    <row r="632" spans="1:12">
      <c r="A632" s="144" t="s">
        <v>867</v>
      </c>
      <c r="B632" s="82" t="s">
        <v>50</v>
      </c>
      <c r="C632" s="83">
        <v>397</v>
      </c>
      <c r="D632" s="84" t="str">
        <f t="shared" si="176"/>
        <v>N/A</v>
      </c>
      <c r="E632" s="83">
        <v>439</v>
      </c>
      <c r="F632" s="84" t="str">
        <f t="shared" si="177"/>
        <v>N/A</v>
      </c>
      <c r="G632" s="83">
        <v>527</v>
      </c>
      <c r="H632" s="84" t="str">
        <f t="shared" si="178"/>
        <v>N/A</v>
      </c>
      <c r="I632" s="85">
        <v>10.58</v>
      </c>
      <c r="J632" s="85">
        <v>20.05</v>
      </c>
      <c r="K632" s="86" t="s">
        <v>111</v>
      </c>
      <c r="L632" s="87" t="str">
        <f t="shared" si="179"/>
        <v>No</v>
      </c>
    </row>
    <row r="633" spans="1:12">
      <c r="A633" s="144" t="s">
        <v>789</v>
      </c>
      <c r="B633" s="82" t="s">
        <v>50</v>
      </c>
      <c r="C633" s="83">
        <v>3266</v>
      </c>
      <c r="D633" s="84" t="str">
        <f t="shared" si="176"/>
        <v>N/A</v>
      </c>
      <c r="E633" s="83">
        <v>3291</v>
      </c>
      <c r="F633" s="84" t="str">
        <f t="shared" si="177"/>
        <v>N/A</v>
      </c>
      <c r="G633" s="83">
        <v>3417</v>
      </c>
      <c r="H633" s="84" t="str">
        <f t="shared" si="178"/>
        <v>N/A</v>
      </c>
      <c r="I633" s="85">
        <v>0.76549999999999996</v>
      </c>
      <c r="J633" s="85">
        <v>3.8290000000000002</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4868</v>
      </c>
      <c r="D635" s="84" t="str">
        <f t="shared" si="176"/>
        <v>N/A</v>
      </c>
      <c r="E635" s="83">
        <v>5376</v>
      </c>
      <c r="F635" s="84" t="str">
        <f t="shared" si="177"/>
        <v>N/A</v>
      </c>
      <c r="G635" s="83">
        <v>5545</v>
      </c>
      <c r="H635" s="84" t="str">
        <f t="shared" si="178"/>
        <v>N/A</v>
      </c>
      <c r="I635" s="85">
        <v>10.44</v>
      </c>
      <c r="J635" s="85">
        <v>3.1440000000000001</v>
      </c>
      <c r="K635" s="86" t="s">
        <v>111</v>
      </c>
      <c r="L635" s="87" t="str">
        <f t="shared" si="179"/>
        <v>Yes</v>
      </c>
    </row>
    <row r="636" spans="1:12">
      <c r="A636" s="144" t="s">
        <v>776</v>
      </c>
      <c r="B636" s="82" t="s">
        <v>50</v>
      </c>
      <c r="C636" s="83">
        <v>211</v>
      </c>
      <c r="D636" s="84" t="str">
        <f t="shared" si="176"/>
        <v>N/A</v>
      </c>
      <c r="E636" s="83">
        <v>213</v>
      </c>
      <c r="F636" s="84" t="str">
        <f t="shared" si="177"/>
        <v>N/A</v>
      </c>
      <c r="G636" s="83">
        <v>165</v>
      </c>
      <c r="H636" s="84" t="str">
        <f t="shared" si="178"/>
        <v>N/A</v>
      </c>
      <c r="I636" s="85">
        <v>0.94789999999999996</v>
      </c>
      <c r="J636" s="85">
        <v>-22.5</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11</v>
      </c>
      <c r="D638" s="84" t="str">
        <f t="shared" si="176"/>
        <v>N/A</v>
      </c>
      <c r="E638" s="83">
        <v>0</v>
      </c>
      <c r="F638" s="84" t="str">
        <f t="shared" si="177"/>
        <v>N/A</v>
      </c>
      <c r="G638" s="83">
        <v>0</v>
      </c>
      <c r="H638" s="84" t="str">
        <f t="shared" si="178"/>
        <v>N/A</v>
      </c>
      <c r="I638" s="85">
        <v>-100</v>
      </c>
      <c r="J638" s="85" t="s">
        <v>1090</v>
      </c>
      <c r="K638" s="86" t="s">
        <v>111</v>
      </c>
      <c r="L638" s="87" t="str">
        <f t="shared" si="179"/>
        <v>N/A</v>
      </c>
    </row>
    <row r="639" spans="1:12">
      <c r="A639" s="144" t="s">
        <v>779</v>
      </c>
      <c r="B639" s="82" t="s">
        <v>50</v>
      </c>
      <c r="C639" s="83">
        <v>843</v>
      </c>
      <c r="D639" s="84" t="str">
        <f t="shared" si="176"/>
        <v>N/A</v>
      </c>
      <c r="E639" s="83">
        <v>1100</v>
      </c>
      <c r="F639" s="84" t="str">
        <f t="shared" si="177"/>
        <v>N/A</v>
      </c>
      <c r="G639" s="83">
        <v>1288</v>
      </c>
      <c r="H639" s="84" t="str">
        <f t="shared" si="178"/>
        <v>N/A</v>
      </c>
      <c r="I639" s="85">
        <v>30.49</v>
      </c>
      <c r="J639" s="85">
        <v>17.09</v>
      </c>
      <c r="K639" s="86" t="s">
        <v>111</v>
      </c>
      <c r="L639" s="87" t="str">
        <f t="shared" si="179"/>
        <v>No</v>
      </c>
    </row>
    <row r="640" spans="1:12">
      <c r="A640" s="144" t="s">
        <v>780</v>
      </c>
      <c r="B640" s="82" t="s">
        <v>50</v>
      </c>
      <c r="C640" s="83">
        <v>390</v>
      </c>
      <c r="D640" s="84" t="str">
        <f t="shared" si="176"/>
        <v>N/A</v>
      </c>
      <c r="E640" s="83">
        <v>368</v>
      </c>
      <c r="F640" s="84" t="str">
        <f t="shared" si="177"/>
        <v>N/A</v>
      </c>
      <c r="G640" s="83">
        <v>363</v>
      </c>
      <c r="H640" s="84" t="str">
        <f t="shared" si="178"/>
        <v>N/A</v>
      </c>
      <c r="I640" s="85">
        <v>-5.64</v>
      </c>
      <c r="J640" s="85">
        <v>-1.36</v>
      </c>
      <c r="K640" s="86" t="s">
        <v>111</v>
      </c>
      <c r="L640" s="87" t="str">
        <f t="shared" si="179"/>
        <v>Yes</v>
      </c>
    </row>
    <row r="641" spans="1:12">
      <c r="A641" s="144" t="s">
        <v>781</v>
      </c>
      <c r="B641" s="82" t="s">
        <v>50</v>
      </c>
      <c r="C641" s="83">
        <v>1665</v>
      </c>
      <c r="D641" s="84" t="str">
        <f t="shared" si="176"/>
        <v>N/A</v>
      </c>
      <c r="E641" s="83">
        <v>1625</v>
      </c>
      <c r="F641" s="84" t="str">
        <f t="shared" si="177"/>
        <v>N/A</v>
      </c>
      <c r="G641" s="83">
        <v>1286</v>
      </c>
      <c r="H641" s="84" t="str">
        <f t="shared" si="178"/>
        <v>N/A</v>
      </c>
      <c r="I641" s="85">
        <v>-2.4</v>
      </c>
      <c r="J641" s="85">
        <v>-20.9</v>
      </c>
      <c r="K641" s="86" t="s">
        <v>111</v>
      </c>
      <c r="L641" s="87" t="str">
        <f t="shared" si="179"/>
        <v>No</v>
      </c>
    </row>
    <row r="642" spans="1:12">
      <c r="A642" s="144" t="s">
        <v>782</v>
      </c>
      <c r="B642" s="82" t="s">
        <v>50</v>
      </c>
      <c r="C642" s="83">
        <v>1758</v>
      </c>
      <c r="D642" s="84" t="str">
        <f t="shared" si="176"/>
        <v>N/A</v>
      </c>
      <c r="E642" s="83">
        <v>2070</v>
      </c>
      <c r="F642" s="84" t="str">
        <f t="shared" si="177"/>
        <v>N/A</v>
      </c>
      <c r="G642" s="83">
        <v>2443</v>
      </c>
      <c r="H642" s="84" t="str">
        <f t="shared" si="178"/>
        <v>N/A</v>
      </c>
      <c r="I642" s="85">
        <v>17.75</v>
      </c>
      <c r="J642" s="85">
        <v>18.02</v>
      </c>
      <c r="K642" s="86" t="s">
        <v>111</v>
      </c>
      <c r="L642" s="87" t="str">
        <f t="shared" si="179"/>
        <v>No</v>
      </c>
    </row>
    <row r="643" spans="1:12">
      <c r="A643" s="81" t="s">
        <v>590</v>
      </c>
      <c r="B643" s="82" t="s">
        <v>50</v>
      </c>
      <c r="C643" s="83">
        <v>2093</v>
      </c>
      <c r="D643" s="84" t="str">
        <f t="shared" si="176"/>
        <v>N/A</v>
      </c>
      <c r="E643" s="83">
        <v>2419</v>
      </c>
      <c r="F643" s="84" t="str">
        <f t="shared" si="177"/>
        <v>N/A</v>
      </c>
      <c r="G643" s="83">
        <v>2802</v>
      </c>
      <c r="H643" s="84" t="str">
        <f t="shared" si="178"/>
        <v>N/A</v>
      </c>
      <c r="I643" s="85">
        <v>15.58</v>
      </c>
      <c r="J643" s="85">
        <v>15.83</v>
      </c>
      <c r="K643" s="86" t="s">
        <v>111</v>
      </c>
      <c r="L643" s="87" t="str">
        <f t="shared" si="179"/>
        <v>No</v>
      </c>
    </row>
    <row r="644" spans="1:12">
      <c r="A644" s="144" t="s">
        <v>783</v>
      </c>
      <c r="B644" s="82" t="s">
        <v>50</v>
      </c>
      <c r="C644" s="83">
        <v>119</v>
      </c>
      <c r="D644" s="84" t="str">
        <f t="shared" si="176"/>
        <v>N/A</v>
      </c>
      <c r="E644" s="83">
        <v>137</v>
      </c>
      <c r="F644" s="84" t="str">
        <f t="shared" si="177"/>
        <v>N/A</v>
      </c>
      <c r="G644" s="83">
        <v>116</v>
      </c>
      <c r="H644" s="84" t="str">
        <f t="shared" si="178"/>
        <v>N/A</v>
      </c>
      <c r="I644" s="85">
        <v>15.13</v>
      </c>
      <c r="J644" s="85">
        <v>-15.3</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11</v>
      </c>
      <c r="D646" s="84" t="str">
        <f t="shared" si="176"/>
        <v>N/A</v>
      </c>
      <c r="E646" s="83">
        <v>11</v>
      </c>
      <c r="F646" s="84" t="str">
        <f t="shared" si="177"/>
        <v>N/A</v>
      </c>
      <c r="G646" s="83">
        <v>11</v>
      </c>
      <c r="H646" s="84" t="str">
        <f t="shared" si="178"/>
        <v>N/A</v>
      </c>
      <c r="I646" s="85">
        <v>100</v>
      </c>
      <c r="J646" s="85">
        <v>0</v>
      </c>
      <c r="K646" s="86" t="s">
        <v>111</v>
      </c>
      <c r="L646" s="87" t="str">
        <f t="shared" si="179"/>
        <v>Yes</v>
      </c>
    </row>
    <row r="647" spans="1:12">
      <c r="A647" s="144" t="s">
        <v>786</v>
      </c>
      <c r="B647" s="82" t="s">
        <v>50</v>
      </c>
      <c r="C647" s="83">
        <v>133</v>
      </c>
      <c r="D647" s="84" t="str">
        <f t="shared" si="176"/>
        <v>N/A</v>
      </c>
      <c r="E647" s="83">
        <v>110</v>
      </c>
      <c r="F647" s="84" t="str">
        <f t="shared" si="177"/>
        <v>N/A</v>
      </c>
      <c r="G647" s="83">
        <v>122</v>
      </c>
      <c r="H647" s="84" t="str">
        <f t="shared" si="178"/>
        <v>N/A</v>
      </c>
      <c r="I647" s="85">
        <v>-17.3</v>
      </c>
      <c r="J647" s="85">
        <v>10.91</v>
      </c>
      <c r="K647" s="86" t="s">
        <v>111</v>
      </c>
      <c r="L647" s="87" t="str">
        <f t="shared" si="179"/>
        <v>No</v>
      </c>
    </row>
    <row r="648" spans="1:12">
      <c r="A648" s="144" t="s">
        <v>787</v>
      </c>
      <c r="B648" s="82" t="s">
        <v>50</v>
      </c>
      <c r="C648" s="83">
        <v>640</v>
      </c>
      <c r="D648" s="84" t="str">
        <f t="shared" si="176"/>
        <v>N/A</v>
      </c>
      <c r="E648" s="83">
        <v>718</v>
      </c>
      <c r="F648" s="84" t="str">
        <f t="shared" si="177"/>
        <v>N/A</v>
      </c>
      <c r="G648" s="83">
        <v>839</v>
      </c>
      <c r="H648" s="84" t="str">
        <f t="shared" si="178"/>
        <v>N/A</v>
      </c>
      <c r="I648" s="85">
        <v>12.19</v>
      </c>
      <c r="J648" s="85">
        <v>16.850000000000001</v>
      </c>
      <c r="K648" s="86" t="s">
        <v>111</v>
      </c>
      <c r="L648" s="87" t="str">
        <f t="shared" si="179"/>
        <v>No</v>
      </c>
    </row>
    <row r="649" spans="1:12">
      <c r="A649" s="144" t="s">
        <v>788</v>
      </c>
      <c r="B649" s="82" t="s">
        <v>50</v>
      </c>
      <c r="C649" s="83">
        <v>1200</v>
      </c>
      <c r="D649" s="84" t="str">
        <f t="shared" si="176"/>
        <v>N/A</v>
      </c>
      <c r="E649" s="83">
        <v>1452</v>
      </c>
      <c r="F649" s="84" t="str">
        <f t="shared" si="177"/>
        <v>N/A</v>
      </c>
      <c r="G649" s="83">
        <v>1723</v>
      </c>
      <c r="H649" s="84" t="str">
        <f t="shared" si="178"/>
        <v>N/A</v>
      </c>
      <c r="I649" s="85">
        <v>21</v>
      </c>
      <c r="J649" s="85">
        <v>18.66</v>
      </c>
      <c r="K649" s="86" t="s">
        <v>111</v>
      </c>
      <c r="L649" s="87" t="str">
        <f t="shared" si="179"/>
        <v>No</v>
      </c>
    </row>
    <row r="650" spans="1:12" ht="12.75" customHeight="1">
      <c r="A650" s="81" t="s">
        <v>809</v>
      </c>
      <c r="B650" s="82" t="s">
        <v>50</v>
      </c>
      <c r="C650" s="83">
        <v>405</v>
      </c>
      <c r="D650" s="84" t="str">
        <f t="shared" si="176"/>
        <v>N/A</v>
      </c>
      <c r="E650" s="83">
        <v>370</v>
      </c>
      <c r="F650" s="84" t="str">
        <f t="shared" si="177"/>
        <v>N/A</v>
      </c>
      <c r="G650" s="83">
        <v>330</v>
      </c>
      <c r="H650" s="84" t="str">
        <f t="shared" si="178"/>
        <v>N/A</v>
      </c>
      <c r="I650" s="85">
        <v>-8.64</v>
      </c>
      <c r="J650" s="85">
        <v>-10.8</v>
      </c>
      <c r="K650" s="86" t="s">
        <v>111</v>
      </c>
      <c r="L650" s="87" t="str">
        <f t="shared" si="179"/>
        <v>No</v>
      </c>
    </row>
    <row r="651" spans="1:12">
      <c r="A651" s="164" t="s">
        <v>400</v>
      </c>
      <c r="B651" s="82" t="s">
        <v>50</v>
      </c>
      <c r="C651" s="88">
        <v>394283595</v>
      </c>
      <c r="D651" s="84" t="str">
        <f t="shared" si="176"/>
        <v>N/A</v>
      </c>
      <c r="E651" s="88">
        <v>422104113</v>
      </c>
      <c r="F651" s="84" t="str">
        <f t="shared" si="177"/>
        <v>N/A</v>
      </c>
      <c r="G651" s="88">
        <v>356250369</v>
      </c>
      <c r="H651" s="84" t="str">
        <f t="shared" si="178"/>
        <v>N/A</v>
      </c>
      <c r="I651" s="85">
        <v>7.056</v>
      </c>
      <c r="J651" s="85">
        <v>-15.6</v>
      </c>
      <c r="K651" s="86" t="s">
        <v>112</v>
      </c>
      <c r="L651" s="87" t="str">
        <f t="shared" si="179"/>
        <v>No</v>
      </c>
    </row>
    <row r="652" spans="1:12">
      <c r="A652" s="164" t="s">
        <v>401</v>
      </c>
      <c r="B652" s="82" t="s">
        <v>50</v>
      </c>
      <c r="C652" s="88">
        <v>13950.521707</v>
      </c>
      <c r="D652" s="84" t="str">
        <f t="shared" si="176"/>
        <v>N/A</v>
      </c>
      <c r="E652" s="88">
        <v>14523.762618999999</v>
      </c>
      <c r="F652" s="84" t="str">
        <f t="shared" si="177"/>
        <v>N/A</v>
      </c>
      <c r="G652" s="88">
        <v>12618.672747000001</v>
      </c>
      <c r="H652" s="84" t="str">
        <f t="shared" si="178"/>
        <v>N/A</v>
      </c>
      <c r="I652" s="85">
        <v>4.109</v>
      </c>
      <c r="J652" s="85">
        <v>-13.1</v>
      </c>
      <c r="K652" s="86" t="s">
        <v>112</v>
      </c>
      <c r="L652" s="87" t="str">
        <f t="shared" si="179"/>
        <v>Yes</v>
      </c>
    </row>
    <row r="653" spans="1:12" ht="12.75" customHeight="1">
      <c r="A653" s="164" t="s">
        <v>402</v>
      </c>
      <c r="B653" s="101" t="s">
        <v>50</v>
      </c>
      <c r="C653" s="98">
        <v>16656.820371000002</v>
      </c>
      <c r="D653" s="103" t="str">
        <f>IF($B653="N/A","N/A",IF(C653&gt;10,"No",IF(C653&lt;-10,"No","Yes")))</f>
        <v>N/A</v>
      </c>
      <c r="E653" s="98">
        <v>17331.312378999999</v>
      </c>
      <c r="F653" s="103" t="str">
        <f>IF($B653="N/A","N/A",IF(E653&gt;10,"No",IF(E653&lt;-10,"No","Yes")))</f>
        <v>N/A</v>
      </c>
      <c r="G653" s="98">
        <v>15322.596516</v>
      </c>
      <c r="H653" s="103" t="str">
        <f>IF($B653="N/A","N/A",IF(G653&gt;10,"No",IF(G653&lt;-10,"No","Yes")))</f>
        <v>N/A</v>
      </c>
      <c r="I653" s="104">
        <v>4.0490000000000004</v>
      </c>
      <c r="J653" s="104">
        <v>-11.6</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81797</v>
      </c>
      <c r="F654" s="84" t="str">
        <f t="shared" ref="F654:F657" si="181">IF($B654="N/A","N/A",IF(E654&gt;10,"No",IF(E654&lt;-10,"No","Yes")))</f>
        <v>N/A</v>
      </c>
      <c r="G654" s="88">
        <v>85979</v>
      </c>
      <c r="H654" s="84" t="str">
        <f t="shared" ref="H654:H657" si="182">IF($B654="N/A","N/A",IF(G654&gt;10,"No",IF(G654&lt;-10,"No","Yes")))</f>
        <v>N/A</v>
      </c>
      <c r="I654" s="85" t="s">
        <v>50</v>
      </c>
      <c r="J654" s="85">
        <v>5.1130000000000004</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174</v>
      </c>
      <c r="F655" s="84" t="str">
        <f>IF($B655="N/A","N/A",IF(E655&gt;0,"No",IF(E655&lt;0,"No","Yes")))</f>
        <v>No</v>
      </c>
      <c r="G655" s="93">
        <v>162</v>
      </c>
      <c r="H655" s="84" t="str">
        <f>IF($B655="N/A","N/A",IF(G655&gt;0,"No",IF(G655&lt;0,"No","Yes")))</f>
        <v>No</v>
      </c>
      <c r="I655" s="85" t="s">
        <v>50</v>
      </c>
      <c r="J655" s="85">
        <v>-6.9</v>
      </c>
      <c r="K655" s="86" t="s">
        <v>111</v>
      </c>
      <c r="L655" s="87" t="str">
        <f t="shared" si="183"/>
        <v>Yes</v>
      </c>
    </row>
    <row r="656" spans="1:12">
      <c r="A656" s="165" t="s">
        <v>917</v>
      </c>
      <c r="B656" s="82" t="s">
        <v>50</v>
      </c>
      <c r="C656" s="88" t="s">
        <v>50</v>
      </c>
      <c r="D656" s="84" t="str">
        <f t="shared" si="180"/>
        <v>N/A</v>
      </c>
      <c r="E656" s="88">
        <v>81797</v>
      </c>
      <c r="F656" s="84" t="str">
        <f t="shared" si="181"/>
        <v>N/A</v>
      </c>
      <c r="G656" s="88">
        <v>85979</v>
      </c>
      <c r="H656" s="84" t="str">
        <f t="shared" si="182"/>
        <v>N/A</v>
      </c>
      <c r="I656" s="85" t="s">
        <v>50</v>
      </c>
      <c r="J656" s="85">
        <v>5.1130000000000004</v>
      </c>
      <c r="K656" s="86" t="s">
        <v>112</v>
      </c>
      <c r="L656" s="87" t="str">
        <f t="shared" si="183"/>
        <v>Yes</v>
      </c>
    </row>
    <row r="657" spans="1:12">
      <c r="A657" s="174" t="s">
        <v>1057</v>
      </c>
      <c r="B657" s="82" t="s">
        <v>50</v>
      </c>
      <c r="C657" s="175" t="s">
        <v>50</v>
      </c>
      <c r="D657" s="84" t="str">
        <f t="shared" si="180"/>
        <v>N/A</v>
      </c>
      <c r="E657" s="175" t="s">
        <v>50</v>
      </c>
      <c r="F657" s="84" t="str">
        <f t="shared" si="181"/>
        <v>N/A</v>
      </c>
      <c r="G657" s="175">
        <v>530.7345679</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9530.4589455000005</v>
      </c>
      <c r="D659" s="107" t="str">
        <f t="shared" ref="D659:D685" si="184">IF($B659="N/A","N/A",IF(C659&gt;10,"No",IF(C659&lt;-10,"No","Yes")))</f>
        <v>N/A</v>
      </c>
      <c r="E659" s="159">
        <v>11003.833333</v>
      </c>
      <c r="F659" s="107" t="str">
        <f t="shared" ref="F659:F685" si="185">IF($B659="N/A","N/A",IF(E659&gt;10,"No",IF(E659&lt;-10,"No","Yes")))</f>
        <v>N/A</v>
      </c>
      <c r="G659" s="159">
        <v>9964.9418471999998</v>
      </c>
      <c r="H659" s="107" t="str">
        <f t="shared" ref="H659:H685" si="186">IF($B659="N/A","N/A",IF(G659&gt;10,"No",IF(G659&lt;-10,"No","Yes")))</f>
        <v>N/A</v>
      </c>
      <c r="I659" s="108">
        <v>15.46</v>
      </c>
      <c r="J659" s="108">
        <v>-9.44</v>
      </c>
      <c r="K659" s="118" t="s">
        <v>112</v>
      </c>
      <c r="L659" s="109" t="str">
        <f t="shared" ref="L659:L685" si="187">IF(J659="Div by 0", "N/A", IF(K659="N/A","N/A", IF(J659&gt;VALUE(MID(K659,1,2)), "No", IF(J659&lt;-1*VALUE(MID(K659,1,2)), "No", "Yes"))))</f>
        <v>Yes</v>
      </c>
    </row>
    <row r="660" spans="1:12">
      <c r="A660" s="144" t="s">
        <v>768</v>
      </c>
      <c r="B660" s="82" t="s">
        <v>50</v>
      </c>
      <c r="C660" s="88">
        <v>9443.3880597000007</v>
      </c>
      <c r="D660" s="84" t="str">
        <f t="shared" si="184"/>
        <v>N/A</v>
      </c>
      <c r="E660" s="88">
        <v>9814.8014705999994</v>
      </c>
      <c r="F660" s="84" t="str">
        <f t="shared" si="185"/>
        <v>N/A</v>
      </c>
      <c r="G660" s="88">
        <v>4559.0247933999999</v>
      </c>
      <c r="H660" s="84" t="str">
        <f t="shared" si="186"/>
        <v>N/A</v>
      </c>
      <c r="I660" s="85">
        <v>3.9329999999999998</v>
      </c>
      <c r="J660" s="85">
        <v>-53.5</v>
      </c>
      <c r="K660" s="86" t="s">
        <v>112</v>
      </c>
      <c r="L660" s="87" t="str">
        <f t="shared" si="187"/>
        <v>No</v>
      </c>
    </row>
    <row r="661" spans="1:12">
      <c r="A661" s="144" t="s">
        <v>769</v>
      </c>
      <c r="B661" s="82" t="s">
        <v>50</v>
      </c>
      <c r="C661" s="88">
        <v>27226.289474000001</v>
      </c>
      <c r="D661" s="84" t="str">
        <f t="shared" si="184"/>
        <v>N/A</v>
      </c>
      <c r="E661" s="88">
        <v>25774.128205000001</v>
      </c>
      <c r="F661" s="84" t="str">
        <f t="shared" si="185"/>
        <v>N/A</v>
      </c>
      <c r="G661" s="88">
        <v>26555.435896999999</v>
      </c>
      <c r="H661" s="84" t="str">
        <f t="shared" si="186"/>
        <v>N/A</v>
      </c>
      <c r="I661" s="85">
        <v>-5.33</v>
      </c>
      <c r="J661" s="85">
        <v>3.0310000000000001</v>
      </c>
      <c r="K661" s="86" t="s">
        <v>112</v>
      </c>
      <c r="L661" s="87" t="str">
        <f t="shared" si="187"/>
        <v>Yes</v>
      </c>
    </row>
    <row r="662" spans="1:12">
      <c r="A662" s="144" t="s">
        <v>770</v>
      </c>
      <c r="B662" s="82" t="s">
        <v>50</v>
      </c>
      <c r="C662" s="88">
        <v>1.4264705881999999</v>
      </c>
      <c r="D662" s="84" t="str">
        <f t="shared" si="184"/>
        <v>N/A</v>
      </c>
      <c r="E662" s="88">
        <v>15.042553191</v>
      </c>
      <c r="F662" s="84" t="str">
        <f t="shared" si="185"/>
        <v>N/A</v>
      </c>
      <c r="G662" s="88">
        <v>119.54545455</v>
      </c>
      <c r="H662" s="84" t="str">
        <f t="shared" si="186"/>
        <v>N/A</v>
      </c>
      <c r="I662" s="85">
        <v>954.5</v>
      </c>
      <c r="J662" s="85">
        <v>694.7</v>
      </c>
      <c r="K662" s="86" t="s">
        <v>112</v>
      </c>
      <c r="L662" s="87" t="str">
        <f t="shared" si="187"/>
        <v>No</v>
      </c>
    </row>
    <row r="663" spans="1:12">
      <c r="A663" s="144" t="s">
        <v>771</v>
      </c>
      <c r="B663" s="82" t="s">
        <v>50</v>
      </c>
      <c r="C663" s="88">
        <v>9516.5005452999994</v>
      </c>
      <c r="D663" s="84" t="str">
        <f t="shared" si="184"/>
        <v>N/A</v>
      </c>
      <c r="E663" s="88">
        <v>11114.374459000001</v>
      </c>
      <c r="F663" s="84" t="str">
        <f t="shared" si="185"/>
        <v>N/A</v>
      </c>
      <c r="G663" s="88">
        <v>10450.299708</v>
      </c>
      <c r="H663" s="84" t="str">
        <f t="shared" si="186"/>
        <v>N/A</v>
      </c>
      <c r="I663" s="85">
        <v>16.79</v>
      </c>
      <c r="J663" s="85">
        <v>-5.97</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18215.619608000001</v>
      </c>
      <c r="D665" s="84" t="str">
        <f t="shared" si="184"/>
        <v>N/A</v>
      </c>
      <c r="E665" s="88">
        <v>19437.207881999999</v>
      </c>
      <c r="F665" s="84" t="str">
        <f t="shared" si="185"/>
        <v>N/A</v>
      </c>
      <c r="G665" s="88">
        <v>17569.339646</v>
      </c>
      <c r="H665" s="84" t="str">
        <f t="shared" si="186"/>
        <v>N/A</v>
      </c>
      <c r="I665" s="85">
        <v>6.7060000000000004</v>
      </c>
      <c r="J665" s="85">
        <v>-9.61</v>
      </c>
      <c r="K665" s="86" t="s">
        <v>112</v>
      </c>
      <c r="L665" s="87" t="str">
        <f t="shared" si="187"/>
        <v>Yes</v>
      </c>
    </row>
    <row r="666" spans="1:12">
      <c r="A666" s="144" t="s">
        <v>773</v>
      </c>
      <c r="B666" s="82" t="s">
        <v>50</v>
      </c>
      <c r="C666" s="88">
        <v>18106.521003999998</v>
      </c>
      <c r="D666" s="84" t="str">
        <f t="shared" si="184"/>
        <v>N/A</v>
      </c>
      <c r="E666" s="88">
        <v>19417.250309999999</v>
      </c>
      <c r="F666" s="84" t="str">
        <f t="shared" si="185"/>
        <v>N/A</v>
      </c>
      <c r="G666" s="88">
        <v>17496.042914000001</v>
      </c>
      <c r="H666" s="84" t="str">
        <f t="shared" si="186"/>
        <v>N/A</v>
      </c>
      <c r="I666" s="85">
        <v>7.2389999999999999</v>
      </c>
      <c r="J666" s="85">
        <v>-9.89</v>
      </c>
      <c r="K666" s="86" t="s">
        <v>112</v>
      </c>
      <c r="L666" s="87" t="str">
        <f t="shared" si="187"/>
        <v>Yes</v>
      </c>
    </row>
    <row r="667" spans="1:12">
      <c r="A667" s="144" t="s">
        <v>774</v>
      </c>
      <c r="B667" s="82" t="s">
        <v>50</v>
      </c>
      <c r="C667" s="88">
        <v>28340.96861</v>
      </c>
      <c r="D667" s="84" t="str">
        <f t="shared" si="184"/>
        <v>N/A</v>
      </c>
      <c r="E667" s="88">
        <v>29921.529167000001</v>
      </c>
      <c r="F667" s="84" t="str">
        <f t="shared" si="185"/>
        <v>N/A</v>
      </c>
      <c r="G667" s="88">
        <v>25902.292135</v>
      </c>
      <c r="H667" s="84" t="str">
        <f t="shared" si="186"/>
        <v>N/A</v>
      </c>
      <c r="I667" s="85">
        <v>5.577</v>
      </c>
      <c r="J667" s="85">
        <v>-13.4</v>
      </c>
      <c r="K667" s="86" t="s">
        <v>112</v>
      </c>
      <c r="L667" s="87" t="str">
        <f t="shared" si="187"/>
        <v>Yes</v>
      </c>
    </row>
    <row r="668" spans="1:12">
      <c r="A668" s="144" t="s">
        <v>867</v>
      </c>
      <c r="B668" s="82" t="s">
        <v>50</v>
      </c>
      <c r="C668" s="88">
        <v>7952.7355164000001</v>
      </c>
      <c r="D668" s="84" t="str">
        <f t="shared" si="184"/>
        <v>N/A</v>
      </c>
      <c r="E668" s="88">
        <v>7816.9589976999996</v>
      </c>
      <c r="F668" s="84" t="str">
        <f t="shared" si="185"/>
        <v>N/A</v>
      </c>
      <c r="G668" s="88">
        <v>7899.6451612999999</v>
      </c>
      <c r="H668" s="84" t="str">
        <f t="shared" si="186"/>
        <v>N/A</v>
      </c>
      <c r="I668" s="85">
        <v>-1.71</v>
      </c>
      <c r="J668" s="85">
        <v>1.0580000000000001</v>
      </c>
      <c r="K668" s="86" t="s">
        <v>112</v>
      </c>
      <c r="L668" s="87" t="str">
        <f t="shared" si="187"/>
        <v>Yes</v>
      </c>
    </row>
    <row r="669" spans="1:12">
      <c r="A669" s="144" t="s">
        <v>789</v>
      </c>
      <c r="B669" s="82" t="s">
        <v>50</v>
      </c>
      <c r="C669" s="88">
        <v>19314.898958999998</v>
      </c>
      <c r="D669" s="84" t="str">
        <f t="shared" si="184"/>
        <v>N/A</v>
      </c>
      <c r="E669" s="88">
        <v>20320.649651</v>
      </c>
      <c r="F669" s="84" t="str">
        <f t="shared" si="185"/>
        <v>N/A</v>
      </c>
      <c r="G669" s="88">
        <v>18726.964004000001</v>
      </c>
      <c r="H669" s="84" t="str">
        <f t="shared" si="186"/>
        <v>N/A</v>
      </c>
      <c r="I669" s="85">
        <v>5.2069999999999999</v>
      </c>
      <c r="J669" s="85">
        <v>-7.84</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3175.1881675999998</v>
      </c>
      <c r="D671" s="84" t="str">
        <f t="shared" si="184"/>
        <v>N/A</v>
      </c>
      <c r="E671" s="88">
        <v>3241.0559896</v>
      </c>
      <c r="F671" s="84" t="str">
        <f t="shared" si="185"/>
        <v>N/A</v>
      </c>
      <c r="G671" s="88">
        <v>2245.3316500999999</v>
      </c>
      <c r="H671" s="84" t="str">
        <f t="shared" si="186"/>
        <v>N/A</v>
      </c>
      <c r="I671" s="85">
        <v>2.0739999999999998</v>
      </c>
      <c r="J671" s="85">
        <v>-30.7</v>
      </c>
      <c r="K671" s="86" t="s">
        <v>112</v>
      </c>
      <c r="L671" s="87" t="str">
        <f t="shared" si="187"/>
        <v>No</v>
      </c>
    </row>
    <row r="672" spans="1:12">
      <c r="A672" s="144" t="s">
        <v>776</v>
      </c>
      <c r="B672" s="82" t="s">
        <v>50</v>
      </c>
      <c r="C672" s="88">
        <v>1171.3222748999999</v>
      </c>
      <c r="D672" s="84" t="str">
        <f t="shared" si="184"/>
        <v>N/A</v>
      </c>
      <c r="E672" s="88">
        <v>1054.9483568000001</v>
      </c>
      <c r="F672" s="84" t="str">
        <f t="shared" si="185"/>
        <v>N/A</v>
      </c>
      <c r="G672" s="88">
        <v>651.71515151999995</v>
      </c>
      <c r="H672" s="84" t="str">
        <f t="shared" si="186"/>
        <v>N/A</v>
      </c>
      <c r="I672" s="85">
        <v>-9.94</v>
      </c>
      <c r="J672" s="85">
        <v>-38.200000000000003</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36897</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613.23606168000003</v>
      </c>
      <c r="D675" s="84" t="str">
        <f t="shared" si="184"/>
        <v>N/A</v>
      </c>
      <c r="E675" s="88">
        <v>376.08818181999999</v>
      </c>
      <c r="F675" s="84" t="str">
        <f t="shared" si="185"/>
        <v>N/A</v>
      </c>
      <c r="G675" s="88">
        <v>433.76164596000001</v>
      </c>
      <c r="H675" s="84" t="str">
        <f t="shared" si="186"/>
        <v>N/A</v>
      </c>
      <c r="I675" s="85">
        <v>-38.700000000000003</v>
      </c>
      <c r="J675" s="85">
        <v>15.34</v>
      </c>
      <c r="K675" s="86" t="s">
        <v>112</v>
      </c>
      <c r="L675" s="87" t="str">
        <f t="shared" si="187"/>
        <v>No</v>
      </c>
    </row>
    <row r="676" spans="1:12">
      <c r="A676" s="144" t="s">
        <v>780</v>
      </c>
      <c r="B676" s="82" t="s">
        <v>50</v>
      </c>
      <c r="C676" s="88">
        <v>891.38974358999997</v>
      </c>
      <c r="D676" s="84" t="str">
        <f t="shared" si="184"/>
        <v>N/A</v>
      </c>
      <c r="E676" s="88">
        <v>626.61956522000003</v>
      </c>
      <c r="F676" s="84" t="str">
        <f t="shared" si="185"/>
        <v>N/A</v>
      </c>
      <c r="G676" s="88">
        <v>819.01652893000005</v>
      </c>
      <c r="H676" s="84" t="str">
        <f t="shared" si="186"/>
        <v>N/A</v>
      </c>
      <c r="I676" s="85">
        <v>-29.7</v>
      </c>
      <c r="J676" s="85">
        <v>30.7</v>
      </c>
      <c r="K676" s="86" t="s">
        <v>112</v>
      </c>
      <c r="L676" s="87" t="str">
        <f t="shared" si="187"/>
        <v>No</v>
      </c>
    </row>
    <row r="677" spans="1:12">
      <c r="A677" s="144" t="s">
        <v>781</v>
      </c>
      <c r="B677" s="82" t="s">
        <v>50</v>
      </c>
      <c r="C677" s="88">
        <v>8070.9141141</v>
      </c>
      <c r="D677" s="84" t="str">
        <f t="shared" si="184"/>
        <v>N/A</v>
      </c>
      <c r="E677" s="88">
        <v>9554.2196922999992</v>
      </c>
      <c r="F677" s="84" t="str">
        <f t="shared" si="185"/>
        <v>N/A</v>
      </c>
      <c r="G677" s="88">
        <v>7847.2783826000004</v>
      </c>
      <c r="H677" s="84" t="str">
        <f t="shared" si="186"/>
        <v>N/A</v>
      </c>
      <c r="I677" s="85">
        <v>18.38</v>
      </c>
      <c r="J677" s="85">
        <v>-17.899999999999999</v>
      </c>
      <c r="K677" s="86" t="s">
        <v>112</v>
      </c>
      <c r="L677" s="87" t="str">
        <f t="shared" si="187"/>
        <v>No</v>
      </c>
    </row>
    <row r="678" spans="1:12">
      <c r="A678" s="144" t="s">
        <v>782</v>
      </c>
      <c r="B678" s="82" t="s">
        <v>50</v>
      </c>
      <c r="C678" s="88">
        <v>494.93629124</v>
      </c>
      <c r="D678" s="84" t="str">
        <f t="shared" si="184"/>
        <v>N/A</v>
      </c>
      <c r="E678" s="88">
        <v>497.252657</v>
      </c>
      <c r="F678" s="84" t="str">
        <f t="shared" si="185"/>
        <v>N/A</v>
      </c>
      <c r="G678" s="88">
        <v>571.11870651000004</v>
      </c>
      <c r="H678" s="84" t="str">
        <f t="shared" si="186"/>
        <v>N/A</v>
      </c>
      <c r="I678" s="85">
        <v>0.46800000000000003</v>
      </c>
      <c r="J678" s="85">
        <v>14.85</v>
      </c>
      <c r="K678" s="86" t="s">
        <v>112</v>
      </c>
      <c r="L678" s="87" t="str">
        <f t="shared" si="187"/>
        <v>Yes</v>
      </c>
    </row>
    <row r="679" spans="1:12">
      <c r="A679" s="81" t="s">
        <v>591</v>
      </c>
      <c r="B679" s="82" t="s">
        <v>50</v>
      </c>
      <c r="C679" s="88">
        <v>404.38652652000002</v>
      </c>
      <c r="D679" s="84" t="str">
        <f t="shared" si="184"/>
        <v>N/A</v>
      </c>
      <c r="E679" s="88">
        <v>394.50434064000001</v>
      </c>
      <c r="F679" s="84" t="str">
        <f t="shared" si="185"/>
        <v>N/A</v>
      </c>
      <c r="G679" s="88">
        <v>393.55567452000003</v>
      </c>
      <c r="H679" s="84" t="str">
        <f t="shared" si="186"/>
        <v>N/A</v>
      </c>
      <c r="I679" s="85">
        <v>-2.44</v>
      </c>
      <c r="J679" s="85">
        <v>-0.24</v>
      </c>
      <c r="K679" s="86" t="s">
        <v>112</v>
      </c>
      <c r="L679" s="87" t="str">
        <f t="shared" si="187"/>
        <v>Yes</v>
      </c>
    </row>
    <row r="680" spans="1:12">
      <c r="A680" s="144" t="s">
        <v>783</v>
      </c>
      <c r="B680" s="82" t="s">
        <v>50</v>
      </c>
      <c r="C680" s="88">
        <v>432.34453782000003</v>
      </c>
      <c r="D680" s="84" t="str">
        <f t="shared" si="184"/>
        <v>N/A</v>
      </c>
      <c r="E680" s="88">
        <v>847.02919708000002</v>
      </c>
      <c r="F680" s="84" t="str">
        <f t="shared" si="185"/>
        <v>N/A</v>
      </c>
      <c r="G680" s="88">
        <v>595.61206897</v>
      </c>
      <c r="H680" s="84" t="str">
        <f t="shared" si="186"/>
        <v>N/A</v>
      </c>
      <c r="I680" s="85">
        <v>95.92</v>
      </c>
      <c r="J680" s="85">
        <v>-29.7</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3480</v>
      </c>
      <c r="D682" s="84" t="str">
        <f t="shared" si="184"/>
        <v>N/A</v>
      </c>
      <c r="E682" s="88">
        <v>293</v>
      </c>
      <c r="F682" s="84" t="str">
        <f t="shared" si="185"/>
        <v>N/A</v>
      </c>
      <c r="G682" s="88">
        <v>1236.5</v>
      </c>
      <c r="H682" s="84" t="str">
        <f t="shared" si="186"/>
        <v>N/A</v>
      </c>
      <c r="I682" s="85">
        <v>-91.6</v>
      </c>
      <c r="J682" s="85">
        <v>322</v>
      </c>
      <c r="K682" s="86" t="s">
        <v>112</v>
      </c>
      <c r="L682" s="87" t="str">
        <f t="shared" si="187"/>
        <v>No</v>
      </c>
    </row>
    <row r="683" spans="1:12">
      <c r="A683" s="144" t="s">
        <v>786</v>
      </c>
      <c r="B683" s="82" t="s">
        <v>50</v>
      </c>
      <c r="C683" s="88">
        <v>748.31578947000003</v>
      </c>
      <c r="D683" s="84" t="str">
        <f t="shared" si="184"/>
        <v>N/A</v>
      </c>
      <c r="E683" s="88">
        <v>548.22727272999998</v>
      </c>
      <c r="F683" s="84" t="str">
        <f t="shared" si="185"/>
        <v>N/A</v>
      </c>
      <c r="G683" s="88">
        <v>610.40983606999998</v>
      </c>
      <c r="H683" s="84" t="str">
        <f t="shared" si="186"/>
        <v>N/A</v>
      </c>
      <c r="I683" s="85">
        <v>-26.7</v>
      </c>
      <c r="J683" s="85">
        <v>11.34</v>
      </c>
      <c r="K683" s="86" t="s">
        <v>112</v>
      </c>
      <c r="L683" s="87" t="str">
        <f t="shared" si="187"/>
        <v>Yes</v>
      </c>
    </row>
    <row r="684" spans="1:12">
      <c r="A684" s="144" t="s">
        <v>787</v>
      </c>
      <c r="B684" s="82" t="s">
        <v>50</v>
      </c>
      <c r="C684" s="88">
        <v>419.27187500000002</v>
      </c>
      <c r="D684" s="84" t="str">
        <f t="shared" si="184"/>
        <v>N/A</v>
      </c>
      <c r="E684" s="88">
        <v>375.54456825</v>
      </c>
      <c r="F684" s="84" t="str">
        <f t="shared" si="185"/>
        <v>N/A</v>
      </c>
      <c r="G684" s="88">
        <v>393.57926103</v>
      </c>
      <c r="H684" s="84" t="str">
        <f t="shared" si="186"/>
        <v>N/A</v>
      </c>
      <c r="I684" s="85">
        <v>-10.4</v>
      </c>
      <c r="J684" s="85">
        <v>4.8019999999999996</v>
      </c>
      <c r="K684" s="86" t="s">
        <v>112</v>
      </c>
      <c r="L684" s="87" t="str">
        <f t="shared" si="187"/>
        <v>Yes</v>
      </c>
    </row>
    <row r="685" spans="1:12">
      <c r="A685" s="144" t="s">
        <v>788</v>
      </c>
      <c r="B685" s="101" t="s">
        <v>50</v>
      </c>
      <c r="C685" s="98">
        <v>352.99333332999998</v>
      </c>
      <c r="D685" s="103" t="str">
        <f t="shared" si="184"/>
        <v>N/A</v>
      </c>
      <c r="E685" s="98">
        <v>349.67699725</v>
      </c>
      <c r="F685" s="103" t="str">
        <f t="shared" si="185"/>
        <v>N/A</v>
      </c>
      <c r="G685" s="98">
        <v>363.60766106</v>
      </c>
      <c r="H685" s="103" t="str">
        <f t="shared" si="186"/>
        <v>N/A</v>
      </c>
      <c r="I685" s="104">
        <v>-0.93899999999999995</v>
      </c>
      <c r="J685" s="104">
        <v>3.984</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82659440</v>
      </c>
      <c r="D687" s="107" t="str">
        <f t="shared" ref="D687:D756" si="188">IF($B687="N/A","N/A",IF(C687&gt;10,"No",IF(C687&lt;-10,"No","Yes")))</f>
        <v>N/A</v>
      </c>
      <c r="E687" s="159">
        <v>89141009</v>
      </c>
      <c r="F687" s="107" t="str">
        <f t="shared" ref="F687:F756" si="189">IF($B687="N/A","N/A",IF(E687&gt;10,"No",IF(E687&lt;-10,"No","Yes")))</f>
        <v>N/A</v>
      </c>
      <c r="G687" s="159">
        <v>75356278</v>
      </c>
      <c r="H687" s="107" t="str">
        <f t="shared" ref="H687:H756" si="190">IF($B687="N/A","N/A",IF(G687&gt;10,"No",IF(G687&lt;-10,"No","Yes")))</f>
        <v>N/A</v>
      </c>
      <c r="I687" s="108">
        <v>7.8410000000000002</v>
      </c>
      <c r="J687" s="108">
        <v>-15.5</v>
      </c>
      <c r="K687" s="118" t="s">
        <v>112</v>
      </c>
      <c r="L687" s="109" t="str">
        <f t="shared" ref="L687:L718" si="191">IF(J687="Div by 0", "N/A", IF(K687="N/A","N/A", IF(J687&gt;VALUE(MID(K687,1,2)), "No", IF(J687&lt;-1*VALUE(MID(K687,1,2)), "No", "Yes"))))</f>
        <v>No</v>
      </c>
    </row>
    <row r="688" spans="1:12">
      <c r="A688" s="164" t="s">
        <v>97</v>
      </c>
      <c r="B688" s="82" t="s">
        <v>50</v>
      </c>
      <c r="C688" s="83">
        <v>3483</v>
      </c>
      <c r="D688" s="84" t="str">
        <f t="shared" si="188"/>
        <v>N/A</v>
      </c>
      <c r="E688" s="83">
        <v>3616</v>
      </c>
      <c r="F688" s="84" t="str">
        <f t="shared" si="189"/>
        <v>N/A</v>
      </c>
      <c r="G688" s="83">
        <v>2839</v>
      </c>
      <c r="H688" s="84" t="str">
        <f t="shared" si="190"/>
        <v>N/A</v>
      </c>
      <c r="I688" s="85">
        <v>3.819</v>
      </c>
      <c r="J688" s="85">
        <v>-21.5</v>
      </c>
      <c r="K688" s="86" t="s">
        <v>112</v>
      </c>
      <c r="L688" s="87" t="str">
        <f t="shared" si="191"/>
        <v>No</v>
      </c>
    </row>
    <row r="689" spans="1:12">
      <c r="A689" s="164" t="s">
        <v>406</v>
      </c>
      <c r="B689" s="82" t="s">
        <v>50</v>
      </c>
      <c r="C689" s="88">
        <v>23732.253804</v>
      </c>
      <c r="D689" s="84" t="str">
        <f t="shared" si="188"/>
        <v>N/A</v>
      </c>
      <c r="E689" s="88">
        <v>24651.827710000001</v>
      </c>
      <c r="F689" s="84" t="str">
        <f t="shared" si="189"/>
        <v>N/A</v>
      </c>
      <c r="G689" s="88">
        <v>26543.246918000001</v>
      </c>
      <c r="H689" s="84" t="str">
        <f t="shared" si="190"/>
        <v>N/A</v>
      </c>
      <c r="I689" s="85">
        <v>3.875</v>
      </c>
      <c r="J689" s="85">
        <v>7.673</v>
      </c>
      <c r="K689" s="86" t="s">
        <v>112</v>
      </c>
      <c r="L689" s="87" t="str">
        <f t="shared" si="191"/>
        <v>Yes</v>
      </c>
    </row>
    <row r="690" spans="1:12">
      <c r="A690" s="164" t="s">
        <v>407</v>
      </c>
      <c r="B690" s="82" t="s">
        <v>50</v>
      </c>
      <c r="C690" s="83">
        <v>17.524260694999999</v>
      </c>
      <c r="D690" s="84" t="str">
        <f t="shared" si="188"/>
        <v>N/A</v>
      </c>
      <c r="E690" s="83">
        <v>18.297566371999999</v>
      </c>
      <c r="F690" s="84" t="str">
        <f t="shared" si="189"/>
        <v>N/A</v>
      </c>
      <c r="G690" s="83">
        <v>19.236703064</v>
      </c>
      <c r="H690" s="84" t="str">
        <f t="shared" si="190"/>
        <v>N/A</v>
      </c>
      <c r="I690" s="85">
        <v>4.4130000000000003</v>
      </c>
      <c r="J690" s="85">
        <v>5.133</v>
      </c>
      <c r="K690" s="86" t="s">
        <v>112</v>
      </c>
      <c r="L690" s="87" t="str">
        <f t="shared" si="191"/>
        <v>Yes</v>
      </c>
    </row>
    <row r="691" spans="1:12">
      <c r="A691" s="164" t="s">
        <v>408</v>
      </c>
      <c r="B691" s="82" t="s">
        <v>50</v>
      </c>
      <c r="C691" s="88">
        <v>135586</v>
      </c>
      <c r="D691" s="84" t="str">
        <f t="shared" si="188"/>
        <v>N/A</v>
      </c>
      <c r="E691" s="88">
        <v>148739</v>
      </c>
      <c r="F691" s="84" t="str">
        <f t="shared" si="189"/>
        <v>N/A</v>
      </c>
      <c r="G691" s="88">
        <v>94254</v>
      </c>
      <c r="H691" s="84" t="str">
        <f t="shared" si="190"/>
        <v>N/A</v>
      </c>
      <c r="I691" s="85">
        <v>9.7010000000000005</v>
      </c>
      <c r="J691" s="85">
        <v>-36.6</v>
      </c>
      <c r="K691" s="86" t="s">
        <v>112</v>
      </c>
      <c r="L691" s="87" t="str">
        <f t="shared" si="191"/>
        <v>No</v>
      </c>
    </row>
    <row r="692" spans="1:12">
      <c r="A692" s="164" t="s">
        <v>98</v>
      </c>
      <c r="B692" s="82" t="s">
        <v>50</v>
      </c>
      <c r="C692" s="83">
        <v>86</v>
      </c>
      <c r="D692" s="84" t="str">
        <f t="shared" si="188"/>
        <v>N/A</v>
      </c>
      <c r="E692" s="83">
        <v>93</v>
      </c>
      <c r="F692" s="84" t="str">
        <f t="shared" si="189"/>
        <v>N/A</v>
      </c>
      <c r="G692" s="83">
        <v>55</v>
      </c>
      <c r="H692" s="84" t="str">
        <f t="shared" si="190"/>
        <v>N/A</v>
      </c>
      <c r="I692" s="85">
        <v>8.14</v>
      </c>
      <c r="J692" s="85">
        <v>-40.9</v>
      </c>
      <c r="K692" s="86" t="s">
        <v>112</v>
      </c>
      <c r="L692" s="87" t="str">
        <f t="shared" si="191"/>
        <v>No</v>
      </c>
    </row>
    <row r="693" spans="1:12">
      <c r="A693" s="164" t="s">
        <v>409</v>
      </c>
      <c r="B693" s="82" t="s">
        <v>50</v>
      </c>
      <c r="C693" s="88">
        <v>1576.5813952999999</v>
      </c>
      <c r="D693" s="84" t="str">
        <f t="shared" si="188"/>
        <v>N/A</v>
      </c>
      <c r="E693" s="88">
        <v>1599.3440860000001</v>
      </c>
      <c r="F693" s="84" t="str">
        <f t="shared" si="189"/>
        <v>N/A</v>
      </c>
      <c r="G693" s="88">
        <v>1713.7090909000001</v>
      </c>
      <c r="H693" s="84" t="str">
        <f t="shared" si="190"/>
        <v>N/A</v>
      </c>
      <c r="I693" s="85">
        <v>1.444</v>
      </c>
      <c r="J693" s="85">
        <v>7.1509999999999998</v>
      </c>
      <c r="K693" s="86" t="s">
        <v>112</v>
      </c>
      <c r="L693" s="87" t="str">
        <f t="shared" si="191"/>
        <v>Yes</v>
      </c>
    </row>
    <row r="694" spans="1:12">
      <c r="A694" s="164" t="s">
        <v>410</v>
      </c>
      <c r="B694" s="82" t="s">
        <v>50</v>
      </c>
      <c r="C694" s="88">
        <v>6784856</v>
      </c>
      <c r="D694" s="84" t="str">
        <f t="shared" si="188"/>
        <v>N/A</v>
      </c>
      <c r="E694" s="88">
        <v>6489198</v>
      </c>
      <c r="F694" s="84" t="str">
        <f t="shared" si="189"/>
        <v>N/A</v>
      </c>
      <c r="G694" s="88">
        <v>3081914</v>
      </c>
      <c r="H694" s="84" t="str">
        <f t="shared" si="190"/>
        <v>N/A</v>
      </c>
      <c r="I694" s="85">
        <v>-4.3600000000000003</v>
      </c>
      <c r="J694" s="85">
        <v>-52.5</v>
      </c>
      <c r="K694" s="86" t="s">
        <v>112</v>
      </c>
      <c r="L694" s="87" t="str">
        <f t="shared" si="191"/>
        <v>No</v>
      </c>
    </row>
    <row r="695" spans="1:12">
      <c r="A695" s="164" t="s">
        <v>411</v>
      </c>
      <c r="B695" s="82" t="s">
        <v>50</v>
      </c>
      <c r="C695" s="83">
        <v>89</v>
      </c>
      <c r="D695" s="84" t="str">
        <f t="shared" si="188"/>
        <v>N/A</v>
      </c>
      <c r="E695" s="83">
        <v>91</v>
      </c>
      <c r="F695" s="84" t="str">
        <f t="shared" si="189"/>
        <v>N/A</v>
      </c>
      <c r="G695" s="83">
        <v>40</v>
      </c>
      <c r="H695" s="84" t="str">
        <f t="shared" si="190"/>
        <v>N/A</v>
      </c>
      <c r="I695" s="85">
        <v>2.2469999999999999</v>
      </c>
      <c r="J695" s="85">
        <v>-56</v>
      </c>
      <c r="K695" s="86" t="s">
        <v>112</v>
      </c>
      <c r="L695" s="87" t="str">
        <f t="shared" si="191"/>
        <v>No</v>
      </c>
    </row>
    <row r="696" spans="1:12">
      <c r="A696" s="164" t="s">
        <v>810</v>
      </c>
      <c r="B696" s="82" t="s">
        <v>50</v>
      </c>
      <c r="C696" s="88">
        <v>76234.337079000004</v>
      </c>
      <c r="D696" s="84" t="str">
        <f t="shared" si="188"/>
        <v>N/A</v>
      </c>
      <c r="E696" s="88">
        <v>71309.868132000003</v>
      </c>
      <c r="F696" s="84" t="str">
        <f t="shared" si="189"/>
        <v>N/A</v>
      </c>
      <c r="G696" s="88">
        <v>77047.850000000006</v>
      </c>
      <c r="H696" s="84" t="str">
        <f t="shared" si="190"/>
        <v>N/A</v>
      </c>
      <c r="I696" s="85">
        <v>-6.46</v>
      </c>
      <c r="J696" s="85">
        <v>8.0470000000000006</v>
      </c>
      <c r="K696" s="86" t="s">
        <v>112</v>
      </c>
      <c r="L696" s="87" t="str">
        <f t="shared" si="191"/>
        <v>Yes</v>
      </c>
    </row>
    <row r="697" spans="1:12">
      <c r="A697" s="164" t="s">
        <v>412</v>
      </c>
      <c r="B697" s="82" t="s">
        <v>50</v>
      </c>
      <c r="C697" s="88">
        <v>7958432</v>
      </c>
      <c r="D697" s="84" t="str">
        <f t="shared" si="188"/>
        <v>N/A</v>
      </c>
      <c r="E697" s="88">
        <v>6493095</v>
      </c>
      <c r="F697" s="84" t="str">
        <f t="shared" si="189"/>
        <v>N/A</v>
      </c>
      <c r="G697" s="88">
        <v>5314912</v>
      </c>
      <c r="H697" s="84" t="str">
        <f t="shared" si="190"/>
        <v>N/A</v>
      </c>
      <c r="I697" s="85">
        <v>-18.399999999999999</v>
      </c>
      <c r="J697" s="85">
        <v>-18.100000000000001</v>
      </c>
      <c r="K697" s="86" t="s">
        <v>112</v>
      </c>
      <c r="L697" s="87" t="str">
        <f t="shared" si="191"/>
        <v>No</v>
      </c>
    </row>
    <row r="698" spans="1:12">
      <c r="A698" s="164" t="s">
        <v>99</v>
      </c>
      <c r="B698" s="82" t="s">
        <v>50</v>
      </c>
      <c r="C698" s="83">
        <v>28</v>
      </c>
      <c r="D698" s="84" t="str">
        <f t="shared" si="188"/>
        <v>N/A</v>
      </c>
      <c r="E698" s="83">
        <v>28</v>
      </c>
      <c r="F698" s="84" t="str">
        <f t="shared" si="189"/>
        <v>N/A</v>
      </c>
      <c r="G698" s="83">
        <v>24</v>
      </c>
      <c r="H698" s="84" t="str">
        <f t="shared" si="190"/>
        <v>N/A</v>
      </c>
      <c r="I698" s="85">
        <v>0</v>
      </c>
      <c r="J698" s="85">
        <v>-14.3</v>
      </c>
      <c r="K698" s="86" t="s">
        <v>112</v>
      </c>
      <c r="L698" s="87" t="str">
        <f t="shared" si="191"/>
        <v>Yes</v>
      </c>
    </row>
    <row r="699" spans="1:12">
      <c r="A699" s="164" t="s">
        <v>413</v>
      </c>
      <c r="B699" s="82" t="s">
        <v>50</v>
      </c>
      <c r="C699" s="88">
        <v>284229.71428999997</v>
      </c>
      <c r="D699" s="84" t="str">
        <f t="shared" si="188"/>
        <v>N/A</v>
      </c>
      <c r="E699" s="88">
        <v>231896.25</v>
      </c>
      <c r="F699" s="84" t="str">
        <f t="shared" si="189"/>
        <v>N/A</v>
      </c>
      <c r="G699" s="88">
        <v>221454.66667000001</v>
      </c>
      <c r="H699" s="84" t="str">
        <f t="shared" si="190"/>
        <v>N/A</v>
      </c>
      <c r="I699" s="85">
        <v>-18.399999999999999</v>
      </c>
      <c r="J699" s="85">
        <v>-4.5</v>
      </c>
      <c r="K699" s="86" t="s">
        <v>112</v>
      </c>
      <c r="L699" s="87" t="str">
        <f t="shared" si="191"/>
        <v>Yes</v>
      </c>
    </row>
    <row r="700" spans="1:12">
      <c r="A700" s="164" t="s">
        <v>414</v>
      </c>
      <c r="B700" s="82" t="s">
        <v>50</v>
      </c>
      <c r="C700" s="88">
        <v>62316949</v>
      </c>
      <c r="D700" s="84" t="str">
        <f t="shared" si="188"/>
        <v>N/A</v>
      </c>
      <c r="E700" s="88">
        <v>67131756</v>
      </c>
      <c r="F700" s="84" t="str">
        <f t="shared" si="189"/>
        <v>N/A</v>
      </c>
      <c r="G700" s="88">
        <v>61530556</v>
      </c>
      <c r="H700" s="84" t="str">
        <f t="shared" si="190"/>
        <v>N/A</v>
      </c>
      <c r="I700" s="85">
        <v>7.726</v>
      </c>
      <c r="J700" s="85">
        <v>-8.34</v>
      </c>
      <c r="K700" s="86" t="s">
        <v>112</v>
      </c>
      <c r="L700" s="87" t="str">
        <f t="shared" si="191"/>
        <v>Yes</v>
      </c>
    </row>
    <row r="701" spans="1:12">
      <c r="A701" s="164" t="s">
        <v>415</v>
      </c>
      <c r="B701" s="82" t="s">
        <v>50</v>
      </c>
      <c r="C701" s="83">
        <v>761</v>
      </c>
      <c r="D701" s="84" t="str">
        <f t="shared" si="188"/>
        <v>N/A</v>
      </c>
      <c r="E701" s="83">
        <v>771</v>
      </c>
      <c r="F701" s="84" t="str">
        <f t="shared" si="189"/>
        <v>N/A</v>
      </c>
      <c r="G701" s="83">
        <v>719</v>
      </c>
      <c r="H701" s="84" t="str">
        <f t="shared" si="190"/>
        <v>N/A</v>
      </c>
      <c r="I701" s="85">
        <v>1.3140000000000001</v>
      </c>
      <c r="J701" s="85">
        <v>-6.74</v>
      </c>
      <c r="K701" s="86" t="s">
        <v>112</v>
      </c>
      <c r="L701" s="87" t="str">
        <f t="shared" si="191"/>
        <v>Yes</v>
      </c>
    </row>
    <row r="702" spans="1:12">
      <c r="A702" s="164" t="s">
        <v>416</v>
      </c>
      <c r="B702" s="82" t="s">
        <v>50</v>
      </c>
      <c r="C702" s="88">
        <v>81888.237844999996</v>
      </c>
      <c r="D702" s="84" t="str">
        <f t="shared" si="188"/>
        <v>N/A</v>
      </c>
      <c r="E702" s="88">
        <v>87071.019455000001</v>
      </c>
      <c r="F702" s="84" t="str">
        <f t="shared" si="189"/>
        <v>N/A</v>
      </c>
      <c r="G702" s="88">
        <v>85577.963839000004</v>
      </c>
      <c r="H702" s="84" t="str">
        <f t="shared" si="190"/>
        <v>N/A</v>
      </c>
      <c r="I702" s="85">
        <v>6.3289999999999997</v>
      </c>
      <c r="J702" s="85">
        <v>-1.71</v>
      </c>
      <c r="K702" s="86" t="s">
        <v>112</v>
      </c>
      <c r="L702" s="87" t="str">
        <f t="shared" si="191"/>
        <v>Yes</v>
      </c>
    </row>
    <row r="703" spans="1:12">
      <c r="A703" s="164" t="s">
        <v>417</v>
      </c>
      <c r="B703" s="82" t="s">
        <v>50</v>
      </c>
      <c r="C703" s="88">
        <v>8408704</v>
      </c>
      <c r="D703" s="84" t="str">
        <f t="shared" si="188"/>
        <v>N/A</v>
      </c>
      <c r="E703" s="88">
        <v>8250625</v>
      </c>
      <c r="F703" s="84" t="str">
        <f t="shared" si="189"/>
        <v>N/A</v>
      </c>
      <c r="G703" s="88">
        <v>6218656</v>
      </c>
      <c r="H703" s="84" t="str">
        <f t="shared" si="190"/>
        <v>N/A</v>
      </c>
      <c r="I703" s="85">
        <v>-1.88</v>
      </c>
      <c r="J703" s="85">
        <v>-24.6</v>
      </c>
      <c r="K703" s="86" t="s">
        <v>112</v>
      </c>
      <c r="L703" s="87" t="str">
        <f t="shared" si="191"/>
        <v>No</v>
      </c>
    </row>
    <row r="704" spans="1:12">
      <c r="A704" s="164" t="s">
        <v>100</v>
      </c>
      <c r="B704" s="82" t="s">
        <v>50</v>
      </c>
      <c r="C704" s="83">
        <v>16179</v>
      </c>
      <c r="D704" s="84" t="str">
        <f t="shared" si="188"/>
        <v>N/A</v>
      </c>
      <c r="E704" s="83">
        <v>16190</v>
      </c>
      <c r="F704" s="84" t="str">
        <f t="shared" si="189"/>
        <v>N/A</v>
      </c>
      <c r="G704" s="83">
        <v>14431</v>
      </c>
      <c r="H704" s="84" t="str">
        <f t="shared" si="190"/>
        <v>N/A</v>
      </c>
      <c r="I704" s="85">
        <v>6.8000000000000005E-2</v>
      </c>
      <c r="J704" s="85">
        <v>-10.9</v>
      </c>
      <c r="K704" s="86" t="s">
        <v>112</v>
      </c>
      <c r="L704" s="87" t="str">
        <f t="shared" si="191"/>
        <v>Yes</v>
      </c>
    </row>
    <row r="705" spans="1:12">
      <c r="A705" s="164" t="s">
        <v>418</v>
      </c>
      <c r="B705" s="82" t="s">
        <v>50</v>
      </c>
      <c r="C705" s="88">
        <v>519.72952593000002</v>
      </c>
      <c r="D705" s="84" t="str">
        <f t="shared" si="188"/>
        <v>N/A</v>
      </c>
      <c r="E705" s="88">
        <v>509.61241507</v>
      </c>
      <c r="F705" s="84" t="str">
        <f t="shared" si="189"/>
        <v>N/A</v>
      </c>
      <c r="G705" s="88">
        <v>430.92342873000001</v>
      </c>
      <c r="H705" s="84" t="str">
        <f t="shared" si="190"/>
        <v>N/A</v>
      </c>
      <c r="I705" s="85">
        <v>-1.95</v>
      </c>
      <c r="J705" s="85">
        <v>-15.4</v>
      </c>
      <c r="K705" s="86" t="s">
        <v>112</v>
      </c>
      <c r="L705" s="87" t="str">
        <f t="shared" si="191"/>
        <v>No</v>
      </c>
    </row>
    <row r="706" spans="1:12">
      <c r="A706" s="164" t="s">
        <v>419</v>
      </c>
      <c r="B706" s="82" t="s">
        <v>50</v>
      </c>
      <c r="C706" s="88">
        <v>1908350</v>
      </c>
      <c r="D706" s="84" t="str">
        <f t="shared" si="188"/>
        <v>N/A</v>
      </c>
      <c r="E706" s="88">
        <v>1748369</v>
      </c>
      <c r="F706" s="84" t="str">
        <f t="shared" si="189"/>
        <v>N/A</v>
      </c>
      <c r="G706" s="88">
        <v>1678003</v>
      </c>
      <c r="H706" s="84" t="str">
        <f t="shared" si="190"/>
        <v>N/A</v>
      </c>
      <c r="I706" s="85">
        <v>-8.3800000000000008</v>
      </c>
      <c r="J706" s="85">
        <v>-4.0199999999999996</v>
      </c>
      <c r="K706" s="86" t="s">
        <v>112</v>
      </c>
      <c r="L706" s="87" t="str">
        <f t="shared" si="191"/>
        <v>Yes</v>
      </c>
    </row>
    <row r="707" spans="1:12">
      <c r="A707" s="164" t="s">
        <v>101</v>
      </c>
      <c r="B707" s="82" t="s">
        <v>50</v>
      </c>
      <c r="C707" s="83">
        <v>6506</v>
      </c>
      <c r="D707" s="84" t="str">
        <f t="shared" si="188"/>
        <v>N/A</v>
      </c>
      <c r="E707" s="83">
        <v>6144</v>
      </c>
      <c r="F707" s="84" t="str">
        <f t="shared" si="189"/>
        <v>N/A</v>
      </c>
      <c r="G707" s="83">
        <v>5914</v>
      </c>
      <c r="H707" s="84" t="str">
        <f t="shared" si="190"/>
        <v>N/A</v>
      </c>
      <c r="I707" s="85">
        <v>-5.56</v>
      </c>
      <c r="J707" s="85">
        <v>-3.74</v>
      </c>
      <c r="K707" s="86" t="s">
        <v>112</v>
      </c>
      <c r="L707" s="87" t="str">
        <f t="shared" si="191"/>
        <v>Yes</v>
      </c>
    </row>
    <row r="708" spans="1:12">
      <c r="A708" s="164" t="s">
        <v>420</v>
      </c>
      <c r="B708" s="82" t="s">
        <v>50</v>
      </c>
      <c r="C708" s="88">
        <v>293.32154933999999</v>
      </c>
      <c r="D708" s="84" t="str">
        <f t="shared" si="188"/>
        <v>N/A</v>
      </c>
      <c r="E708" s="88">
        <v>284.56526693000001</v>
      </c>
      <c r="F708" s="84" t="str">
        <f t="shared" si="189"/>
        <v>N/A</v>
      </c>
      <c r="G708" s="88">
        <v>283.73402097000002</v>
      </c>
      <c r="H708" s="84" t="str">
        <f t="shared" si="190"/>
        <v>N/A</v>
      </c>
      <c r="I708" s="85">
        <v>-2.99</v>
      </c>
      <c r="J708" s="85">
        <v>-0.29199999999999998</v>
      </c>
      <c r="K708" s="86" t="s">
        <v>112</v>
      </c>
      <c r="L708" s="87" t="str">
        <f t="shared" si="191"/>
        <v>Yes</v>
      </c>
    </row>
    <row r="709" spans="1:12">
      <c r="A709" s="164" t="s">
        <v>421</v>
      </c>
      <c r="B709" s="82" t="s">
        <v>50</v>
      </c>
      <c r="C709" s="88">
        <v>453990</v>
      </c>
      <c r="D709" s="84" t="str">
        <f t="shared" si="188"/>
        <v>N/A</v>
      </c>
      <c r="E709" s="88">
        <v>451735</v>
      </c>
      <c r="F709" s="84" t="str">
        <f t="shared" si="189"/>
        <v>N/A</v>
      </c>
      <c r="G709" s="88">
        <v>355252</v>
      </c>
      <c r="H709" s="84" t="str">
        <f t="shared" si="190"/>
        <v>N/A</v>
      </c>
      <c r="I709" s="85">
        <v>-0.497</v>
      </c>
      <c r="J709" s="85">
        <v>-21.4</v>
      </c>
      <c r="K709" s="86" t="s">
        <v>112</v>
      </c>
      <c r="L709" s="87" t="str">
        <f t="shared" si="191"/>
        <v>No</v>
      </c>
    </row>
    <row r="710" spans="1:12">
      <c r="A710" s="164" t="s">
        <v>102</v>
      </c>
      <c r="B710" s="82" t="s">
        <v>50</v>
      </c>
      <c r="C710" s="83">
        <v>5663</v>
      </c>
      <c r="D710" s="84" t="str">
        <f t="shared" si="188"/>
        <v>N/A</v>
      </c>
      <c r="E710" s="83">
        <v>5735</v>
      </c>
      <c r="F710" s="84" t="str">
        <f t="shared" si="189"/>
        <v>N/A</v>
      </c>
      <c r="G710" s="83">
        <v>4584</v>
      </c>
      <c r="H710" s="84" t="str">
        <f t="shared" si="190"/>
        <v>N/A</v>
      </c>
      <c r="I710" s="85">
        <v>1.2709999999999999</v>
      </c>
      <c r="J710" s="85">
        <v>-20.100000000000001</v>
      </c>
      <c r="K710" s="86" t="s">
        <v>112</v>
      </c>
      <c r="L710" s="87" t="str">
        <f t="shared" si="191"/>
        <v>No</v>
      </c>
    </row>
    <row r="711" spans="1:12">
      <c r="A711" s="164" t="s">
        <v>422</v>
      </c>
      <c r="B711" s="82" t="s">
        <v>50</v>
      </c>
      <c r="C711" s="88">
        <v>80.167755607000004</v>
      </c>
      <c r="D711" s="84" t="str">
        <f t="shared" si="188"/>
        <v>N/A</v>
      </c>
      <c r="E711" s="88">
        <v>78.768090670999996</v>
      </c>
      <c r="F711" s="84" t="str">
        <f t="shared" si="189"/>
        <v>N/A</v>
      </c>
      <c r="G711" s="88">
        <v>77.498254798999994</v>
      </c>
      <c r="H711" s="84" t="str">
        <f t="shared" si="190"/>
        <v>N/A</v>
      </c>
      <c r="I711" s="85">
        <v>-1.75</v>
      </c>
      <c r="J711" s="85">
        <v>-1.61</v>
      </c>
      <c r="K711" s="86" t="s">
        <v>112</v>
      </c>
      <c r="L711" s="87" t="str">
        <f t="shared" si="191"/>
        <v>Yes</v>
      </c>
    </row>
    <row r="712" spans="1:12">
      <c r="A712" s="164" t="s">
        <v>423</v>
      </c>
      <c r="B712" s="82" t="s">
        <v>50</v>
      </c>
      <c r="C712" s="88">
        <v>20997978</v>
      </c>
      <c r="D712" s="84" t="str">
        <f t="shared" si="188"/>
        <v>N/A</v>
      </c>
      <c r="E712" s="88">
        <v>25816326</v>
      </c>
      <c r="F712" s="84" t="str">
        <f t="shared" si="189"/>
        <v>N/A</v>
      </c>
      <c r="G712" s="88">
        <v>17773725</v>
      </c>
      <c r="H712" s="84" t="str">
        <f t="shared" si="190"/>
        <v>N/A</v>
      </c>
      <c r="I712" s="85">
        <v>22.95</v>
      </c>
      <c r="J712" s="85">
        <v>-31.2</v>
      </c>
      <c r="K712" s="86" t="s">
        <v>112</v>
      </c>
      <c r="L712" s="87" t="str">
        <f t="shared" si="191"/>
        <v>No</v>
      </c>
    </row>
    <row r="713" spans="1:12">
      <c r="A713" s="164" t="s">
        <v>424</v>
      </c>
      <c r="B713" s="82" t="s">
        <v>50</v>
      </c>
      <c r="C713" s="83">
        <v>12531</v>
      </c>
      <c r="D713" s="84" t="str">
        <f t="shared" si="188"/>
        <v>N/A</v>
      </c>
      <c r="E713" s="83">
        <v>13185</v>
      </c>
      <c r="F713" s="84" t="str">
        <f t="shared" si="189"/>
        <v>N/A</v>
      </c>
      <c r="G713" s="83">
        <v>11934</v>
      </c>
      <c r="H713" s="84" t="str">
        <f t="shared" si="190"/>
        <v>N/A</v>
      </c>
      <c r="I713" s="85">
        <v>5.2190000000000003</v>
      </c>
      <c r="J713" s="85">
        <v>-9.49</v>
      </c>
      <c r="K713" s="86" t="s">
        <v>112</v>
      </c>
      <c r="L713" s="87" t="str">
        <f t="shared" si="191"/>
        <v>Yes</v>
      </c>
    </row>
    <row r="714" spans="1:12">
      <c r="A714" s="164" t="s">
        <v>425</v>
      </c>
      <c r="B714" s="82" t="s">
        <v>50</v>
      </c>
      <c r="C714" s="88">
        <v>1675.6825472999999</v>
      </c>
      <c r="D714" s="84" t="str">
        <f t="shared" si="188"/>
        <v>N/A</v>
      </c>
      <c r="E714" s="88">
        <v>1958.0072809999999</v>
      </c>
      <c r="F714" s="84" t="str">
        <f t="shared" si="189"/>
        <v>N/A</v>
      </c>
      <c r="G714" s="88">
        <v>1489.3350929999999</v>
      </c>
      <c r="H714" s="84" t="str">
        <f t="shared" si="190"/>
        <v>N/A</v>
      </c>
      <c r="I714" s="85">
        <v>16.850000000000001</v>
      </c>
      <c r="J714" s="85">
        <v>-23.9</v>
      </c>
      <c r="K714" s="86" t="s">
        <v>112</v>
      </c>
      <c r="L714" s="87" t="str">
        <f t="shared" si="191"/>
        <v>No</v>
      </c>
    </row>
    <row r="715" spans="1:12">
      <c r="A715" s="164" t="s">
        <v>426</v>
      </c>
      <c r="B715" s="82" t="s">
        <v>50</v>
      </c>
      <c r="C715" s="88">
        <v>3059150</v>
      </c>
      <c r="D715" s="84" t="str">
        <f t="shared" si="188"/>
        <v>N/A</v>
      </c>
      <c r="E715" s="88">
        <v>3699158</v>
      </c>
      <c r="F715" s="84" t="str">
        <f t="shared" si="189"/>
        <v>N/A</v>
      </c>
      <c r="G715" s="88">
        <v>3392149</v>
      </c>
      <c r="H715" s="84" t="str">
        <f t="shared" si="190"/>
        <v>N/A</v>
      </c>
      <c r="I715" s="85">
        <v>20.92</v>
      </c>
      <c r="J715" s="85">
        <v>-8.3000000000000007</v>
      </c>
      <c r="K715" s="86" t="s">
        <v>112</v>
      </c>
      <c r="L715" s="87" t="str">
        <f t="shared" si="191"/>
        <v>Yes</v>
      </c>
    </row>
    <row r="716" spans="1:12">
      <c r="A716" s="164" t="s">
        <v>103</v>
      </c>
      <c r="B716" s="82" t="s">
        <v>50</v>
      </c>
      <c r="C716" s="83">
        <v>4639</v>
      </c>
      <c r="D716" s="84" t="str">
        <f t="shared" si="188"/>
        <v>N/A</v>
      </c>
      <c r="E716" s="83">
        <v>5027</v>
      </c>
      <c r="F716" s="84" t="str">
        <f t="shared" si="189"/>
        <v>N/A</v>
      </c>
      <c r="G716" s="83">
        <v>4884</v>
      </c>
      <c r="H716" s="84" t="str">
        <f t="shared" si="190"/>
        <v>N/A</v>
      </c>
      <c r="I716" s="85">
        <v>8.3640000000000008</v>
      </c>
      <c r="J716" s="85">
        <v>-2.84</v>
      </c>
      <c r="K716" s="86" t="s">
        <v>112</v>
      </c>
      <c r="L716" s="87" t="str">
        <f t="shared" si="191"/>
        <v>Yes</v>
      </c>
    </row>
    <row r="717" spans="1:12">
      <c r="A717" s="164" t="s">
        <v>427</v>
      </c>
      <c r="B717" s="82" t="s">
        <v>50</v>
      </c>
      <c r="C717" s="88">
        <v>659.44169002000001</v>
      </c>
      <c r="D717" s="84" t="str">
        <f t="shared" si="188"/>
        <v>N/A</v>
      </c>
      <c r="E717" s="88">
        <v>735.85796698000001</v>
      </c>
      <c r="F717" s="84" t="str">
        <f t="shared" si="189"/>
        <v>N/A</v>
      </c>
      <c r="G717" s="88">
        <v>694.54320228999995</v>
      </c>
      <c r="H717" s="84" t="str">
        <f t="shared" si="190"/>
        <v>N/A</v>
      </c>
      <c r="I717" s="85">
        <v>11.59</v>
      </c>
      <c r="J717" s="85">
        <v>-5.61</v>
      </c>
      <c r="K717" s="86" t="s">
        <v>112</v>
      </c>
      <c r="L717" s="87" t="str">
        <f t="shared" si="191"/>
        <v>Yes</v>
      </c>
    </row>
    <row r="718" spans="1:12">
      <c r="A718" s="164" t="s">
        <v>428</v>
      </c>
      <c r="B718" s="82" t="s">
        <v>50</v>
      </c>
      <c r="C718" s="88">
        <v>5864558</v>
      </c>
      <c r="D718" s="84" t="str">
        <f t="shared" si="188"/>
        <v>N/A</v>
      </c>
      <c r="E718" s="88">
        <v>6798446</v>
      </c>
      <c r="F718" s="84" t="str">
        <f t="shared" si="189"/>
        <v>N/A</v>
      </c>
      <c r="G718" s="88">
        <v>6252847</v>
      </c>
      <c r="H718" s="84" t="str">
        <f t="shared" si="190"/>
        <v>N/A</v>
      </c>
      <c r="I718" s="85">
        <v>15.92</v>
      </c>
      <c r="J718" s="85">
        <v>-8.0299999999999994</v>
      </c>
      <c r="K718" s="86" t="s">
        <v>112</v>
      </c>
      <c r="L718" s="87" t="str">
        <f t="shared" si="191"/>
        <v>Yes</v>
      </c>
    </row>
    <row r="719" spans="1:12">
      <c r="A719" s="164" t="s">
        <v>429</v>
      </c>
      <c r="B719" s="82" t="s">
        <v>50</v>
      </c>
      <c r="C719" s="83">
        <v>1263</v>
      </c>
      <c r="D719" s="84" t="str">
        <f t="shared" si="188"/>
        <v>N/A</v>
      </c>
      <c r="E719" s="83">
        <v>1462</v>
      </c>
      <c r="F719" s="84" t="str">
        <f t="shared" si="189"/>
        <v>N/A</v>
      </c>
      <c r="G719" s="83">
        <v>1134</v>
      </c>
      <c r="H719" s="84" t="str">
        <f t="shared" si="190"/>
        <v>N/A</v>
      </c>
      <c r="I719" s="85">
        <v>15.76</v>
      </c>
      <c r="J719" s="85">
        <v>-22.4</v>
      </c>
      <c r="K719" s="86" t="s">
        <v>112</v>
      </c>
      <c r="L719" s="87" t="str">
        <f t="shared" ref="L719:L756" si="192">IF(J719="Div by 0", "N/A", IF(K719="N/A","N/A", IF(J719&gt;VALUE(MID(K719,1,2)), "No", IF(J719&lt;-1*VALUE(MID(K719,1,2)), "No", "Yes"))))</f>
        <v>No</v>
      </c>
    </row>
    <row r="720" spans="1:12">
      <c r="A720" s="164" t="s">
        <v>430</v>
      </c>
      <c r="B720" s="82" t="s">
        <v>50</v>
      </c>
      <c r="C720" s="88">
        <v>4643.3555028000001</v>
      </c>
      <c r="D720" s="84" t="str">
        <f t="shared" si="188"/>
        <v>N/A</v>
      </c>
      <c r="E720" s="88">
        <v>4650.0998632000001</v>
      </c>
      <c r="F720" s="84" t="str">
        <f t="shared" si="189"/>
        <v>N/A</v>
      </c>
      <c r="G720" s="88">
        <v>5513.9744268000004</v>
      </c>
      <c r="H720" s="84" t="str">
        <f t="shared" si="190"/>
        <v>N/A</v>
      </c>
      <c r="I720" s="85">
        <v>0.1452</v>
      </c>
      <c r="J720" s="85">
        <v>18.579999999999998</v>
      </c>
      <c r="K720" s="86" t="s">
        <v>112</v>
      </c>
      <c r="L720" s="87" t="str">
        <f t="shared" si="192"/>
        <v>No</v>
      </c>
    </row>
    <row r="721" spans="1:12">
      <c r="A721" s="164" t="s">
        <v>431</v>
      </c>
      <c r="B721" s="82" t="s">
        <v>50</v>
      </c>
      <c r="C721" s="88">
        <v>11644210</v>
      </c>
      <c r="D721" s="84" t="str">
        <f t="shared" si="188"/>
        <v>N/A</v>
      </c>
      <c r="E721" s="88">
        <v>11010162</v>
      </c>
      <c r="F721" s="84" t="str">
        <f t="shared" si="189"/>
        <v>N/A</v>
      </c>
      <c r="G721" s="88">
        <v>6955010</v>
      </c>
      <c r="H721" s="84" t="str">
        <f t="shared" si="190"/>
        <v>N/A</v>
      </c>
      <c r="I721" s="85">
        <v>-5.45</v>
      </c>
      <c r="J721" s="85">
        <v>-36.799999999999997</v>
      </c>
      <c r="K721" s="86" t="s">
        <v>112</v>
      </c>
      <c r="L721" s="87" t="str">
        <f t="shared" si="192"/>
        <v>No</v>
      </c>
    </row>
    <row r="722" spans="1:12">
      <c r="A722" s="164" t="s">
        <v>104</v>
      </c>
      <c r="B722" s="82" t="s">
        <v>50</v>
      </c>
      <c r="C722" s="83">
        <v>14261</v>
      </c>
      <c r="D722" s="84" t="str">
        <f t="shared" si="188"/>
        <v>N/A</v>
      </c>
      <c r="E722" s="83">
        <v>14282</v>
      </c>
      <c r="F722" s="84" t="str">
        <f t="shared" si="189"/>
        <v>N/A</v>
      </c>
      <c r="G722" s="83">
        <v>11911</v>
      </c>
      <c r="H722" s="84" t="str">
        <f t="shared" si="190"/>
        <v>N/A</v>
      </c>
      <c r="I722" s="85">
        <v>0.14729999999999999</v>
      </c>
      <c r="J722" s="85">
        <v>-16.600000000000001</v>
      </c>
      <c r="K722" s="86" t="s">
        <v>112</v>
      </c>
      <c r="L722" s="87" t="str">
        <f t="shared" si="192"/>
        <v>No</v>
      </c>
    </row>
    <row r="723" spans="1:12">
      <c r="A723" s="164" t="s">
        <v>432</v>
      </c>
      <c r="B723" s="82" t="s">
        <v>50</v>
      </c>
      <c r="C723" s="88">
        <v>816.50725755999997</v>
      </c>
      <c r="D723" s="84" t="str">
        <f t="shared" si="188"/>
        <v>N/A</v>
      </c>
      <c r="E723" s="88">
        <v>770.91177705999996</v>
      </c>
      <c r="F723" s="84" t="str">
        <f t="shared" si="189"/>
        <v>N/A</v>
      </c>
      <c r="G723" s="88">
        <v>583.91486860999998</v>
      </c>
      <c r="H723" s="84" t="str">
        <f t="shared" si="190"/>
        <v>N/A</v>
      </c>
      <c r="I723" s="85">
        <v>-5.58</v>
      </c>
      <c r="J723" s="85">
        <v>-24.3</v>
      </c>
      <c r="K723" s="86" t="s">
        <v>112</v>
      </c>
      <c r="L723" s="87" t="str">
        <f t="shared" si="192"/>
        <v>No</v>
      </c>
    </row>
    <row r="724" spans="1:12">
      <c r="A724" s="164" t="s">
        <v>433</v>
      </c>
      <c r="B724" s="82" t="s">
        <v>50</v>
      </c>
      <c r="C724" s="88">
        <v>58872629</v>
      </c>
      <c r="D724" s="84" t="str">
        <f t="shared" si="188"/>
        <v>N/A</v>
      </c>
      <c r="E724" s="88">
        <v>58737609</v>
      </c>
      <c r="F724" s="84" t="str">
        <f t="shared" si="189"/>
        <v>N/A</v>
      </c>
      <c r="G724" s="88">
        <v>42774727</v>
      </c>
      <c r="H724" s="84" t="str">
        <f t="shared" si="190"/>
        <v>N/A</v>
      </c>
      <c r="I724" s="85">
        <v>-0.22900000000000001</v>
      </c>
      <c r="J724" s="85">
        <v>-27.2</v>
      </c>
      <c r="K724" s="86" t="s">
        <v>112</v>
      </c>
      <c r="L724" s="87" t="str">
        <f t="shared" si="192"/>
        <v>No</v>
      </c>
    </row>
    <row r="725" spans="1:12">
      <c r="A725" s="164" t="s">
        <v>105</v>
      </c>
      <c r="B725" s="82" t="s">
        <v>50</v>
      </c>
      <c r="C725" s="83">
        <v>20444</v>
      </c>
      <c r="D725" s="84" t="str">
        <f t="shared" si="188"/>
        <v>N/A</v>
      </c>
      <c r="E725" s="83">
        <v>20857</v>
      </c>
      <c r="F725" s="84" t="str">
        <f t="shared" si="189"/>
        <v>N/A</v>
      </c>
      <c r="G725" s="83">
        <v>19360</v>
      </c>
      <c r="H725" s="84" t="str">
        <f t="shared" si="190"/>
        <v>N/A</v>
      </c>
      <c r="I725" s="85">
        <v>2.02</v>
      </c>
      <c r="J725" s="85">
        <v>-7.18</v>
      </c>
      <c r="K725" s="86" t="s">
        <v>112</v>
      </c>
      <c r="L725" s="87" t="str">
        <f t="shared" si="192"/>
        <v>Yes</v>
      </c>
    </row>
    <row r="726" spans="1:12">
      <c r="A726" s="164" t="s">
        <v>434</v>
      </c>
      <c r="B726" s="82" t="s">
        <v>50</v>
      </c>
      <c r="C726" s="88">
        <v>2879.7020642000002</v>
      </c>
      <c r="D726" s="84" t="str">
        <f t="shared" si="188"/>
        <v>N/A</v>
      </c>
      <c r="E726" s="88">
        <v>2816.2060219999998</v>
      </c>
      <c r="F726" s="84" t="str">
        <f t="shared" si="189"/>
        <v>N/A</v>
      </c>
      <c r="G726" s="88">
        <v>2209.4383781000001</v>
      </c>
      <c r="H726" s="84" t="str">
        <f t="shared" si="190"/>
        <v>N/A</v>
      </c>
      <c r="I726" s="85">
        <v>-2.2000000000000002</v>
      </c>
      <c r="J726" s="85">
        <v>-21.5</v>
      </c>
      <c r="K726" s="86" t="s">
        <v>112</v>
      </c>
      <c r="L726" s="87" t="str">
        <f t="shared" si="192"/>
        <v>No</v>
      </c>
    </row>
    <row r="727" spans="1:12">
      <c r="A727" s="164" t="s">
        <v>435</v>
      </c>
      <c r="B727" s="82" t="s">
        <v>50</v>
      </c>
      <c r="C727" s="88">
        <v>39492488</v>
      </c>
      <c r="D727" s="84" t="str">
        <f t="shared" si="188"/>
        <v>N/A</v>
      </c>
      <c r="E727" s="88">
        <v>42025400</v>
      </c>
      <c r="F727" s="84" t="str">
        <f t="shared" si="189"/>
        <v>N/A</v>
      </c>
      <c r="G727" s="88">
        <v>43010244</v>
      </c>
      <c r="H727" s="84" t="str">
        <f t="shared" si="190"/>
        <v>N/A</v>
      </c>
      <c r="I727" s="85">
        <v>6.4139999999999997</v>
      </c>
      <c r="J727" s="85">
        <v>2.343</v>
      </c>
      <c r="K727" s="86" t="s">
        <v>112</v>
      </c>
      <c r="L727" s="87" t="str">
        <f t="shared" si="192"/>
        <v>Yes</v>
      </c>
    </row>
    <row r="728" spans="1:12">
      <c r="A728" s="164" t="s">
        <v>689</v>
      </c>
      <c r="B728" s="82" t="s">
        <v>50</v>
      </c>
      <c r="C728" s="83">
        <v>5983</v>
      </c>
      <c r="D728" s="84" t="str">
        <f t="shared" si="188"/>
        <v>N/A</v>
      </c>
      <c r="E728" s="83">
        <v>6038</v>
      </c>
      <c r="F728" s="84" t="str">
        <f t="shared" si="189"/>
        <v>N/A</v>
      </c>
      <c r="G728" s="83">
        <v>5312</v>
      </c>
      <c r="H728" s="84" t="str">
        <f t="shared" si="190"/>
        <v>N/A</v>
      </c>
      <c r="I728" s="85">
        <v>0.91930000000000001</v>
      </c>
      <c r="J728" s="85">
        <v>-12</v>
      </c>
      <c r="K728" s="86" t="s">
        <v>112</v>
      </c>
      <c r="L728" s="87" t="str">
        <f t="shared" si="192"/>
        <v>Yes</v>
      </c>
    </row>
    <row r="729" spans="1:12">
      <c r="A729" s="164" t="s">
        <v>436</v>
      </c>
      <c r="B729" s="82" t="s">
        <v>50</v>
      </c>
      <c r="C729" s="88">
        <v>6600.7835533999996</v>
      </c>
      <c r="D729" s="84" t="str">
        <f t="shared" si="188"/>
        <v>N/A</v>
      </c>
      <c r="E729" s="88">
        <v>6960.1523682999996</v>
      </c>
      <c r="F729" s="84" t="str">
        <f t="shared" si="189"/>
        <v>N/A</v>
      </c>
      <c r="G729" s="88">
        <v>8096.8079819000004</v>
      </c>
      <c r="H729" s="84" t="str">
        <f t="shared" si="190"/>
        <v>N/A</v>
      </c>
      <c r="I729" s="85">
        <v>5.444</v>
      </c>
      <c r="J729" s="85">
        <v>16.329999999999998</v>
      </c>
      <c r="K729" s="86" t="s">
        <v>112</v>
      </c>
      <c r="L729" s="87" t="str">
        <f t="shared" si="192"/>
        <v>No</v>
      </c>
    </row>
    <row r="730" spans="1:12">
      <c r="A730" s="164" t="s">
        <v>437</v>
      </c>
      <c r="B730" s="82" t="s">
        <v>50</v>
      </c>
      <c r="C730" s="88">
        <v>2489603</v>
      </c>
      <c r="D730" s="84" t="str">
        <f t="shared" si="188"/>
        <v>N/A</v>
      </c>
      <c r="E730" s="88">
        <v>4230713</v>
      </c>
      <c r="F730" s="84" t="str">
        <f t="shared" si="189"/>
        <v>N/A</v>
      </c>
      <c r="G730" s="88">
        <v>5940201</v>
      </c>
      <c r="H730" s="84" t="str">
        <f t="shared" si="190"/>
        <v>N/A</v>
      </c>
      <c r="I730" s="85">
        <v>69.94</v>
      </c>
      <c r="J730" s="85">
        <v>40.409999999999997</v>
      </c>
      <c r="K730" s="86" t="s">
        <v>112</v>
      </c>
      <c r="L730" s="87" t="str">
        <f t="shared" si="192"/>
        <v>No</v>
      </c>
    </row>
    <row r="731" spans="1:12">
      <c r="A731" s="164" t="s">
        <v>39</v>
      </c>
      <c r="B731" s="82" t="s">
        <v>50</v>
      </c>
      <c r="C731" s="83">
        <v>3388</v>
      </c>
      <c r="D731" s="84" t="str">
        <f t="shared" si="188"/>
        <v>N/A</v>
      </c>
      <c r="E731" s="83">
        <v>3678</v>
      </c>
      <c r="F731" s="84" t="str">
        <f t="shared" si="189"/>
        <v>N/A</v>
      </c>
      <c r="G731" s="83">
        <v>3487</v>
      </c>
      <c r="H731" s="84" t="str">
        <f t="shared" si="190"/>
        <v>N/A</v>
      </c>
      <c r="I731" s="85">
        <v>8.56</v>
      </c>
      <c r="J731" s="85">
        <v>-5.19</v>
      </c>
      <c r="K731" s="86" t="s">
        <v>112</v>
      </c>
      <c r="L731" s="87" t="str">
        <f t="shared" si="192"/>
        <v>Yes</v>
      </c>
    </row>
    <row r="732" spans="1:12">
      <c r="A732" s="164" t="s">
        <v>438</v>
      </c>
      <c r="B732" s="82" t="s">
        <v>50</v>
      </c>
      <c r="C732" s="88">
        <v>734.82969303000004</v>
      </c>
      <c r="D732" s="84" t="str">
        <f t="shared" si="188"/>
        <v>N/A</v>
      </c>
      <c r="E732" s="88">
        <v>1150.2754213999999</v>
      </c>
      <c r="F732" s="84" t="str">
        <f t="shared" si="189"/>
        <v>N/A</v>
      </c>
      <c r="G732" s="88">
        <v>1703.5276742000001</v>
      </c>
      <c r="H732" s="84" t="str">
        <f t="shared" si="190"/>
        <v>N/A</v>
      </c>
      <c r="I732" s="85">
        <v>56.54</v>
      </c>
      <c r="J732" s="85">
        <v>48.1</v>
      </c>
      <c r="K732" s="86" t="s">
        <v>112</v>
      </c>
      <c r="L732" s="87" t="str">
        <f t="shared" si="192"/>
        <v>No</v>
      </c>
    </row>
    <row r="733" spans="1:12" ht="12.75" customHeight="1">
      <c r="A733" s="164" t="s">
        <v>439</v>
      </c>
      <c r="B733" s="82" t="s">
        <v>50</v>
      </c>
      <c r="C733" s="88">
        <v>1000956</v>
      </c>
      <c r="D733" s="84" t="str">
        <f t="shared" si="188"/>
        <v>N/A</v>
      </c>
      <c r="E733" s="88">
        <v>711213</v>
      </c>
      <c r="F733" s="84" t="str">
        <f t="shared" si="189"/>
        <v>N/A</v>
      </c>
      <c r="G733" s="88">
        <v>883256</v>
      </c>
      <c r="H733" s="84" t="str">
        <f t="shared" si="190"/>
        <v>N/A</v>
      </c>
      <c r="I733" s="85">
        <v>-28.9</v>
      </c>
      <c r="J733" s="85">
        <v>24.19</v>
      </c>
      <c r="K733" s="86" t="s">
        <v>112</v>
      </c>
      <c r="L733" s="87" t="str">
        <f t="shared" si="192"/>
        <v>No</v>
      </c>
    </row>
    <row r="734" spans="1:12">
      <c r="A734" s="164" t="s">
        <v>440</v>
      </c>
      <c r="B734" s="82" t="s">
        <v>50</v>
      </c>
      <c r="C734" s="83">
        <v>270</v>
      </c>
      <c r="D734" s="84" t="str">
        <f t="shared" si="188"/>
        <v>N/A</v>
      </c>
      <c r="E734" s="83">
        <v>171</v>
      </c>
      <c r="F734" s="84" t="str">
        <f t="shared" si="189"/>
        <v>N/A</v>
      </c>
      <c r="G734" s="83">
        <v>181</v>
      </c>
      <c r="H734" s="84" t="str">
        <f t="shared" si="190"/>
        <v>N/A</v>
      </c>
      <c r="I734" s="85">
        <v>-36.700000000000003</v>
      </c>
      <c r="J734" s="85">
        <v>5.8479999999999999</v>
      </c>
      <c r="K734" s="86" t="s">
        <v>112</v>
      </c>
      <c r="L734" s="87" t="str">
        <f t="shared" si="192"/>
        <v>Yes</v>
      </c>
    </row>
    <row r="735" spans="1:12">
      <c r="A735" s="164" t="s">
        <v>441</v>
      </c>
      <c r="B735" s="82" t="s">
        <v>50</v>
      </c>
      <c r="C735" s="88">
        <v>3707.2444443999998</v>
      </c>
      <c r="D735" s="84" t="str">
        <f t="shared" si="188"/>
        <v>N/A</v>
      </c>
      <c r="E735" s="88">
        <v>4159.1403509000002</v>
      </c>
      <c r="F735" s="84" t="str">
        <f t="shared" si="189"/>
        <v>N/A</v>
      </c>
      <c r="G735" s="88">
        <v>4879.8674032999998</v>
      </c>
      <c r="H735" s="84" t="str">
        <f t="shared" si="190"/>
        <v>N/A</v>
      </c>
      <c r="I735" s="85">
        <v>12.19</v>
      </c>
      <c r="J735" s="85">
        <v>17.329999999999998</v>
      </c>
      <c r="K735" s="86" t="s">
        <v>112</v>
      </c>
      <c r="L735" s="87" t="str">
        <f t="shared" si="192"/>
        <v>No</v>
      </c>
    </row>
    <row r="736" spans="1:12" ht="12.75" customHeight="1">
      <c r="A736" s="164" t="s">
        <v>442</v>
      </c>
      <c r="B736" s="82" t="s">
        <v>50</v>
      </c>
      <c r="C736" s="88">
        <v>2323653</v>
      </c>
      <c r="D736" s="84" t="str">
        <f t="shared" si="188"/>
        <v>N/A</v>
      </c>
      <c r="E736" s="88">
        <v>2639626</v>
      </c>
      <c r="F736" s="84" t="str">
        <f t="shared" si="189"/>
        <v>N/A</v>
      </c>
      <c r="G736" s="88">
        <v>2773143</v>
      </c>
      <c r="H736" s="84" t="str">
        <f t="shared" si="190"/>
        <v>N/A</v>
      </c>
      <c r="I736" s="85">
        <v>13.6</v>
      </c>
      <c r="J736" s="85">
        <v>5.0579999999999998</v>
      </c>
      <c r="K736" s="86" t="s">
        <v>112</v>
      </c>
      <c r="L736" s="87" t="str">
        <f t="shared" si="192"/>
        <v>Yes</v>
      </c>
    </row>
    <row r="737" spans="1:12">
      <c r="A737" s="164" t="s">
        <v>443</v>
      </c>
      <c r="B737" s="82" t="s">
        <v>50</v>
      </c>
      <c r="C737" s="83">
        <v>1427</v>
      </c>
      <c r="D737" s="84" t="str">
        <f t="shared" si="188"/>
        <v>N/A</v>
      </c>
      <c r="E737" s="83">
        <v>1727</v>
      </c>
      <c r="F737" s="84" t="str">
        <f t="shared" si="189"/>
        <v>N/A</v>
      </c>
      <c r="G737" s="83">
        <v>1700</v>
      </c>
      <c r="H737" s="84" t="str">
        <f t="shared" si="190"/>
        <v>N/A</v>
      </c>
      <c r="I737" s="85">
        <v>21.02</v>
      </c>
      <c r="J737" s="85">
        <v>-1.56</v>
      </c>
      <c r="K737" s="86" t="s">
        <v>112</v>
      </c>
      <c r="L737" s="87" t="str">
        <f t="shared" si="192"/>
        <v>Yes</v>
      </c>
    </row>
    <row r="738" spans="1:12">
      <c r="A738" s="164" t="s">
        <v>444</v>
      </c>
      <c r="B738" s="82" t="s">
        <v>50</v>
      </c>
      <c r="C738" s="88">
        <v>1628.3482830999999</v>
      </c>
      <c r="D738" s="84" t="str">
        <f t="shared" si="188"/>
        <v>N/A</v>
      </c>
      <c r="E738" s="88">
        <v>1528.4458599</v>
      </c>
      <c r="F738" s="84" t="str">
        <f t="shared" si="189"/>
        <v>N/A</v>
      </c>
      <c r="G738" s="88">
        <v>1631.2605882</v>
      </c>
      <c r="H738" s="84" t="str">
        <f t="shared" si="190"/>
        <v>N/A</v>
      </c>
      <c r="I738" s="85">
        <v>-6.14</v>
      </c>
      <c r="J738" s="85">
        <v>6.7270000000000003</v>
      </c>
      <c r="K738" s="86" t="s">
        <v>112</v>
      </c>
      <c r="L738" s="87" t="str">
        <f t="shared" si="192"/>
        <v>Yes</v>
      </c>
    </row>
    <row r="739" spans="1:12">
      <c r="A739" s="164" t="s">
        <v>445</v>
      </c>
      <c r="B739" s="82" t="s">
        <v>50</v>
      </c>
      <c r="C739" s="88">
        <v>11463803</v>
      </c>
      <c r="D739" s="84" t="str">
        <f t="shared" si="188"/>
        <v>N/A</v>
      </c>
      <c r="E739" s="88">
        <v>13638236</v>
      </c>
      <c r="F739" s="84" t="str">
        <f t="shared" si="189"/>
        <v>N/A</v>
      </c>
      <c r="G739" s="88">
        <v>13485795</v>
      </c>
      <c r="H739" s="84" t="str">
        <f t="shared" si="190"/>
        <v>N/A</v>
      </c>
      <c r="I739" s="85">
        <v>18.97</v>
      </c>
      <c r="J739" s="85">
        <v>-1.1200000000000001</v>
      </c>
      <c r="K739" s="86" t="s">
        <v>112</v>
      </c>
      <c r="L739" s="87" t="str">
        <f t="shared" si="192"/>
        <v>Yes</v>
      </c>
    </row>
    <row r="740" spans="1:12">
      <c r="A740" s="164" t="s">
        <v>446</v>
      </c>
      <c r="B740" s="82" t="s">
        <v>50</v>
      </c>
      <c r="C740" s="83">
        <v>1200</v>
      </c>
      <c r="D740" s="84" t="str">
        <f t="shared" si="188"/>
        <v>N/A</v>
      </c>
      <c r="E740" s="83">
        <v>1027</v>
      </c>
      <c r="F740" s="84" t="str">
        <f t="shared" si="189"/>
        <v>N/A</v>
      </c>
      <c r="G740" s="83">
        <v>1114</v>
      </c>
      <c r="H740" s="84" t="str">
        <f t="shared" si="190"/>
        <v>N/A</v>
      </c>
      <c r="I740" s="85">
        <v>-14.4</v>
      </c>
      <c r="J740" s="85">
        <v>8.4710000000000001</v>
      </c>
      <c r="K740" s="86" t="s">
        <v>112</v>
      </c>
      <c r="L740" s="87" t="str">
        <f t="shared" si="192"/>
        <v>Yes</v>
      </c>
    </row>
    <row r="741" spans="1:12">
      <c r="A741" s="164" t="s">
        <v>447</v>
      </c>
      <c r="B741" s="82" t="s">
        <v>50</v>
      </c>
      <c r="C741" s="88">
        <v>9553.1691666999996</v>
      </c>
      <c r="D741" s="84" t="str">
        <f t="shared" si="188"/>
        <v>N/A</v>
      </c>
      <c r="E741" s="88">
        <v>13279.684518</v>
      </c>
      <c r="F741" s="84" t="str">
        <f t="shared" si="189"/>
        <v>N/A</v>
      </c>
      <c r="G741" s="88">
        <v>12105.740575</v>
      </c>
      <c r="H741" s="84" t="str">
        <f t="shared" si="190"/>
        <v>N/A</v>
      </c>
      <c r="I741" s="85">
        <v>39.01</v>
      </c>
      <c r="J741" s="85">
        <v>-8.84</v>
      </c>
      <c r="K741" s="86" t="s">
        <v>112</v>
      </c>
      <c r="L741" s="87" t="str">
        <f t="shared" si="192"/>
        <v>Yes</v>
      </c>
    </row>
    <row r="742" spans="1:12" ht="12.75" customHeight="1">
      <c r="A742" s="164" t="s">
        <v>448</v>
      </c>
      <c r="B742" s="82" t="s">
        <v>50</v>
      </c>
      <c r="C742" s="88">
        <v>0</v>
      </c>
      <c r="D742" s="84" t="str">
        <f t="shared" si="188"/>
        <v>N/A</v>
      </c>
      <c r="E742" s="88">
        <v>0</v>
      </c>
      <c r="F742" s="84" t="str">
        <f t="shared" si="189"/>
        <v>N/A</v>
      </c>
      <c r="G742" s="88">
        <v>0</v>
      </c>
      <c r="H742" s="84" t="str">
        <f t="shared" si="190"/>
        <v>N/A</v>
      </c>
      <c r="I742" s="85" t="s">
        <v>1090</v>
      </c>
      <c r="J742" s="85" t="s">
        <v>1090</v>
      </c>
      <c r="K742" s="86" t="s">
        <v>112</v>
      </c>
      <c r="L742" s="87" t="str">
        <f t="shared" si="192"/>
        <v>N/A</v>
      </c>
    </row>
    <row r="743" spans="1:12">
      <c r="A743" s="164" t="s">
        <v>690</v>
      </c>
      <c r="B743" s="82" t="s">
        <v>50</v>
      </c>
      <c r="C743" s="83">
        <v>0</v>
      </c>
      <c r="D743" s="84" t="str">
        <f t="shared" si="188"/>
        <v>N/A</v>
      </c>
      <c r="E743" s="83">
        <v>0</v>
      </c>
      <c r="F743" s="84" t="str">
        <f t="shared" si="189"/>
        <v>N/A</v>
      </c>
      <c r="G743" s="83">
        <v>0</v>
      </c>
      <c r="H743" s="84" t="str">
        <f t="shared" si="190"/>
        <v>N/A</v>
      </c>
      <c r="I743" s="85" t="s">
        <v>1090</v>
      </c>
      <c r="J743" s="85" t="s">
        <v>1090</v>
      </c>
      <c r="K743" s="86" t="s">
        <v>112</v>
      </c>
      <c r="L743" s="87" t="str">
        <f t="shared" si="192"/>
        <v>N/A</v>
      </c>
    </row>
    <row r="744" spans="1:12">
      <c r="A744" s="164" t="s">
        <v>449</v>
      </c>
      <c r="B744" s="82" t="s">
        <v>50</v>
      </c>
      <c r="C744" s="88" t="s">
        <v>1090</v>
      </c>
      <c r="D744" s="84" t="str">
        <f t="shared" si="188"/>
        <v>N/A</v>
      </c>
      <c r="E744" s="88" t="s">
        <v>1090</v>
      </c>
      <c r="F744" s="84" t="str">
        <f t="shared" si="189"/>
        <v>N/A</v>
      </c>
      <c r="G744" s="88" t="s">
        <v>1090</v>
      </c>
      <c r="H744" s="84" t="str">
        <f t="shared" si="190"/>
        <v>N/A</v>
      </c>
      <c r="I744" s="85" t="s">
        <v>1090</v>
      </c>
      <c r="J744" s="85" t="s">
        <v>1090</v>
      </c>
      <c r="K744" s="86" t="s">
        <v>112</v>
      </c>
      <c r="L744" s="87" t="str">
        <f t="shared" si="192"/>
        <v>N/A</v>
      </c>
    </row>
    <row r="745" spans="1:12">
      <c r="A745" s="164" t="s">
        <v>450</v>
      </c>
      <c r="B745" s="82" t="s">
        <v>50</v>
      </c>
      <c r="C745" s="88">
        <v>760952</v>
      </c>
      <c r="D745" s="84" t="str">
        <f t="shared" si="188"/>
        <v>N/A</v>
      </c>
      <c r="E745" s="88">
        <v>1483692</v>
      </c>
      <c r="F745" s="84" t="str">
        <f t="shared" si="189"/>
        <v>N/A</v>
      </c>
      <c r="G745" s="88">
        <v>1060192</v>
      </c>
      <c r="H745" s="84" t="str">
        <f t="shared" si="190"/>
        <v>N/A</v>
      </c>
      <c r="I745" s="85">
        <v>94.98</v>
      </c>
      <c r="J745" s="85">
        <v>-28.5</v>
      </c>
      <c r="K745" s="86" t="s">
        <v>112</v>
      </c>
      <c r="L745" s="87" t="str">
        <f t="shared" si="192"/>
        <v>No</v>
      </c>
    </row>
    <row r="746" spans="1:12">
      <c r="A746" s="164" t="s">
        <v>141</v>
      </c>
      <c r="B746" s="82" t="s">
        <v>50</v>
      </c>
      <c r="C746" s="83">
        <v>98</v>
      </c>
      <c r="D746" s="84" t="str">
        <f t="shared" si="188"/>
        <v>N/A</v>
      </c>
      <c r="E746" s="83">
        <v>145</v>
      </c>
      <c r="F746" s="84" t="str">
        <f t="shared" si="189"/>
        <v>N/A</v>
      </c>
      <c r="G746" s="83">
        <v>112</v>
      </c>
      <c r="H746" s="84" t="str">
        <f t="shared" si="190"/>
        <v>N/A</v>
      </c>
      <c r="I746" s="85">
        <v>47.96</v>
      </c>
      <c r="J746" s="85">
        <v>-22.8</v>
      </c>
      <c r="K746" s="86" t="s">
        <v>112</v>
      </c>
      <c r="L746" s="87" t="str">
        <f t="shared" si="192"/>
        <v>No</v>
      </c>
    </row>
    <row r="747" spans="1:12">
      <c r="A747" s="164" t="s">
        <v>451</v>
      </c>
      <c r="B747" s="82" t="s">
        <v>50</v>
      </c>
      <c r="C747" s="88">
        <v>7764.8163265000003</v>
      </c>
      <c r="D747" s="84" t="str">
        <f t="shared" si="188"/>
        <v>N/A</v>
      </c>
      <c r="E747" s="88">
        <v>10232.358620999999</v>
      </c>
      <c r="F747" s="84" t="str">
        <f t="shared" si="189"/>
        <v>N/A</v>
      </c>
      <c r="G747" s="88">
        <v>9466</v>
      </c>
      <c r="H747" s="84" t="str">
        <f t="shared" si="190"/>
        <v>N/A</v>
      </c>
      <c r="I747" s="85">
        <v>31.78</v>
      </c>
      <c r="J747" s="85">
        <v>-7.49</v>
      </c>
      <c r="K747" s="86" t="s">
        <v>112</v>
      </c>
      <c r="L747" s="87" t="str">
        <f t="shared" si="192"/>
        <v>Yes</v>
      </c>
    </row>
    <row r="748" spans="1:12">
      <c r="A748" s="166" t="s">
        <v>1058</v>
      </c>
      <c r="B748" s="82" t="s">
        <v>50</v>
      </c>
      <c r="C748" s="88" t="s">
        <v>50</v>
      </c>
      <c r="D748" s="84" t="str">
        <f t="shared" si="188"/>
        <v>N/A</v>
      </c>
      <c r="E748" s="88" t="s">
        <v>50</v>
      </c>
      <c r="F748" s="84" t="str">
        <f t="shared" si="189"/>
        <v>N/A</v>
      </c>
      <c r="G748" s="88">
        <v>646</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11</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646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9905723</v>
      </c>
      <c r="D754" s="84" t="str">
        <f t="shared" si="188"/>
        <v>N/A</v>
      </c>
      <c r="E754" s="88">
        <v>10210334</v>
      </c>
      <c r="F754" s="84" t="str">
        <f t="shared" si="189"/>
        <v>N/A</v>
      </c>
      <c r="G754" s="88">
        <v>7214407</v>
      </c>
      <c r="H754" s="84" t="str">
        <f t="shared" si="190"/>
        <v>N/A</v>
      </c>
      <c r="I754" s="85">
        <v>3.0750000000000002</v>
      </c>
      <c r="J754" s="85">
        <v>-29.3</v>
      </c>
      <c r="K754" s="86" t="s">
        <v>112</v>
      </c>
      <c r="L754" s="87" t="str">
        <f t="shared" si="192"/>
        <v>No</v>
      </c>
    </row>
    <row r="755" spans="1:12">
      <c r="A755" s="164" t="s">
        <v>453</v>
      </c>
      <c r="B755" s="82" t="s">
        <v>50</v>
      </c>
      <c r="C755" s="83">
        <v>8751</v>
      </c>
      <c r="D755" s="84" t="str">
        <f t="shared" si="188"/>
        <v>N/A</v>
      </c>
      <c r="E755" s="83">
        <v>8770</v>
      </c>
      <c r="F755" s="84" t="str">
        <f t="shared" si="189"/>
        <v>N/A</v>
      </c>
      <c r="G755" s="83">
        <v>7188</v>
      </c>
      <c r="H755" s="84" t="str">
        <f t="shared" si="190"/>
        <v>N/A</v>
      </c>
      <c r="I755" s="85">
        <v>0.21709999999999999</v>
      </c>
      <c r="J755" s="85">
        <v>-18</v>
      </c>
      <c r="K755" s="86" t="s">
        <v>112</v>
      </c>
      <c r="L755" s="87" t="str">
        <f t="shared" si="192"/>
        <v>No</v>
      </c>
    </row>
    <row r="756" spans="1:12">
      <c r="A756" s="164" t="s">
        <v>454</v>
      </c>
      <c r="B756" s="82" t="s">
        <v>50</v>
      </c>
      <c r="C756" s="88">
        <v>1131.9532624999999</v>
      </c>
      <c r="D756" s="84" t="str">
        <f t="shared" si="188"/>
        <v>N/A</v>
      </c>
      <c r="E756" s="88">
        <v>1164.2342074999999</v>
      </c>
      <c r="F756" s="84" t="str">
        <f t="shared" si="189"/>
        <v>N/A</v>
      </c>
      <c r="G756" s="88">
        <v>1003.6737618</v>
      </c>
      <c r="H756" s="84" t="str">
        <f t="shared" si="190"/>
        <v>N/A</v>
      </c>
      <c r="I756" s="85">
        <v>2.8519999999999999</v>
      </c>
      <c r="J756" s="85">
        <v>-13.8</v>
      </c>
      <c r="K756" s="86" t="s">
        <v>112</v>
      </c>
      <c r="L756" s="87" t="str">
        <f t="shared" si="192"/>
        <v>Yes</v>
      </c>
    </row>
    <row r="757" spans="1:12">
      <c r="A757" s="164" t="s">
        <v>455</v>
      </c>
      <c r="B757" s="82" t="s">
        <v>50</v>
      </c>
      <c r="C757" s="88">
        <v>4453614</v>
      </c>
      <c r="D757" s="84" t="str">
        <f t="shared" ref="D757:D765" si="194">IF($B757="N/A","N/A",IF(C757&gt;10,"No",IF(C757&lt;-10,"No","Yes")))</f>
        <v>N/A</v>
      </c>
      <c r="E757" s="88">
        <v>314350</v>
      </c>
      <c r="F757" s="84" t="str">
        <f t="shared" ref="F757:F765" si="195">IF($B757="N/A","N/A",IF(E757&gt;10,"No",IF(E757&lt;-10,"No","Yes")))</f>
        <v>N/A</v>
      </c>
      <c r="G757" s="88">
        <v>198238</v>
      </c>
      <c r="H757" s="84" t="str">
        <f t="shared" ref="H757:H765" si="196">IF($B757="N/A","N/A",IF(G757&gt;10,"No",IF(G757&lt;-10,"No","Yes")))</f>
        <v>N/A</v>
      </c>
      <c r="I757" s="85">
        <v>-92.9</v>
      </c>
      <c r="J757" s="85">
        <v>-36.9</v>
      </c>
      <c r="K757" s="86" t="s">
        <v>112</v>
      </c>
      <c r="L757" s="87" t="str">
        <f t="shared" ref="L757:L765" si="197">IF(J757="Div by 0", "N/A", IF(K757="N/A","N/A", IF(J757&gt;VALUE(MID(K757,1,2)), "No", IF(J757&lt;-1*VALUE(MID(K757,1,2)), "No", "Yes"))))</f>
        <v>No</v>
      </c>
    </row>
    <row r="758" spans="1:12">
      <c r="A758" s="164" t="s">
        <v>142</v>
      </c>
      <c r="B758" s="82" t="s">
        <v>50</v>
      </c>
      <c r="C758" s="83">
        <v>165</v>
      </c>
      <c r="D758" s="84" t="str">
        <f t="shared" si="194"/>
        <v>N/A</v>
      </c>
      <c r="E758" s="83">
        <v>18</v>
      </c>
      <c r="F758" s="84" t="str">
        <f t="shared" si="195"/>
        <v>N/A</v>
      </c>
      <c r="G758" s="83">
        <v>11</v>
      </c>
      <c r="H758" s="84" t="str">
        <f t="shared" si="196"/>
        <v>N/A</v>
      </c>
      <c r="I758" s="85">
        <v>-89.1</v>
      </c>
      <c r="J758" s="85">
        <v>-38.9</v>
      </c>
      <c r="K758" s="86" t="s">
        <v>112</v>
      </c>
      <c r="L758" s="87" t="str">
        <f t="shared" si="197"/>
        <v>No</v>
      </c>
    </row>
    <row r="759" spans="1:12">
      <c r="A759" s="164" t="s">
        <v>456</v>
      </c>
      <c r="B759" s="82" t="s">
        <v>50</v>
      </c>
      <c r="C759" s="88">
        <v>26991.599999999999</v>
      </c>
      <c r="D759" s="84" t="str">
        <f t="shared" si="194"/>
        <v>N/A</v>
      </c>
      <c r="E759" s="88">
        <v>17463.888889000002</v>
      </c>
      <c r="F759" s="84" t="str">
        <f t="shared" si="195"/>
        <v>N/A</v>
      </c>
      <c r="G759" s="88">
        <v>18021.636364000002</v>
      </c>
      <c r="H759" s="84" t="str">
        <f t="shared" si="196"/>
        <v>N/A</v>
      </c>
      <c r="I759" s="85">
        <v>-35.299999999999997</v>
      </c>
      <c r="J759" s="85">
        <v>3.194</v>
      </c>
      <c r="K759" s="86" t="s">
        <v>112</v>
      </c>
      <c r="L759" s="87" t="str">
        <f t="shared" si="197"/>
        <v>Yes</v>
      </c>
    </row>
    <row r="760" spans="1:12">
      <c r="A760" s="164" t="s">
        <v>457</v>
      </c>
      <c r="B760" s="82" t="s">
        <v>50</v>
      </c>
      <c r="C760" s="88">
        <v>41547457</v>
      </c>
      <c r="D760" s="84" t="str">
        <f t="shared" si="194"/>
        <v>N/A</v>
      </c>
      <c r="E760" s="88">
        <v>52800384</v>
      </c>
      <c r="F760" s="84" t="str">
        <f t="shared" si="195"/>
        <v>N/A</v>
      </c>
      <c r="G760" s="88">
        <v>43190696</v>
      </c>
      <c r="H760" s="84" t="str">
        <f t="shared" si="196"/>
        <v>N/A</v>
      </c>
      <c r="I760" s="85">
        <v>27.08</v>
      </c>
      <c r="J760" s="85">
        <v>-18.2</v>
      </c>
      <c r="K760" s="86" t="s">
        <v>112</v>
      </c>
      <c r="L760" s="87" t="str">
        <f t="shared" si="197"/>
        <v>No</v>
      </c>
    </row>
    <row r="761" spans="1:12">
      <c r="A761" s="164" t="s">
        <v>458</v>
      </c>
      <c r="B761" s="82" t="s">
        <v>50</v>
      </c>
      <c r="C761" s="83">
        <v>9150</v>
      </c>
      <c r="D761" s="84" t="str">
        <f t="shared" si="194"/>
        <v>N/A</v>
      </c>
      <c r="E761" s="83">
        <v>9227</v>
      </c>
      <c r="F761" s="84" t="str">
        <f t="shared" si="195"/>
        <v>N/A</v>
      </c>
      <c r="G761" s="83">
        <v>7986</v>
      </c>
      <c r="H761" s="84" t="str">
        <f t="shared" si="196"/>
        <v>N/A</v>
      </c>
      <c r="I761" s="85">
        <v>0.84150000000000003</v>
      </c>
      <c r="J761" s="85">
        <v>-13.4</v>
      </c>
      <c r="K761" s="86" t="s">
        <v>112</v>
      </c>
      <c r="L761" s="87" t="str">
        <f t="shared" si="197"/>
        <v>Yes</v>
      </c>
    </row>
    <row r="762" spans="1:12">
      <c r="A762" s="164" t="s">
        <v>459</v>
      </c>
      <c r="B762" s="82" t="s">
        <v>50</v>
      </c>
      <c r="C762" s="88">
        <v>4540.7056831</v>
      </c>
      <c r="D762" s="84" t="str">
        <f t="shared" si="194"/>
        <v>N/A</v>
      </c>
      <c r="E762" s="88">
        <v>5722.3782377999996</v>
      </c>
      <c r="F762" s="84" t="str">
        <f t="shared" si="195"/>
        <v>N/A</v>
      </c>
      <c r="G762" s="88">
        <v>5408.3015277000004</v>
      </c>
      <c r="H762" s="84" t="str">
        <f t="shared" si="196"/>
        <v>N/A</v>
      </c>
      <c r="I762" s="85">
        <v>26.02</v>
      </c>
      <c r="J762" s="85">
        <v>-5.49</v>
      </c>
      <c r="K762" s="86" t="s">
        <v>112</v>
      </c>
      <c r="L762" s="87" t="str">
        <f t="shared" si="197"/>
        <v>Yes</v>
      </c>
    </row>
    <row r="763" spans="1:12">
      <c r="A763" s="164" t="s">
        <v>460</v>
      </c>
      <c r="B763" s="82" t="s">
        <v>50</v>
      </c>
      <c r="C763" s="88">
        <v>9717314</v>
      </c>
      <c r="D763" s="84" t="str">
        <f t="shared" si="194"/>
        <v>N/A</v>
      </c>
      <c r="E763" s="88">
        <v>7995622</v>
      </c>
      <c r="F763" s="84" t="str">
        <f t="shared" si="195"/>
        <v>N/A</v>
      </c>
      <c r="G763" s="88">
        <v>7654984</v>
      </c>
      <c r="H763" s="84" t="str">
        <f t="shared" si="196"/>
        <v>N/A</v>
      </c>
      <c r="I763" s="85">
        <v>-17.7</v>
      </c>
      <c r="J763" s="85">
        <v>-4.26</v>
      </c>
      <c r="K763" s="86" t="s">
        <v>112</v>
      </c>
      <c r="L763" s="87" t="str">
        <f t="shared" si="197"/>
        <v>Yes</v>
      </c>
    </row>
    <row r="764" spans="1:12">
      <c r="A764" s="164" t="s">
        <v>143</v>
      </c>
      <c r="B764" s="82" t="s">
        <v>50</v>
      </c>
      <c r="C764" s="83">
        <v>1059</v>
      </c>
      <c r="D764" s="84" t="str">
        <f t="shared" si="194"/>
        <v>N/A</v>
      </c>
      <c r="E764" s="83">
        <v>559</v>
      </c>
      <c r="F764" s="84" t="str">
        <f t="shared" si="195"/>
        <v>N/A</v>
      </c>
      <c r="G764" s="83">
        <v>541</v>
      </c>
      <c r="H764" s="84" t="str">
        <f t="shared" si="196"/>
        <v>N/A</v>
      </c>
      <c r="I764" s="85">
        <v>-47.2</v>
      </c>
      <c r="J764" s="85">
        <v>-3.22</v>
      </c>
      <c r="K764" s="86" t="s">
        <v>112</v>
      </c>
      <c r="L764" s="87" t="str">
        <f t="shared" si="197"/>
        <v>Yes</v>
      </c>
    </row>
    <row r="765" spans="1:12">
      <c r="A765" s="164" t="s">
        <v>461</v>
      </c>
      <c r="B765" s="101" t="s">
        <v>50</v>
      </c>
      <c r="C765" s="98">
        <v>9175.9338998999992</v>
      </c>
      <c r="D765" s="103" t="str">
        <f t="shared" si="194"/>
        <v>N/A</v>
      </c>
      <c r="E765" s="98">
        <v>14303.438283</v>
      </c>
      <c r="F765" s="103" t="str">
        <f t="shared" si="195"/>
        <v>N/A</v>
      </c>
      <c r="G765" s="98">
        <v>14149.693160999999</v>
      </c>
      <c r="H765" s="103" t="str">
        <f t="shared" si="196"/>
        <v>N/A</v>
      </c>
      <c r="I765" s="104">
        <v>55.88</v>
      </c>
      <c r="J765" s="104">
        <v>-1.07</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2924.6520184999999</v>
      </c>
      <c r="D767" s="107" t="str">
        <f t="shared" ref="D767:D786" si="198">IF($B767="N/A","N/A",IF(C767&gt;10,"No",IF(C767&lt;-10,"No","Yes")))</f>
        <v>N/A</v>
      </c>
      <c r="E767" s="159">
        <v>3067.1647456000001</v>
      </c>
      <c r="F767" s="107" t="str">
        <f t="shared" ref="F767:F786" si="199">IF($B767="N/A","N/A",IF(E767&gt;10,"No",IF(E767&lt;-10,"No","Yes")))</f>
        <v>N/A</v>
      </c>
      <c r="G767" s="159">
        <v>2669.1795834999998</v>
      </c>
      <c r="H767" s="107" t="str">
        <f t="shared" ref="H767:H786" si="200">IF($B767="N/A","N/A",IF(G767&gt;10,"No",IF(G767&lt;-10,"No","Yes")))</f>
        <v>N/A</v>
      </c>
      <c r="I767" s="108">
        <v>4.8730000000000002</v>
      </c>
      <c r="J767" s="108">
        <v>-13</v>
      </c>
      <c r="K767" s="118" t="s">
        <v>112</v>
      </c>
      <c r="L767" s="109" t="str">
        <f t="shared" ref="L767:L786" si="201">IF(J767="Div by 0", "N/A", IF(K767="N/A","N/A", IF(J767&gt;VALUE(MID(K767,1,2)), "No", IF(J767&lt;-1*VALUE(MID(K767,1,2)), "No", "Yes"))))</f>
        <v>Yes</v>
      </c>
    </row>
    <row r="768" spans="1:12">
      <c r="A768" s="144" t="s">
        <v>583</v>
      </c>
      <c r="B768" s="82" t="s">
        <v>50</v>
      </c>
      <c r="C768" s="88">
        <v>2379.8055315000001</v>
      </c>
      <c r="D768" s="84" t="str">
        <f t="shared" si="198"/>
        <v>N/A</v>
      </c>
      <c r="E768" s="88">
        <v>2330.6867364999998</v>
      </c>
      <c r="F768" s="84" t="str">
        <f t="shared" si="199"/>
        <v>N/A</v>
      </c>
      <c r="G768" s="88">
        <v>1777.0957811000001</v>
      </c>
      <c r="H768" s="84" t="str">
        <f t="shared" si="200"/>
        <v>N/A</v>
      </c>
      <c r="I768" s="85">
        <v>-2.06</v>
      </c>
      <c r="J768" s="85">
        <v>-23.8</v>
      </c>
      <c r="K768" s="86" t="s">
        <v>112</v>
      </c>
      <c r="L768" s="87" t="str">
        <f t="shared" si="201"/>
        <v>No</v>
      </c>
    </row>
    <row r="769" spans="1:12">
      <c r="A769" s="144" t="s">
        <v>586</v>
      </c>
      <c r="B769" s="82" t="s">
        <v>50</v>
      </c>
      <c r="C769" s="88">
        <v>3915.2849839</v>
      </c>
      <c r="D769" s="84" t="str">
        <f t="shared" si="198"/>
        <v>N/A</v>
      </c>
      <c r="E769" s="88">
        <v>4269.1379585000004</v>
      </c>
      <c r="F769" s="84" t="str">
        <f t="shared" si="199"/>
        <v>N/A</v>
      </c>
      <c r="G769" s="88">
        <v>3851.1880261000001</v>
      </c>
      <c r="H769" s="84" t="str">
        <f t="shared" si="200"/>
        <v>N/A</v>
      </c>
      <c r="I769" s="85">
        <v>9.0380000000000003</v>
      </c>
      <c r="J769" s="85">
        <v>-9.7899999999999991</v>
      </c>
      <c r="K769" s="86" t="s">
        <v>112</v>
      </c>
      <c r="L769" s="87" t="str">
        <f t="shared" si="201"/>
        <v>Yes</v>
      </c>
    </row>
    <row r="770" spans="1:12">
      <c r="A770" s="144" t="s">
        <v>589</v>
      </c>
      <c r="B770" s="82" t="s">
        <v>50</v>
      </c>
      <c r="C770" s="88">
        <v>187.01746097</v>
      </c>
      <c r="D770" s="84" t="str">
        <f t="shared" si="198"/>
        <v>N/A</v>
      </c>
      <c r="E770" s="88">
        <v>84.696428570999998</v>
      </c>
      <c r="F770" s="84" t="str">
        <f t="shared" si="199"/>
        <v>N/A</v>
      </c>
      <c r="G770" s="88">
        <v>65.698467086999997</v>
      </c>
      <c r="H770" s="84" t="str">
        <f t="shared" si="200"/>
        <v>N/A</v>
      </c>
      <c r="I770" s="85">
        <v>-54.7</v>
      </c>
      <c r="J770" s="85">
        <v>-22.4</v>
      </c>
      <c r="K770" s="86" t="s">
        <v>112</v>
      </c>
      <c r="L770" s="87" t="str">
        <f t="shared" si="201"/>
        <v>No</v>
      </c>
    </row>
    <row r="771" spans="1:12">
      <c r="A771" s="144" t="s">
        <v>591</v>
      </c>
      <c r="B771" s="82" t="s">
        <v>50</v>
      </c>
      <c r="C771" s="88">
        <v>58.379359770999997</v>
      </c>
      <c r="D771" s="84" t="str">
        <f t="shared" si="198"/>
        <v>N/A</v>
      </c>
      <c r="E771" s="88">
        <v>45.936337328999997</v>
      </c>
      <c r="F771" s="84" t="str">
        <f t="shared" si="199"/>
        <v>N/A</v>
      </c>
      <c r="G771" s="88">
        <v>82.114561027999997</v>
      </c>
      <c r="H771" s="84" t="str">
        <f t="shared" si="200"/>
        <v>N/A</v>
      </c>
      <c r="I771" s="85">
        <v>-21.3</v>
      </c>
      <c r="J771" s="85">
        <v>78.760000000000005</v>
      </c>
      <c r="K771" s="86" t="s">
        <v>112</v>
      </c>
      <c r="L771" s="87" t="str">
        <f t="shared" si="201"/>
        <v>No</v>
      </c>
    </row>
    <row r="772" spans="1:12">
      <c r="A772" s="164" t="s">
        <v>627</v>
      </c>
      <c r="B772" s="82" t="s">
        <v>50</v>
      </c>
      <c r="C772" s="88">
        <v>2731.3386052000001</v>
      </c>
      <c r="D772" s="84" t="str">
        <f t="shared" si="198"/>
        <v>N/A</v>
      </c>
      <c r="E772" s="88">
        <v>2761.6828270000001</v>
      </c>
      <c r="F772" s="84" t="str">
        <f t="shared" si="199"/>
        <v>N/A</v>
      </c>
      <c r="G772" s="88">
        <v>2480.2223008999999</v>
      </c>
      <c r="H772" s="84" t="str">
        <f t="shared" si="200"/>
        <v>N/A</v>
      </c>
      <c r="I772" s="85">
        <v>1.111</v>
      </c>
      <c r="J772" s="85">
        <v>-10.199999999999999</v>
      </c>
      <c r="K772" s="86" t="s">
        <v>112</v>
      </c>
      <c r="L772" s="87" t="str">
        <f t="shared" si="201"/>
        <v>Yes</v>
      </c>
    </row>
    <row r="773" spans="1:12">
      <c r="A773" s="144" t="s">
        <v>583</v>
      </c>
      <c r="B773" s="82" t="s">
        <v>50</v>
      </c>
      <c r="C773" s="88">
        <v>3775.7614520000002</v>
      </c>
      <c r="D773" s="84" t="str">
        <f t="shared" si="198"/>
        <v>N/A</v>
      </c>
      <c r="E773" s="88">
        <v>4847.4842932000001</v>
      </c>
      <c r="F773" s="84" t="str">
        <f t="shared" si="199"/>
        <v>N/A</v>
      </c>
      <c r="G773" s="88">
        <v>4942.2542758999998</v>
      </c>
      <c r="H773" s="84" t="str">
        <f t="shared" si="200"/>
        <v>N/A</v>
      </c>
      <c r="I773" s="85">
        <v>28.38</v>
      </c>
      <c r="J773" s="85">
        <v>1.9550000000000001</v>
      </c>
      <c r="K773" s="86" t="s">
        <v>112</v>
      </c>
      <c r="L773" s="87" t="str">
        <f t="shared" si="201"/>
        <v>Yes</v>
      </c>
    </row>
    <row r="774" spans="1:12">
      <c r="A774" s="144" t="s">
        <v>586</v>
      </c>
      <c r="B774" s="82" t="s">
        <v>50</v>
      </c>
      <c r="C774" s="88">
        <v>3508.8657235000001</v>
      </c>
      <c r="D774" s="84" t="str">
        <f t="shared" si="198"/>
        <v>N/A</v>
      </c>
      <c r="E774" s="88">
        <v>3646.619173</v>
      </c>
      <c r="F774" s="84" t="str">
        <f t="shared" si="199"/>
        <v>N/A</v>
      </c>
      <c r="G774" s="88">
        <v>3392.6131102999998</v>
      </c>
      <c r="H774" s="84" t="str">
        <f t="shared" si="200"/>
        <v>N/A</v>
      </c>
      <c r="I774" s="85">
        <v>3.9260000000000002</v>
      </c>
      <c r="J774" s="85">
        <v>-6.97</v>
      </c>
      <c r="K774" s="86" t="s">
        <v>112</v>
      </c>
      <c r="L774" s="87" t="str">
        <f t="shared" si="201"/>
        <v>Yes</v>
      </c>
    </row>
    <row r="775" spans="1:12">
      <c r="A775" s="144" t="s">
        <v>589</v>
      </c>
      <c r="B775" s="82" t="s">
        <v>50</v>
      </c>
      <c r="C775" s="88">
        <v>439.84531635000002</v>
      </c>
      <c r="D775" s="84" t="str">
        <f t="shared" si="198"/>
        <v>N/A</v>
      </c>
      <c r="E775" s="88">
        <v>247.45163690000001</v>
      </c>
      <c r="F775" s="84" t="str">
        <f t="shared" si="199"/>
        <v>N/A</v>
      </c>
      <c r="G775" s="88">
        <v>216.49936880000001</v>
      </c>
      <c r="H775" s="84" t="str">
        <f t="shared" si="200"/>
        <v>N/A</v>
      </c>
      <c r="I775" s="85">
        <v>-43.7</v>
      </c>
      <c r="J775" s="85">
        <v>-12.5</v>
      </c>
      <c r="K775" s="86" t="s">
        <v>112</v>
      </c>
      <c r="L775" s="87" t="str">
        <f t="shared" si="201"/>
        <v>Yes</v>
      </c>
    </row>
    <row r="776" spans="1:12">
      <c r="A776" s="144" t="s">
        <v>591</v>
      </c>
      <c r="B776" s="82" t="s">
        <v>50</v>
      </c>
      <c r="C776" s="88">
        <v>0</v>
      </c>
      <c r="D776" s="84" t="str">
        <f t="shared" si="198"/>
        <v>N/A</v>
      </c>
      <c r="E776" s="88">
        <v>0</v>
      </c>
      <c r="F776" s="84" t="str">
        <f t="shared" si="199"/>
        <v>N/A</v>
      </c>
      <c r="G776" s="88">
        <v>0</v>
      </c>
      <c r="H776" s="84" t="str">
        <f t="shared" si="200"/>
        <v>N/A</v>
      </c>
      <c r="I776" s="85" t="s">
        <v>1090</v>
      </c>
      <c r="J776" s="85" t="s">
        <v>1090</v>
      </c>
      <c r="K776" s="86" t="s">
        <v>112</v>
      </c>
      <c r="L776" s="87" t="str">
        <f t="shared" si="201"/>
        <v>N/A</v>
      </c>
    </row>
    <row r="777" spans="1:12">
      <c r="A777" s="164" t="s">
        <v>240</v>
      </c>
      <c r="B777" s="82" t="s">
        <v>50</v>
      </c>
      <c r="C777" s="88">
        <v>2083.0283055999998</v>
      </c>
      <c r="D777" s="84" t="str">
        <f t="shared" si="198"/>
        <v>N/A</v>
      </c>
      <c r="E777" s="88">
        <v>2021.0442487</v>
      </c>
      <c r="F777" s="84" t="str">
        <f t="shared" si="199"/>
        <v>N/A</v>
      </c>
      <c r="G777" s="88">
        <v>1515.1150113000001</v>
      </c>
      <c r="H777" s="84" t="str">
        <f t="shared" si="200"/>
        <v>N/A</v>
      </c>
      <c r="I777" s="85">
        <v>-2.98</v>
      </c>
      <c r="J777" s="85">
        <v>-25</v>
      </c>
      <c r="K777" s="86" t="s">
        <v>112</v>
      </c>
      <c r="L777" s="87" t="str">
        <f t="shared" si="201"/>
        <v>No</v>
      </c>
    </row>
    <row r="778" spans="1:12">
      <c r="A778" s="144" t="s">
        <v>583</v>
      </c>
      <c r="B778" s="82" t="s">
        <v>50</v>
      </c>
      <c r="C778" s="88">
        <v>1173.2800345999999</v>
      </c>
      <c r="D778" s="84" t="str">
        <f t="shared" si="198"/>
        <v>N/A</v>
      </c>
      <c r="E778" s="88">
        <v>1233.5706806000001</v>
      </c>
      <c r="F778" s="84" t="str">
        <f t="shared" si="199"/>
        <v>N/A</v>
      </c>
      <c r="G778" s="88">
        <v>944.23489168000003</v>
      </c>
      <c r="H778" s="84" t="str">
        <f t="shared" si="200"/>
        <v>N/A</v>
      </c>
      <c r="I778" s="85">
        <v>5.1390000000000002</v>
      </c>
      <c r="J778" s="85">
        <v>-23.5</v>
      </c>
      <c r="K778" s="86" t="s">
        <v>112</v>
      </c>
      <c r="L778" s="87" t="str">
        <f t="shared" si="201"/>
        <v>No</v>
      </c>
    </row>
    <row r="779" spans="1:12">
      <c r="A779" s="144" t="s">
        <v>586</v>
      </c>
      <c r="B779" s="82" t="s">
        <v>50</v>
      </c>
      <c r="C779" s="88">
        <v>2800.0741127000001</v>
      </c>
      <c r="D779" s="84" t="str">
        <f t="shared" si="198"/>
        <v>N/A</v>
      </c>
      <c r="E779" s="88">
        <v>2791.1669814000002</v>
      </c>
      <c r="F779" s="84" t="str">
        <f t="shared" si="199"/>
        <v>N/A</v>
      </c>
      <c r="G779" s="88">
        <v>2160.9672768999999</v>
      </c>
      <c r="H779" s="84" t="str">
        <f t="shared" si="200"/>
        <v>N/A</v>
      </c>
      <c r="I779" s="85">
        <v>-0.318</v>
      </c>
      <c r="J779" s="85">
        <v>-22.6</v>
      </c>
      <c r="K779" s="86" t="s">
        <v>112</v>
      </c>
      <c r="L779" s="87" t="str">
        <f t="shared" si="201"/>
        <v>No</v>
      </c>
    </row>
    <row r="780" spans="1:12">
      <c r="A780" s="144" t="s">
        <v>589</v>
      </c>
      <c r="B780" s="82" t="s">
        <v>50</v>
      </c>
      <c r="C780" s="88">
        <v>153.92789647000001</v>
      </c>
      <c r="D780" s="84" t="str">
        <f t="shared" si="198"/>
        <v>N/A</v>
      </c>
      <c r="E780" s="88">
        <v>153.76469494</v>
      </c>
      <c r="F780" s="84" t="str">
        <f t="shared" si="199"/>
        <v>N/A</v>
      </c>
      <c r="G780" s="88">
        <v>110.5006312</v>
      </c>
      <c r="H780" s="84" t="str">
        <f t="shared" si="200"/>
        <v>N/A</v>
      </c>
      <c r="I780" s="85">
        <v>-0.106</v>
      </c>
      <c r="J780" s="85">
        <v>-28.1</v>
      </c>
      <c r="K780" s="86" t="s">
        <v>112</v>
      </c>
      <c r="L780" s="87" t="str">
        <f t="shared" si="201"/>
        <v>No</v>
      </c>
    </row>
    <row r="781" spans="1:12">
      <c r="A781" s="144" t="s">
        <v>591</v>
      </c>
      <c r="B781" s="82" t="s">
        <v>50</v>
      </c>
      <c r="C781" s="88">
        <v>171.20401337999999</v>
      </c>
      <c r="D781" s="84" t="str">
        <f t="shared" si="198"/>
        <v>N/A</v>
      </c>
      <c r="E781" s="88">
        <v>137.84042993</v>
      </c>
      <c r="F781" s="84" t="str">
        <f t="shared" si="199"/>
        <v>N/A</v>
      </c>
      <c r="G781" s="88">
        <v>92.163097786999998</v>
      </c>
      <c r="H781" s="84" t="str">
        <f t="shared" si="200"/>
        <v>N/A</v>
      </c>
      <c r="I781" s="85">
        <v>-19.5</v>
      </c>
      <c r="J781" s="85">
        <v>-33.1</v>
      </c>
      <c r="K781" s="86" t="s">
        <v>112</v>
      </c>
      <c r="L781" s="87" t="str">
        <f t="shared" si="201"/>
        <v>No</v>
      </c>
    </row>
    <row r="782" spans="1:12">
      <c r="A782" s="164" t="s">
        <v>628</v>
      </c>
      <c r="B782" s="82" t="s">
        <v>50</v>
      </c>
      <c r="C782" s="88">
        <v>6211.5027774999999</v>
      </c>
      <c r="D782" s="84" t="str">
        <f t="shared" si="198"/>
        <v>N/A</v>
      </c>
      <c r="E782" s="88">
        <v>6673.8707979000001</v>
      </c>
      <c r="F782" s="84" t="str">
        <f t="shared" si="199"/>
        <v>N/A</v>
      </c>
      <c r="G782" s="88">
        <v>5954.1558514999997</v>
      </c>
      <c r="H782" s="84" t="str">
        <f t="shared" si="200"/>
        <v>N/A</v>
      </c>
      <c r="I782" s="85">
        <v>7.444</v>
      </c>
      <c r="J782" s="85">
        <v>-10.8</v>
      </c>
      <c r="K782" s="86" t="s">
        <v>112</v>
      </c>
      <c r="L782" s="87" t="str">
        <f t="shared" si="201"/>
        <v>Yes</v>
      </c>
    </row>
    <row r="783" spans="1:12">
      <c r="A783" s="144" t="s">
        <v>583</v>
      </c>
      <c r="B783" s="82" t="s">
        <v>50</v>
      </c>
      <c r="C783" s="88">
        <v>2201.6119273999998</v>
      </c>
      <c r="D783" s="84" t="str">
        <f t="shared" si="198"/>
        <v>N/A</v>
      </c>
      <c r="E783" s="88">
        <v>2592.0916229999998</v>
      </c>
      <c r="F783" s="84" t="str">
        <f t="shared" si="199"/>
        <v>N/A</v>
      </c>
      <c r="G783" s="88">
        <v>2301.3568985000002</v>
      </c>
      <c r="H783" s="84" t="str">
        <f t="shared" si="200"/>
        <v>N/A</v>
      </c>
      <c r="I783" s="85">
        <v>17.739999999999998</v>
      </c>
      <c r="J783" s="85">
        <v>-11.2</v>
      </c>
      <c r="K783" s="86" t="s">
        <v>112</v>
      </c>
      <c r="L783" s="87" t="str">
        <f t="shared" si="201"/>
        <v>Yes</v>
      </c>
    </row>
    <row r="784" spans="1:12">
      <c r="A784" s="144" t="s">
        <v>586</v>
      </c>
      <c r="B784" s="82" t="s">
        <v>50</v>
      </c>
      <c r="C784" s="88">
        <v>7991.3947877999999</v>
      </c>
      <c r="D784" s="84" t="str">
        <f t="shared" si="198"/>
        <v>N/A</v>
      </c>
      <c r="E784" s="88">
        <v>8730.2837689999997</v>
      </c>
      <c r="F784" s="84" t="str">
        <f t="shared" si="199"/>
        <v>N/A</v>
      </c>
      <c r="G784" s="88">
        <v>8164.5712332000003</v>
      </c>
      <c r="H784" s="84" t="str">
        <f t="shared" si="200"/>
        <v>N/A</v>
      </c>
      <c r="I784" s="85">
        <v>9.2460000000000004</v>
      </c>
      <c r="J784" s="85">
        <v>-6.48</v>
      </c>
      <c r="K784" s="86" t="s">
        <v>112</v>
      </c>
      <c r="L784" s="87" t="str">
        <f t="shared" si="201"/>
        <v>Yes</v>
      </c>
    </row>
    <row r="785" spans="1:12">
      <c r="A785" s="144" t="s">
        <v>589</v>
      </c>
      <c r="B785" s="82" t="s">
        <v>50</v>
      </c>
      <c r="C785" s="88">
        <v>2394.3974938000001</v>
      </c>
      <c r="D785" s="84" t="str">
        <f t="shared" si="198"/>
        <v>N/A</v>
      </c>
      <c r="E785" s="88">
        <v>2755.1432292</v>
      </c>
      <c r="F785" s="84" t="str">
        <f t="shared" si="199"/>
        <v>N/A</v>
      </c>
      <c r="G785" s="88">
        <v>1852.6331829999999</v>
      </c>
      <c r="H785" s="84" t="str">
        <f t="shared" si="200"/>
        <v>N/A</v>
      </c>
      <c r="I785" s="85">
        <v>15.07</v>
      </c>
      <c r="J785" s="85">
        <v>-32.799999999999997</v>
      </c>
      <c r="K785" s="86" t="s">
        <v>112</v>
      </c>
      <c r="L785" s="87" t="str">
        <f t="shared" si="201"/>
        <v>No</v>
      </c>
    </row>
    <row r="786" spans="1:12">
      <c r="A786" s="144" t="s">
        <v>591</v>
      </c>
      <c r="B786" s="101" t="s">
        <v>50</v>
      </c>
      <c r="C786" s="98">
        <v>174.80315336999999</v>
      </c>
      <c r="D786" s="103" t="str">
        <f t="shared" si="198"/>
        <v>N/A</v>
      </c>
      <c r="E786" s="98">
        <v>210.72757338</v>
      </c>
      <c r="F786" s="103" t="str">
        <f t="shared" si="199"/>
        <v>N/A</v>
      </c>
      <c r="G786" s="98">
        <v>219.2780157</v>
      </c>
      <c r="H786" s="103" t="str">
        <f t="shared" si="200"/>
        <v>N/A</v>
      </c>
      <c r="I786" s="104">
        <v>20.55</v>
      </c>
      <c r="J786" s="104">
        <v>4.0579999999999998</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12.323532534</v>
      </c>
      <c r="D788" s="107" t="str">
        <f t="shared" ref="D788:D819" si="202">IF($B788="N/A","N/A",IF(C788&gt;10,"No",IF(C788&lt;-10,"No","Yes")))</f>
        <v>N/A</v>
      </c>
      <c r="E788" s="117">
        <v>12.441936482999999</v>
      </c>
      <c r="F788" s="107" t="str">
        <f t="shared" ref="F788:F819" si="203">IF($B788="N/A","N/A",IF(E788&gt;10,"No",IF(E788&lt;-10,"No","Yes")))</f>
        <v>N/A</v>
      </c>
      <c r="G788" s="117">
        <v>10.055964863</v>
      </c>
      <c r="H788" s="107" t="str">
        <f t="shared" ref="H788:H819" si="204">IF($B788="N/A","N/A",IF(G788&gt;10,"No",IF(G788&lt;-10,"No","Yes")))</f>
        <v>N/A</v>
      </c>
      <c r="I788" s="108">
        <v>0.96079999999999999</v>
      </c>
      <c r="J788" s="108">
        <v>-19.2</v>
      </c>
      <c r="K788" s="118" t="s">
        <v>112</v>
      </c>
      <c r="L788" s="109" t="str">
        <f t="shared" ref="L788:L819" si="205">IF(J788="Div by 0", "N/A", IF(K788="N/A","N/A", IF(J788&gt;VALUE(MID(K788,1,2)), "No", IF(J788&lt;-1*VALUE(MID(K788,1,2)), "No", "Yes"))))</f>
        <v>No</v>
      </c>
    </row>
    <row r="789" spans="1:12">
      <c r="A789" s="144" t="s">
        <v>583</v>
      </c>
      <c r="B789" s="82" t="s">
        <v>50</v>
      </c>
      <c r="C789" s="90">
        <v>12.878133103</v>
      </c>
      <c r="D789" s="84" t="str">
        <f t="shared" si="202"/>
        <v>N/A</v>
      </c>
      <c r="E789" s="90">
        <v>14.572425829</v>
      </c>
      <c r="F789" s="84" t="str">
        <f t="shared" si="203"/>
        <v>N/A</v>
      </c>
      <c r="G789" s="90">
        <v>11.402508552</v>
      </c>
      <c r="H789" s="84" t="str">
        <f t="shared" si="204"/>
        <v>N/A</v>
      </c>
      <c r="I789" s="85">
        <v>13.16</v>
      </c>
      <c r="J789" s="85">
        <v>-21.8</v>
      </c>
      <c r="K789" s="86" t="s">
        <v>112</v>
      </c>
      <c r="L789" s="87" t="str">
        <f t="shared" si="205"/>
        <v>No</v>
      </c>
    </row>
    <row r="790" spans="1:12">
      <c r="A790" s="144" t="s">
        <v>586</v>
      </c>
      <c r="B790" s="82" t="s">
        <v>50</v>
      </c>
      <c r="C790" s="90">
        <v>16.043683296000001</v>
      </c>
      <c r="D790" s="84" t="str">
        <f t="shared" si="202"/>
        <v>N/A</v>
      </c>
      <c r="E790" s="90">
        <v>16.519232680999998</v>
      </c>
      <c r="F790" s="84" t="str">
        <f t="shared" si="203"/>
        <v>N/A</v>
      </c>
      <c r="G790" s="90">
        <v>13.809974747</v>
      </c>
      <c r="H790" s="84" t="str">
        <f t="shared" si="204"/>
        <v>N/A</v>
      </c>
      <c r="I790" s="85">
        <v>2.964</v>
      </c>
      <c r="J790" s="85">
        <v>-16.399999999999999</v>
      </c>
      <c r="K790" s="86" t="s">
        <v>112</v>
      </c>
      <c r="L790" s="87" t="str">
        <f t="shared" si="205"/>
        <v>No</v>
      </c>
    </row>
    <row r="791" spans="1:12">
      <c r="A791" s="144" t="s">
        <v>589</v>
      </c>
      <c r="B791" s="82" t="s">
        <v>50</v>
      </c>
      <c r="C791" s="90">
        <v>1.5201314708</v>
      </c>
      <c r="D791" s="84" t="str">
        <f t="shared" si="202"/>
        <v>N/A</v>
      </c>
      <c r="E791" s="90">
        <v>1.6927083332999999</v>
      </c>
      <c r="F791" s="84" t="str">
        <f t="shared" si="203"/>
        <v>N/A</v>
      </c>
      <c r="G791" s="90">
        <v>1.1000901713</v>
      </c>
      <c r="H791" s="84" t="str">
        <f t="shared" si="204"/>
        <v>N/A</v>
      </c>
      <c r="I791" s="85">
        <v>11.35</v>
      </c>
      <c r="J791" s="85">
        <v>-35</v>
      </c>
      <c r="K791" s="86" t="s">
        <v>112</v>
      </c>
      <c r="L791" s="87" t="str">
        <f t="shared" si="205"/>
        <v>No</v>
      </c>
    </row>
    <row r="792" spans="1:12">
      <c r="A792" s="144" t="s">
        <v>591</v>
      </c>
      <c r="B792" s="82" t="s">
        <v>50</v>
      </c>
      <c r="C792" s="90">
        <v>1.3377926420999999</v>
      </c>
      <c r="D792" s="84" t="str">
        <f t="shared" si="202"/>
        <v>N/A</v>
      </c>
      <c r="E792" s="90">
        <v>1.4055394791</v>
      </c>
      <c r="F792" s="84" t="str">
        <f t="shared" si="203"/>
        <v>N/A</v>
      </c>
      <c r="G792" s="90">
        <v>1.8915060670999999</v>
      </c>
      <c r="H792" s="84" t="str">
        <f t="shared" si="204"/>
        <v>N/A</v>
      </c>
      <c r="I792" s="85">
        <v>5.0640000000000001</v>
      </c>
      <c r="J792" s="85">
        <v>34.58</v>
      </c>
      <c r="K792" s="86" t="s">
        <v>112</v>
      </c>
      <c r="L792" s="87" t="str">
        <f t="shared" si="205"/>
        <v>No</v>
      </c>
    </row>
    <row r="793" spans="1:12" ht="12.75" customHeight="1">
      <c r="A793" s="164" t="s">
        <v>465</v>
      </c>
      <c r="B793" s="82" t="s">
        <v>50</v>
      </c>
      <c r="C793" s="90">
        <v>3.3718996568000001</v>
      </c>
      <c r="D793" s="84" t="str">
        <f t="shared" si="202"/>
        <v>N/A</v>
      </c>
      <c r="E793" s="90">
        <v>3.3478993909999999</v>
      </c>
      <c r="F793" s="84" t="str">
        <f t="shared" si="203"/>
        <v>N/A</v>
      </c>
      <c r="G793" s="90">
        <v>2.9505525645000001</v>
      </c>
      <c r="H793" s="84" t="str">
        <f t="shared" si="204"/>
        <v>N/A</v>
      </c>
      <c r="I793" s="85">
        <v>-0.71199999999999997</v>
      </c>
      <c r="J793" s="85">
        <v>-11.9</v>
      </c>
      <c r="K793" s="86" t="s">
        <v>112</v>
      </c>
      <c r="L793" s="87" t="str">
        <f t="shared" si="205"/>
        <v>Yes</v>
      </c>
    </row>
    <row r="794" spans="1:12">
      <c r="A794" s="144" t="s">
        <v>583</v>
      </c>
      <c r="B794" s="82" t="s">
        <v>50</v>
      </c>
      <c r="C794" s="90">
        <v>10.112359551000001</v>
      </c>
      <c r="D794" s="84" t="str">
        <f t="shared" si="202"/>
        <v>N/A</v>
      </c>
      <c r="E794" s="90">
        <v>10.471204188</v>
      </c>
      <c r="F794" s="84" t="str">
        <f t="shared" si="203"/>
        <v>N/A</v>
      </c>
      <c r="G794" s="90">
        <v>11.288483466000001</v>
      </c>
      <c r="H794" s="84" t="str">
        <f t="shared" si="204"/>
        <v>N/A</v>
      </c>
      <c r="I794" s="85">
        <v>3.5489999999999999</v>
      </c>
      <c r="J794" s="85">
        <v>7.8049999999999997</v>
      </c>
      <c r="K794" s="86" t="s">
        <v>112</v>
      </c>
      <c r="L794" s="87" t="str">
        <f t="shared" si="205"/>
        <v>Yes</v>
      </c>
    </row>
    <row r="795" spans="1:12">
      <c r="A795" s="144" t="s">
        <v>586</v>
      </c>
      <c r="B795" s="82" t="s">
        <v>50</v>
      </c>
      <c r="C795" s="90">
        <v>4.0208488458999998</v>
      </c>
      <c r="D795" s="84" t="str">
        <f t="shared" si="202"/>
        <v>N/A</v>
      </c>
      <c r="E795" s="90">
        <v>4.0900506908000001</v>
      </c>
      <c r="F795" s="84" t="str">
        <f t="shared" si="203"/>
        <v>N/A</v>
      </c>
      <c r="G795" s="90">
        <v>3.7668350168</v>
      </c>
      <c r="H795" s="84" t="str">
        <f t="shared" si="204"/>
        <v>N/A</v>
      </c>
      <c r="I795" s="85">
        <v>1.7210000000000001</v>
      </c>
      <c r="J795" s="85">
        <v>-7.9</v>
      </c>
      <c r="K795" s="86" t="s">
        <v>112</v>
      </c>
      <c r="L795" s="87" t="str">
        <f t="shared" si="205"/>
        <v>Yes</v>
      </c>
    </row>
    <row r="796" spans="1:12">
      <c r="A796" s="144" t="s">
        <v>589</v>
      </c>
      <c r="B796" s="82" t="s">
        <v>50</v>
      </c>
      <c r="C796" s="90">
        <v>0.53410024649999999</v>
      </c>
      <c r="D796" s="84" t="str">
        <f t="shared" si="202"/>
        <v>N/A</v>
      </c>
      <c r="E796" s="90">
        <v>0.55803571429999999</v>
      </c>
      <c r="F796" s="84" t="str">
        <f t="shared" si="203"/>
        <v>N/A</v>
      </c>
      <c r="G796" s="90">
        <v>0.32461677189999999</v>
      </c>
      <c r="H796" s="84" t="str">
        <f t="shared" si="204"/>
        <v>N/A</v>
      </c>
      <c r="I796" s="85">
        <v>4.4809999999999999</v>
      </c>
      <c r="J796" s="85">
        <v>-41.8</v>
      </c>
      <c r="K796" s="86" t="s">
        <v>112</v>
      </c>
      <c r="L796" s="87" t="str">
        <f t="shared" si="205"/>
        <v>No</v>
      </c>
    </row>
    <row r="797" spans="1:12">
      <c r="A797" s="144" t="s">
        <v>591</v>
      </c>
      <c r="B797" s="82" t="s">
        <v>50</v>
      </c>
      <c r="C797" s="90">
        <v>0</v>
      </c>
      <c r="D797" s="84" t="str">
        <f t="shared" si="202"/>
        <v>N/A</v>
      </c>
      <c r="E797" s="90">
        <v>0</v>
      </c>
      <c r="F797" s="84" t="str">
        <f t="shared" si="203"/>
        <v>N/A</v>
      </c>
      <c r="G797" s="90">
        <v>0</v>
      </c>
      <c r="H797" s="84" t="str">
        <f t="shared" si="204"/>
        <v>N/A</v>
      </c>
      <c r="I797" s="85" t="s">
        <v>1090</v>
      </c>
      <c r="J797" s="85" t="s">
        <v>1090</v>
      </c>
      <c r="K797" s="86" t="s">
        <v>112</v>
      </c>
      <c r="L797" s="87" t="str">
        <f t="shared" si="205"/>
        <v>N/A</v>
      </c>
    </row>
    <row r="798" spans="1:12">
      <c r="A798" s="164" t="s">
        <v>466</v>
      </c>
      <c r="B798" s="82" t="s">
        <v>50</v>
      </c>
      <c r="C798" s="90">
        <v>2.6232948583</v>
      </c>
      <c r="D798" s="84" t="str">
        <f t="shared" si="202"/>
        <v>N/A</v>
      </c>
      <c r="E798" s="90">
        <v>11.202466598000001</v>
      </c>
      <c r="F798" s="84" t="str">
        <f t="shared" si="203"/>
        <v>N/A</v>
      </c>
      <c r="G798" s="90">
        <v>0.96038415369999997</v>
      </c>
      <c r="H798" s="84" t="str">
        <f t="shared" si="204"/>
        <v>N/A</v>
      </c>
      <c r="I798" s="85">
        <v>327</v>
      </c>
      <c r="J798" s="85">
        <v>-91.4</v>
      </c>
      <c r="K798" s="86" t="s">
        <v>112</v>
      </c>
      <c r="L798" s="87" t="str">
        <f t="shared" si="205"/>
        <v>No</v>
      </c>
    </row>
    <row r="799" spans="1:12" ht="12.75" customHeight="1">
      <c r="A799" s="164" t="s">
        <v>467</v>
      </c>
      <c r="B799" s="82" t="s">
        <v>50</v>
      </c>
      <c r="C799" s="90">
        <v>72.334854757000002</v>
      </c>
      <c r="D799" s="84" t="str">
        <f t="shared" si="202"/>
        <v>N/A</v>
      </c>
      <c r="E799" s="90">
        <v>71.764786842000007</v>
      </c>
      <c r="F799" s="84" t="str">
        <f t="shared" si="203"/>
        <v>N/A</v>
      </c>
      <c r="G799" s="90">
        <v>68.574667043999995</v>
      </c>
      <c r="H799" s="84" t="str">
        <f t="shared" si="204"/>
        <v>N/A</v>
      </c>
      <c r="I799" s="85">
        <v>-0.78800000000000003</v>
      </c>
      <c r="J799" s="85">
        <v>-4.45</v>
      </c>
      <c r="K799" s="86" t="s">
        <v>112</v>
      </c>
      <c r="L799" s="87" t="str">
        <f t="shared" si="205"/>
        <v>Yes</v>
      </c>
    </row>
    <row r="800" spans="1:12">
      <c r="A800" s="144" t="s">
        <v>583</v>
      </c>
      <c r="B800" s="82" t="s">
        <v>50</v>
      </c>
      <c r="C800" s="90">
        <v>70.959377700999994</v>
      </c>
      <c r="D800" s="84" t="str">
        <f t="shared" si="202"/>
        <v>N/A</v>
      </c>
      <c r="E800" s="90">
        <v>74.869109948000002</v>
      </c>
      <c r="F800" s="84" t="str">
        <f t="shared" si="203"/>
        <v>N/A</v>
      </c>
      <c r="G800" s="90">
        <v>70.353477764999994</v>
      </c>
      <c r="H800" s="84" t="str">
        <f t="shared" si="204"/>
        <v>N/A</v>
      </c>
      <c r="I800" s="85">
        <v>5.51</v>
      </c>
      <c r="J800" s="85">
        <v>-6.03</v>
      </c>
      <c r="K800" s="86" t="s">
        <v>112</v>
      </c>
      <c r="L800" s="87" t="str">
        <f t="shared" si="205"/>
        <v>Yes</v>
      </c>
    </row>
    <row r="801" spans="1:12">
      <c r="A801" s="144" t="s">
        <v>586</v>
      </c>
      <c r="B801" s="82" t="s">
        <v>50</v>
      </c>
      <c r="C801" s="90">
        <v>80.337552743000003</v>
      </c>
      <c r="D801" s="84" t="str">
        <f t="shared" si="202"/>
        <v>N/A</v>
      </c>
      <c r="E801" s="90">
        <v>80.489016996000004</v>
      </c>
      <c r="F801" s="84" t="str">
        <f t="shared" si="203"/>
        <v>N/A</v>
      </c>
      <c r="G801" s="90">
        <v>77.593644780999995</v>
      </c>
      <c r="H801" s="84" t="str">
        <f t="shared" si="204"/>
        <v>N/A</v>
      </c>
      <c r="I801" s="85">
        <v>0.1885</v>
      </c>
      <c r="J801" s="85">
        <v>-3.6</v>
      </c>
      <c r="K801" s="86" t="s">
        <v>112</v>
      </c>
      <c r="L801" s="87" t="str">
        <f t="shared" si="205"/>
        <v>Yes</v>
      </c>
    </row>
    <row r="802" spans="1:12">
      <c r="A802" s="144" t="s">
        <v>589</v>
      </c>
      <c r="B802" s="82" t="s">
        <v>50</v>
      </c>
      <c r="C802" s="90">
        <v>47.925225965000003</v>
      </c>
      <c r="D802" s="84" t="str">
        <f t="shared" si="202"/>
        <v>N/A</v>
      </c>
      <c r="E802" s="90">
        <v>47.116815475999999</v>
      </c>
      <c r="F802" s="84" t="str">
        <f t="shared" si="203"/>
        <v>N/A</v>
      </c>
      <c r="G802" s="90">
        <v>45.356176736000002</v>
      </c>
      <c r="H802" s="84" t="str">
        <f t="shared" si="204"/>
        <v>N/A</v>
      </c>
      <c r="I802" s="85">
        <v>-1.69</v>
      </c>
      <c r="J802" s="85">
        <v>-3.74</v>
      </c>
      <c r="K802" s="86" t="s">
        <v>112</v>
      </c>
      <c r="L802" s="87" t="str">
        <f t="shared" si="205"/>
        <v>Yes</v>
      </c>
    </row>
    <row r="803" spans="1:12">
      <c r="A803" s="144" t="s">
        <v>591</v>
      </c>
      <c r="B803" s="82" t="s">
        <v>50</v>
      </c>
      <c r="C803" s="90">
        <v>52.842809365000001</v>
      </c>
      <c r="D803" s="84" t="str">
        <f t="shared" si="202"/>
        <v>N/A</v>
      </c>
      <c r="E803" s="90">
        <v>52.501033485000001</v>
      </c>
      <c r="F803" s="84" t="str">
        <f t="shared" si="203"/>
        <v>N/A</v>
      </c>
      <c r="G803" s="90">
        <v>52.783725910000001</v>
      </c>
      <c r="H803" s="84" t="str">
        <f t="shared" si="204"/>
        <v>N/A</v>
      </c>
      <c r="I803" s="85">
        <v>-0.64700000000000002</v>
      </c>
      <c r="J803" s="85">
        <v>0.53849999999999998</v>
      </c>
      <c r="K803" s="86" t="s">
        <v>112</v>
      </c>
      <c r="L803" s="87" t="str">
        <f t="shared" si="205"/>
        <v>Yes</v>
      </c>
    </row>
    <row r="804" spans="1:12">
      <c r="A804" s="164" t="s">
        <v>691</v>
      </c>
      <c r="B804" s="82" t="s">
        <v>50</v>
      </c>
      <c r="C804" s="90">
        <v>79.821674981000001</v>
      </c>
      <c r="D804" s="84" t="str">
        <f t="shared" si="202"/>
        <v>N/A</v>
      </c>
      <c r="E804" s="90">
        <v>79.523793139000006</v>
      </c>
      <c r="F804" s="84" t="str">
        <f t="shared" si="203"/>
        <v>N/A</v>
      </c>
      <c r="G804" s="90">
        <v>77.780532729000001</v>
      </c>
      <c r="H804" s="84" t="str">
        <f t="shared" si="204"/>
        <v>N/A</v>
      </c>
      <c r="I804" s="85">
        <v>-0.373</v>
      </c>
      <c r="J804" s="85">
        <v>-2.19</v>
      </c>
      <c r="K804" s="86" t="s">
        <v>112</v>
      </c>
      <c r="L804" s="87" t="str">
        <f t="shared" si="205"/>
        <v>Yes</v>
      </c>
    </row>
    <row r="805" spans="1:12">
      <c r="A805" s="144" t="s">
        <v>583</v>
      </c>
      <c r="B805" s="82" t="s">
        <v>50</v>
      </c>
      <c r="C805" s="90">
        <v>76.058772688000005</v>
      </c>
      <c r="D805" s="84" t="str">
        <f t="shared" si="202"/>
        <v>N/A</v>
      </c>
      <c r="E805" s="90">
        <v>80.977312390999998</v>
      </c>
      <c r="F805" s="84" t="str">
        <f t="shared" si="203"/>
        <v>N/A</v>
      </c>
      <c r="G805" s="90">
        <v>76.282782212000001</v>
      </c>
      <c r="H805" s="84" t="str">
        <f t="shared" si="204"/>
        <v>N/A</v>
      </c>
      <c r="I805" s="85">
        <v>6.4669999999999996</v>
      </c>
      <c r="J805" s="85">
        <v>-5.8</v>
      </c>
      <c r="K805" s="86" t="s">
        <v>112</v>
      </c>
      <c r="L805" s="87" t="str">
        <f t="shared" si="205"/>
        <v>Yes</v>
      </c>
    </row>
    <row r="806" spans="1:12">
      <c r="A806" s="144" t="s">
        <v>586</v>
      </c>
      <c r="B806" s="82" t="s">
        <v>50</v>
      </c>
      <c r="C806" s="90">
        <v>86.870191113999994</v>
      </c>
      <c r="D806" s="84" t="str">
        <f t="shared" si="202"/>
        <v>N/A</v>
      </c>
      <c r="E806" s="90">
        <v>87.332273134000005</v>
      </c>
      <c r="F806" s="84" t="str">
        <f t="shared" si="203"/>
        <v>N/A</v>
      </c>
      <c r="G806" s="90">
        <v>85.300925926000005</v>
      </c>
      <c r="H806" s="84" t="str">
        <f t="shared" si="204"/>
        <v>N/A</v>
      </c>
      <c r="I806" s="85">
        <v>0.53190000000000004</v>
      </c>
      <c r="J806" s="85">
        <v>-2.33</v>
      </c>
      <c r="K806" s="86" t="s">
        <v>112</v>
      </c>
      <c r="L806" s="87" t="str">
        <f t="shared" si="205"/>
        <v>Yes</v>
      </c>
    </row>
    <row r="807" spans="1:12">
      <c r="A807" s="144" t="s">
        <v>589</v>
      </c>
      <c r="B807" s="82" t="s">
        <v>50</v>
      </c>
      <c r="C807" s="90">
        <v>63.578471651999998</v>
      </c>
      <c r="D807" s="84" t="str">
        <f t="shared" si="202"/>
        <v>N/A</v>
      </c>
      <c r="E807" s="90">
        <v>62.425595238</v>
      </c>
      <c r="F807" s="84" t="str">
        <f t="shared" si="203"/>
        <v>N/A</v>
      </c>
      <c r="G807" s="90">
        <v>63.300270513999997</v>
      </c>
      <c r="H807" s="84" t="str">
        <f t="shared" si="204"/>
        <v>N/A</v>
      </c>
      <c r="I807" s="85">
        <v>-1.81</v>
      </c>
      <c r="J807" s="85">
        <v>1.401</v>
      </c>
      <c r="K807" s="86" t="s">
        <v>112</v>
      </c>
      <c r="L807" s="87" t="str">
        <f t="shared" si="205"/>
        <v>Yes</v>
      </c>
    </row>
    <row r="808" spans="1:12">
      <c r="A808" s="144" t="s">
        <v>591</v>
      </c>
      <c r="B808" s="82" t="s">
        <v>50</v>
      </c>
      <c r="C808" s="90">
        <v>51.839464882999998</v>
      </c>
      <c r="D808" s="84" t="str">
        <f t="shared" si="202"/>
        <v>N/A</v>
      </c>
      <c r="E808" s="90">
        <v>51.880942537999999</v>
      </c>
      <c r="F808" s="84" t="str">
        <f t="shared" si="203"/>
        <v>N/A</v>
      </c>
      <c r="G808" s="90">
        <v>55.888650964</v>
      </c>
      <c r="H808" s="84" t="str">
        <f t="shared" si="204"/>
        <v>N/A</v>
      </c>
      <c r="I808" s="85">
        <v>0.08</v>
      </c>
      <c r="J808" s="85">
        <v>7.7249999999999996</v>
      </c>
      <c r="K808" s="86" t="s">
        <v>112</v>
      </c>
      <c r="L808" s="87" t="str">
        <f t="shared" si="205"/>
        <v>Yes</v>
      </c>
    </row>
    <row r="809" spans="1:12">
      <c r="A809" s="164" t="s">
        <v>1</v>
      </c>
      <c r="B809" s="82" t="s">
        <v>50</v>
      </c>
      <c r="C809" s="83">
        <v>17.524260694999999</v>
      </c>
      <c r="D809" s="84" t="str">
        <f t="shared" si="202"/>
        <v>N/A</v>
      </c>
      <c r="E809" s="83">
        <v>18.297566371999999</v>
      </c>
      <c r="F809" s="84" t="str">
        <f t="shared" si="203"/>
        <v>N/A</v>
      </c>
      <c r="G809" s="83">
        <v>19.236703064</v>
      </c>
      <c r="H809" s="84" t="str">
        <f t="shared" si="204"/>
        <v>N/A</v>
      </c>
      <c r="I809" s="85">
        <v>4.4130000000000003</v>
      </c>
      <c r="J809" s="85">
        <v>5.133</v>
      </c>
      <c r="K809" s="86" t="s">
        <v>112</v>
      </c>
      <c r="L809" s="87" t="str">
        <f t="shared" si="205"/>
        <v>Yes</v>
      </c>
    </row>
    <row r="810" spans="1:12">
      <c r="A810" s="144" t="s">
        <v>583</v>
      </c>
      <c r="B810" s="82" t="s">
        <v>50</v>
      </c>
      <c r="C810" s="83">
        <v>10.241610738</v>
      </c>
      <c r="D810" s="84" t="str">
        <f t="shared" si="202"/>
        <v>N/A</v>
      </c>
      <c r="E810" s="83">
        <v>9.8023952096000002</v>
      </c>
      <c r="F810" s="84" t="str">
        <f t="shared" si="203"/>
        <v>N/A</v>
      </c>
      <c r="G810" s="83">
        <v>10.76</v>
      </c>
      <c r="H810" s="84" t="str">
        <f t="shared" si="204"/>
        <v>N/A</v>
      </c>
      <c r="I810" s="85">
        <v>-4.29</v>
      </c>
      <c r="J810" s="85">
        <v>9.7690000000000001</v>
      </c>
      <c r="K810" s="86" t="s">
        <v>112</v>
      </c>
      <c r="L810" s="87" t="str">
        <f t="shared" si="205"/>
        <v>Yes</v>
      </c>
    </row>
    <row r="811" spans="1:12">
      <c r="A811" s="144" t="s">
        <v>586</v>
      </c>
      <c r="B811" s="82" t="s">
        <v>50</v>
      </c>
      <c r="C811" s="83">
        <v>18.200804455</v>
      </c>
      <c r="D811" s="84" t="str">
        <f t="shared" si="202"/>
        <v>N/A</v>
      </c>
      <c r="E811" s="83">
        <v>19.233754513000001</v>
      </c>
      <c r="F811" s="84" t="str">
        <f t="shared" si="203"/>
        <v>N/A</v>
      </c>
      <c r="G811" s="83">
        <v>20.178666667000002</v>
      </c>
      <c r="H811" s="84" t="str">
        <f t="shared" si="204"/>
        <v>N/A</v>
      </c>
      <c r="I811" s="85">
        <v>5.6749999999999998</v>
      </c>
      <c r="J811" s="85">
        <v>4.9130000000000003</v>
      </c>
      <c r="K811" s="86" t="s">
        <v>112</v>
      </c>
      <c r="L811" s="87" t="str">
        <f t="shared" si="205"/>
        <v>Yes</v>
      </c>
    </row>
    <row r="812" spans="1:12">
      <c r="A812" s="144" t="s">
        <v>589</v>
      </c>
      <c r="B812" s="82" t="s">
        <v>50</v>
      </c>
      <c r="C812" s="83">
        <v>7.5945945946000002</v>
      </c>
      <c r="D812" s="84" t="str">
        <f t="shared" si="202"/>
        <v>N/A</v>
      </c>
      <c r="E812" s="83">
        <v>4.3736263735999996</v>
      </c>
      <c r="F812" s="84" t="str">
        <f t="shared" si="203"/>
        <v>N/A</v>
      </c>
      <c r="G812" s="83">
        <v>5.6229508196999998</v>
      </c>
      <c r="H812" s="84" t="str">
        <f t="shared" si="204"/>
        <v>N/A</v>
      </c>
      <c r="I812" s="85">
        <v>-42.4</v>
      </c>
      <c r="J812" s="85">
        <v>28.56</v>
      </c>
      <c r="K812" s="86" t="s">
        <v>112</v>
      </c>
      <c r="L812" s="87" t="str">
        <f t="shared" si="205"/>
        <v>No</v>
      </c>
    </row>
    <row r="813" spans="1:12">
      <c r="A813" s="144" t="s">
        <v>591</v>
      </c>
      <c r="B813" s="82" t="s">
        <v>50</v>
      </c>
      <c r="C813" s="83">
        <v>4.4285714285999997</v>
      </c>
      <c r="D813" s="84" t="str">
        <f t="shared" si="202"/>
        <v>N/A</v>
      </c>
      <c r="E813" s="83">
        <v>5.7647058824000004</v>
      </c>
      <c r="F813" s="84" t="str">
        <f t="shared" si="203"/>
        <v>N/A</v>
      </c>
      <c r="G813" s="83">
        <v>4.2452830189000004</v>
      </c>
      <c r="H813" s="84" t="str">
        <f t="shared" si="204"/>
        <v>N/A</v>
      </c>
      <c r="I813" s="85">
        <v>30.17</v>
      </c>
      <c r="J813" s="85">
        <v>-26.4</v>
      </c>
      <c r="K813" s="86" t="s">
        <v>112</v>
      </c>
      <c r="L813" s="87" t="str">
        <f t="shared" si="205"/>
        <v>No</v>
      </c>
    </row>
    <row r="814" spans="1:12">
      <c r="A814" s="164" t="s">
        <v>2</v>
      </c>
      <c r="B814" s="82" t="s">
        <v>50</v>
      </c>
      <c r="C814" s="83">
        <v>218.96012592</v>
      </c>
      <c r="D814" s="84" t="str">
        <f t="shared" si="202"/>
        <v>N/A</v>
      </c>
      <c r="E814" s="83">
        <v>227.5323741</v>
      </c>
      <c r="F814" s="84" t="str">
        <f t="shared" si="203"/>
        <v>N/A</v>
      </c>
      <c r="G814" s="83">
        <v>231.86074429999999</v>
      </c>
      <c r="H814" s="84" t="str">
        <f t="shared" si="204"/>
        <v>N/A</v>
      </c>
      <c r="I814" s="85">
        <v>3.915</v>
      </c>
      <c r="J814" s="85">
        <v>1.9019999999999999</v>
      </c>
      <c r="K814" s="86" t="s">
        <v>112</v>
      </c>
      <c r="L814" s="87" t="str">
        <f t="shared" si="205"/>
        <v>Yes</v>
      </c>
    </row>
    <row r="815" spans="1:12">
      <c r="A815" s="144" t="s">
        <v>583</v>
      </c>
      <c r="B815" s="82" t="s">
        <v>50</v>
      </c>
      <c r="C815" s="83">
        <v>254.88034188</v>
      </c>
      <c r="D815" s="84" t="str">
        <f t="shared" si="202"/>
        <v>N/A</v>
      </c>
      <c r="E815" s="83">
        <v>262</v>
      </c>
      <c r="F815" s="84" t="str">
        <f t="shared" si="203"/>
        <v>N/A</v>
      </c>
      <c r="G815" s="83">
        <v>238.73737374000001</v>
      </c>
      <c r="H815" s="84" t="str">
        <f t="shared" si="204"/>
        <v>N/A</v>
      </c>
      <c r="I815" s="85">
        <v>2.7930000000000001</v>
      </c>
      <c r="J815" s="85">
        <v>-8.8800000000000008</v>
      </c>
      <c r="K815" s="86" t="s">
        <v>112</v>
      </c>
      <c r="L815" s="87" t="str">
        <f t="shared" si="205"/>
        <v>Yes</v>
      </c>
    </row>
    <row r="816" spans="1:12">
      <c r="A816" s="144" t="s">
        <v>586</v>
      </c>
      <c r="B816" s="82" t="s">
        <v>50</v>
      </c>
      <c r="C816" s="83">
        <v>217.87654320999999</v>
      </c>
      <c r="D816" s="84" t="str">
        <f t="shared" si="202"/>
        <v>N/A</v>
      </c>
      <c r="E816" s="83">
        <v>229.29404617</v>
      </c>
      <c r="F816" s="84" t="str">
        <f t="shared" si="203"/>
        <v>N/A</v>
      </c>
      <c r="G816" s="83">
        <v>235.50418994</v>
      </c>
      <c r="H816" s="84" t="str">
        <f t="shared" si="204"/>
        <v>N/A</v>
      </c>
      <c r="I816" s="85">
        <v>5.24</v>
      </c>
      <c r="J816" s="85">
        <v>2.7080000000000002</v>
      </c>
      <c r="K816" s="86" t="s">
        <v>112</v>
      </c>
      <c r="L816" s="87" t="str">
        <f t="shared" si="205"/>
        <v>Yes</v>
      </c>
    </row>
    <row r="817" spans="1:12">
      <c r="A817" s="144" t="s">
        <v>589</v>
      </c>
      <c r="B817" s="82" t="s">
        <v>50</v>
      </c>
      <c r="C817" s="83">
        <v>91.076923077000004</v>
      </c>
      <c r="D817" s="84" t="str">
        <f t="shared" si="202"/>
        <v>N/A</v>
      </c>
      <c r="E817" s="83">
        <v>41.333333332999999</v>
      </c>
      <c r="F817" s="84" t="str">
        <f t="shared" si="203"/>
        <v>N/A</v>
      </c>
      <c r="G817" s="83">
        <v>49.111111111</v>
      </c>
      <c r="H817" s="84" t="str">
        <f t="shared" si="204"/>
        <v>N/A</v>
      </c>
      <c r="I817" s="85">
        <v>-54.6</v>
      </c>
      <c r="J817" s="85">
        <v>18.82</v>
      </c>
      <c r="K817" s="86" t="s">
        <v>112</v>
      </c>
      <c r="L817" s="87" t="str">
        <f t="shared" si="205"/>
        <v>No</v>
      </c>
    </row>
    <row r="818" spans="1:12">
      <c r="A818" s="144" t="s">
        <v>591</v>
      </c>
      <c r="B818" s="82" t="s">
        <v>50</v>
      </c>
      <c r="C818" s="83" t="s">
        <v>1090</v>
      </c>
      <c r="D818" s="84" t="str">
        <f t="shared" si="202"/>
        <v>N/A</v>
      </c>
      <c r="E818" s="83" t="s">
        <v>1090</v>
      </c>
      <c r="F818" s="84" t="str">
        <f t="shared" si="203"/>
        <v>N/A</v>
      </c>
      <c r="G818" s="83" t="s">
        <v>1090</v>
      </c>
      <c r="H818" s="84" t="str">
        <f t="shared" si="204"/>
        <v>N/A</v>
      </c>
      <c r="I818" s="85" t="s">
        <v>1090</v>
      </c>
      <c r="J818" s="85" t="s">
        <v>1090</v>
      </c>
      <c r="K818" s="86" t="s">
        <v>112</v>
      </c>
      <c r="L818" s="87" t="str">
        <f t="shared" si="205"/>
        <v>N/A</v>
      </c>
    </row>
    <row r="819" spans="1:12">
      <c r="A819" s="164" t="s">
        <v>169</v>
      </c>
      <c r="B819" s="101" t="s">
        <v>50</v>
      </c>
      <c r="C819" s="95">
        <v>0.43519796199999999</v>
      </c>
      <c r="D819" s="103" t="str">
        <f t="shared" si="202"/>
        <v>N/A</v>
      </c>
      <c r="E819" s="95">
        <v>0.5195609538</v>
      </c>
      <c r="F819" s="103" t="str">
        <f t="shared" si="203"/>
        <v>N/A</v>
      </c>
      <c r="G819" s="95">
        <v>0.38962879</v>
      </c>
      <c r="H819" s="103" t="str">
        <f t="shared" si="204"/>
        <v>N/A</v>
      </c>
      <c r="I819" s="104">
        <v>19.38</v>
      </c>
      <c r="J819" s="104">
        <v>-25</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v>-100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-54.5</v>
      </c>
      <c r="J822" s="85">
        <v>20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-66.7</v>
      </c>
      <c r="J823" s="85">
        <v>100</v>
      </c>
      <c r="K823" s="155" t="s">
        <v>50</v>
      </c>
      <c r="L823" s="87" t="str">
        <f t="shared" si="209"/>
        <v>N/A</v>
      </c>
    </row>
    <row r="824" spans="1:12">
      <c r="A824" s="144" t="s">
        <v>630</v>
      </c>
      <c r="B824" s="82" t="s">
        <v>50</v>
      </c>
      <c r="C824" s="83">
        <v>97</v>
      </c>
      <c r="D824" s="84" t="str">
        <f t="shared" si="206"/>
        <v>N/A</v>
      </c>
      <c r="E824" s="83">
        <v>100</v>
      </c>
      <c r="F824" s="84" t="str">
        <f t="shared" si="207"/>
        <v>N/A</v>
      </c>
      <c r="G824" s="83">
        <v>82</v>
      </c>
      <c r="H824" s="84" t="str">
        <f t="shared" si="208"/>
        <v>N/A</v>
      </c>
      <c r="I824" s="85">
        <v>3.093</v>
      </c>
      <c r="J824" s="85">
        <v>-18</v>
      </c>
      <c r="K824" s="155" t="s">
        <v>50</v>
      </c>
      <c r="L824" s="87" t="str">
        <f t="shared" si="209"/>
        <v>N/A</v>
      </c>
    </row>
    <row r="825" spans="1:12">
      <c r="A825" s="144" t="s">
        <v>631</v>
      </c>
      <c r="B825" s="82" t="s">
        <v>50</v>
      </c>
      <c r="C825" s="83">
        <v>0</v>
      </c>
      <c r="D825" s="84" t="str">
        <f t="shared" si="206"/>
        <v>N/A</v>
      </c>
      <c r="E825" s="83">
        <v>0</v>
      </c>
      <c r="F825" s="84" t="str">
        <f t="shared" si="207"/>
        <v>N/A</v>
      </c>
      <c r="G825" s="83">
        <v>0</v>
      </c>
      <c r="H825" s="84" t="str">
        <f t="shared" si="208"/>
        <v>N/A</v>
      </c>
      <c r="I825" s="85" t="s">
        <v>1090</v>
      </c>
      <c r="J825" s="85" t="s">
        <v>1090</v>
      </c>
      <c r="K825" s="155" t="s">
        <v>50</v>
      </c>
      <c r="L825" s="87" t="str">
        <f t="shared" si="209"/>
        <v>N/A</v>
      </c>
    </row>
    <row r="826" spans="1:12">
      <c r="A826" s="144" t="s">
        <v>632</v>
      </c>
      <c r="B826" s="82" t="s">
        <v>50</v>
      </c>
      <c r="C826" s="83">
        <v>11</v>
      </c>
      <c r="D826" s="84" t="str">
        <f t="shared" si="206"/>
        <v>N/A</v>
      </c>
      <c r="E826" s="83">
        <v>14</v>
      </c>
      <c r="F826" s="84" t="str">
        <f t="shared" si="207"/>
        <v>N/A</v>
      </c>
      <c r="G826" s="83">
        <v>13</v>
      </c>
      <c r="H826" s="84" t="str">
        <f t="shared" si="208"/>
        <v>N/A</v>
      </c>
      <c r="I826" s="85">
        <v>27.27</v>
      </c>
      <c r="J826" s="85">
        <v>-7.14</v>
      </c>
      <c r="K826" s="155" t="s">
        <v>50</v>
      </c>
      <c r="L826" s="87" t="str">
        <f t="shared" si="209"/>
        <v>N/A</v>
      </c>
    </row>
    <row r="827" spans="1:12">
      <c r="A827" s="164" t="s">
        <v>818</v>
      </c>
      <c r="B827" s="145" t="s">
        <v>50</v>
      </c>
      <c r="C827" s="159">
        <v>1218126</v>
      </c>
      <c r="D827" s="107" t="str">
        <f t="shared" si="206"/>
        <v>N/A</v>
      </c>
      <c r="E827" s="159">
        <v>801238</v>
      </c>
      <c r="F827" s="107" t="str">
        <f t="shared" si="207"/>
        <v>N/A</v>
      </c>
      <c r="G827" s="159">
        <v>1659335</v>
      </c>
      <c r="H827" s="107" t="str">
        <f t="shared" si="208"/>
        <v>N/A</v>
      </c>
      <c r="I827" s="108">
        <v>-34.200000000000003</v>
      </c>
      <c r="J827" s="108">
        <v>107.1</v>
      </c>
      <c r="K827" s="155" t="s">
        <v>50</v>
      </c>
      <c r="L827" s="109" t="str">
        <f t="shared" si="209"/>
        <v>N/A</v>
      </c>
    </row>
    <row r="828" spans="1:12">
      <c r="A828" s="144" t="s">
        <v>633</v>
      </c>
      <c r="B828" s="145" t="s">
        <v>50</v>
      </c>
      <c r="C828" s="159">
        <v>1135847</v>
      </c>
      <c r="D828" s="107" t="str">
        <f t="shared" si="206"/>
        <v>N/A</v>
      </c>
      <c r="E828" s="159">
        <v>758047</v>
      </c>
      <c r="F828" s="107" t="str">
        <f t="shared" si="207"/>
        <v>N/A</v>
      </c>
      <c r="G828" s="159">
        <v>1625179</v>
      </c>
      <c r="H828" s="107" t="str">
        <f t="shared" si="208"/>
        <v>N/A</v>
      </c>
      <c r="I828" s="108">
        <v>-33.299999999999997</v>
      </c>
      <c r="J828" s="108">
        <v>114.4</v>
      </c>
      <c r="K828" s="155" t="s">
        <v>50</v>
      </c>
      <c r="L828" s="109" t="str">
        <f t="shared" si="209"/>
        <v>N/A</v>
      </c>
    </row>
    <row r="829" spans="1:12">
      <c r="A829" s="144" t="s">
        <v>627</v>
      </c>
      <c r="B829" s="145" t="s">
        <v>50</v>
      </c>
      <c r="C829" s="159">
        <v>507323</v>
      </c>
      <c r="D829" s="107" t="str">
        <f t="shared" si="206"/>
        <v>N/A</v>
      </c>
      <c r="E829" s="159">
        <v>544607</v>
      </c>
      <c r="F829" s="107" t="str">
        <f t="shared" si="207"/>
        <v>N/A</v>
      </c>
      <c r="G829" s="159">
        <v>532527</v>
      </c>
      <c r="H829" s="107" t="str">
        <f t="shared" si="208"/>
        <v>N/A</v>
      </c>
      <c r="I829" s="108">
        <v>7.3490000000000002</v>
      </c>
      <c r="J829" s="108">
        <v>-2.2200000000000002</v>
      </c>
      <c r="K829" s="155" t="s">
        <v>50</v>
      </c>
      <c r="L829" s="109" t="str">
        <f t="shared" si="209"/>
        <v>N/A</v>
      </c>
    </row>
    <row r="830" spans="1:12">
      <c r="A830" s="144" t="s">
        <v>240</v>
      </c>
      <c r="B830" s="145" t="s">
        <v>50</v>
      </c>
      <c r="C830" s="159">
        <v>121644</v>
      </c>
      <c r="D830" s="107" t="str">
        <f t="shared" si="206"/>
        <v>N/A</v>
      </c>
      <c r="E830" s="159">
        <v>134754</v>
      </c>
      <c r="F830" s="107" t="str">
        <f t="shared" si="207"/>
        <v>N/A</v>
      </c>
      <c r="G830" s="159">
        <v>109419</v>
      </c>
      <c r="H830" s="107" t="str">
        <f t="shared" si="208"/>
        <v>N/A</v>
      </c>
      <c r="I830" s="108">
        <v>10.78</v>
      </c>
      <c r="J830" s="108">
        <v>-18.8</v>
      </c>
      <c r="K830" s="155" t="s">
        <v>50</v>
      </c>
      <c r="L830" s="109" t="str">
        <f t="shared" si="209"/>
        <v>N/A</v>
      </c>
    </row>
    <row r="831" spans="1:12">
      <c r="A831" s="144" t="s">
        <v>692</v>
      </c>
      <c r="B831" s="145" t="s">
        <v>50</v>
      </c>
      <c r="C831" s="159">
        <v>315568</v>
      </c>
      <c r="D831" s="107" t="str">
        <f t="shared" si="206"/>
        <v>N/A</v>
      </c>
      <c r="E831" s="159">
        <v>298192</v>
      </c>
      <c r="F831" s="107" t="str">
        <f t="shared" si="207"/>
        <v>N/A</v>
      </c>
      <c r="G831" s="159">
        <v>269363</v>
      </c>
      <c r="H831" s="107" t="str">
        <f t="shared" si="208"/>
        <v>N/A</v>
      </c>
      <c r="I831" s="108">
        <v>-5.51</v>
      </c>
      <c r="J831" s="108">
        <v>-9.67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56460</v>
      </c>
      <c r="D833" s="107" t="str">
        <f t="shared" ref="D833:D847" si="210">IF($B833="N/A","N/A",IF(C833&gt;10,"No",IF(C833&lt;-10,"No","Yes")))</f>
        <v>N/A</v>
      </c>
      <c r="E833" s="159">
        <v>113840</v>
      </c>
      <c r="F833" s="107" t="str">
        <f t="shared" ref="F833:F847" si="211">IF($B833="N/A","N/A",IF(E833&gt;10,"No",IF(E833&lt;-10,"No","Yes")))</f>
        <v>N/A</v>
      </c>
      <c r="G833" s="159">
        <v>61710</v>
      </c>
      <c r="H833" s="107" t="str">
        <f t="shared" ref="H833:H847" si="212">IF($B833="N/A","N/A",IF(G833&gt;10,"No",IF(G833&lt;-10,"No","Yes")))</f>
        <v>N/A</v>
      </c>
      <c r="I833" s="108">
        <v>101.6</v>
      </c>
      <c r="J833" s="108">
        <v>-45.8</v>
      </c>
      <c r="K833" s="118" t="s">
        <v>112</v>
      </c>
      <c r="L833" s="109" t="str">
        <f t="shared" ref="L833:L847" si="213">IF(J833="Div by 0", "N/A", IF(K833="N/A","N/A", IF(J833&gt;VALUE(MID(K833,1,2)), "No", IF(J833&lt;-1*VALUE(MID(K833,1,2)), "No", "Yes"))))</f>
        <v>No</v>
      </c>
    </row>
    <row r="834" spans="1:12">
      <c r="A834" s="164" t="s">
        <v>635</v>
      </c>
      <c r="B834" s="82" t="s">
        <v>50</v>
      </c>
      <c r="C834" s="83">
        <v>152</v>
      </c>
      <c r="D834" s="84" t="str">
        <f t="shared" si="210"/>
        <v>N/A</v>
      </c>
      <c r="E834" s="83">
        <v>181</v>
      </c>
      <c r="F834" s="84" t="str">
        <f t="shared" si="211"/>
        <v>N/A</v>
      </c>
      <c r="G834" s="83">
        <v>137</v>
      </c>
      <c r="H834" s="84" t="str">
        <f t="shared" si="212"/>
        <v>N/A</v>
      </c>
      <c r="I834" s="85">
        <v>19.079999999999998</v>
      </c>
      <c r="J834" s="85">
        <v>-24.3</v>
      </c>
      <c r="K834" s="86" t="s">
        <v>112</v>
      </c>
      <c r="L834" s="87" t="str">
        <f t="shared" si="213"/>
        <v>No</v>
      </c>
    </row>
    <row r="835" spans="1:12">
      <c r="A835" s="164" t="s">
        <v>636</v>
      </c>
      <c r="B835" s="82" t="s">
        <v>50</v>
      </c>
      <c r="C835" s="88">
        <v>371.44736841999998</v>
      </c>
      <c r="D835" s="84" t="str">
        <f t="shared" si="210"/>
        <v>N/A</v>
      </c>
      <c r="E835" s="88">
        <v>628.95027623999999</v>
      </c>
      <c r="F835" s="84" t="str">
        <f t="shared" si="211"/>
        <v>N/A</v>
      </c>
      <c r="G835" s="88">
        <v>450.43795619999997</v>
      </c>
      <c r="H835" s="84" t="str">
        <f t="shared" si="212"/>
        <v>N/A</v>
      </c>
      <c r="I835" s="85">
        <v>69.319999999999993</v>
      </c>
      <c r="J835" s="85">
        <v>-28.4</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2672683</v>
      </c>
      <c r="D839" s="84" t="str">
        <f t="shared" si="210"/>
        <v>N/A</v>
      </c>
      <c r="E839" s="88">
        <v>3299754</v>
      </c>
      <c r="F839" s="84" t="str">
        <f t="shared" si="211"/>
        <v>N/A</v>
      </c>
      <c r="G839" s="88">
        <v>3129954</v>
      </c>
      <c r="H839" s="84" t="str">
        <f t="shared" si="212"/>
        <v>N/A</v>
      </c>
      <c r="I839" s="85">
        <v>23.46</v>
      </c>
      <c r="J839" s="85">
        <v>-5.15</v>
      </c>
      <c r="K839" s="86" t="s">
        <v>112</v>
      </c>
      <c r="L839" s="87" t="str">
        <f t="shared" si="213"/>
        <v>Yes</v>
      </c>
    </row>
    <row r="840" spans="1:12">
      <c r="A840" s="164" t="s">
        <v>651</v>
      </c>
      <c r="B840" s="82" t="s">
        <v>50</v>
      </c>
      <c r="C840" s="83">
        <v>5138</v>
      </c>
      <c r="D840" s="84" t="str">
        <f t="shared" si="210"/>
        <v>N/A</v>
      </c>
      <c r="E840" s="83">
        <v>5707</v>
      </c>
      <c r="F840" s="84" t="str">
        <f t="shared" si="211"/>
        <v>N/A</v>
      </c>
      <c r="G840" s="83">
        <v>5618</v>
      </c>
      <c r="H840" s="84" t="str">
        <f t="shared" si="212"/>
        <v>N/A</v>
      </c>
      <c r="I840" s="85">
        <v>11.07</v>
      </c>
      <c r="J840" s="85">
        <v>-1.56</v>
      </c>
      <c r="K840" s="86" t="s">
        <v>112</v>
      </c>
      <c r="L840" s="87" t="str">
        <f t="shared" si="213"/>
        <v>Yes</v>
      </c>
    </row>
    <row r="841" spans="1:12">
      <c r="A841" s="164" t="s">
        <v>650</v>
      </c>
      <c r="B841" s="82" t="s">
        <v>50</v>
      </c>
      <c r="C841" s="88">
        <v>520.17964187999996</v>
      </c>
      <c r="D841" s="84" t="str">
        <f t="shared" si="210"/>
        <v>N/A</v>
      </c>
      <c r="E841" s="88">
        <v>578.19414754000002</v>
      </c>
      <c r="F841" s="84" t="str">
        <f t="shared" si="211"/>
        <v>N/A</v>
      </c>
      <c r="G841" s="88">
        <v>557.12958347999995</v>
      </c>
      <c r="H841" s="84" t="str">
        <f t="shared" si="212"/>
        <v>N/A</v>
      </c>
      <c r="I841" s="85">
        <v>11.15</v>
      </c>
      <c r="J841" s="85">
        <v>-3.64</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5498485</v>
      </c>
      <c r="D845" s="84" t="str">
        <f t="shared" si="210"/>
        <v>N/A</v>
      </c>
      <c r="E845" s="88">
        <v>6267142</v>
      </c>
      <c r="F845" s="84" t="str">
        <f t="shared" si="211"/>
        <v>N/A</v>
      </c>
      <c r="G845" s="88">
        <v>6113673</v>
      </c>
      <c r="H845" s="84" t="str">
        <f t="shared" si="212"/>
        <v>N/A</v>
      </c>
      <c r="I845" s="85">
        <v>13.98</v>
      </c>
      <c r="J845" s="85">
        <v>-2.4500000000000002</v>
      </c>
      <c r="K845" s="86" t="s">
        <v>112</v>
      </c>
      <c r="L845" s="87" t="str">
        <f t="shared" si="213"/>
        <v>Yes</v>
      </c>
    </row>
    <row r="846" spans="1:12">
      <c r="A846" s="164" t="s">
        <v>643</v>
      </c>
      <c r="B846" s="101" t="s">
        <v>50</v>
      </c>
      <c r="C846" s="114">
        <v>557</v>
      </c>
      <c r="D846" s="103" t="str">
        <f t="shared" si="210"/>
        <v>N/A</v>
      </c>
      <c r="E846" s="114">
        <v>577</v>
      </c>
      <c r="F846" s="103" t="str">
        <f t="shared" si="211"/>
        <v>N/A</v>
      </c>
      <c r="G846" s="114">
        <v>568</v>
      </c>
      <c r="H846" s="103" t="str">
        <f t="shared" si="212"/>
        <v>N/A</v>
      </c>
      <c r="I846" s="85">
        <v>3.5910000000000002</v>
      </c>
      <c r="J846" s="85">
        <v>-1.56</v>
      </c>
      <c r="K846" s="130" t="s">
        <v>112</v>
      </c>
      <c r="L846" s="87" t="str">
        <f t="shared" si="213"/>
        <v>Yes</v>
      </c>
    </row>
    <row r="847" spans="1:12">
      <c r="A847" s="164" t="s">
        <v>644</v>
      </c>
      <c r="B847" s="101" t="s">
        <v>50</v>
      </c>
      <c r="C847" s="98">
        <v>9871.6068223000002</v>
      </c>
      <c r="D847" s="103" t="str">
        <f t="shared" si="210"/>
        <v>N/A</v>
      </c>
      <c r="E847" s="98">
        <v>10861.59792</v>
      </c>
      <c r="F847" s="103" t="str">
        <f t="shared" si="211"/>
        <v>N/A</v>
      </c>
      <c r="G847" s="98">
        <v>10763.508803000001</v>
      </c>
      <c r="H847" s="103" t="str">
        <f t="shared" si="212"/>
        <v>N/A</v>
      </c>
      <c r="I847" s="104">
        <v>10.029999999999999</v>
      </c>
      <c r="J847" s="104">
        <v>-0.90300000000000002</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21190406</v>
      </c>
      <c r="D849" s="84" t="str">
        <f t="shared" ref="D849:D872" si="214">IF($B849="N/A","N/A",IF(C849&gt;10,"No",IF(C849&lt;-10,"No","Yes")))</f>
        <v>N/A</v>
      </c>
      <c r="E849" s="176">
        <v>16007754</v>
      </c>
      <c r="F849" s="84" t="str">
        <f t="shared" ref="F849:F872" si="215">IF($B849="N/A","N/A",IF(E849&gt;10,"No",IF(E849&lt;-10,"No","Yes")))</f>
        <v>N/A</v>
      </c>
      <c r="G849" s="176">
        <v>15132876</v>
      </c>
      <c r="H849" s="84" t="str">
        <f t="shared" ref="H849:H872" si="216">IF($B849="N/A","N/A",IF(G849&gt;10,"No",IF(G849&lt;-10,"No","Yes")))</f>
        <v>N/A</v>
      </c>
      <c r="I849" s="85">
        <v>-24.5</v>
      </c>
      <c r="J849" s="85">
        <v>-5.47</v>
      </c>
      <c r="K849" s="86" t="s">
        <v>112</v>
      </c>
      <c r="L849" s="87" t="str">
        <f t="shared" ref="L849:L872" si="217">IF(J849="Div by 0", "N/A", IF(K849="N/A","N/A", IF(J849&gt;VALUE(MID(K849,1,2)), "No", IF(J849&lt;-1*VALUE(MID(K849,1,2)), "No", "Yes"))))</f>
        <v>Yes</v>
      </c>
    </row>
    <row r="850" spans="1:12" ht="12.75" customHeight="1">
      <c r="A850" s="137" t="s">
        <v>469</v>
      </c>
      <c r="B850" s="82" t="s">
        <v>50</v>
      </c>
      <c r="C850" s="112">
        <v>2529</v>
      </c>
      <c r="D850" s="84" t="str">
        <f t="shared" si="214"/>
        <v>N/A</v>
      </c>
      <c r="E850" s="112">
        <v>2067</v>
      </c>
      <c r="F850" s="84" t="str">
        <f t="shared" si="215"/>
        <v>N/A</v>
      </c>
      <c r="G850" s="112">
        <v>1753</v>
      </c>
      <c r="H850" s="84" t="str">
        <f t="shared" si="216"/>
        <v>N/A</v>
      </c>
      <c r="I850" s="85">
        <v>-18.3</v>
      </c>
      <c r="J850" s="85">
        <v>-15.2</v>
      </c>
      <c r="K850" s="86" t="s">
        <v>112</v>
      </c>
      <c r="L850" s="87" t="str">
        <f t="shared" si="217"/>
        <v>No</v>
      </c>
    </row>
    <row r="851" spans="1:12" ht="12.75" customHeight="1">
      <c r="A851" s="137" t="s">
        <v>820</v>
      </c>
      <c r="B851" s="82" t="s">
        <v>50</v>
      </c>
      <c r="C851" s="176">
        <v>8378.9663899000006</v>
      </c>
      <c r="D851" s="84" t="str">
        <f t="shared" si="214"/>
        <v>N/A</v>
      </c>
      <c r="E851" s="176">
        <v>7744.4383164000001</v>
      </c>
      <c r="F851" s="84" t="str">
        <f t="shared" si="215"/>
        <v>N/A</v>
      </c>
      <c r="G851" s="176">
        <v>8632.5590415999995</v>
      </c>
      <c r="H851" s="84" t="str">
        <f t="shared" si="216"/>
        <v>N/A</v>
      </c>
      <c r="I851" s="85">
        <v>-7.57</v>
      </c>
      <c r="J851" s="85">
        <v>11.47</v>
      </c>
      <c r="K851" s="86" t="s">
        <v>112</v>
      </c>
      <c r="L851" s="87" t="str">
        <f t="shared" si="217"/>
        <v>Yes</v>
      </c>
    </row>
    <row r="852" spans="1:12">
      <c r="A852" s="144" t="s">
        <v>583</v>
      </c>
      <c r="B852" s="82" t="s">
        <v>50</v>
      </c>
      <c r="C852" s="176">
        <v>4684.5596329999998</v>
      </c>
      <c r="D852" s="84" t="str">
        <f t="shared" si="214"/>
        <v>N/A</v>
      </c>
      <c r="E852" s="176">
        <v>5029.5172413999999</v>
      </c>
      <c r="F852" s="84" t="str">
        <f t="shared" si="215"/>
        <v>N/A</v>
      </c>
      <c r="G852" s="176">
        <v>7118.6811594000001</v>
      </c>
      <c r="H852" s="84" t="str">
        <f t="shared" si="216"/>
        <v>N/A</v>
      </c>
      <c r="I852" s="85">
        <v>7.3639999999999999</v>
      </c>
      <c r="J852" s="85">
        <v>41.54</v>
      </c>
      <c r="K852" s="86" t="s">
        <v>112</v>
      </c>
      <c r="L852" s="87" t="str">
        <f t="shared" si="217"/>
        <v>No</v>
      </c>
    </row>
    <row r="853" spans="1:12">
      <c r="A853" s="144" t="s">
        <v>586</v>
      </c>
      <c r="B853" s="82" t="s">
        <v>50</v>
      </c>
      <c r="C853" s="176">
        <v>8166.0393457</v>
      </c>
      <c r="D853" s="84" t="str">
        <f t="shared" si="214"/>
        <v>N/A</v>
      </c>
      <c r="E853" s="176">
        <v>7939.3319459000004</v>
      </c>
      <c r="F853" s="84" t="str">
        <f t="shared" si="215"/>
        <v>N/A</v>
      </c>
      <c r="G853" s="176">
        <v>8685.8093525000004</v>
      </c>
      <c r="H853" s="84" t="str">
        <f t="shared" si="216"/>
        <v>N/A</v>
      </c>
      <c r="I853" s="85">
        <v>-2.78</v>
      </c>
      <c r="J853" s="85">
        <v>9.4019999999999992</v>
      </c>
      <c r="K853" s="86" t="s">
        <v>112</v>
      </c>
      <c r="L853" s="87" t="str">
        <f t="shared" si="217"/>
        <v>Yes</v>
      </c>
    </row>
    <row r="854" spans="1:12">
      <c r="A854" s="144" t="s">
        <v>589</v>
      </c>
      <c r="B854" s="82" t="s">
        <v>50</v>
      </c>
      <c r="C854" s="176">
        <v>14153.032051</v>
      </c>
      <c r="D854" s="84" t="str">
        <f t="shared" si="214"/>
        <v>N/A</v>
      </c>
      <c r="E854" s="176">
        <v>7928.3</v>
      </c>
      <c r="F854" s="84" t="str">
        <f t="shared" si="215"/>
        <v>N/A</v>
      </c>
      <c r="G854" s="176">
        <v>10974.785714</v>
      </c>
      <c r="H854" s="84" t="str">
        <f t="shared" si="216"/>
        <v>N/A</v>
      </c>
      <c r="I854" s="85">
        <v>-44</v>
      </c>
      <c r="J854" s="85">
        <v>38.43</v>
      </c>
      <c r="K854" s="86" t="s">
        <v>112</v>
      </c>
      <c r="L854" s="87" t="str">
        <f t="shared" si="217"/>
        <v>No</v>
      </c>
    </row>
    <row r="855" spans="1:12">
      <c r="A855" s="144" t="s">
        <v>591</v>
      </c>
      <c r="B855" s="82" t="s">
        <v>50</v>
      </c>
      <c r="C855" s="176">
        <v>167.5</v>
      </c>
      <c r="D855" s="84" t="str">
        <f t="shared" si="214"/>
        <v>N/A</v>
      </c>
      <c r="E855" s="176">
        <v>707.55555556000002</v>
      </c>
      <c r="F855" s="84" t="str">
        <f t="shared" si="215"/>
        <v>N/A</v>
      </c>
      <c r="G855" s="176">
        <v>55</v>
      </c>
      <c r="H855" s="84" t="str">
        <f t="shared" si="216"/>
        <v>N/A</v>
      </c>
      <c r="I855" s="85">
        <v>322.39999999999998</v>
      </c>
      <c r="J855" s="85">
        <v>-92.2</v>
      </c>
      <c r="K855" s="86" t="s">
        <v>112</v>
      </c>
      <c r="L855" s="87" t="str">
        <f t="shared" si="217"/>
        <v>No</v>
      </c>
    </row>
    <row r="856" spans="1:12" ht="12.75" customHeight="1">
      <c r="A856" s="164" t="s">
        <v>470</v>
      </c>
      <c r="B856" s="82" t="s">
        <v>50</v>
      </c>
      <c r="C856" s="84">
        <v>8.9480946821000007</v>
      </c>
      <c r="D856" s="84" t="str">
        <f t="shared" si="214"/>
        <v>N/A</v>
      </c>
      <c r="E856" s="84">
        <v>7.1121357052</v>
      </c>
      <c r="F856" s="84" t="str">
        <f t="shared" si="215"/>
        <v>N/A</v>
      </c>
      <c r="G856" s="84">
        <v>6.209266081</v>
      </c>
      <c r="H856" s="84" t="str">
        <f t="shared" si="216"/>
        <v>N/A</v>
      </c>
      <c r="I856" s="85">
        <v>-20.5</v>
      </c>
      <c r="J856" s="85">
        <v>-12.7</v>
      </c>
      <c r="K856" s="86" t="s">
        <v>112</v>
      </c>
      <c r="L856" s="87" t="str">
        <f t="shared" si="217"/>
        <v>Yes</v>
      </c>
    </row>
    <row r="857" spans="1:12">
      <c r="A857" s="144" t="s">
        <v>583</v>
      </c>
      <c r="B857" s="82" t="s">
        <v>50</v>
      </c>
      <c r="C857" s="84">
        <v>9.4209161624999993</v>
      </c>
      <c r="D857" s="84" t="str">
        <f t="shared" si="214"/>
        <v>N/A</v>
      </c>
      <c r="E857" s="84">
        <v>10.122164049</v>
      </c>
      <c r="F857" s="84" t="str">
        <f t="shared" si="215"/>
        <v>N/A</v>
      </c>
      <c r="G857" s="84">
        <v>7.8677309007999998</v>
      </c>
      <c r="H857" s="84" t="str">
        <f t="shared" si="216"/>
        <v>N/A</v>
      </c>
      <c r="I857" s="85">
        <v>7.444</v>
      </c>
      <c r="J857" s="85">
        <v>-22.3</v>
      </c>
      <c r="K857" s="86" t="s">
        <v>112</v>
      </c>
      <c r="L857" s="87" t="str">
        <f t="shared" si="217"/>
        <v>No</v>
      </c>
    </row>
    <row r="858" spans="1:12">
      <c r="A858" s="144" t="s">
        <v>586</v>
      </c>
      <c r="B858" s="82" t="s">
        <v>50</v>
      </c>
      <c r="C858" s="84">
        <v>11.228592703</v>
      </c>
      <c r="D858" s="84" t="str">
        <f t="shared" si="214"/>
        <v>N/A</v>
      </c>
      <c r="E858" s="84">
        <v>9.5517344200000007</v>
      </c>
      <c r="F858" s="84" t="str">
        <f t="shared" si="215"/>
        <v>N/A</v>
      </c>
      <c r="G858" s="84">
        <v>8.7752525253000009</v>
      </c>
      <c r="H858" s="84" t="str">
        <f t="shared" si="216"/>
        <v>N/A</v>
      </c>
      <c r="I858" s="85">
        <v>-14.9</v>
      </c>
      <c r="J858" s="85">
        <v>-8.1300000000000008</v>
      </c>
      <c r="K858" s="86" t="s">
        <v>112</v>
      </c>
      <c r="L858" s="87" t="str">
        <f t="shared" si="217"/>
        <v>Yes</v>
      </c>
    </row>
    <row r="859" spans="1:12">
      <c r="A859" s="144" t="s">
        <v>589</v>
      </c>
      <c r="B859" s="82" t="s">
        <v>50</v>
      </c>
      <c r="C859" s="84">
        <v>3.2046014789999999</v>
      </c>
      <c r="D859" s="84" t="str">
        <f t="shared" si="214"/>
        <v>N/A</v>
      </c>
      <c r="E859" s="84">
        <v>0.37202380950000002</v>
      </c>
      <c r="F859" s="84" t="str">
        <f t="shared" si="215"/>
        <v>N/A</v>
      </c>
      <c r="G859" s="84">
        <v>0.25247971149999998</v>
      </c>
      <c r="H859" s="84" t="str">
        <f t="shared" si="216"/>
        <v>N/A</v>
      </c>
      <c r="I859" s="85">
        <v>-88.4</v>
      </c>
      <c r="J859" s="85">
        <v>-32.1</v>
      </c>
      <c r="K859" s="86" t="s">
        <v>112</v>
      </c>
      <c r="L859" s="87" t="str">
        <f t="shared" si="217"/>
        <v>No</v>
      </c>
    </row>
    <row r="860" spans="1:12">
      <c r="A860" s="144" t="s">
        <v>591</v>
      </c>
      <c r="B860" s="82" t="s">
        <v>50</v>
      </c>
      <c r="C860" s="84">
        <v>9.5556617299999994E-2</v>
      </c>
      <c r="D860" s="84" t="str">
        <f t="shared" si="214"/>
        <v>N/A</v>
      </c>
      <c r="E860" s="84">
        <v>0.37205456799999997</v>
      </c>
      <c r="F860" s="84" t="str">
        <f t="shared" si="215"/>
        <v>N/A</v>
      </c>
      <c r="G860" s="84">
        <v>7.1377587399999998E-2</v>
      </c>
      <c r="H860" s="84" t="str">
        <f t="shared" si="216"/>
        <v>N/A</v>
      </c>
      <c r="I860" s="85">
        <v>289.39999999999998</v>
      </c>
      <c r="J860" s="85">
        <v>-80.8</v>
      </c>
      <c r="K860" s="86" t="s">
        <v>112</v>
      </c>
      <c r="L860" s="87" t="str">
        <f t="shared" si="217"/>
        <v>No</v>
      </c>
    </row>
    <row r="861" spans="1:12" ht="12.75" customHeight="1">
      <c r="A861" s="137" t="s">
        <v>821</v>
      </c>
      <c r="B861" s="82" t="s">
        <v>50</v>
      </c>
      <c r="C861" s="176">
        <v>5498485</v>
      </c>
      <c r="D861" s="84" t="str">
        <f t="shared" si="214"/>
        <v>N/A</v>
      </c>
      <c r="E861" s="176">
        <v>6267142</v>
      </c>
      <c r="F861" s="84" t="str">
        <f t="shared" si="215"/>
        <v>N/A</v>
      </c>
      <c r="G861" s="176">
        <v>6113673</v>
      </c>
      <c r="H861" s="84" t="str">
        <f t="shared" si="216"/>
        <v>N/A</v>
      </c>
      <c r="I861" s="85">
        <v>13.98</v>
      </c>
      <c r="J861" s="85">
        <v>-2.4500000000000002</v>
      </c>
      <c r="K861" s="86" t="s">
        <v>112</v>
      </c>
      <c r="L861" s="87" t="str">
        <f t="shared" si="217"/>
        <v>Yes</v>
      </c>
    </row>
    <row r="862" spans="1:12" ht="12.75" customHeight="1">
      <c r="A862" s="137" t="s">
        <v>932</v>
      </c>
      <c r="B862" s="82" t="s">
        <v>50</v>
      </c>
      <c r="C862" s="112">
        <v>557</v>
      </c>
      <c r="D862" s="84" t="str">
        <f t="shared" si="214"/>
        <v>N/A</v>
      </c>
      <c r="E862" s="112">
        <v>577</v>
      </c>
      <c r="F862" s="84" t="str">
        <f t="shared" si="215"/>
        <v>N/A</v>
      </c>
      <c r="G862" s="112">
        <v>568</v>
      </c>
      <c r="H862" s="84" t="str">
        <f t="shared" si="216"/>
        <v>N/A</v>
      </c>
      <c r="I862" s="85">
        <v>3.5910000000000002</v>
      </c>
      <c r="J862" s="85">
        <v>-1.56</v>
      </c>
      <c r="K862" s="86" t="s">
        <v>112</v>
      </c>
      <c r="L862" s="87" t="str">
        <f t="shared" si="217"/>
        <v>Yes</v>
      </c>
    </row>
    <row r="863" spans="1:12" ht="25.5">
      <c r="A863" s="137" t="s">
        <v>822</v>
      </c>
      <c r="B863" s="82" t="s">
        <v>50</v>
      </c>
      <c r="C863" s="176">
        <v>9871.6068223000002</v>
      </c>
      <c r="D863" s="84" t="str">
        <f t="shared" si="214"/>
        <v>N/A</v>
      </c>
      <c r="E863" s="176">
        <v>10861.59792</v>
      </c>
      <c r="F863" s="84" t="str">
        <f t="shared" si="215"/>
        <v>N/A</v>
      </c>
      <c r="G863" s="176">
        <v>10763.508803000001</v>
      </c>
      <c r="H863" s="84" t="str">
        <f t="shared" si="216"/>
        <v>N/A</v>
      </c>
      <c r="I863" s="85">
        <v>10.029999999999999</v>
      </c>
      <c r="J863" s="85">
        <v>-0.90300000000000002</v>
      </c>
      <c r="K863" s="86" t="s">
        <v>112</v>
      </c>
      <c r="L863" s="87" t="str">
        <f t="shared" si="217"/>
        <v>Yes</v>
      </c>
    </row>
    <row r="864" spans="1:12">
      <c r="A864" s="144" t="s">
        <v>583</v>
      </c>
      <c r="B864" s="82" t="s">
        <v>50</v>
      </c>
      <c r="C864" s="176">
        <v>7497.4285713999998</v>
      </c>
      <c r="D864" s="84" t="str">
        <f t="shared" si="214"/>
        <v>N/A</v>
      </c>
      <c r="E864" s="176">
        <v>11147.682927</v>
      </c>
      <c r="F864" s="84" t="str">
        <f t="shared" si="215"/>
        <v>N/A</v>
      </c>
      <c r="G864" s="176">
        <v>14134.827585999999</v>
      </c>
      <c r="H864" s="84" t="str">
        <f t="shared" si="216"/>
        <v>N/A</v>
      </c>
      <c r="I864" s="85">
        <v>48.69</v>
      </c>
      <c r="J864" s="85">
        <v>26.8</v>
      </c>
      <c r="K864" s="86" t="s">
        <v>112</v>
      </c>
      <c r="L864" s="87" t="str">
        <f t="shared" si="217"/>
        <v>No</v>
      </c>
    </row>
    <row r="865" spans="1:12">
      <c r="A865" s="144" t="s">
        <v>586</v>
      </c>
      <c r="B865" s="82" t="s">
        <v>50</v>
      </c>
      <c r="C865" s="176">
        <v>10040.247563000001</v>
      </c>
      <c r="D865" s="84" t="str">
        <f t="shared" si="214"/>
        <v>N/A</v>
      </c>
      <c r="E865" s="176">
        <v>10812.642322</v>
      </c>
      <c r="F865" s="84" t="str">
        <f t="shared" si="215"/>
        <v>N/A</v>
      </c>
      <c r="G865" s="176">
        <v>10571.553072999999</v>
      </c>
      <c r="H865" s="84" t="str">
        <f t="shared" si="216"/>
        <v>N/A</v>
      </c>
      <c r="I865" s="85">
        <v>7.6929999999999996</v>
      </c>
      <c r="J865" s="85">
        <v>-2.23</v>
      </c>
      <c r="K865" s="86" t="s">
        <v>112</v>
      </c>
      <c r="L865" s="87" t="str">
        <f t="shared" si="217"/>
        <v>Yes</v>
      </c>
    </row>
    <row r="866" spans="1:12">
      <c r="A866" s="144" t="s">
        <v>589</v>
      </c>
      <c r="B866" s="82" t="s">
        <v>50</v>
      </c>
      <c r="C866" s="176">
        <v>16473</v>
      </c>
      <c r="D866" s="84" t="str">
        <f t="shared" si="214"/>
        <v>N/A</v>
      </c>
      <c r="E866" s="176">
        <v>18068</v>
      </c>
      <c r="F866" s="84" t="str">
        <f t="shared" si="215"/>
        <v>N/A</v>
      </c>
      <c r="G866" s="176">
        <v>13419.5</v>
      </c>
      <c r="H866" s="84" t="str">
        <f t="shared" si="216"/>
        <v>N/A</v>
      </c>
      <c r="I866" s="85">
        <v>9.6829999999999998</v>
      </c>
      <c r="J866" s="85">
        <v>-25.7</v>
      </c>
      <c r="K866" s="86" t="s">
        <v>112</v>
      </c>
      <c r="L866" s="87" t="str">
        <f t="shared" si="217"/>
        <v>No</v>
      </c>
    </row>
    <row r="867" spans="1:12">
      <c r="A867" s="144" t="s">
        <v>591</v>
      </c>
      <c r="B867" s="82" t="s">
        <v>50</v>
      </c>
      <c r="C867" s="176" t="s">
        <v>1090</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1.9707745108000001</v>
      </c>
      <c r="D868" s="84" t="str">
        <f t="shared" si="214"/>
        <v>N/A</v>
      </c>
      <c r="E868" s="84">
        <v>1.9853421876999999</v>
      </c>
      <c r="F868" s="84" t="str">
        <f t="shared" si="215"/>
        <v>N/A</v>
      </c>
      <c r="G868" s="84">
        <v>2.0119013885000001</v>
      </c>
      <c r="H868" s="84" t="str">
        <f t="shared" si="216"/>
        <v>N/A</v>
      </c>
      <c r="I868" s="85">
        <v>0.73919999999999997</v>
      </c>
      <c r="J868" s="85">
        <v>1.3380000000000001</v>
      </c>
      <c r="K868" s="86" t="s">
        <v>112</v>
      </c>
      <c r="L868" s="87" t="str">
        <f t="shared" si="217"/>
        <v>Yes</v>
      </c>
    </row>
    <row r="869" spans="1:12">
      <c r="A869" s="144" t="s">
        <v>583</v>
      </c>
      <c r="B869" s="82" t="s">
        <v>50</v>
      </c>
      <c r="C869" s="84">
        <v>3.6300777873999999</v>
      </c>
      <c r="D869" s="84" t="str">
        <f t="shared" si="214"/>
        <v>N/A</v>
      </c>
      <c r="E869" s="84">
        <v>3.5776614311000001</v>
      </c>
      <c r="F869" s="84" t="str">
        <f t="shared" si="215"/>
        <v>N/A</v>
      </c>
      <c r="G869" s="84">
        <v>3.3067274800000002</v>
      </c>
      <c r="H869" s="84" t="str">
        <f t="shared" si="216"/>
        <v>N/A</v>
      </c>
      <c r="I869" s="85">
        <v>-1.44</v>
      </c>
      <c r="J869" s="85">
        <v>-7.57</v>
      </c>
      <c r="K869" s="86" t="s">
        <v>112</v>
      </c>
      <c r="L869" s="87" t="str">
        <f t="shared" si="217"/>
        <v>Yes</v>
      </c>
    </row>
    <row r="870" spans="1:12">
      <c r="A870" s="144" t="s">
        <v>586</v>
      </c>
      <c r="B870" s="82" t="s">
        <v>50</v>
      </c>
      <c r="C870" s="84">
        <v>2.5465376023999999</v>
      </c>
      <c r="D870" s="84" t="str">
        <f t="shared" si="214"/>
        <v>N/A</v>
      </c>
      <c r="E870" s="84">
        <v>2.6538117482999999</v>
      </c>
      <c r="F870" s="84" t="str">
        <f t="shared" si="215"/>
        <v>N/A</v>
      </c>
      <c r="G870" s="84">
        <v>2.8251262626</v>
      </c>
      <c r="H870" s="84" t="str">
        <f t="shared" si="216"/>
        <v>N/A</v>
      </c>
      <c r="I870" s="85">
        <v>4.2130000000000001</v>
      </c>
      <c r="J870" s="85">
        <v>6.4550000000000001</v>
      </c>
      <c r="K870" s="86" t="s">
        <v>112</v>
      </c>
      <c r="L870" s="87" t="str">
        <f t="shared" si="217"/>
        <v>Yes</v>
      </c>
    </row>
    <row r="871" spans="1:12">
      <c r="A871" s="144" t="s">
        <v>589</v>
      </c>
      <c r="B871" s="82" t="s">
        <v>50</v>
      </c>
      <c r="C871" s="84">
        <v>4.1084634299999999E-2</v>
      </c>
      <c r="D871" s="84" t="str">
        <f t="shared" si="214"/>
        <v>N/A</v>
      </c>
      <c r="E871" s="84">
        <v>3.7202381E-2</v>
      </c>
      <c r="F871" s="84" t="str">
        <f t="shared" si="215"/>
        <v>N/A</v>
      </c>
      <c r="G871" s="84">
        <v>3.6068530199999997E-2</v>
      </c>
      <c r="H871" s="84" t="str">
        <f t="shared" si="216"/>
        <v>N/A</v>
      </c>
      <c r="I871" s="85">
        <v>-9.4499999999999993</v>
      </c>
      <c r="J871" s="85">
        <v>-3.05</v>
      </c>
      <c r="K871" s="86" t="s">
        <v>112</v>
      </c>
      <c r="L871" s="87" t="str">
        <f t="shared" si="217"/>
        <v>Yes</v>
      </c>
    </row>
    <row r="872" spans="1:12">
      <c r="A872" s="144" t="s">
        <v>591</v>
      </c>
      <c r="B872" s="82" t="s">
        <v>50</v>
      </c>
      <c r="C872" s="84">
        <v>0</v>
      </c>
      <c r="D872" s="84" t="str">
        <f t="shared" si="214"/>
        <v>N/A</v>
      </c>
      <c r="E872" s="84">
        <v>0</v>
      </c>
      <c r="F872" s="84" t="str">
        <f t="shared" si="215"/>
        <v>N/A</v>
      </c>
      <c r="G872" s="84">
        <v>0</v>
      </c>
      <c r="H872" s="84" t="str">
        <f t="shared" si="216"/>
        <v>N/A</v>
      </c>
      <c r="I872" s="85" t="s">
        <v>1090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34800</v>
      </c>
      <c r="D874" s="84" t="str">
        <f t="shared" ref="D874:D904" si="218">IF($B874="N/A","N/A",IF(C874&gt;10,"No",IF(C874&lt;-10,"No","Yes")))</f>
        <v>N/A</v>
      </c>
      <c r="E874" s="106">
        <v>34602</v>
      </c>
      <c r="F874" s="84" t="str">
        <f t="shared" ref="F874:F904" si="219">IF($B874="N/A","N/A",IF(E874&gt;10,"No",IF(E874&lt;-10,"No","Yes")))</f>
        <v>N/A</v>
      </c>
      <c r="G874" s="106">
        <v>34576</v>
      </c>
      <c r="H874" s="84" t="str">
        <f t="shared" ref="H874:H904" si="220">IF($B874="N/A","N/A",IF(G874&gt;10,"No",IF(G874&lt;-10,"No","Yes")))</f>
        <v>N/A</v>
      </c>
      <c r="I874" s="85">
        <v>-0.56899999999999995</v>
      </c>
      <c r="J874" s="85">
        <v>-7.4999999999999997E-2</v>
      </c>
      <c r="K874" s="118" t="s">
        <v>112</v>
      </c>
      <c r="L874" s="87" t="str">
        <f t="shared" ref="L874:L906" si="221">IF(J874="Div by 0", "N/A", IF(K874="N/A","N/A", IF(J874&gt;VALUE(MID(K874,1,2)), "No", IF(J874&lt;-1*VALUE(MID(K874,1,2)), "No", "Yes"))))</f>
        <v>Yes</v>
      </c>
    </row>
    <row r="875" spans="1:12">
      <c r="A875" s="164" t="s">
        <v>34</v>
      </c>
      <c r="B875" s="82" t="s">
        <v>50</v>
      </c>
      <c r="C875" s="83">
        <v>32406</v>
      </c>
      <c r="D875" s="84" t="str">
        <f t="shared" si="218"/>
        <v>N/A</v>
      </c>
      <c r="E875" s="83">
        <v>32255</v>
      </c>
      <c r="F875" s="84" t="str">
        <f t="shared" si="219"/>
        <v>N/A</v>
      </c>
      <c r="G875" s="83">
        <v>32298</v>
      </c>
      <c r="H875" s="84" t="str">
        <f t="shared" si="220"/>
        <v>N/A</v>
      </c>
      <c r="I875" s="85">
        <v>-0.46600000000000003</v>
      </c>
      <c r="J875" s="85">
        <v>0.1333</v>
      </c>
      <c r="K875" s="86" t="s">
        <v>112</v>
      </c>
      <c r="L875" s="87" t="str">
        <f t="shared" si="221"/>
        <v>Yes</v>
      </c>
    </row>
    <row r="876" spans="1:12">
      <c r="A876" s="137" t="s">
        <v>472</v>
      </c>
      <c r="B876" s="110" t="s">
        <v>50</v>
      </c>
      <c r="C876" s="93">
        <v>31375.33</v>
      </c>
      <c r="D876" s="91" t="str">
        <f t="shared" si="218"/>
        <v>N/A</v>
      </c>
      <c r="E876" s="93">
        <v>31023.39</v>
      </c>
      <c r="F876" s="91" t="str">
        <f t="shared" si="219"/>
        <v>N/A</v>
      </c>
      <c r="G876" s="93">
        <v>30954.39</v>
      </c>
      <c r="H876" s="91" t="str">
        <f t="shared" si="220"/>
        <v>N/A</v>
      </c>
      <c r="I876" s="85">
        <v>-1.1200000000000001</v>
      </c>
      <c r="J876" s="85">
        <v>-0.222</v>
      </c>
      <c r="K876" s="110" t="s">
        <v>112</v>
      </c>
      <c r="L876" s="87" t="str">
        <f t="shared" si="221"/>
        <v>Yes</v>
      </c>
    </row>
    <row r="877" spans="1:12">
      <c r="A877" s="144" t="s">
        <v>1087</v>
      </c>
      <c r="B877" s="82" t="s">
        <v>50</v>
      </c>
      <c r="C877" s="90">
        <v>0.93678160919999998</v>
      </c>
      <c r="D877" s="84" t="str">
        <f t="shared" si="218"/>
        <v>N/A</v>
      </c>
      <c r="E877" s="90">
        <v>1.0028322061999999</v>
      </c>
      <c r="F877" s="84" t="str">
        <f t="shared" si="219"/>
        <v>N/A</v>
      </c>
      <c r="G877" s="90">
        <v>0.433826932</v>
      </c>
      <c r="H877" s="84" t="str">
        <f t="shared" si="220"/>
        <v>N/A</v>
      </c>
      <c r="I877" s="85">
        <v>7.0510000000000002</v>
      </c>
      <c r="J877" s="85">
        <v>-56.7</v>
      </c>
      <c r="K877" s="86" t="s">
        <v>112</v>
      </c>
      <c r="L877" s="87" t="str">
        <f t="shared" si="221"/>
        <v>No</v>
      </c>
    </row>
    <row r="878" spans="1:12">
      <c r="A878" s="144" t="s">
        <v>739</v>
      </c>
      <c r="B878" s="82" t="s">
        <v>50</v>
      </c>
      <c r="C878" s="90">
        <v>9.4827586199999994E-2</v>
      </c>
      <c r="D878" s="84" t="str">
        <f t="shared" si="218"/>
        <v>N/A</v>
      </c>
      <c r="E878" s="90">
        <v>0.12427027340000001</v>
      </c>
      <c r="F878" s="84" t="str">
        <f t="shared" si="219"/>
        <v>N/A</v>
      </c>
      <c r="G878" s="90">
        <v>8.6765386400000005E-2</v>
      </c>
      <c r="H878" s="84" t="str">
        <f t="shared" si="220"/>
        <v>N/A</v>
      </c>
      <c r="I878" s="85">
        <v>31.05</v>
      </c>
      <c r="J878" s="85">
        <v>-30.2</v>
      </c>
      <c r="K878" s="86" t="s">
        <v>112</v>
      </c>
      <c r="L878" s="87" t="str">
        <f t="shared" si="221"/>
        <v>No</v>
      </c>
    </row>
    <row r="879" spans="1:12">
      <c r="A879" s="144" t="s">
        <v>740</v>
      </c>
      <c r="B879" s="82" t="s">
        <v>50</v>
      </c>
      <c r="C879" s="90">
        <v>53.741379309999999</v>
      </c>
      <c r="D879" s="84" t="str">
        <f t="shared" si="218"/>
        <v>N/A</v>
      </c>
      <c r="E879" s="90">
        <v>60.906883995000001</v>
      </c>
      <c r="F879" s="84" t="str">
        <f t="shared" si="219"/>
        <v>N/A</v>
      </c>
      <c r="G879" s="90">
        <v>61.588963442999997</v>
      </c>
      <c r="H879" s="84" t="str">
        <f t="shared" si="220"/>
        <v>N/A</v>
      </c>
      <c r="I879" s="85">
        <v>13.33</v>
      </c>
      <c r="J879" s="85">
        <v>1.1200000000000001</v>
      </c>
      <c r="K879" s="86" t="s">
        <v>112</v>
      </c>
      <c r="L879" s="87" t="str">
        <f t="shared" si="221"/>
        <v>Yes</v>
      </c>
    </row>
    <row r="880" spans="1:12">
      <c r="A880" s="144" t="s">
        <v>741</v>
      </c>
      <c r="B880" s="82" t="s">
        <v>50</v>
      </c>
      <c r="C880" s="90">
        <v>1.1609195402000001</v>
      </c>
      <c r="D880" s="84" t="str">
        <f t="shared" si="218"/>
        <v>N/A</v>
      </c>
      <c r="E880" s="90">
        <v>0.9479220854</v>
      </c>
      <c r="F880" s="84" t="str">
        <f t="shared" si="219"/>
        <v>N/A</v>
      </c>
      <c r="G880" s="90">
        <v>0.99201758449999999</v>
      </c>
      <c r="H880" s="84" t="str">
        <f t="shared" si="220"/>
        <v>N/A</v>
      </c>
      <c r="I880" s="85">
        <v>-18.3</v>
      </c>
      <c r="J880" s="85">
        <v>4.6520000000000001</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0.28735632179999998</v>
      </c>
      <c r="D883" s="84" t="str">
        <f t="shared" si="218"/>
        <v>N/A</v>
      </c>
      <c r="E883" s="90">
        <v>0.28322062310000001</v>
      </c>
      <c r="F883" s="84" t="str">
        <f t="shared" si="219"/>
        <v>N/A</v>
      </c>
      <c r="G883" s="90">
        <v>0.2313743637</v>
      </c>
      <c r="H883" s="84" t="str">
        <f t="shared" si="220"/>
        <v>N/A</v>
      </c>
      <c r="I883" s="85">
        <v>-1.44</v>
      </c>
      <c r="J883" s="85">
        <v>-18.3</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43.623563218000001</v>
      </c>
      <c r="D885" s="84" t="str">
        <f t="shared" si="218"/>
        <v>N/A</v>
      </c>
      <c r="E885" s="90">
        <v>36.723310791000003</v>
      </c>
      <c r="F885" s="84" t="str">
        <f t="shared" si="219"/>
        <v>N/A</v>
      </c>
      <c r="G885" s="90">
        <v>36.667052290999997</v>
      </c>
      <c r="H885" s="84" t="str">
        <f t="shared" si="220"/>
        <v>N/A</v>
      </c>
      <c r="I885" s="85">
        <v>-15.8</v>
      </c>
      <c r="J885" s="85">
        <v>-0.153</v>
      </c>
      <c r="K885" s="86" t="s">
        <v>112</v>
      </c>
      <c r="L885" s="87" t="str">
        <f t="shared" si="221"/>
        <v>Yes</v>
      </c>
    </row>
    <row r="886" spans="1:12">
      <c r="A886" s="144" t="s">
        <v>747</v>
      </c>
      <c r="B886" s="82" t="s">
        <v>50</v>
      </c>
      <c r="C886" s="90">
        <v>0.15517241379999999</v>
      </c>
      <c r="D886" s="84" t="str">
        <f t="shared" si="218"/>
        <v>N/A</v>
      </c>
      <c r="E886" s="90">
        <v>1.15600254E-2</v>
      </c>
      <c r="F886" s="84" t="str">
        <f t="shared" si="219"/>
        <v>N/A</v>
      </c>
      <c r="G886" s="90">
        <v>0</v>
      </c>
      <c r="H886" s="84" t="str">
        <f t="shared" si="220"/>
        <v>N/A</v>
      </c>
      <c r="I886" s="85">
        <v>-92.6</v>
      </c>
      <c r="J886" s="85">
        <v>-100</v>
      </c>
      <c r="K886" s="86" t="s">
        <v>112</v>
      </c>
      <c r="L886" s="87" t="str">
        <f t="shared" si="221"/>
        <v>No</v>
      </c>
    </row>
    <row r="887" spans="1:12">
      <c r="A887" s="97" t="s">
        <v>926</v>
      </c>
      <c r="B887" s="82" t="s">
        <v>50</v>
      </c>
      <c r="C887" s="90" t="s">
        <v>50</v>
      </c>
      <c r="D887" s="84" t="str">
        <f t="shared" ref="D887:D888" si="222">IF($B887="N/A","N/A",IF(C887&gt;10,"No",IF(C887&lt;-10,"No","Yes")))</f>
        <v>N/A</v>
      </c>
      <c r="E887" s="90">
        <v>98.633026993000001</v>
      </c>
      <c r="F887" s="84" t="str">
        <f t="shared" ref="F887:F888" si="223">IF($B887="N/A","N/A",IF(E887&gt;10,"No",IF(E887&lt;-10,"No","Yes")))</f>
        <v>N/A</v>
      </c>
      <c r="G887" s="90">
        <v>98.689842665</v>
      </c>
      <c r="H887" s="84" t="str">
        <f t="shared" ref="H887:H888" si="224">IF($B887="N/A","N/A",IF(G887&gt;10,"No",IF(G887&lt;-10,"No","Yes")))</f>
        <v>N/A</v>
      </c>
      <c r="I887" s="85" t="s">
        <v>50</v>
      </c>
      <c r="J887" s="85">
        <v>5.7599999999999998E-2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1.3554129819</v>
      </c>
      <c r="F888" s="84" t="str">
        <f t="shared" si="223"/>
        <v>N/A</v>
      </c>
      <c r="G888" s="90">
        <v>1.3101573345999999</v>
      </c>
      <c r="H888" s="84" t="str">
        <f t="shared" si="224"/>
        <v>N/A</v>
      </c>
      <c r="I888" s="85" t="s">
        <v>50</v>
      </c>
      <c r="J888" s="85">
        <v>-3.34</v>
      </c>
      <c r="K888" s="86" t="s">
        <v>112</v>
      </c>
      <c r="L888" s="87" t="str">
        <f t="shared" si="225"/>
        <v>Yes</v>
      </c>
    </row>
    <row r="889" spans="1:12">
      <c r="A889" s="81" t="s">
        <v>584</v>
      </c>
      <c r="B889" s="82" t="s">
        <v>50</v>
      </c>
      <c r="C889" s="83">
        <v>16172</v>
      </c>
      <c r="D889" s="84" t="str">
        <f t="shared" si="218"/>
        <v>N/A</v>
      </c>
      <c r="E889" s="83">
        <v>15697</v>
      </c>
      <c r="F889" s="84" t="str">
        <f t="shared" si="219"/>
        <v>N/A</v>
      </c>
      <c r="G889" s="83">
        <v>15488</v>
      </c>
      <c r="H889" s="84" t="str">
        <f t="shared" si="220"/>
        <v>N/A</v>
      </c>
      <c r="I889" s="85">
        <v>-2.94</v>
      </c>
      <c r="J889" s="85">
        <v>-1.33</v>
      </c>
      <c r="K889" s="86" t="s">
        <v>111</v>
      </c>
      <c r="L889" s="87" t="str">
        <f t="shared" si="221"/>
        <v>Yes</v>
      </c>
    </row>
    <row r="890" spans="1:12">
      <c r="A890" s="144" t="s">
        <v>768</v>
      </c>
      <c r="B890" s="82" t="s">
        <v>50</v>
      </c>
      <c r="C890" s="83">
        <v>4467</v>
      </c>
      <c r="D890" s="84" t="str">
        <f t="shared" si="218"/>
        <v>N/A</v>
      </c>
      <c r="E890" s="83">
        <v>4346</v>
      </c>
      <c r="F890" s="84" t="str">
        <f t="shared" si="219"/>
        <v>N/A</v>
      </c>
      <c r="G890" s="83">
        <v>4194</v>
      </c>
      <c r="H890" s="84" t="str">
        <f t="shared" si="220"/>
        <v>N/A</v>
      </c>
      <c r="I890" s="85">
        <v>-2.71</v>
      </c>
      <c r="J890" s="85">
        <v>-3.5</v>
      </c>
      <c r="K890" s="86" t="s">
        <v>111</v>
      </c>
      <c r="L890" s="87" t="str">
        <f t="shared" si="221"/>
        <v>Yes</v>
      </c>
    </row>
    <row r="891" spans="1:12">
      <c r="A891" s="144" t="s">
        <v>769</v>
      </c>
      <c r="B891" s="82" t="s">
        <v>50</v>
      </c>
      <c r="C891" s="83">
        <v>3286</v>
      </c>
      <c r="D891" s="84" t="str">
        <f t="shared" si="218"/>
        <v>N/A</v>
      </c>
      <c r="E891" s="83">
        <v>3150</v>
      </c>
      <c r="F891" s="84" t="str">
        <f t="shared" si="219"/>
        <v>N/A</v>
      </c>
      <c r="G891" s="83">
        <v>3182</v>
      </c>
      <c r="H891" s="84" t="str">
        <f t="shared" si="220"/>
        <v>N/A</v>
      </c>
      <c r="I891" s="85">
        <v>-4.1399999999999997</v>
      </c>
      <c r="J891" s="85">
        <v>1.016</v>
      </c>
      <c r="K891" s="86" t="s">
        <v>111</v>
      </c>
      <c r="L891" s="87" t="str">
        <f t="shared" si="221"/>
        <v>Yes</v>
      </c>
    </row>
    <row r="892" spans="1:12">
      <c r="A892" s="144" t="s">
        <v>770</v>
      </c>
      <c r="B892" s="82" t="s">
        <v>50</v>
      </c>
      <c r="C892" s="83">
        <v>241</v>
      </c>
      <c r="D892" s="84" t="str">
        <f t="shared" si="218"/>
        <v>N/A</v>
      </c>
      <c r="E892" s="83">
        <v>160</v>
      </c>
      <c r="F892" s="84" t="str">
        <f t="shared" si="219"/>
        <v>N/A</v>
      </c>
      <c r="G892" s="83">
        <v>172</v>
      </c>
      <c r="H892" s="84" t="str">
        <f t="shared" si="220"/>
        <v>N/A</v>
      </c>
      <c r="I892" s="85">
        <v>-33.6</v>
      </c>
      <c r="J892" s="85">
        <v>7.5</v>
      </c>
      <c r="K892" s="86" t="s">
        <v>111</v>
      </c>
      <c r="L892" s="87" t="str">
        <f t="shared" si="221"/>
        <v>Yes</v>
      </c>
    </row>
    <row r="893" spans="1:12">
      <c r="A893" s="144" t="s">
        <v>771</v>
      </c>
      <c r="B893" s="82" t="s">
        <v>50</v>
      </c>
      <c r="C893" s="83">
        <v>8178</v>
      </c>
      <c r="D893" s="84" t="str">
        <f t="shared" si="218"/>
        <v>N/A</v>
      </c>
      <c r="E893" s="83">
        <v>8041</v>
      </c>
      <c r="F893" s="84" t="str">
        <f t="shared" si="219"/>
        <v>N/A</v>
      </c>
      <c r="G893" s="83">
        <v>7940</v>
      </c>
      <c r="H893" s="84" t="str">
        <f t="shared" si="220"/>
        <v>N/A</v>
      </c>
      <c r="I893" s="85">
        <v>-1.68</v>
      </c>
      <c r="J893" s="85">
        <v>-1.26</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17514</v>
      </c>
      <c r="D895" s="84" t="str">
        <f t="shared" si="218"/>
        <v>N/A</v>
      </c>
      <c r="E895" s="83">
        <v>17652</v>
      </c>
      <c r="F895" s="84" t="str">
        <f t="shared" si="219"/>
        <v>N/A</v>
      </c>
      <c r="G895" s="83">
        <v>17759</v>
      </c>
      <c r="H895" s="84" t="str">
        <f t="shared" si="220"/>
        <v>N/A</v>
      </c>
      <c r="I895" s="85">
        <v>0.78790000000000004</v>
      </c>
      <c r="J895" s="85">
        <v>0.60619999999999996</v>
      </c>
      <c r="K895" s="86" t="s">
        <v>111</v>
      </c>
      <c r="L895" s="87" t="str">
        <f t="shared" si="221"/>
        <v>Yes</v>
      </c>
    </row>
    <row r="896" spans="1:12">
      <c r="A896" s="144" t="s">
        <v>773</v>
      </c>
      <c r="B896" s="82" t="s">
        <v>50</v>
      </c>
      <c r="C896" s="83">
        <v>11290</v>
      </c>
      <c r="D896" s="84" t="str">
        <f t="shared" si="218"/>
        <v>N/A</v>
      </c>
      <c r="E896" s="83">
        <v>11328</v>
      </c>
      <c r="F896" s="84" t="str">
        <f t="shared" si="219"/>
        <v>N/A</v>
      </c>
      <c r="G896" s="83">
        <v>11079</v>
      </c>
      <c r="H896" s="84" t="str">
        <f t="shared" si="220"/>
        <v>N/A</v>
      </c>
      <c r="I896" s="85">
        <v>0.33660000000000001</v>
      </c>
      <c r="J896" s="85">
        <v>-2.2000000000000002</v>
      </c>
      <c r="K896" s="86" t="s">
        <v>111</v>
      </c>
      <c r="L896" s="87" t="str">
        <f t="shared" si="221"/>
        <v>Yes</v>
      </c>
    </row>
    <row r="897" spans="1:12">
      <c r="A897" s="144" t="s">
        <v>774</v>
      </c>
      <c r="B897" s="82" t="s">
        <v>50</v>
      </c>
      <c r="C897" s="83">
        <v>754</v>
      </c>
      <c r="D897" s="84" t="str">
        <f t="shared" si="218"/>
        <v>N/A</v>
      </c>
      <c r="E897" s="83">
        <v>756</v>
      </c>
      <c r="F897" s="84" t="str">
        <f t="shared" si="219"/>
        <v>N/A</v>
      </c>
      <c r="G897" s="83">
        <v>827</v>
      </c>
      <c r="H897" s="84" t="str">
        <f t="shared" si="220"/>
        <v>N/A</v>
      </c>
      <c r="I897" s="85">
        <v>0.26529999999999998</v>
      </c>
      <c r="J897" s="85">
        <v>9.3919999999999995</v>
      </c>
      <c r="K897" s="86" t="s">
        <v>111</v>
      </c>
      <c r="L897" s="87" t="str">
        <f t="shared" si="221"/>
        <v>Yes</v>
      </c>
    </row>
    <row r="898" spans="1:12">
      <c r="A898" s="144" t="s">
        <v>867</v>
      </c>
      <c r="B898" s="82" t="s">
        <v>50</v>
      </c>
      <c r="C898" s="83">
        <v>350</v>
      </c>
      <c r="D898" s="84" t="str">
        <f t="shared" si="218"/>
        <v>N/A</v>
      </c>
      <c r="E898" s="83">
        <v>351</v>
      </c>
      <c r="F898" s="84" t="str">
        <f t="shared" si="219"/>
        <v>N/A</v>
      </c>
      <c r="G898" s="83">
        <v>326</v>
      </c>
      <c r="H898" s="84" t="str">
        <f t="shared" si="220"/>
        <v>N/A</v>
      </c>
      <c r="I898" s="85">
        <v>0.28570000000000001</v>
      </c>
      <c r="J898" s="85">
        <v>-7.12</v>
      </c>
      <c r="K898" s="86" t="s">
        <v>111</v>
      </c>
      <c r="L898" s="87" t="str">
        <f t="shared" si="221"/>
        <v>Yes</v>
      </c>
    </row>
    <row r="899" spans="1:12">
      <c r="A899" s="144" t="s">
        <v>789</v>
      </c>
      <c r="B899" s="82" t="s">
        <v>50</v>
      </c>
      <c r="C899" s="83">
        <v>5120</v>
      </c>
      <c r="D899" s="84" t="str">
        <f t="shared" si="218"/>
        <v>N/A</v>
      </c>
      <c r="E899" s="83">
        <v>5217</v>
      </c>
      <c r="F899" s="84" t="str">
        <f t="shared" si="219"/>
        <v>N/A</v>
      </c>
      <c r="G899" s="83">
        <v>5527</v>
      </c>
      <c r="H899" s="84" t="str">
        <f t="shared" si="220"/>
        <v>N/A</v>
      </c>
      <c r="I899" s="85">
        <v>1.895</v>
      </c>
      <c r="J899" s="85">
        <v>5.9420000000000002</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690181198</v>
      </c>
      <c r="D901" s="84" t="str">
        <f t="shared" si="218"/>
        <v>N/A</v>
      </c>
      <c r="E901" s="88">
        <v>729994439</v>
      </c>
      <c r="F901" s="84" t="str">
        <f t="shared" si="219"/>
        <v>N/A</v>
      </c>
      <c r="G901" s="88">
        <v>692884436</v>
      </c>
      <c r="H901" s="84" t="str">
        <f t="shared" si="220"/>
        <v>N/A</v>
      </c>
      <c r="I901" s="85">
        <v>5.7690000000000001</v>
      </c>
      <c r="J901" s="85">
        <v>-5.08</v>
      </c>
      <c r="K901" s="86" t="s">
        <v>112</v>
      </c>
      <c r="L901" s="87" t="str">
        <f t="shared" si="221"/>
        <v>Yes</v>
      </c>
    </row>
    <row r="902" spans="1:12">
      <c r="A902" s="153" t="s">
        <v>473</v>
      </c>
      <c r="B902" s="82" t="s">
        <v>50</v>
      </c>
      <c r="C902" s="88">
        <v>19832.793045999999</v>
      </c>
      <c r="D902" s="84" t="str">
        <f t="shared" si="218"/>
        <v>N/A</v>
      </c>
      <c r="E902" s="88">
        <v>21096.885699999999</v>
      </c>
      <c r="F902" s="84" t="str">
        <f t="shared" si="219"/>
        <v>N/A</v>
      </c>
      <c r="G902" s="88">
        <v>20039.461939000001</v>
      </c>
      <c r="H902" s="84" t="str">
        <f t="shared" si="220"/>
        <v>N/A</v>
      </c>
      <c r="I902" s="85">
        <v>6.3739999999999997</v>
      </c>
      <c r="J902" s="85">
        <v>-5.01</v>
      </c>
      <c r="K902" s="86" t="s">
        <v>112</v>
      </c>
      <c r="L902" s="87" t="str">
        <f t="shared" si="221"/>
        <v>Yes</v>
      </c>
    </row>
    <row r="903" spans="1:12" ht="12.75" customHeight="1">
      <c r="A903" s="153" t="s">
        <v>687</v>
      </c>
      <c r="B903" s="82" t="s">
        <v>50</v>
      </c>
      <c r="C903" s="88">
        <v>21297.944763</v>
      </c>
      <c r="D903" s="84" t="str">
        <f t="shared" si="218"/>
        <v>N/A</v>
      </c>
      <c r="E903" s="88">
        <v>22631.977647</v>
      </c>
      <c r="F903" s="84" t="str">
        <f t="shared" si="219"/>
        <v>N/A</v>
      </c>
      <c r="G903" s="88">
        <v>21452.858876999999</v>
      </c>
      <c r="H903" s="84" t="str">
        <f t="shared" si="220"/>
        <v>N/A</v>
      </c>
      <c r="I903" s="85">
        <v>6.2640000000000002</v>
      </c>
      <c r="J903" s="85">
        <v>-5.21</v>
      </c>
      <c r="K903" s="86" t="s">
        <v>112</v>
      </c>
      <c r="L903" s="87" t="str">
        <f t="shared" si="221"/>
        <v>Yes</v>
      </c>
    </row>
    <row r="904" spans="1:12">
      <c r="A904" s="177" t="s">
        <v>592</v>
      </c>
      <c r="B904" s="82" t="s">
        <v>50</v>
      </c>
      <c r="C904" s="88" t="s">
        <v>50</v>
      </c>
      <c r="D904" s="84" t="str">
        <f t="shared" si="218"/>
        <v>N/A</v>
      </c>
      <c r="E904" s="88">
        <v>8094</v>
      </c>
      <c r="F904" s="84" t="str">
        <f t="shared" si="219"/>
        <v>N/A</v>
      </c>
      <c r="G904" s="88">
        <v>26691</v>
      </c>
      <c r="H904" s="84" t="str">
        <f t="shared" si="220"/>
        <v>N/A</v>
      </c>
      <c r="I904" s="85" t="s">
        <v>50</v>
      </c>
      <c r="J904" s="85">
        <v>229.8</v>
      </c>
      <c r="K904" s="86" t="s">
        <v>112</v>
      </c>
      <c r="L904" s="87" t="str">
        <f t="shared" si="221"/>
        <v>No</v>
      </c>
    </row>
    <row r="905" spans="1:12" ht="12.75" customHeight="1">
      <c r="A905" s="178" t="s">
        <v>931</v>
      </c>
      <c r="B905" s="110" t="s">
        <v>127</v>
      </c>
      <c r="C905" s="93" t="s">
        <v>50</v>
      </c>
      <c r="D905" s="84" t="str">
        <f>IF(OR($B905="N/A",$C905="N/A"),"N/A",IF(C905&gt;0,"No",IF(C905&lt;0,"No","Yes")))</f>
        <v>N/A</v>
      </c>
      <c r="E905" s="93">
        <v>25</v>
      </c>
      <c r="F905" s="84" t="str">
        <f>IF($B905="N/A","N/A",IF(E905&gt;0,"No",IF(E905&lt;0,"No","Yes")))</f>
        <v>No</v>
      </c>
      <c r="G905" s="93">
        <v>31</v>
      </c>
      <c r="H905" s="84" t="str">
        <f>IF($B905="N/A","N/A",IF(G905&gt;0,"No",IF(G905&lt;0,"No","Yes")))</f>
        <v>No</v>
      </c>
      <c r="I905" s="85" t="s">
        <v>50</v>
      </c>
      <c r="J905" s="85">
        <v>24</v>
      </c>
      <c r="K905" s="86" t="s">
        <v>111</v>
      </c>
      <c r="L905" s="87" t="str">
        <f t="shared" si="221"/>
        <v>No</v>
      </c>
    </row>
    <row r="906" spans="1:12">
      <c r="A906" s="178" t="s">
        <v>917</v>
      </c>
      <c r="B906" s="82" t="s">
        <v>50</v>
      </c>
      <c r="C906" s="88" t="s">
        <v>50</v>
      </c>
      <c r="D906" s="84" t="str">
        <f t="shared" ref="D906:D907" si="226">IF($B906="N/A","N/A",IF(C906&gt;10,"No",IF(C906&lt;-10,"No","Yes")))</f>
        <v>N/A</v>
      </c>
      <c r="E906" s="88">
        <v>8094</v>
      </c>
      <c r="F906" s="84" t="str">
        <f t="shared" ref="F906:F907" si="227">IF($B906="N/A","N/A",IF(E906&gt;10,"No",IF(E906&lt;-10,"No","Yes")))</f>
        <v>N/A</v>
      </c>
      <c r="G906" s="88">
        <v>26691</v>
      </c>
      <c r="H906" s="84" t="str">
        <f t="shared" ref="H906:H907" si="228">IF($B906="N/A","N/A",IF(G906&gt;10,"No",IF(G906&lt;-10,"No","Yes")))</f>
        <v>N/A</v>
      </c>
      <c r="I906" s="85" t="s">
        <v>50</v>
      </c>
      <c r="J906" s="85">
        <v>229.8</v>
      </c>
      <c r="K906" s="86" t="s">
        <v>112</v>
      </c>
      <c r="L906" s="87" t="str">
        <f t="shared" si="221"/>
        <v>No</v>
      </c>
    </row>
    <row r="907" spans="1:12">
      <c r="A907" s="178" t="s">
        <v>1057</v>
      </c>
      <c r="B907" s="82" t="s">
        <v>50</v>
      </c>
      <c r="C907" s="88" t="s">
        <v>50</v>
      </c>
      <c r="D907" s="84" t="str">
        <f t="shared" si="226"/>
        <v>N/A</v>
      </c>
      <c r="E907" s="88" t="s">
        <v>50</v>
      </c>
      <c r="F907" s="84" t="str">
        <f t="shared" si="227"/>
        <v>N/A</v>
      </c>
      <c r="G907" s="88">
        <v>861</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21609.954427000001</v>
      </c>
      <c r="D909" s="84" t="str">
        <f t="shared" ref="D909:D920" si="229">IF($B909="N/A","N/A",IF(C909&gt;10,"No",IF(C909&lt;-10,"No","Yes")))</f>
        <v>N/A</v>
      </c>
      <c r="E909" s="88">
        <v>23983.478626</v>
      </c>
      <c r="F909" s="84" t="str">
        <f t="shared" ref="F909:F920" si="230">IF($B909="N/A","N/A",IF(E909&gt;10,"No",IF(E909&lt;-10,"No","Yes")))</f>
        <v>N/A</v>
      </c>
      <c r="G909" s="88">
        <v>22303.067858999999</v>
      </c>
      <c r="H909" s="84" t="str">
        <f t="shared" ref="H909:H920" si="231">IF($B909="N/A","N/A",IF(G909&gt;10,"No",IF(G909&lt;-10,"No","Yes")))</f>
        <v>N/A</v>
      </c>
      <c r="I909" s="85">
        <v>10.98</v>
      </c>
      <c r="J909" s="85">
        <v>-7.01</v>
      </c>
      <c r="K909" s="86" t="s">
        <v>112</v>
      </c>
      <c r="L909" s="87" t="str">
        <f t="shared" ref="L909:L920" si="232">IF(J909="Div by 0", "N/A", IF(K909="N/A","N/A", IF(J909&gt;VALUE(MID(K909,1,2)), "No", IF(J909&lt;-1*VALUE(MID(K909,1,2)), "No", "Yes"))))</f>
        <v>Yes</v>
      </c>
    </row>
    <row r="910" spans="1:12">
      <c r="A910" s="161" t="s">
        <v>768</v>
      </c>
      <c r="B910" s="82" t="s">
        <v>50</v>
      </c>
      <c r="C910" s="88">
        <v>5583.2558763999996</v>
      </c>
      <c r="D910" s="84" t="str">
        <f t="shared" si="229"/>
        <v>N/A</v>
      </c>
      <c r="E910" s="88">
        <v>6601.2648411999999</v>
      </c>
      <c r="F910" s="84" t="str">
        <f t="shared" si="230"/>
        <v>N/A</v>
      </c>
      <c r="G910" s="88">
        <v>6248.3855507999997</v>
      </c>
      <c r="H910" s="84" t="str">
        <f t="shared" si="231"/>
        <v>N/A</v>
      </c>
      <c r="I910" s="85">
        <v>18.23</v>
      </c>
      <c r="J910" s="85">
        <v>-5.35</v>
      </c>
      <c r="K910" s="86" t="s">
        <v>112</v>
      </c>
      <c r="L910" s="87" t="str">
        <f t="shared" si="232"/>
        <v>Yes</v>
      </c>
    </row>
    <row r="911" spans="1:12">
      <c r="A911" s="161" t="s">
        <v>769</v>
      </c>
      <c r="B911" s="82" t="s">
        <v>50</v>
      </c>
      <c r="C911" s="88">
        <v>32186.373706999999</v>
      </c>
      <c r="D911" s="84" t="str">
        <f t="shared" si="229"/>
        <v>N/A</v>
      </c>
      <c r="E911" s="88">
        <v>35171.841587000003</v>
      </c>
      <c r="F911" s="84" t="str">
        <f t="shared" si="230"/>
        <v>N/A</v>
      </c>
      <c r="G911" s="88">
        <v>31671.935889</v>
      </c>
      <c r="H911" s="84" t="str">
        <f t="shared" si="231"/>
        <v>N/A</v>
      </c>
      <c r="I911" s="85">
        <v>9.2759999999999998</v>
      </c>
      <c r="J911" s="85">
        <v>-9.9499999999999993</v>
      </c>
      <c r="K911" s="86" t="s">
        <v>112</v>
      </c>
      <c r="L911" s="87" t="str">
        <f t="shared" si="232"/>
        <v>Yes</v>
      </c>
    </row>
    <row r="912" spans="1:12">
      <c r="A912" s="161" t="s">
        <v>770</v>
      </c>
      <c r="B912" s="82" t="s">
        <v>50</v>
      </c>
      <c r="C912" s="88">
        <v>843.20331950000002</v>
      </c>
      <c r="D912" s="84" t="str">
        <f t="shared" si="229"/>
        <v>N/A</v>
      </c>
      <c r="E912" s="88">
        <v>898.3</v>
      </c>
      <c r="F912" s="84" t="str">
        <f t="shared" si="230"/>
        <v>N/A</v>
      </c>
      <c r="G912" s="88">
        <v>1375.9476744000001</v>
      </c>
      <c r="H912" s="84" t="str">
        <f t="shared" si="231"/>
        <v>N/A</v>
      </c>
      <c r="I912" s="85">
        <v>6.5339999999999998</v>
      </c>
      <c r="J912" s="85">
        <v>53.17</v>
      </c>
      <c r="K912" s="86" t="s">
        <v>112</v>
      </c>
      <c r="L912" s="87" t="str">
        <f t="shared" si="232"/>
        <v>No</v>
      </c>
    </row>
    <row r="913" spans="1:12">
      <c r="A913" s="144" t="s">
        <v>771</v>
      </c>
      <c r="B913" s="82" t="s">
        <v>50</v>
      </c>
      <c r="C913" s="88">
        <v>26726.356444000001</v>
      </c>
      <c r="D913" s="84" t="str">
        <f t="shared" si="229"/>
        <v>N/A</v>
      </c>
      <c r="E913" s="88">
        <v>29454.612362</v>
      </c>
      <c r="F913" s="84" t="str">
        <f t="shared" si="230"/>
        <v>N/A</v>
      </c>
      <c r="G913" s="88">
        <v>27482.043199</v>
      </c>
      <c r="H913" s="84" t="str">
        <f t="shared" si="231"/>
        <v>N/A</v>
      </c>
      <c r="I913" s="85">
        <v>10.210000000000001</v>
      </c>
      <c r="J913" s="85">
        <v>-6.7</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19343.558867</v>
      </c>
      <c r="D915" s="84" t="str">
        <f t="shared" si="229"/>
        <v>N/A</v>
      </c>
      <c r="E915" s="88">
        <v>19916.791014999999</v>
      </c>
      <c r="F915" s="84" t="str">
        <f t="shared" si="230"/>
        <v>N/A</v>
      </c>
      <c r="G915" s="88">
        <v>19454.662198999999</v>
      </c>
      <c r="H915" s="84" t="str">
        <f t="shared" si="231"/>
        <v>N/A</v>
      </c>
      <c r="I915" s="85">
        <v>2.9630000000000001</v>
      </c>
      <c r="J915" s="85">
        <v>-2.3199999999999998</v>
      </c>
      <c r="K915" s="86" t="s">
        <v>112</v>
      </c>
      <c r="L915" s="87" t="str">
        <f t="shared" si="232"/>
        <v>Yes</v>
      </c>
    </row>
    <row r="916" spans="1:12">
      <c r="A916" s="138" t="s">
        <v>773</v>
      </c>
      <c r="B916" s="110" t="s">
        <v>50</v>
      </c>
      <c r="C916" s="156">
        <v>13347.331001</v>
      </c>
      <c r="D916" s="91" t="str">
        <f t="shared" si="229"/>
        <v>N/A</v>
      </c>
      <c r="E916" s="156">
        <v>13930.806850000001</v>
      </c>
      <c r="F916" s="91" t="str">
        <f t="shared" si="230"/>
        <v>N/A</v>
      </c>
      <c r="G916" s="156">
        <v>13774.253182</v>
      </c>
      <c r="H916" s="91" t="str">
        <f t="shared" si="231"/>
        <v>N/A</v>
      </c>
      <c r="I916" s="99">
        <v>4.3710000000000004</v>
      </c>
      <c r="J916" s="99">
        <v>-1.1200000000000001</v>
      </c>
      <c r="K916" s="110" t="s">
        <v>112</v>
      </c>
      <c r="L916" s="87" t="str">
        <f t="shared" si="232"/>
        <v>Yes</v>
      </c>
    </row>
    <row r="917" spans="1:12">
      <c r="A917" s="138" t="s">
        <v>774</v>
      </c>
      <c r="B917" s="110" t="s">
        <v>50</v>
      </c>
      <c r="C917" s="156">
        <v>22355.412466999998</v>
      </c>
      <c r="D917" s="91" t="str">
        <f t="shared" si="229"/>
        <v>N/A</v>
      </c>
      <c r="E917" s="156">
        <v>25332.694444000001</v>
      </c>
      <c r="F917" s="91" t="str">
        <f t="shared" si="230"/>
        <v>N/A</v>
      </c>
      <c r="G917" s="156">
        <v>25264.519951999999</v>
      </c>
      <c r="H917" s="91" t="str">
        <f t="shared" si="231"/>
        <v>N/A</v>
      </c>
      <c r="I917" s="99">
        <v>13.32</v>
      </c>
      <c r="J917" s="99">
        <v>-0.26900000000000002</v>
      </c>
      <c r="K917" s="110" t="s">
        <v>112</v>
      </c>
      <c r="L917" s="87" t="str">
        <f t="shared" si="232"/>
        <v>Yes</v>
      </c>
    </row>
    <row r="918" spans="1:12">
      <c r="A918" s="138" t="s">
        <v>867</v>
      </c>
      <c r="B918" s="110" t="s">
        <v>50</v>
      </c>
      <c r="C918" s="156">
        <v>4817.5714286000002</v>
      </c>
      <c r="D918" s="91" t="str">
        <f t="shared" si="229"/>
        <v>N/A</v>
      </c>
      <c r="E918" s="156">
        <v>4101.8148148</v>
      </c>
      <c r="F918" s="91" t="str">
        <f t="shared" si="230"/>
        <v>N/A</v>
      </c>
      <c r="G918" s="156">
        <v>4051.3036809999999</v>
      </c>
      <c r="H918" s="91" t="str">
        <f t="shared" si="231"/>
        <v>N/A</v>
      </c>
      <c r="I918" s="99">
        <v>-14.9</v>
      </c>
      <c r="J918" s="99">
        <v>-1.23</v>
      </c>
      <c r="K918" s="110" t="s">
        <v>112</v>
      </c>
      <c r="L918" s="87" t="str">
        <f t="shared" si="232"/>
        <v>Yes</v>
      </c>
    </row>
    <row r="919" spans="1:12">
      <c r="A919" s="138" t="s">
        <v>789</v>
      </c>
      <c r="B919" s="110" t="s">
        <v>50</v>
      </c>
      <c r="C919" s="156">
        <v>33115.154688000002</v>
      </c>
      <c r="D919" s="91" t="str">
        <f t="shared" si="229"/>
        <v>N/A</v>
      </c>
      <c r="E919" s="156">
        <v>33193.743721999999</v>
      </c>
      <c r="F919" s="91" t="str">
        <f t="shared" si="230"/>
        <v>N/A</v>
      </c>
      <c r="G919" s="156">
        <v>30880.389361000001</v>
      </c>
      <c r="H919" s="91" t="str">
        <f t="shared" si="231"/>
        <v>N/A</v>
      </c>
      <c r="I919" s="99">
        <v>0.23730000000000001</v>
      </c>
      <c r="J919" s="99">
        <v>-6.97</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20292765</v>
      </c>
      <c r="D922" s="107" t="str">
        <f t="shared" ref="D922:D991" si="233">IF($B922="N/A","N/A",IF(C922&gt;10,"No",IF(C922&lt;-10,"No","Yes")))</f>
        <v>N/A</v>
      </c>
      <c r="E922" s="159">
        <v>17600751</v>
      </c>
      <c r="F922" s="107" t="str">
        <f t="shared" ref="F922:F991" si="234">IF($B922="N/A","N/A",IF(E922&gt;10,"No",IF(E922&lt;-10,"No","Yes")))</f>
        <v>N/A</v>
      </c>
      <c r="G922" s="159">
        <v>17533725</v>
      </c>
      <c r="H922" s="107" t="str">
        <f t="shared" ref="H922:H991" si="235">IF($B922="N/A","N/A",IF(G922&gt;10,"No",IF(G922&lt;-10,"No","Yes")))</f>
        <v>N/A</v>
      </c>
      <c r="I922" s="108">
        <v>-13.3</v>
      </c>
      <c r="J922" s="108">
        <v>-0.38100000000000001</v>
      </c>
      <c r="K922" s="118" t="s">
        <v>112</v>
      </c>
      <c r="L922" s="109" t="str">
        <f t="shared" ref="L922:L953" si="236">IF(J922="Div by 0", "N/A", IF(K922="N/A","N/A", IF(J922&gt;VALUE(MID(K922,1,2)), "No", IF(J922&lt;-1*VALUE(MID(K922,1,2)), "No", "Yes"))))</f>
        <v>Yes</v>
      </c>
    </row>
    <row r="923" spans="1:12">
      <c r="A923" s="164" t="s">
        <v>97</v>
      </c>
      <c r="B923" s="82" t="s">
        <v>50</v>
      </c>
      <c r="C923" s="83">
        <v>7153</v>
      </c>
      <c r="D923" s="84" t="str">
        <f t="shared" si="233"/>
        <v>N/A</v>
      </c>
      <c r="E923" s="83">
        <v>6971</v>
      </c>
      <c r="F923" s="84" t="str">
        <f t="shared" si="234"/>
        <v>N/A</v>
      </c>
      <c r="G923" s="83">
        <v>6947</v>
      </c>
      <c r="H923" s="84" t="str">
        <f t="shared" si="235"/>
        <v>N/A</v>
      </c>
      <c r="I923" s="85">
        <v>-2.54</v>
      </c>
      <c r="J923" s="85">
        <v>-0.34399999999999997</v>
      </c>
      <c r="K923" s="86" t="s">
        <v>112</v>
      </c>
      <c r="L923" s="87" t="str">
        <f t="shared" si="236"/>
        <v>Yes</v>
      </c>
    </row>
    <row r="924" spans="1:12">
      <c r="A924" s="164" t="s">
        <v>406</v>
      </c>
      <c r="B924" s="82" t="s">
        <v>50</v>
      </c>
      <c r="C924" s="88">
        <v>2836.9586187999998</v>
      </c>
      <c r="D924" s="84" t="str">
        <f t="shared" si="233"/>
        <v>N/A</v>
      </c>
      <c r="E924" s="88">
        <v>2524.8531057</v>
      </c>
      <c r="F924" s="84" t="str">
        <f t="shared" si="234"/>
        <v>N/A</v>
      </c>
      <c r="G924" s="88">
        <v>2523.9275945999998</v>
      </c>
      <c r="H924" s="84" t="str">
        <f t="shared" si="235"/>
        <v>N/A</v>
      </c>
      <c r="I924" s="85">
        <v>-11</v>
      </c>
      <c r="J924" s="85">
        <v>-3.6999999999999998E-2</v>
      </c>
      <c r="K924" s="86" t="s">
        <v>112</v>
      </c>
      <c r="L924" s="87" t="str">
        <f t="shared" si="236"/>
        <v>Yes</v>
      </c>
    </row>
    <row r="925" spans="1:12">
      <c r="A925" s="164" t="s">
        <v>407</v>
      </c>
      <c r="B925" s="82" t="s">
        <v>50</v>
      </c>
      <c r="C925" s="83">
        <v>0.8074933594</v>
      </c>
      <c r="D925" s="84" t="str">
        <f t="shared" si="233"/>
        <v>N/A</v>
      </c>
      <c r="E925" s="83">
        <v>0.75412422889999997</v>
      </c>
      <c r="F925" s="84" t="str">
        <f t="shared" si="234"/>
        <v>N/A</v>
      </c>
      <c r="G925" s="83">
        <v>0.67611918810000005</v>
      </c>
      <c r="H925" s="84" t="str">
        <f t="shared" si="235"/>
        <v>N/A</v>
      </c>
      <c r="I925" s="85">
        <v>-6.61</v>
      </c>
      <c r="J925" s="85">
        <v>-10.3</v>
      </c>
      <c r="K925" s="86" t="s">
        <v>112</v>
      </c>
      <c r="L925" s="87" t="str">
        <f t="shared" si="236"/>
        <v>Yes</v>
      </c>
    </row>
    <row r="926" spans="1:12">
      <c r="A926" s="164" t="s">
        <v>408</v>
      </c>
      <c r="B926" s="82" t="s">
        <v>50</v>
      </c>
      <c r="C926" s="88">
        <v>326751</v>
      </c>
      <c r="D926" s="84" t="str">
        <f t="shared" si="233"/>
        <v>N/A</v>
      </c>
      <c r="E926" s="88">
        <v>473292</v>
      </c>
      <c r="F926" s="84" t="str">
        <f t="shared" si="234"/>
        <v>N/A</v>
      </c>
      <c r="G926" s="88">
        <v>141063</v>
      </c>
      <c r="H926" s="84" t="str">
        <f t="shared" si="235"/>
        <v>N/A</v>
      </c>
      <c r="I926" s="85">
        <v>44.85</v>
      </c>
      <c r="J926" s="85">
        <v>-70.2</v>
      </c>
      <c r="K926" s="86" t="s">
        <v>112</v>
      </c>
      <c r="L926" s="87" t="str">
        <f t="shared" si="236"/>
        <v>No</v>
      </c>
    </row>
    <row r="927" spans="1:12">
      <c r="A927" s="164" t="s">
        <v>98</v>
      </c>
      <c r="B927" s="82" t="s">
        <v>50</v>
      </c>
      <c r="C927" s="83">
        <v>63</v>
      </c>
      <c r="D927" s="84" t="str">
        <f t="shared" si="233"/>
        <v>N/A</v>
      </c>
      <c r="E927" s="83">
        <v>70</v>
      </c>
      <c r="F927" s="84" t="str">
        <f t="shared" si="234"/>
        <v>N/A</v>
      </c>
      <c r="G927" s="83">
        <v>63</v>
      </c>
      <c r="H927" s="84" t="str">
        <f t="shared" si="235"/>
        <v>N/A</v>
      </c>
      <c r="I927" s="85">
        <v>11.11</v>
      </c>
      <c r="J927" s="85">
        <v>-10</v>
      </c>
      <c r="K927" s="86" t="s">
        <v>112</v>
      </c>
      <c r="L927" s="87" t="str">
        <f t="shared" si="236"/>
        <v>Yes</v>
      </c>
    </row>
    <row r="928" spans="1:12">
      <c r="A928" s="164" t="s">
        <v>409</v>
      </c>
      <c r="B928" s="82" t="s">
        <v>50</v>
      </c>
      <c r="C928" s="88">
        <v>5186.5238095000004</v>
      </c>
      <c r="D928" s="84" t="str">
        <f t="shared" si="233"/>
        <v>N/A</v>
      </c>
      <c r="E928" s="88">
        <v>6761.3142857000003</v>
      </c>
      <c r="F928" s="84" t="str">
        <f t="shared" si="234"/>
        <v>N/A</v>
      </c>
      <c r="G928" s="88">
        <v>2239.0952381000002</v>
      </c>
      <c r="H928" s="84" t="str">
        <f t="shared" si="235"/>
        <v>N/A</v>
      </c>
      <c r="I928" s="85">
        <v>30.36</v>
      </c>
      <c r="J928" s="85">
        <v>-66.900000000000006</v>
      </c>
      <c r="K928" s="86" t="s">
        <v>112</v>
      </c>
      <c r="L928" s="87" t="str">
        <f t="shared" si="236"/>
        <v>No</v>
      </c>
    </row>
    <row r="929" spans="1:12">
      <c r="A929" s="164" t="s">
        <v>410</v>
      </c>
      <c r="B929" s="82" t="s">
        <v>50</v>
      </c>
      <c r="C929" s="88">
        <v>16330</v>
      </c>
      <c r="D929" s="84" t="str">
        <f t="shared" si="233"/>
        <v>N/A</v>
      </c>
      <c r="E929" s="88">
        <v>26803</v>
      </c>
      <c r="F929" s="84" t="str">
        <f t="shared" si="234"/>
        <v>N/A</v>
      </c>
      <c r="G929" s="88">
        <v>2332</v>
      </c>
      <c r="H929" s="84" t="str">
        <f t="shared" si="235"/>
        <v>N/A</v>
      </c>
      <c r="I929" s="85">
        <v>64.13</v>
      </c>
      <c r="J929" s="85">
        <v>-91.3</v>
      </c>
      <c r="K929" s="86" t="s">
        <v>112</v>
      </c>
      <c r="L929" s="87" t="str">
        <f t="shared" si="236"/>
        <v>No</v>
      </c>
    </row>
    <row r="930" spans="1:12">
      <c r="A930" s="137" t="s">
        <v>411</v>
      </c>
      <c r="B930" s="110" t="s">
        <v>50</v>
      </c>
      <c r="C930" s="93">
        <v>11</v>
      </c>
      <c r="D930" s="91" t="str">
        <f t="shared" si="233"/>
        <v>N/A</v>
      </c>
      <c r="E930" s="93">
        <v>38</v>
      </c>
      <c r="F930" s="91" t="str">
        <f t="shared" si="234"/>
        <v>N/A</v>
      </c>
      <c r="G930" s="93">
        <v>11</v>
      </c>
      <c r="H930" s="91" t="str">
        <f t="shared" si="235"/>
        <v>N/A</v>
      </c>
      <c r="I930" s="99">
        <v>1800</v>
      </c>
      <c r="J930" s="99">
        <v>-92.1</v>
      </c>
      <c r="K930" s="110" t="s">
        <v>112</v>
      </c>
      <c r="L930" s="87" t="str">
        <f t="shared" si="236"/>
        <v>No</v>
      </c>
    </row>
    <row r="931" spans="1:12">
      <c r="A931" s="137" t="s">
        <v>810</v>
      </c>
      <c r="B931" s="110" t="s">
        <v>50</v>
      </c>
      <c r="C931" s="156">
        <v>8165</v>
      </c>
      <c r="D931" s="91" t="str">
        <f t="shared" si="233"/>
        <v>N/A</v>
      </c>
      <c r="E931" s="156">
        <v>705.34210526000004</v>
      </c>
      <c r="F931" s="91" t="str">
        <f t="shared" si="234"/>
        <v>N/A</v>
      </c>
      <c r="G931" s="156">
        <v>777.33333332999996</v>
      </c>
      <c r="H931" s="91" t="str">
        <f t="shared" si="235"/>
        <v>N/A</v>
      </c>
      <c r="I931" s="99">
        <v>-91.4</v>
      </c>
      <c r="J931" s="99">
        <v>10.210000000000001</v>
      </c>
      <c r="K931" s="110" t="s">
        <v>112</v>
      </c>
      <c r="L931" s="87" t="str">
        <f t="shared" si="236"/>
        <v>Yes</v>
      </c>
    </row>
    <row r="932" spans="1:12">
      <c r="A932" s="137" t="s">
        <v>412</v>
      </c>
      <c r="B932" s="110" t="s">
        <v>50</v>
      </c>
      <c r="C932" s="156">
        <v>3303850</v>
      </c>
      <c r="D932" s="91" t="str">
        <f t="shared" si="233"/>
        <v>N/A</v>
      </c>
      <c r="E932" s="156">
        <v>3491017</v>
      </c>
      <c r="F932" s="91" t="str">
        <f t="shared" si="234"/>
        <v>N/A</v>
      </c>
      <c r="G932" s="156">
        <v>3571540</v>
      </c>
      <c r="H932" s="91" t="str">
        <f t="shared" si="235"/>
        <v>N/A</v>
      </c>
      <c r="I932" s="99">
        <v>5.665</v>
      </c>
      <c r="J932" s="99">
        <v>2.3069999999999999</v>
      </c>
      <c r="K932" s="110" t="s">
        <v>112</v>
      </c>
      <c r="L932" s="87" t="str">
        <f t="shared" si="236"/>
        <v>Yes</v>
      </c>
    </row>
    <row r="933" spans="1:12">
      <c r="A933" s="137" t="s">
        <v>99</v>
      </c>
      <c r="B933" s="110" t="s">
        <v>50</v>
      </c>
      <c r="C933" s="93">
        <v>15</v>
      </c>
      <c r="D933" s="91" t="str">
        <f t="shared" si="233"/>
        <v>N/A</v>
      </c>
      <c r="E933" s="93">
        <v>16</v>
      </c>
      <c r="F933" s="91" t="str">
        <f t="shared" si="234"/>
        <v>N/A</v>
      </c>
      <c r="G933" s="93">
        <v>17</v>
      </c>
      <c r="H933" s="91" t="str">
        <f t="shared" si="235"/>
        <v>N/A</v>
      </c>
      <c r="I933" s="99">
        <v>6.6669999999999998</v>
      </c>
      <c r="J933" s="99">
        <v>6.25</v>
      </c>
      <c r="K933" s="110" t="s">
        <v>112</v>
      </c>
      <c r="L933" s="87" t="str">
        <f t="shared" si="236"/>
        <v>Yes</v>
      </c>
    </row>
    <row r="934" spans="1:12">
      <c r="A934" s="137" t="s">
        <v>413</v>
      </c>
      <c r="B934" s="110" t="s">
        <v>50</v>
      </c>
      <c r="C934" s="156">
        <v>220256.66667000001</v>
      </c>
      <c r="D934" s="91" t="str">
        <f t="shared" si="233"/>
        <v>N/A</v>
      </c>
      <c r="E934" s="156">
        <v>218188.5625</v>
      </c>
      <c r="F934" s="91" t="str">
        <f t="shared" si="234"/>
        <v>N/A</v>
      </c>
      <c r="G934" s="156">
        <v>210090.58824000001</v>
      </c>
      <c r="H934" s="91" t="str">
        <f t="shared" si="235"/>
        <v>N/A</v>
      </c>
      <c r="I934" s="99">
        <v>-0.93899999999999995</v>
      </c>
      <c r="J934" s="99">
        <v>-3.71</v>
      </c>
      <c r="K934" s="110" t="s">
        <v>112</v>
      </c>
      <c r="L934" s="87" t="str">
        <f t="shared" si="236"/>
        <v>Yes</v>
      </c>
    </row>
    <row r="935" spans="1:12">
      <c r="A935" s="137" t="s">
        <v>414</v>
      </c>
      <c r="B935" s="110" t="s">
        <v>50</v>
      </c>
      <c r="C935" s="156">
        <v>470033904</v>
      </c>
      <c r="D935" s="91" t="str">
        <f t="shared" si="233"/>
        <v>N/A</v>
      </c>
      <c r="E935" s="156">
        <v>495926810</v>
      </c>
      <c r="F935" s="91" t="str">
        <f t="shared" si="234"/>
        <v>N/A</v>
      </c>
      <c r="G935" s="156">
        <v>449064992</v>
      </c>
      <c r="H935" s="91" t="str">
        <f t="shared" si="235"/>
        <v>N/A</v>
      </c>
      <c r="I935" s="99">
        <v>5.5090000000000003</v>
      </c>
      <c r="J935" s="99">
        <v>-9.4499999999999993</v>
      </c>
      <c r="K935" s="110" t="s">
        <v>112</v>
      </c>
      <c r="L935" s="87" t="str">
        <f t="shared" si="236"/>
        <v>Yes</v>
      </c>
    </row>
    <row r="936" spans="1:12">
      <c r="A936" s="137" t="s">
        <v>415</v>
      </c>
      <c r="B936" s="110" t="s">
        <v>50</v>
      </c>
      <c r="C936" s="93">
        <v>9513</v>
      </c>
      <c r="D936" s="91" t="str">
        <f t="shared" si="233"/>
        <v>N/A</v>
      </c>
      <c r="E936" s="93">
        <v>9276</v>
      </c>
      <c r="F936" s="91" t="str">
        <f t="shared" si="234"/>
        <v>N/A</v>
      </c>
      <c r="G936" s="93">
        <v>8960</v>
      </c>
      <c r="H936" s="91" t="str">
        <f t="shared" si="235"/>
        <v>N/A</v>
      </c>
      <c r="I936" s="99">
        <v>-2.4900000000000002</v>
      </c>
      <c r="J936" s="99">
        <v>-3.41</v>
      </c>
      <c r="K936" s="110" t="s">
        <v>112</v>
      </c>
      <c r="L936" s="87" t="str">
        <f t="shared" si="236"/>
        <v>Yes</v>
      </c>
    </row>
    <row r="937" spans="1:12">
      <c r="A937" s="137" t="s">
        <v>416</v>
      </c>
      <c r="B937" s="110" t="s">
        <v>50</v>
      </c>
      <c r="C937" s="156">
        <v>49409.639861000003</v>
      </c>
      <c r="D937" s="91" t="str">
        <f t="shared" si="233"/>
        <v>N/A</v>
      </c>
      <c r="E937" s="156">
        <v>53463.433592000001</v>
      </c>
      <c r="F937" s="91" t="str">
        <f t="shared" si="234"/>
        <v>N/A</v>
      </c>
      <c r="G937" s="156">
        <v>50118.860714000002</v>
      </c>
      <c r="H937" s="91" t="str">
        <f t="shared" si="235"/>
        <v>N/A</v>
      </c>
      <c r="I937" s="99">
        <v>8.2040000000000006</v>
      </c>
      <c r="J937" s="99">
        <v>-6.26</v>
      </c>
      <c r="K937" s="110" t="s">
        <v>112</v>
      </c>
      <c r="L937" s="87" t="str">
        <f t="shared" si="236"/>
        <v>Yes</v>
      </c>
    </row>
    <row r="938" spans="1:12">
      <c r="A938" s="137" t="s">
        <v>417</v>
      </c>
      <c r="B938" s="110" t="s">
        <v>50</v>
      </c>
      <c r="C938" s="156">
        <v>2217770</v>
      </c>
      <c r="D938" s="91" t="str">
        <f t="shared" si="233"/>
        <v>N/A</v>
      </c>
      <c r="E938" s="156">
        <v>2094424</v>
      </c>
      <c r="F938" s="91" t="str">
        <f t="shared" si="234"/>
        <v>N/A</v>
      </c>
      <c r="G938" s="156">
        <v>1875265</v>
      </c>
      <c r="H938" s="91" t="str">
        <f t="shared" si="235"/>
        <v>N/A</v>
      </c>
      <c r="I938" s="99">
        <v>-5.56</v>
      </c>
      <c r="J938" s="99">
        <v>-10.5</v>
      </c>
      <c r="K938" s="110" t="s">
        <v>112</v>
      </c>
      <c r="L938" s="87" t="str">
        <f t="shared" si="236"/>
        <v>Yes</v>
      </c>
    </row>
    <row r="939" spans="1:12">
      <c r="A939" s="137" t="s">
        <v>100</v>
      </c>
      <c r="B939" s="110" t="s">
        <v>50</v>
      </c>
      <c r="C939" s="93">
        <v>19015</v>
      </c>
      <c r="D939" s="91" t="str">
        <f t="shared" si="233"/>
        <v>N/A</v>
      </c>
      <c r="E939" s="93">
        <v>19551</v>
      </c>
      <c r="F939" s="91" t="str">
        <f t="shared" si="234"/>
        <v>N/A</v>
      </c>
      <c r="G939" s="93">
        <v>19006</v>
      </c>
      <c r="H939" s="91" t="str">
        <f t="shared" si="235"/>
        <v>N/A</v>
      </c>
      <c r="I939" s="99">
        <v>2.819</v>
      </c>
      <c r="J939" s="99">
        <v>-2.79</v>
      </c>
      <c r="K939" s="110" t="s">
        <v>112</v>
      </c>
      <c r="L939" s="87" t="str">
        <f t="shared" si="236"/>
        <v>Yes</v>
      </c>
    </row>
    <row r="940" spans="1:12">
      <c r="A940" s="137" t="s">
        <v>418</v>
      </c>
      <c r="B940" s="110" t="s">
        <v>50</v>
      </c>
      <c r="C940" s="156">
        <v>116.63265843000001</v>
      </c>
      <c r="D940" s="91" t="str">
        <f t="shared" si="233"/>
        <v>N/A</v>
      </c>
      <c r="E940" s="156">
        <v>107.1261828</v>
      </c>
      <c r="F940" s="91" t="str">
        <f t="shared" si="234"/>
        <v>N/A</v>
      </c>
      <c r="G940" s="156">
        <v>98.666999895000004</v>
      </c>
      <c r="H940" s="91" t="str">
        <f t="shared" si="235"/>
        <v>N/A</v>
      </c>
      <c r="I940" s="99">
        <v>-8.15</v>
      </c>
      <c r="J940" s="99">
        <v>-7.9</v>
      </c>
      <c r="K940" s="110" t="s">
        <v>112</v>
      </c>
      <c r="L940" s="87" t="str">
        <f t="shared" si="236"/>
        <v>Yes</v>
      </c>
    </row>
    <row r="941" spans="1:12">
      <c r="A941" s="137" t="s">
        <v>419</v>
      </c>
      <c r="B941" s="110" t="s">
        <v>50</v>
      </c>
      <c r="C941" s="156">
        <v>1894450</v>
      </c>
      <c r="D941" s="91" t="str">
        <f t="shared" si="233"/>
        <v>N/A</v>
      </c>
      <c r="E941" s="156">
        <v>1879983</v>
      </c>
      <c r="F941" s="91" t="str">
        <f t="shared" si="234"/>
        <v>N/A</v>
      </c>
      <c r="G941" s="156">
        <v>1957690</v>
      </c>
      <c r="H941" s="91" t="str">
        <f t="shared" si="235"/>
        <v>N/A</v>
      </c>
      <c r="I941" s="99">
        <v>-0.76400000000000001</v>
      </c>
      <c r="J941" s="99">
        <v>4.133</v>
      </c>
      <c r="K941" s="110" t="s">
        <v>112</v>
      </c>
      <c r="L941" s="87" t="str">
        <f t="shared" si="236"/>
        <v>Yes</v>
      </c>
    </row>
    <row r="942" spans="1:12">
      <c r="A942" s="137" t="s">
        <v>101</v>
      </c>
      <c r="B942" s="110" t="s">
        <v>50</v>
      </c>
      <c r="C942" s="93">
        <v>8339</v>
      </c>
      <c r="D942" s="91" t="str">
        <f t="shared" si="233"/>
        <v>N/A</v>
      </c>
      <c r="E942" s="93">
        <v>8023</v>
      </c>
      <c r="F942" s="91" t="str">
        <f t="shared" si="234"/>
        <v>N/A</v>
      </c>
      <c r="G942" s="93">
        <v>7889</v>
      </c>
      <c r="H942" s="91" t="str">
        <f t="shared" si="235"/>
        <v>N/A</v>
      </c>
      <c r="I942" s="99">
        <v>-3.79</v>
      </c>
      <c r="J942" s="99">
        <v>-1.67</v>
      </c>
      <c r="K942" s="110" t="s">
        <v>112</v>
      </c>
      <c r="L942" s="87" t="str">
        <f t="shared" si="236"/>
        <v>Yes</v>
      </c>
    </row>
    <row r="943" spans="1:12">
      <c r="A943" s="137" t="s">
        <v>420</v>
      </c>
      <c r="B943" s="110" t="s">
        <v>50</v>
      </c>
      <c r="C943" s="156">
        <v>227.17951793</v>
      </c>
      <c r="D943" s="91" t="str">
        <f t="shared" si="233"/>
        <v>N/A</v>
      </c>
      <c r="E943" s="156">
        <v>234.32419295</v>
      </c>
      <c r="F943" s="91" t="str">
        <f t="shared" si="234"/>
        <v>N/A</v>
      </c>
      <c r="G943" s="156">
        <v>248.15439219000001</v>
      </c>
      <c r="H943" s="91" t="str">
        <f t="shared" si="235"/>
        <v>N/A</v>
      </c>
      <c r="I943" s="99">
        <v>3.145</v>
      </c>
      <c r="J943" s="99">
        <v>5.9020000000000001</v>
      </c>
      <c r="K943" s="110" t="s">
        <v>112</v>
      </c>
      <c r="L943" s="87" t="str">
        <f t="shared" si="236"/>
        <v>Yes</v>
      </c>
    </row>
    <row r="944" spans="1:12">
      <c r="A944" s="137" t="s">
        <v>421</v>
      </c>
      <c r="B944" s="110" t="s">
        <v>50</v>
      </c>
      <c r="C944" s="156">
        <v>281731</v>
      </c>
      <c r="D944" s="91" t="str">
        <f t="shared" si="233"/>
        <v>N/A</v>
      </c>
      <c r="E944" s="156">
        <v>303547</v>
      </c>
      <c r="F944" s="91" t="str">
        <f t="shared" si="234"/>
        <v>N/A</v>
      </c>
      <c r="G944" s="156">
        <v>273831</v>
      </c>
      <c r="H944" s="91" t="str">
        <f t="shared" si="235"/>
        <v>N/A</v>
      </c>
      <c r="I944" s="99">
        <v>7.7439999999999998</v>
      </c>
      <c r="J944" s="99">
        <v>-9.7899999999999991</v>
      </c>
      <c r="K944" s="110" t="s">
        <v>112</v>
      </c>
      <c r="L944" s="87" t="str">
        <f t="shared" si="236"/>
        <v>Yes</v>
      </c>
    </row>
    <row r="945" spans="1:12">
      <c r="A945" s="164" t="s">
        <v>102</v>
      </c>
      <c r="B945" s="82" t="s">
        <v>50</v>
      </c>
      <c r="C945" s="83">
        <v>9200</v>
      </c>
      <c r="D945" s="84" t="str">
        <f t="shared" si="233"/>
        <v>N/A</v>
      </c>
      <c r="E945" s="83">
        <v>9541</v>
      </c>
      <c r="F945" s="84" t="str">
        <f t="shared" si="234"/>
        <v>N/A</v>
      </c>
      <c r="G945" s="83">
        <v>7943</v>
      </c>
      <c r="H945" s="84" t="str">
        <f t="shared" si="235"/>
        <v>N/A</v>
      </c>
      <c r="I945" s="85">
        <v>3.7069999999999999</v>
      </c>
      <c r="J945" s="85">
        <v>-16.7</v>
      </c>
      <c r="K945" s="86" t="s">
        <v>112</v>
      </c>
      <c r="L945" s="87" t="str">
        <f t="shared" si="236"/>
        <v>No</v>
      </c>
    </row>
    <row r="946" spans="1:12">
      <c r="A946" s="164" t="s">
        <v>422</v>
      </c>
      <c r="B946" s="82" t="s">
        <v>50</v>
      </c>
      <c r="C946" s="88">
        <v>30.622934783000002</v>
      </c>
      <c r="D946" s="84" t="str">
        <f t="shared" si="233"/>
        <v>N/A</v>
      </c>
      <c r="E946" s="88">
        <v>31.815008908999999</v>
      </c>
      <c r="F946" s="84" t="str">
        <f t="shared" si="234"/>
        <v>N/A</v>
      </c>
      <c r="G946" s="88">
        <v>34.474505854</v>
      </c>
      <c r="H946" s="84" t="str">
        <f t="shared" si="235"/>
        <v>N/A</v>
      </c>
      <c r="I946" s="85">
        <v>3.8929999999999998</v>
      </c>
      <c r="J946" s="85">
        <v>8.359</v>
      </c>
      <c r="K946" s="86" t="s">
        <v>112</v>
      </c>
      <c r="L946" s="87" t="str">
        <f t="shared" si="236"/>
        <v>Yes</v>
      </c>
    </row>
    <row r="947" spans="1:12">
      <c r="A947" s="164" t="s">
        <v>423</v>
      </c>
      <c r="B947" s="82" t="s">
        <v>50</v>
      </c>
      <c r="C947" s="88">
        <v>4295120</v>
      </c>
      <c r="D947" s="84" t="str">
        <f t="shared" si="233"/>
        <v>N/A</v>
      </c>
      <c r="E947" s="88">
        <v>4543195</v>
      </c>
      <c r="F947" s="84" t="str">
        <f t="shared" si="234"/>
        <v>N/A</v>
      </c>
      <c r="G947" s="88">
        <v>3648662</v>
      </c>
      <c r="H947" s="84" t="str">
        <f t="shared" si="235"/>
        <v>N/A</v>
      </c>
      <c r="I947" s="85">
        <v>5.7759999999999998</v>
      </c>
      <c r="J947" s="85">
        <v>-19.7</v>
      </c>
      <c r="K947" s="86" t="s">
        <v>112</v>
      </c>
      <c r="L947" s="87" t="str">
        <f t="shared" si="236"/>
        <v>No</v>
      </c>
    </row>
    <row r="948" spans="1:12">
      <c r="A948" s="164" t="s">
        <v>424</v>
      </c>
      <c r="B948" s="82" t="s">
        <v>50</v>
      </c>
      <c r="C948" s="83">
        <v>18170</v>
      </c>
      <c r="D948" s="84" t="str">
        <f t="shared" si="233"/>
        <v>N/A</v>
      </c>
      <c r="E948" s="83">
        <v>18491</v>
      </c>
      <c r="F948" s="84" t="str">
        <f t="shared" si="234"/>
        <v>N/A</v>
      </c>
      <c r="G948" s="83">
        <v>18717</v>
      </c>
      <c r="H948" s="84" t="str">
        <f t="shared" si="235"/>
        <v>N/A</v>
      </c>
      <c r="I948" s="85">
        <v>1.7669999999999999</v>
      </c>
      <c r="J948" s="85">
        <v>1.222</v>
      </c>
      <c r="K948" s="86" t="s">
        <v>112</v>
      </c>
      <c r="L948" s="87" t="str">
        <f t="shared" si="236"/>
        <v>Yes</v>
      </c>
    </row>
    <row r="949" spans="1:12">
      <c r="A949" s="164" t="s">
        <v>425</v>
      </c>
      <c r="B949" s="82" t="s">
        <v>50</v>
      </c>
      <c r="C949" s="88">
        <v>236.38525041</v>
      </c>
      <c r="D949" s="84" t="str">
        <f t="shared" si="233"/>
        <v>N/A</v>
      </c>
      <c r="E949" s="88">
        <v>245.69763669</v>
      </c>
      <c r="F949" s="84" t="str">
        <f t="shared" si="234"/>
        <v>N/A</v>
      </c>
      <c r="G949" s="88">
        <v>194.93839825000001</v>
      </c>
      <c r="H949" s="84" t="str">
        <f t="shared" si="235"/>
        <v>N/A</v>
      </c>
      <c r="I949" s="85">
        <v>3.9390000000000001</v>
      </c>
      <c r="J949" s="85">
        <v>-20.7</v>
      </c>
      <c r="K949" s="86" t="s">
        <v>112</v>
      </c>
      <c r="L949" s="87" t="str">
        <f t="shared" si="236"/>
        <v>No</v>
      </c>
    </row>
    <row r="950" spans="1:12">
      <c r="A950" s="164" t="s">
        <v>426</v>
      </c>
      <c r="B950" s="82" t="s">
        <v>50</v>
      </c>
      <c r="C950" s="88">
        <v>1972721</v>
      </c>
      <c r="D950" s="84" t="str">
        <f t="shared" si="233"/>
        <v>N/A</v>
      </c>
      <c r="E950" s="88">
        <v>2179570</v>
      </c>
      <c r="F950" s="84" t="str">
        <f t="shared" si="234"/>
        <v>N/A</v>
      </c>
      <c r="G950" s="88">
        <v>2499720</v>
      </c>
      <c r="H950" s="84" t="str">
        <f t="shared" si="235"/>
        <v>N/A</v>
      </c>
      <c r="I950" s="85">
        <v>10.49</v>
      </c>
      <c r="J950" s="85">
        <v>14.69</v>
      </c>
      <c r="K950" s="86" t="s">
        <v>112</v>
      </c>
      <c r="L950" s="87" t="str">
        <f t="shared" si="236"/>
        <v>Yes</v>
      </c>
    </row>
    <row r="951" spans="1:12">
      <c r="A951" s="164" t="s">
        <v>103</v>
      </c>
      <c r="B951" s="82" t="s">
        <v>50</v>
      </c>
      <c r="C951" s="83">
        <v>4035</v>
      </c>
      <c r="D951" s="84" t="str">
        <f t="shared" si="233"/>
        <v>N/A</v>
      </c>
      <c r="E951" s="83">
        <v>4244</v>
      </c>
      <c r="F951" s="84" t="str">
        <f t="shared" si="234"/>
        <v>N/A</v>
      </c>
      <c r="G951" s="83">
        <v>4955</v>
      </c>
      <c r="H951" s="84" t="str">
        <f t="shared" si="235"/>
        <v>N/A</v>
      </c>
      <c r="I951" s="85">
        <v>5.18</v>
      </c>
      <c r="J951" s="85">
        <v>16.75</v>
      </c>
      <c r="K951" s="86" t="s">
        <v>112</v>
      </c>
      <c r="L951" s="87" t="str">
        <f t="shared" si="236"/>
        <v>No</v>
      </c>
    </row>
    <row r="952" spans="1:12">
      <c r="A952" s="164" t="s">
        <v>427</v>
      </c>
      <c r="B952" s="82" t="s">
        <v>50</v>
      </c>
      <c r="C952" s="88">
        <v>488.90235439999998</v>
      </c>
      <c r="D952" s="84" t="str">
        <f t="shared" si="233"/>
        <v>N/A</v>
      </c>
      <c r="E952" s="88">
        <v>513.56503298999996</v>
      </c>
      <c r="F952" s="84" t="str">
        <f t="shared" si="234"/>
        <v>N/A</v>
      </c>
      <c r="G952" s="88">
        <v>504.48435923</v>
      </c>
      <c r="H952" s="84" t="str">
        <f t="shared" si="235"/>
        <v>N/A</v>
      </c>
      <c r="I952" s="85">
        <v>5.0439999999999996</v>
      </c>
      <c r="J952" s="85">
        <v>-1.77</v>
      </c>
      <c r="K952" s="86" t="s">
        <v>112</v>
      </c>
      <c r="L952" s="87" t="str">
        <f t="shared" si="236"/>
        <v>Yes</v>
      </c>
    </row>
    <row r="953" spans="1:12">
      <c r="A953" s="164" t="s">
        <v>428</v>
      </c>
      <c r="B953" s="82" t="s">
        <v>50</v>
      </c>
      <c r="C953" s="88">
        <v>26583843</v>
      </c>
      <c r="D953" s="84" t="str">
        <f t="shared" si="233"/>
        <v>N/A</v>
      </c>
      <c r="E953" s="88">
        <v>29504832</v>
      </c>
      <c r="F953" s="84" t="str">
        <f t="shared" si="234"/>
        <v>N/A</v>
      </c>
      <c r="G953" s="88">
        <v>31220358</v>
      </c>
      <c r="H953" s="84" t="str">
        <f t="shared" si="235"/>
        <v>N/A</v>
      </c>
      <c r="I953" s="85">
        <v>10.99</v>
      </c>
      <c r="J953" s="85">
        <v>5.8140000000000001</v>
      </c>
      <c r="K953" s="86" t="s">
        <v>112</v>
      </c>
      <c r="L953" s="87" t="str">
        <f t="shared" si="236"/>
        <v>Yes</v>
      </c>
    </row>
    <row r="954" spans="1:12">
      <c r="A954" s="164" t="s">
        <v>429</v>
      </c>
      <c r="B954" s="82" t="s">
        <v>50</v>
      </c>
      <c r="C954" s="83">
        <v>2660</v>
      </c>
      <c r="D954" s="84" t="str">
        <f t="shared" si="233"/>
        <v>N/A</v>
      </c>
      <c r="E954" s="83">
        <v>2729</v>
      </c>
      <c r="F954" s="84" t="str">
        <f t="shared" si="234"/>
        <v>N/A</v>
      </c>
      <c r="G954" s="83">
        <v>2682</v>
      </c>
      <c r="H954" s="84" t="str">
        <f t="shared" si="235"/>
        <v>N/A</v>
      </c>
      <c r="I954" s="85">
        <v>2.5939999999999999</v>
      </c>
      <c r="J954" s="85">
        <v>-1.72</v>
      </c>
      <c r="K954" s="86" t="s">
        <v>112</v>
      </c>
      <c r="L954" s="87" t="str">
        <f t="shared" ref="L954:L991" si="237">IF(J954="Div by 0", "N/A", IF(K954="N/A","N/A", IF(J954&gt;VALUE(MID(K954,1,2)), "No", IF(J954&lt;-1*VALUE(MID(K954,1,2)), "No", "Yes"))))</f>
        <v>Yes</v>
      </c>
    </row>
    <row r="955" spans="1:12">
      <c r="A955" s="164" t="s">
        <v>430</v>
      </c>
      <c r="B955" s="82" t="s">
        <v>50</v>
      </c>
      <c r="C955" s="88">
        <v>9993.9259397999995</v>
      </c>
      <c r="D955" s="84" t="str">
        <f t="shared" si="233"/>
        <v>N/A</v>
      </c>
      <c r="E955" s="88">
        <v>10811.591059</v>
      </c>
      <c r="F955" s="84" t="str">
        <f t="shared" si="234"/>
        <v>N/A</v>
      </c>
      <c r="G955" s="88">
        <v>11640.700224</v>
      </c>
      <c r="H955" s="84" t="str">
        <f t="shared" si="235"/>
        <v>N/A</v>
      </c>
      <c r="I955" s="85">
        <v>8.1820000000000004</v>
      </c>
      <c r="J955" s="85">
        <v>7.6689999999999996</v>
      </c>
      <c r="K955" s="86" t="s">
        <v>112</v>
      </c>
      <c r="L955" s="87" t="str">
        <f t="shared" si="237"/>
        <v>Yes</v>
      </c>
    </row>
    <row r="956" spans="1:12">
      <c r="A956" s="164" t="s">
        <v>431</v>
      </c>
      <c r="B956" s="82" t="s">
        <v>50</v>
      </c>
      <c r="C956" s="88">
        <v>1362682</v>
      </c>
      <c r="D956" s="84" t="str">
        <f t="shared" si="233"/>
        <v>N/A</v>
      </c>
      <c r="E956" s="88">
        <v>1191575</v>
      </c>
      <c r="F956" s="84" t="str">
        <f t="shared" si="234"/>
        <v>N/A</v>
      </c>
      <c r="G956" s="88">
        <v>861765</v>
      </c>
      <c r="H956" s="84" t="str">
        <f t="shared" si="235"/>
        <v>N/A</v>
      </c>
      <c r="I956" s="85">
        <v>-12.6</v>
      </c>
      <c r="J956" s="85">
        <v>-27.7</v>
      </c>
      <c r="K956" s="86" t="s">
        <v>112</v>
      </c>
      <c r="L956" s="87" t="str">
        <f t="shared" si="237"/>
        <v>No</v>
      </c>
    </row>
    <row r="957" spans="1:12">
      <c r="A957" s="164" t="s">
        <v>104</v>
      </c>
      <c r="B957" s="82" t="s">
        <v>50</v>
      </c>
      <c r="C957" s="83">
        <v>3552</v>
      </c>
      <c r="D957" s="84" t="str">
        <f t="shared" si="233"/>
        <v>N/A</v>
      </c>
      <c r="E957" s="83">
        <v>3436</v>
      </c>
      <c r="F957" s="84" t="str">
        <f t="shared" si="234"/>
        <v>N/A</v>
      </c>
      <c r="G957" s="83">
        <v>3269</v>
      </c>
      <c r="H957" s="84" t="str">
        <f t="shared" si="235"/>
        <v>N/A</v>
      </c>
      <c r="I957" s="85">
        <v>-3.27</v>
      </c>
      <c r="J957" s="85">
        <v>-4.8600000000000003</v>
      </c>
      <c r="K957" s="86" t="s">
        <v>112</v>
      </c>
      <c r="L957" s="87" t="str">
        <f t="shared" si="237"/>
        <v>Yes</v>
      </c>
    </row>
    <row r="958" spans="1:12">
      <c r="A958" s="164" t="s">
        <v>432</v>
      </c>
      <c r="B958" s="82" t="s">
        <v>50</v>
      </c>
      <c r="C958" s="88">
        <v>383.63795045000001</v>
      </c>
      <c r="D958" s="84" t="str">
        <f t="shared" si="233"/>
        <v>N/A</v>
      </c>
      <c r="E958" s="88">
        <v>346.79132712000001</v>
      </c>
      <c r="F958" s="84" t="str">
        <f t="shared" si="234"/>
        <v>N/A</v>
      </c>
      <c r="G958" s="88">
        <v>263.61731415999998</v>
      </c>
      <c r="H958" s="84" t="str">
        <f t="shared" si="235"/>
        <v>N/A</v>
      </c>
      <c r="I958" s="85">
        <v>-9.6</v>
      </c>
      <c r="J958" s="85">
        <v>-24</v>
      </c>
      <c r="K958" s="86" t="s">
        <v>112</v>
      </c>
      <c r="L958" s="87" t="str">
        <f t="shared" si="237"/>
        <v>No</v>
      </c>
    </row>
    <row r="959" spans="1:12">
      <c r="A959" s="164" t="s">
        <v>433</v>
      </c>
      <c r="B959" s="82" t="s">
        <v>50</v>
      </c>
      <c r="C959" s="88">
        <v>9898456</v>
      </c>
      <c r="D959" s="84" t="str">
        <f t="shared" si="233"/>
        <v>N/A</v>
      </c>
      <c r="E959" s="88">
        <v>7525786</v>
      </c>
      <c r="F959" s="84" t="str">
        <f t="shared" si="234"/>
        <v>N/A</v>
      </c>
      <c r="G959" s="88">
        <v>5155534</v>
      </c>
      <c r="H959" s="84" t="str">
        <f t="shared" si="235"/>
        <v>N/A</v>
      </c>
      <c r="I959" s="85">
        <v>-24</v>
      </c>
      <c r="J959" s="85">
        <v>-31.5</v>
      </c>
      <c r="K959" s="86" t="s">
        <v>112</v>
      </c>
      <c r="L959" s="87" t="str">
        <f t="shared" si="237"/>
        <v>No</v>
      </c>
    </row>
    <row r="960" spans="1:12">
      <c r="A960" s="164" t="s">
        <v>105</v>
      </c>
      <c r="B960" s="82" t="s">
        <v>50</v>
      </c>
      <c r="C960" s="83">
        <v>22489</v>
      </c>
      <c r="D960" s="84" t="str">
        <f t="shared" si="233"/>
        <v>N/A</v>
      </c>
      <c r="E960" s="83">
        <v>19379</v>
      </c>
      <c r="F960" s="84" t="str">
        <f t="shared" si="234"/>
        <v>N/A</v>
      </c>
      <c r="G960" s="83">
        <v>19251</v>
      </c>
      <c r="H960" s="84" t="str">
        <f t="shared" si="235"/>
        <v>N/A</v>
      </c>
      <c r="I960" s="85">
        <v>-13.8</v>
      </c>
      <c r="J960" s="85">
        <v>-0.66100000000000003</v>
      </c>
      <c r="K960" s="86" t="s">
        <v>112</v>
      </c>
      <c r="L960" s="87" t="str">
        <f t="shared" si="237"/>
        <v>Yes</v>
      </c>
    </row>
    <row r="961" spans="1:12">
      <c r="A961" s="164" t="s">
        <v>434</v>
      </c>
      <c r="B961" s="82" t="s">
        <v>50</v>
      </c>
      <c r="C961" s="88">
        <v>440.14656054</v>
      </c>
      <c r="D961" s="84" t="str">
        <f t="shared" si="233"/>
        <v>N/A</v>
      </c>
      <c r="E961" s="88">
        <v>388.34748954999998</v>
      </c>
      <c r="F961" s="84" t="str">
        <f t="shared" si="234"/>
        <v>N/A</v>
      </c>
      <c r="G961" s="88">
        <v>267.80603604999999</v>
      </c>
      <c r="H961" s="84" t="str">
        <f t="shared" si="235"/>
        <v>N/A</v>
      </c>
      <c r="I961" s="85">
        <v>-11.8</v>
      </c>
      <c r="J961" s="85">
        <v>-31</v>
      </c>
      <c r="K961" s="86" t="s">
        <v>112</v>
      </c>
      <c r="L961" s="87" t="str">
        <f t="shared" si="237"/>
        <v>No</v>
      </c>
    </row>
    <row r="962" spans="1:12">
      <c r="A962" s="164" t="s">
        <v>435</v>
      </c>
      <c r="B962" s="82" t="s">
        <v>50</v>
      </c>
      <c r="C962" s="88">
        <v>53326461</v>
      </c>
      <c r="D962" s="84" t="str">
        <f t="shared" si="233"/>
        <v>N/A</v>
      </c>
      <c r="E962" s="88">
        <v>58868077</v>
      </c>
      <c r="F962" s="84" t="str">
        <f t="shared" si="234"/>
        <v>N/A</v>
      </c>
      <c r="G962" s="88">
        <v>64460357</v>
      </c>
      <c r="H962" s="84" t="str">
        <f t="shared" si="235"/>
        <v>N/A</v>
      </c>
      <c r="I962" s="85">
        <v>10.39</v>
      </c>
      <c r="J962" s="85">
        <v>9.5</v>
      </c>
      <c r="K962" s="86" t="s">
        <v>112</v>
      </c>
      <c r="L962" s="87" t="str">
        <f t="shared" si="237"/>
        <v>Yes</v>
      </c>
    </row>
    <row r="963" spans="1:12">
      <c r="A963" s="179" t="s">
        <v>689</v>
      </c>
      <c r="B963" s="83" t="s">
        <v>50</v>
      </c>
      <c r="C963" s="83">
        <v>10047</v>
      </c>
      <c r="D963" s="84" t="str">
        <f t="shared" si="233"/>
        <v>N/A</v>
      </c>
      <c r="E963" s="83">
        <v>10474</v>
      </c>
      <c r="F963" s="84" t="str">
        <f t="shared" si="234"/>
        <v>N/A</v>
      </c>
      <c r="G963" s="83">
        <v>10347</v>
      </c>
      <c r="H963" s="84" t="str">
        <f t="shared" si="235"/>
        <v>N/A</v>
      </c>
      <c r="I963" s="85">
        <v>4.25</v>
      </c>
      <c r="J963" s="85">
        <v>-1.21</v>
      </c>
      <c r="K963" s="112" t="s">
        <v>112</v>
      </c>
      <c r="L963" s="87" t="str">
        <f t="shared" si="237"/>
        <v>Yes</v>
      </c>
    </row>
    <row r="964" spans="1:12">
      <c r="A964" s="164" t="s">
        <v>436</v>
      </c>
      <c r="B964" s="82" t="s">
        <v>50</v>
      </c>
      <c r="C964" s="88">
        <v>5307.6999103999997</v>
      </c>
      <c r="D964" s="84" t="str">
        <f t="shared" si="233"/>
        <v>N/A</v>
      </c>
      <c r="E964" s="88">
        <v>5620.4007064999996</v>
      </c>
      <c r="F964" s="84" t="str">
        <f t="shared" si="234"/>
        <v>N/A</v>
      </c>
      <c r="G964" s="88">
        <v>6229.8595728</v>
      </c>
      <c r="H964" s="84" t="str">
        <f t="shared" si="235"/>
        <v>N/A</v>
      </c>
      <c r="I964" s="85">
        <v>5.891</v>
      </c>
      <c r="J964" s="85">
        <v>10.84</v>
      </c>
      <c r="K964" s="86" t="s">
        <v>112</v>
      </c>
      <c r="L964" s="87" t="str">
        <f t="shared" si="237"/>
        <v>Yes</v>
      </c>
    </row>
    <row r="965" spans="1:12">
      <c r="A965" s="164" t="s">
        <v>437</v>
      </c>
      <c r="B965" s="82" t="s">
        <v>50</v>
      </c>
      <c r="C965" s="88">
        <v>2937689</v>
      </c>
      <c r="D965" s="84" t="str">
        <f t="shared" si="233"/>
        <v>N/A</v>
      </c>
      <c r="E965" s="88">
        <v>5222610</v>
      </c>
      <c r="F965" s="84" t="str">
        <f t="shared" si="234"/>
        <v>N/A</v>
      </c>
      <c r="G965" s="88">
        <v>7181955</v>
      </c>
      <c r="H965" s="84" t="str">
        <f t="shared" si="235"/>
        <v>N/A</v>
      </c>
      <c r="I965" s="85">
        <v>77.78</v>
      </c>
      <c r="J965" s="85">
        <v>37.520000000000003</v>
      </c>
      <c r="K965" s="86" t="s">
        <v>112</v>
      </c>
      <c r="L965" s="87" t="str">
        <f t="shared" si="237"/>
        <v>No</v>
      </c>
    </row>
    <row r="966" spans="1:12">
      <c r="A966" s="164" t="s">
        <v>39</v>
      </c>
      <c r="B966" s="82" t="s">
        <v>50</v>
      </c>
      <c r="C966" s="83">
        <v>4548</v>
      </c>
      <c r="D966" s="84" t="str">
        <f t="shared" si="233"/>
        <v>N/A</v>
      </c>
      <c r="E966" s="83">
        <v>5203</v>
      </c>
      <c r="F966" s="84" t="str">
        <f t="shared" si="234"/>
        <v>N/A</v>
      </c>
      <c r="G966" s="83">
        <v>5331</v>
      </c>
      <c r="H966" s="84" t="str">
        <f t="shared" si="235"/>
        <v>N/A</v>
      </c>
      <c r="I966" s="85">
        <v>14.4</v>
      </c>
      <c r="J966" s="85">
        <v>2.46</v>
      </c>
      <c r="K966" s="86" t="s">
        <v>112</v>
      </c>
      <c r="L966" s="87" t="str">
        <f t="shared" si="237"/>
        <v>Yes</v>
      </c>
    </row>
    <row r="967" spans="1:12">
      <c r="A967" s="164" t="s">
        <v>438</v>
      </c>
      <c r="B967" s="82" t="s">
        <v>50</v>
      </c>
      <c r="C967" s="88">
        <v>645.92985927999996</v>
      </c>
      <c r="D967" s="84" t="str">
        <f t="shared" si="233"/>
        <v>N/A</v>
      </c>
      <c r="E967" s="88">
        <v>1003.7689794</v>
      </c>
      <c r="F967" s="84" t="str">
        <f t="shared" si="234"/>
        <v>N/A</v>
      </c>
      <c r="G967" s="88">
        <v>1347.2059651</v>
      </c>
      <c r="H967" s="84" t="str">
        <f t="shared" si="235"/>
        <v>N/A</v>
      </c>
      <c r="I967" s="85">
        <v>55.4</v>
      </c>
      <c r="J967" s="85">
        <v>34.21</v>
      </c>
      <c r="K967" s="86" t="s">
        <v>112</v>
      </c>
      <c r="L967" s="87" t="str">
        <f t="shared" si="237"/>
        <v>No</v>
      </c>
    </row>
    <row r="968" spans="1:12" ht="12.75" customHeight="1">
      <c r="A968" s="164" t="s">
        <v>439</v>
      </c>
      <c r="B968" s="82" t="s">
        <v>50</v>
      </c>
      <c r="C968" s="88">
        <v>2713185</v>
      </c>
      <c r="D968" s="84" t="str">
        <f t="shared" si="233"/>
        <v>N/A</v>
      </c>
      <c r="E968" s="88">
        <v>1485749</v>
      </c>
      <c r="F968" s="84" t="str">
        <f t="shared" si="234"/>
        <v>N/A</v>
      </c>
      <c r="G968" s="88">
        <v>1638089</v>
      </c>
      <c r="H968" s="84" t="str">
        <f t="shared" si="235"/>
        <v>N/A</v>
      </c>
      <c r="I968" s="85">
        <v>-45.2</v>
      </c>
      <c r="J968" s="85">
        <v>10.25</v>
      </c>
      <c r="K968" s="86" t="s">
        <v>112</v>
      </c>
      <c r="L968" s="87" t="str">
        <f t="shared" si="237"/>
        <v>Yes</v>
      </c>
    </row>
    <row r="969" spans="1:12">
      <c r="A969" s="164" t="s">
        <v>440</v>
      </c>
      <c r="B969" s="82" t="s">
        <v>50</v>
      </c>
      <c r="C969" s="83">
        <v>1146</v>
      </c>
      <c r="D969" s="84" t="str">
        <f t="shared" si="233"/>
        <v>N/A</v>
      </c>
      <c r="E969" s="83">
        <v>411</v>
      </c>
      <c r="F969" s="84" t="str">
        <f t="shared" si="234"/>
        <v>N/A</v>
      </c>
      <c r="G969" s="83">
        <v>415</v>
      </c>
      <c r="H969" s="84" t="str">
        <f t="shared" si="235"/>
        <v>N/A</v>
      </c>
      <c r="I969" s="85">
        <v>-64.099999999999994</v>
      </c>
      <c r="J969" s="85">
        <v>0.97319999999999995</v>
      </c>
      <c r="K969" s="86" t="s">
        <v>112</v>
      </c>
      <c r="L969" s="87" t="str">
        <f t="shared" si="237"/>
        <v>Yes</v>
      </c>
    </row>
    <row r="970" spans="1:12">
      <c r="A970" s="164" t="s">
        <v>441</v>
      </c>
      <c r="B970" s="82" t="s">
        <v>50</v>
      </c>
      <c r="C970" s="88">
        <v>2367.5261780000001</v>
      </c>
      <c r="D970" s="84" t="str">
        <f t="shared" si="233"/>
        <v>N/A</v>
      </c>
      <c r="E970" s="88">
        <v>3614.9610705999999</v>
      </c>
      <c r="F970" s="84" t="str">
        <f t="shared" si="234"/>
        <v>N/A</v>
      </c>
      <c r="G970" s="88">
        <v>3947.2024096</v>
      </c>
      <c r="H970" s="84" t="str">
        <f t="shared" si="235"/>
        <v>N/A</v>
      </c>
      <c r="I970" s="85">
        <v>52.69</v>
      </c>
      <c r="J970" s="85">
        <v>9.1910000000000007</v>
      </c>
      <c r="K970" s="86" t="s">
        <v>112</v>
      </c>
      <c r="L970" s="87" t="str">
        <f t="shared" si="237"/>
        <v>Yes</v>
      </c>
    </row>
    <row r="971" spans="1:12" ht="12.75" customHeight="1">
      <c r="A971" s="164" t="s">
        <v>442</v>
      </c>
      <c r="B971" s="82" t="s">
        <v>50</v>
      </c>
      <c r="C971" s="88">
        <v>948897</v>
      </c>
      <c r="D971" s="84" t="str">
        <f t="shared" si="233"/>
        <v>N/A</v>
      </c>
      <c r="E971" s="88">
        <v>870127</v>
      </c>
      <c r="F971" s="84" t="str">
        <f t="shared" si="234"/>
        <v>N/A</v>
      </c>
      <c r="G971" s="88">
        <v>878605</v>
      </c>
      <c r="H971" s="84" t="str">
        <f t="shared" si="235"/>
        <v>N/A</v>
      </c>
      <c r="I971" s="85">
        <v>-8.3000000000000007</v>
      </c>
      <c r="J971" s="85">
        <v>0.97430000000000005</v>
      </c>
      <c r="K971" s="86" t="s">
        <v>112</v>
      </c>
      <c r="L971" s="87" t="str">
        <f t="shared" si="237"/>
        <v>Yes</v>
      </c>
    </row>
    <row r="972" spans="1:12">
      <c r="A972" s="164" t="s">
        <v>443</v>
      </c>
      <c r="B972" s="82" t="s">
        <v>50</v>
      </c>
      <c r="C972" s="83">
        <v>1129</v>
      </c>
      <c r="D972" s="84" t="str">
        <f t="shared" si="233"/>
        <v>N/A</v>
      </c>
      <c r="E972" s="83">
        <v>1101</v>
      </c>
      <c r="F972" s="84" t="str">
        <f t="shared" si="234"/>
        <v>N/A</v>
      </c>
      <c r="G972" s="83">
        <v>1190</v>
      </c>
      <c r="H972" s="84" t="str">
        <f t="shared" si="235"/>
        <v>N/A</v>
      </c>
      <c r="I972" s="85">
        <v>-2.48</v>
      </c>
      <c r="J972" s="85">
        <v>8.0839999999999996</v>
      </c>
      <c r="K972" s="86" t="s">
        <v>112</v>
      </c>
      <c r="L972" s="87" t="str">
        <f t="shared" si="237"/>
        <v>Yes</v>
      </c>
    </row>
    <row r="973" spans="1:12">
      <c r="A973" s="164" t="s">
        <v>444</v>
      </c>
      <c r="B973" s="82" t="s">
        <v>50</v>
      </c>
      <c r="C973" s="88">
        <v>840.47564216000001</v>
      </c>
      <c r="D973" s="84" t="str">
        <f t="shared" si="233"/>
        <v>N/A</v>
      </c>
      <c r="E973" s="88">
        <v>790.30608538000001</v>
      </c>
      <c r="F973" s="84" t="str">
        <f t="shared" si="234"/>
        <v>N/A</v>
      </c>
      <c r="G973" s="88">
        <v>738.32352940999999</v>
      </c>
      <c r="H973" s="84" t="str">
        <f t="shared" si="235"/>
        <v>N/A</v>
      </c>
      <c r="I973" s="85">
        <v>-5.97</v>
      </c>
      <c r="J973" s="85">
        <v>-6.58</v>
      </c>
      <c r="K973" s="86" t="s">
        <v>112</v>
      </c>
      <c r="L973" s="87" t="str">
        <f t="shared" si="237"/>
        <v>Yes</v>
      </c>
    </row>
    <row r="974" spans="1:12">
      <c r="A974" s="164" t="s">
        <v>445</v>
      </c>
      <c r="B974" s="82" t="s">
        <v>50</v>
      </c>
      <c r="C974" s="88">
        <v>1619588</v>
      </c>
      <c r="D974" s="84" t="str">
        <f t="shared" si="233"/>
        <v>N/A</v>
      </c>
      <c r="E974" s="88">
        <v>2154798</v>
      </c>
      <c r="F974" s="84" t="str">
        <f t="shared" si="234"/>
        <v>N/A</v>
      </c>
      <c r="G974" s="88">
        <v>2548039</v>
      </c>
      <c r="H974" s="84" t="str">
        <f t="shared" si="235"/>
        <v>N/A</v>
      </c>
      <c r="I974" s="85">
        <v>33.049999999999997</v>
      </c>
      <c r="J974" s="85">
        <v>18.25</v>
      </c>
      <c r="K974" s="86" t="s">
        <v>112</v>
      </c>
      <c r="L974" s="87" t="str">
        <f t="shared" si="237"/>
        <v>No</v>
      </c>
    </row>
    <row r="975" spans="1:12">
      <c r="A975" s="164" t="s">
        <v>446</v>
      </c>
      <c r="B975" s="82" t="s">
        <v>50</v>
      </c>
      <c r="C975" s="83">
        <v>2618</v>
      </c>
      <c r="D975" s="84" t="str">
        <f t="shared" si="233"/>
        <v>N/A</v>
      </c>
      <c r="E975" s="83">
        <v>2373</v>
      </c>
      <c r="F975" s="84" t="str">
        <f t="shared" si="234"/>
        <v>N/A</v>
      </c>
      <c r="G975" s="83">
        <v>2402</v>
      </c>
      <c r="H975" s="84" t="str">
        <f t="shared" si="235"/>
        <v>N/A</v>
      </c>
      <c r="I975" s="85">
        <v>-9.36</v>
      </c>
      <c r="J975" s="85">
        <v>1.222</v>
      </c>
      <c r="K975" s="86" t="s">
        <v>112</v>
      </c>
      <c r="L975" s="87" t="str">
        <f t="shared" si="237"/>
        <v>Yes</v>
      </c>
    </row>
    <row r="976" spans="1:12">
      <c r="A976" s="164" t="s">
        <v>447</v>
      </c>
      <c r="B976" s="82" t="s">
        <v>50</v>
      </c>
      <c r="C976" s="88">
        <v>618.63559969000005</v>
      </c>
      <c r="D976" s="84" t="str">
        <f t="shared" si="233"/>
        <v>N/A</v>
      </c>
      <c r="E976" s="88">
        <v>908.04804046000004</v>
      </c>
      <c r="F976" s="84" t="str">
        <f t="shared" si="234"/>
        <v>N/A</v>
      </c>
      <c r="G976" s="88">
        <v>1060.7989176000001</v>
      </c>
      <c r="H976" s="84" t="str">
        <f t="shared" si="235"/>
        <v>N/A</v>
      </c>
      <c r="I976" s="85">
        <v>46.78</v>
      </c>
      <c r="J976" s="85">
        <v>16.82</v>
      </c>
      <c r="K976" s="86" t="s">
        <v>112</v>
      </c>
      <c r="L976" s="87" t="str">
        <f t="shared" si="237"/>
        <v>No</v>
      </c>
    </row>
    <row r="977" spans="1:12" ht="12.75" customHeight="1">
      <c r="A977" s="164" t="s">
        <v>448</v>
      </c>
      <c r="B977" s="82" t="s">
        <v>50</v>
      </c>
      <c r="C977" s="88">
        <v>0</v>
      </c>
      <c r="D977" s="84" t="str">
        <f t="shared" si="233"/>
        <v>N/A</v>
      </c>
      <c r="E977" s="88">
        <v>0</v>
      </c>
      <c r="F977" s="84" t="str">
        <f t="shared" si="234"/>
        <v>N/A</v>
      </c>
      <c r="G977" s="88">
        <v>0</v>
      </c>
      <c r="H977" s="84" t="str">
        <f t="shared" si="235"/>
        <v>N/A</v>
      </c>
      <c r="I977" s="85" t="s">
        <v>1090</v>
      </c>
      <c r="J977" s="85" t="s">
        <v>1090</v>
      </c>
      <c r="K977" s="86" t="s">
        <v>112</v>
      </c>
      <c r="L977" s="87" t="str">
        <f t="shared" si="237"/>
        <v>N/A</v>
      </c>
    </row>
    <row r="978" spans="1:12">
      <c r="A978" s="164" t="s">
        <v>690</v>
      </c>
      <c r="B978" s="82" t="s">
        <v>50</v>
      </c>
      <c r="C978" s="83">
        <v>0</v>
      </c>
      <c r="D978" s="84" t="str">
        <f t="shared" si="233"/>
        <v>N/A</v>
      </c>
      <c r="E978" s="83">
        <v>0</v>
      </c>
      <c r="F978" s="84" t="str">
        <f t="shared" si="234"/>
        <v>N/A</v>
      </c>
      <c r="G978" s="83">
        <v>0</v>
      </c>
      <c r="H978" s="84" t="str">
        <f t="shared" si="235"/>
        <v>N/A</v>
      </c>
      <c r="I978" s="85" t="s">
        <v>1090</v>
      </c>
      <c r="J978" s="85" t="s">
        <v>1090</v>
      </c>
      <c r="K978" s="86" t="s">
        <v>112</v>
      </c>
      <c r="L978" s="87" t="str">
        <f t="shared" si="237"/>
        <v>N/A</v>
      </c>
    </row>
    <row r="979" spans="1:12">
      <c r="A979" s="164" t="s">
        <v>449</v>
      </c>
      <c r="B979" s="82" t="s">
        <v>50</v>
      </c>
      <c r="C979" s="88" t="s">
        <v>1090</v>
      </c>
      <c r="D979" s="84" t="str">
        <f t="shared" si="233"/>
        <v>N/A</v>
      </c>
      <c r="E979" s="88" t="s">
        <v>1090</v>
      </c>
      <c r="F979" s="84" t="str">
        <f t="shared" si="234"/>
        <v>N/A</v>
      </c>
      <c r="G979" s="88" t="s">
        <v>1090</v>
      </c>
      <c r="H979" s="84" t="str">
        <f t="shared" si="235"/>
        <v>N/A</v>
      </c>
      <c r="I979" s="85" t="s">
        <v>1090</v>
      </c>
      <c r="J979" s="85" t="s">
        <v>1090</v>
      </c>
      <c r="K979" s="86" t="s">
        <v>112</v>
      </c>
      <c r="L979" s="87" t="str">
        <f t="shared" si="237"/>
        <v>N/A</v>
      </c>
    </row>
    <row r="980" spans="1:12">
      <c r="A980" s="164" t="s">
        <v>450</v>
      </c>
      <c r="B980" s="82" t="s">
        <v>50</v>
      </c>
      <c r="C980" s="88">
        <v>10215817</v>
      </c>
      <c r="D980" s="84" t="str">
        <f t="shared" si="233"/>
        <v>N/A</v>
      </c>
      <c r="E980" s="88">
        <v>19707971</v>
      </c>
      <c r="F980" s="84" t="str">
        <f t="shared" si="234"/>
        <v>N/A</v>
      </c>
      <c r="G980" s="88">
        <v>22411121</v>
      </c>
      <c r="H980" s="84" t="str">
        <f t="shared" si="235"/>
        <v>N/A</v>
      </c>
      <c r="I980" s="85">
        <v>92.92</v>
      </c>
      <c r="J980" s="85">
        <v>13.72</v>
      </c>
      <c r="K980" s="86" t="s">
        <v>112</v>
      </c>
      <c r="L980" s="87" t="str">
        <f t="shared" si="237"/>
        <v>Yes</v>
      </c>
    </row>
    <row r="981" spans="1:12">
      <c r="A981" s="164" t="s">
        <v>141</v>
      </c>
      <c r="B981" s="82" t="s">
        <v>50</v>
      </c>
      <c r="C981" s="83">
        <v>913</v>
      </c>
      <c r="D981" s="84" t="str">
        <f t="shared" si="233"/>
        <v>N/A</v>
      </c>
      <c r="E981" s="83">
        <v>1357</v>
      </c>
      <c r="F981" s="84" t="str">
        <f t="shared" si="234"/>
        <v>N/A</v>
      </c>
      <c r="G981" s="83">
        <v>1531</v>
      </c>
      <c r="H981" s="84" t="str">
        <f t="shared" si="235"/>
        <v>N/A</v>
      </c>
      <c r="I981" s="85">
        <v>48.63</v>
      </c>
      <c r="J981" s="85">
        <v>12.82</v>
      </c>
      <c r="K981" s="86" t="s">
        <v>112</v>
      </c>
      <c r="L981" s="87" t="str">
        <f t="shared" si="237"/>
        <v>Yes</v>
      </c>
    </row>
    <row r="982" spans="1:12">
      <c r="A982" s="164" t="s">
        <v>451</v>
      </c>
      <c r="B982" s="82" t="s">
        <v>50</v>
      </c>
      <c r="C982" s="88">
        <v>11189.284775</v>
      </c>
      <c r="D982" s="84" t="str">
        <f t="shared" si="233"/>
        <v>N/A</v>
      </c>
      <c r="E982" s="88">
        <v>14523.191599</v>
      </c>
      <c r="F982" s="84" t="str">
        <f t="shared" si="234"/>
        <v>N/A</v>
      </c>
      <c r="G982" s="88">
        <v>14638.224037</v>
      </c>
      <c r="H982" s="84" t="str">
        <f t="shared" si="235"/>
        <v>N/A</v>
      </c>
      <c r="I982" s="85">
        <v>29.8</v>
      </c>
      <c r="J982" s="85">
        <v>0.79210000000000003</v>
      </c>
      <c r="K982" s="86" t="s">
        <v>112</v>
      </c>
      <c r="L982" s="87" t="str">
        <f t="shared" si="237"/>
        <v>Yes</v>
      </c>
    </row>
    <row r="983" spans="1:12">
      <c r="A983" s="166" t="s">
        <v>1058</v>
      </c>
      <c r="B983" s="82" t="s">
        <v>50</v>
      </c>
      <c r="C983" s="88" t="s">
        <v>50</v>
      </c>
      <c r="D983" s="84" t="str">
        <f t="shared" si="233"/>
        <v>N/A</v>
      </c>
      <c r="E983" s="88" t="s">
        <v>50</v>
      </c>
      <c r="F983" s="84" t="str">
        <f t="shared" si="234"/>
        <v>N/A</v>
      </c>
      <c r="G983" s="88">
        <v>0</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t="s">
        <v>1090</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4155641</v>
      </c>
      <c r="D989" s="84" t="str">
        <f t="shared" si="233"/>
        <v>N/A</v>
      </c>
      <c r="E989" s="88">
        <v>4491095</v>
      </c>
      <c r="F989" s="84" t="str">
        <f t="shared" si="234"/>
        <v>N/A</v>
      </c>
      <c r="G989" s="88">
        <v>4369298</v>
      </c>
      <c r="H989" s="84" t="str">
        <f t="shared" si="235"/>
        <v>N/A</v>
      </c>
      <c r="I989" s="85">
        <v>8.0719999999999992</v>
      </c>
      <c r="J989" s="85">
        <v>-2.71</v>
      </c>
      <c r="K989" s="86" t="s">
        <v>112</v>
      </c>
      <c r="L989" s="87" t="str">
        <f t="shared" si="237"/>
        <v>Yes</v>
      </c>
    </row>
    <row r="990" spans="1:12">
      <c r="A990" s="164" t="s">
        <v>453</v>
      </c>
      <c r="B990" s="82" t="s">
        <v>50</v>
      </c>
      <c r="C990" s="83">
        <v>8204</v>
      </c>
      <c r="D990" s="84" t="str">
        <f t="shared" si="233"/>
        <v>N/A</v>
      </c>
      <c r="E990" s="83">
        <v>8066</v>
      </c>
      <c r="F990" s="84" t="str">
        <f t="shared" si="234"/>
        <v>N/A</v>
      </c>
      <c r="G990" s="83">
        <v>8017</v>
      </c>
      <c r="H990" s="84" t="str">
        <f t="shared" si="235"/>
        <v>N/A</v>
      </c>
      <c r="I990" s="85">
        <v>-1.68</v>
      </c>
      <c r="J990" s="85">
        <v>-0.60699999999999998</v>
      </c>
      <c r="K990" s="86" t="s">
        <v>112</v>
      </c>
      <c r="L990" s="87" t="str">
        <f t="shared" si="237"/>
        <v>Yes</v>
      </c>
    </row>
    <row r="991" spans="1:12">
      <c r="A991" s="164" t="s">
        <v>454</v>
      </c>
      <c r="B991" s="82" t="s">
        <v>50</v>
      </c>
      <c r="C991" s="88">
        <v>506.53839590000001</v>
      </c>
      <c r="D991" s="84" t="str">
        <f t="shared" si="233"/>
        <v>N/A</v>
      </c>
      <c r="E991" s="88">
        <v>556.79333002999999</v>
      </c>
      <c r="F991" s="84" t="str">
        <f t="shared" si="234"/>
        <v>N/A</v>
      </c>
      <c r="G991" s="88">
        <v>545.00411625000004</v>
      </c>
      <c r="H991" s="84" t="str">
        <f t="shared" si="235"/>
        <v>N/A</v>
      </c>
      <c r="I991" s="85">
        <v>9.9209999999999994</v>
      </c>
      <c r="J991" s="85">
        <v>-2.12</v>
      </c>
      <c r="K991" s="86" t="s">
        <v>112</v>
      </c>
      <c r="L991" s="87" t="str">
        <f t="shared" si="237"/>
        <v>Yes</v>
      </c>
    </row>
    <row r="992" spans="1:12">
      <c r="A992" s="164" t="s">
        <v>455</v>
      </c>
      <c r="B992" s="82" t="s">
        <v>50</v>
      </c>
      <c r="C992" s="88">
        <v>3983030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v>-100</v>
      </c>
      <c r="J992" s="85" t="s">
        <v>1090</v>
      </c>
      <c r="K992" s="86" t="s">
        <v>112</v>
      </c>
      <c r="L992" s="87" t="str">
        <f t="shared" ref="L992:L1000" si="242">IF(J992="Div by 0", "N/A", IF(K992="N/A","N/A", IF(J992&gt;VALUE(MID(K992,1,2)), "No", IF(J992&lt;-1*VALUE(MID(K992,1,2)), "No", "Yes"))))</f>
        <v>N/A</v>
      </c>
    </row>
    <row r="993" spans="1:12">
      <c r="A993" s="164" t="s">
        <v>142</v>
      </c>
      <c r="B993" s="82" t="s">
        <v>50</v>
      </c>
      <c r="C993" s="83">
        <v>519</v>
      </c>
      <c r="D993" s="84" t="str">
        <f t="shared" si="239"/>
        <v>N/A</v>
      </c>
      <c r="E993" s="83">
        <v>0</v>
      </c>
      <c r="F993" s="84" t="str">
        <f t="shared" si="240"/>
        <v>N/A</v>
      </c>
      <c r="G993" s="83">
        <v>0</v>
      </c>
      <c r="H993" s="84" t="str">
        <f t="shared" si="241"/>
        <v>N/A</v>
      </c>
      <c r="I993" s="85">
        <v>-100</v>
      </c>
      <c r="J993" s="85" t="s">
        <v>1090</v>
      </c>
      <c r="K993" s="86" t="s">
        <v>112</v>
      </c>
      <c r="L993" s="87" t="str">
        <f t="shared" si="242"/>
        <v>N/A</v>
      </c>
    </row>
    <row r="994" spans="1:12">
      <c r="A994" s="164" t="s">
        <v>456</v>
      </c>
      <c r="B994" s="82" t="s">
        <v>50</v>
      </c>
      <c r="C994" s="88">
        <v>7674.4315992000002</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41592001</v>
      </c>
      <c r="D995" s="84" t="str">
        <f t="shared" si="239"/>
        <v>N/A</v>
      </c>
      <c r="E995" s="88">
        <v>43891762</v>
      </c>
      <c r="F995" s="84" t="str">
        <f t="shared" si="240"/>
        <v>N/A</v>
      </c>
      <c r="G995" s="88">
        <v>45808200</v>
      </c>
      <c r="H995" s="84" t="str">
        <f t="shared" si="241"/>
        <v>N/A</v>
      </c>
      <c r="I995" s="85">
        <v>5.5289999999999999</v>
      </c>
      <c r="J995" s="85">
        <v>4.3659999999999997</v>
      </c>
      <c r="K995" s="86" t="s">
        <v>112</v>
      </c>
      <c r="L995" s="87" t="str">
        <f t="shared" si="242"/>
        <v>Yes</v>
      </c>
    </row>
    <row r="996" spans="1:12">
      <c r="A996" s="164" t="s">
        <v>458</v>
      </c>
      <c r="B996" s="82" t="s">
        <v>50</v>
      </c>
      <c r="C996" s="83">
        <v>4988</v>
      </c>
      <c r="D996" s="84" t="str">
        <f t="shared" si="239"/>
        <v>N/A</v>
      </c>
      <c r="E996" s="83">
        <v>4998</v>
      </c>
      <c r="F996" s="84" t="str">
        <f t="shared" si="240"/>
        <v>N/A</v>
      </c>
      <c r="G996" s="83">
        <v>5228</v>
      </c>
      <c r="H996" s="84" t="str">
        <f t="shared" si="241"/>
        <v>N/A</v>
      </c>
      <c r="I996" s="85">
        <v>0.20050000000000001</v>
      </c>
      <c r="J996" s="85">
        <v>4.6020000000000003</v>
      </c>
      <c r="K996" s="86" t="s">
        <v>112</v>
      </c>
      <c r="L996" s="87" t="str">
        <f t="shared" si="242"/>
        <v>Yes</v>
      </c>
    </row>
    <row r="997" spans="1:12">
      <c r="A997" s="164" t="s">
        <v>459</v>
      </c>
      <c r="B997" s="82" t="s">
        <v>50</v>
      </c>
      <c r="C997" s="88">
        <v>8338.4123897000009</v>
      </c>
      <c r="D997" s="84" t="str">
        <f t="shared" si="239"/>
        <v>N/A</v>
      </c>
      <c r="E997" s="88">
        <v>8781.8651461000009</v>
      </c>
      <c r="F997" s="84" t="str">
        <f t="shared" si="240"/>
        <v>N/A</v>
      </c>
      <c r="G997" s="88">
        <v>8762.0887528999992</v>
      </c>
      <c r="H997" s="84" t="str">
        <f t="shared" si="241"/>
        <v>N/A</v>
      </c>
      <c r="I997" s="85">
        <v>5.3179999999999996</v>
      </c>
      <c r="J997" s="85">
        <v>-0.22500000000000001</v>
      </c>
      <c r="K997" s="86" t="s">
        <v>112</v>
      </c>
      <c r="L997" s="87" t="str">
        <f t="shared" si="242"/>
        <v>Yes</v>
      </c>
    </row>
    <row r="998" spans="1:12">
      <c r="A998" s="164" t="s">
        <v>460</v>
      </c>
      <c r="B998" s="82" t="s">
        <v>50</v>
      </c>
      <c r="C998" s="88">
        <v>26189760</v>
      </c>
      <c r="D998" s="84" t="str">
        <f t="shared" si="239"/>
        <v>N/A</v>
      </c>
      <c r="E998" s="88">
        <v>26544866</v>
      </c>
      <c r="F998" s="84" t="str">
        <f t="shared" si="240"/>
        <v>N/A</v>
      </c>
      <c r="G998" s="88">
        <v>25760521</v>
      </c>
      <c r="H998" s="84" t="str">
        <f t="shared" si="241"/>
        <v>N/A</v>
      </c>
      <c r="I998" s="85">
        <v>1.3560000000000001</v>
      </c>
      <c r="J998" s="85">
        <v>-2.95</v>
      </c>
      <c r="K998" s="86" t="s">
        <v>112</v>
      </c>
      <c r="L998" s="87" t="str">
        <f t="shared" si="242"/>
        <v>Yes</v>
      </c>
    </row>
    <row r="999" spans="1:12">
      <c r="A999" s="164" t="s">
        <v>143</v>
      </c>
      <c r="B999" s="82" t="s">
        <v>50</v>
      </c>
      <c r="C999" s="83">
        <v>2057</v>
      </c>
      <c r="D999" s="84" t="str">
        <f t="shared" si="239"/>
        <v>N/A</v>
      </c>
      <c r="E999" s="83">
        <v>2092</v>
      </c>
      <c r="F999" s="84" t="str">
        <f t="shared" si="240"/>
        <v>N/A</v>
      </c>
      <c r="G999" s="83">
        <v>2014</v>
      </c>
      <c r="H999" s="84" t="str">
        <f t="shared" si="241"/>
        <v>N/A</v>
      </c>
      <c r="I999" s="85">
        <v>1.702</v>
      </c>
      <c r="J999" s="85">
        <v>-3.73</v>
      </c>
      <c r="K999" s="86" t="s">
        <v>112</v>
      </c>
      <c r="L999" s="87" t="str">
        <f t="shared" si="242"/>
        <v>Yes</v>
      </c>
    </row>
    <row r="1000" spans="1:12">
      <c r="A1000" s="164" t="s">
        <v>461</v>
      </c>
      <c r="B1000" s="101" t="s">
        <v>50</v>
      </c>
      <c r="C1000" s="98">
        <v>12732.017501</v>
      </c>
      <c r="D1000" s="103" t="str">
        <f t="shared" si="239"/>
        <v>N/A</v>
      </c>
      <c r="E1000" s="98">
        <v>12688.750478</v>
      </c>
      <c r="F1000" s="103" t="str">
        <f t="shared" si="240"/>
        <v>N/A</v>
      </c>
      <c r="G1000" s="98">
        <v>12790.725422</v>
      </c>
      <c r="H1000" s="103" t="str">
        <f t="shared" si="241"/>
        <v>N/A</v>
      </c>
      <c r="I1000" s="104">
        <v>-0.34</v>
      </c>
      <c r="J1000" s="104">
        <v>0.80369999999999997</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583.12543102999996</v>
      </c>
      <c r="D1002" s="107" t="str">
        <f t="shared" ref="D1002:D1013" si="243">IF($B1002="N/A","N/A",IF(C1002&gt;10,"No",IF(C1002&lt;-10,"No","Yes")))</f>
        <v>N/A</v>
      </c>
      <c r="E1002" s="159">
        <v>508.66282296000003</v>
      </c>
      <c r="F1002" s="107" t="str">
        <f t="shared" ref="F1002:F1013" si="244">IF($B1002="N/A","N/A",IF(E1002&gt;10,"No",IF(E1002&lt;-10,"No","Yes")))</f>
        <v>N/A</v>
      </c>
      <c r="G1002" s="159">
        <v>507.10680818999998</v>
      </c>
      <c r="H1002" s="107" t="str">
        <f t="shared" ref="H1002:H1013" si="245">IF($B1002="N/A","N/A",IF(G1002&gt;10,"No",IF(G1002&lt;-10,"No","Yes")))</f>
        <v>N/A</v>
      </c>
      <c r="I1002" s="108">
        <v>-12.8</v>
      </c>
      <c r="J1002" s="108">
        <v>-0.30599999999999999</v>
      </c>
      <c r="K1002" s="118" t="s">
        <v>112</v>
      </c>
      <c r="L1002" s="109" t="str">
        <f t="shared" ref="L1002:L1013" si="246">IF(J1002="Div by 0", "N/A", IF(K1002="N/A","N/A", IF(J1002&gt;VALUE(MID(K1002,1,2)), "No", IF(J1002&lt;-1*VALUE(MID(K1002,1,2)), "No", "Yes"))))</f>
        <v>Yes</v>
      </c>
    </row>
    <row r="1003" spans="1:12">
      <c r="A1003" s="144" t="s">
        <v>583</v>
      </c>
      <c r="B1003" s="82" t="s">
        <v>50</v>
      </c>
      <c r="C1003" s="88">
        <v>358.73899332000002</v>
      </c>
      <c r="D1003" s="84" t="str">
        <f t="shared" si="243"/>
        <v>N/A</v>
      </c>
      <c r="E1003" s="88">
        <v>381.40593744</v>
      </c>
      <c r="F1003" s="84" t="str">
        <f t="shared" si="244"/>
        <v>N/A</v>
      </c>
      <c r="G1003" s="88">
        <v>352.05952996000002</v>
      </c>
      <c r="H1003" s="84" t="str">
        <f t="shared" si="245"/>
        <v>N/A</v>
      </c>
      <c r="I1003" s="85">
        <v>6.319</v>
      </c>
      <c r="J1003" s="85">
        <v>-7.69</v>
      </c>
      <c r="K1003" s="86" t="s">
        <v>112</v>
      </c>
      <c r="L1003" s="87" t="str">
        <f t="shared" si="246"/>
        <v>Yes</v>
      </c>
    </row>
    <row r="1004" spans="1:12">
      <c r="A1004" s="144" t="s">
        <v>586</v>
      </c>
      <c r="B1004" s="82" t="s">
        <v>50</v>
      </c>
      <c r="C1004" s="88">
        <v>818.47790339000005</v>
      </c>
      <c r="D1004" s="84" t="str">
        <f t="shared" si="243"/>
        <v>N/A</v>
      </c>
      <c r="E1004" s="88">
        <v>650.16672331999996</v>
      </c>
      <c r="F1004" s="84" t="str">
        <f t="shared" si="244"/>
        <v>N/A</v>
      </c>
      <c r="G1004" s="88">
        <v>672.70403739000005</v>
      </c>
      <c r="H1004" s="84" t="str">
        <f t="shared" si="245"/>
        <v>N/A</v>
      </c>
      <c r="I1004" s="85">
        <v>-20.6</v>
      </c>
      <c r="J1004" s="85">
        <v>3.4660000000000002</v>
      </c>
      <c r="K1004" s="86" t="s">
        <v>112</v>
      </c>
      <c r="L1004" s="87" t="str">
        <f t="shared" si="246"/>
        <v>Yes</v>
      </c>
    </row>
    <row r="1005" spans="1:12">
      <c r="A1005" s="164" t="s">
        <v>627</v>
      </c>
      <c r="B1005" s="82" t="s">
        <v>50</v>
      </c>
      <c r="C1005" s="88">
        <v>13611.518247</v>
      </c>
      <c r="D1005" s="84" t="str">
        <f t="shared" si="243"/>
        <v>N/A</v>
      </c>
      <c r="E1005" s="88">
        <v>14447.659731</v>
      </c>
      <c r="F1005" s="84" t="str">
        <f t="shared" si="244"/>
        <v>N/A</v>
      </c>
      <c r="G1005" s="88">
        <v>13095.208439</v>
      </c>
      <c r="H1005" s="84" t="str">
        <f t="shared" si="245"/>
        <v>N/A</v>
      </c>
      <c r="I1005" s="85">
        <v>6.1429999999999998</v>
      </c>
      <c r="J1005" s="85">
        <v>-9.36</v>
      </c>
      <c r="K1005" s="86" t="s">
        <v>112</v>
      </c>
      <c r="L1005" s="87" t="str">
        <f t="shared" si="246"/>
        <v>Yes</v>
      </c>
    </row>
    <row r="1006" spans="1:12">
      <c r="A1006" s="144" t="s">
        <v>583</v>
      </c>
      <c r="B1006" s="82" t="s">
        <v>50</v>
      </c>
      <c r="C1006" s="88">
        <v>18466.746042999999</v>
      </c>
      <c r="D1006" s="84" t="str">
        <f t="shared" si="243"/>
        <v>N/A</v>
      </c>
      <c r="E1006" s="88">
        <v>20301.056635000001</v>
      </c>
      <c r="F1006" s="84" t="str">
        <f t="shared" si="244"/>
        <v>N/A</v>
      </c>
      <c r="G1006" s="88">
        <v>18349.061014999999</v>
      </c>
      <c r="H1006" s="84" t="str">
        <f t="shared" si="245"/>
        <v>N/A</v>
      </c>
      <c r="I1006" s="85">
        <v>9.9329999999999998</v>
      </c>
      <c r="J1006" s="85">
        <v>-9.6199999999999992</v>
      </c>
      <c r="K1006" s="86" t="s">
        <v>112</v>
      </c>
      <c r="L1006" s="87" t="str">
        <f t="shared" si="246"/>
        <v>Yes</v>
      </c>
    </row>
    <row r="1007" spans="1:12">
      <c r="A1007" s="144" t="s">
        <v>586</v>
      </c>
      <c r="B1007" s="82" t="s">
        <v>50</v>
      </c>
      <c r="C1007" s="88">
        <v>9993.5704007999993</v>
      </c>
      <c r="D1007" s="84" t="str">
        <f t="shared" si="243"/>
        <v>N/A</v>
      </c>
      <c r="E1007" s="88">
        <v>10267.625821</v>
      </c>
      <c r="F1007" s="84" t="str">
        <f t="shared" si="244"/>
        <v>N/A</v>
      </c>
      <c r="G1007" s="88">
        <v>9489.9420011999991</v>
      </c>
      <c r="H1007" s="84" t="str">
        <f t="shared" si="245"/>
        <v>N/A</v>
      </c>
      <c r="I1007" s="85">
        <v>2.742</v>
      </c>
      <c r="J1007" s="85">
        <v>-7.57</v>
      </c>
      <c r="K1007" s="86" t="s">
        <v>112</v>
      </c>
      <c r="L1007" s="87" t="str">
        <f t="shared" si="246"/>
        <v>Yes</v>
      </c>
    </row>
    <row r="1008" spans="1:12">
      <c r="A1008" s="164" t="s">
        <v>240</v>
      </c>
      <c r="B1008" s="82" t="s">
        <v>50</v>
      </c>
      <c r="C1008" s="88">
        <v>284.43839079999998</v>
      </c>
      <c r="D1008" s="84" t="str">
        <f t="shared" si="243"/>
        <v>N/A</v>
      </c>
      <c r="E1008" s="88">
        <v>217.49569389000001</v>
      </c>
      <c r="F1008" s="84" t="str">
        <f t="shared" si="244"/>
        <v>N/A</v>
      </c>
      <c r="G1008" s="88">
        <v>149.10729986000001</v>
      </c>
      <c r="H1008" s="84" t="str">
        <f t="shared" si="245"/>
        <v>N/A</v>
      </c>
      <c r="I1008" s="85">
        <v>-23.5</v>
      </c>
      <c r="J1008" s="85">
        <v>-31.4</v>
      </c>
      <c r="K1008" s="86" t="s">
        <v>112</v>
      </c>
      <c r="L1008" s="87" t="str">
        <f t="shared" si="246"/>
        <v>No</v>
      </c>
    </row>
    <row r="1009" spans="1:12">
      <c r="A1009" s="144" t="s">
        <v>583</v>
      </c>
      <c r="B1009" s="82" t="s">
        <v>50</v>
      </c>
      <c r="C1009" s="88">
        <v>106.58830077</v>
      </c>
      <c r="D1009" s="84" t="str">
        <f t="shared" si="243"/>
        <v>N/A</v>
      </c>
      <c r="E1009" s="88">
        <v>50.819647066000002</v>
      </c>
      <c r="F1009" s="84" t="str">
        <f t="shared" si="244"/>
        <v>N/A</v>
      </c>
      <c r="G1009" s="88">
        <v>44.416451446000004</v>
      </c>
      <c r="H1009" s="84" t="str">
        <f t="shared" si="245"/>
        <v>N/A</v>
      </c>
      <c r="I1009" s="85">
        <v>-52.3</v>
      </c>
      <c r="J1009" s="85">
        <v>-12.6</v>
      </c>
      <c r="K1009" s="86" t="s">
        <v>112</v>
      </c>
      <c r="L1009" s="87" t="str">
        <f t="shared" si="246"/>
        <v>Yes</v>
      </c>
    </row>
    <row r="1010" spans="1:12">
      <c r="A1010" s="144" t="s">
        <v>586</v>
      </c>
      <c r="B1010" s="82" t="s">
        <v>50</v>
      </c>
      <c r="C1010" s="88">
        <v>460.25248372999999</v>
      </c>
      <c r="D1010" s="84" t="str">
        <f t="shared" si="243"/>
        <v>N/A</v>
      </c>
      <c r="E1010" s="88">
        <v>376.13726489999999</v>
      </c>
      <c r="F1010" s="84" t="str">
        <f t="shared" si="244"/>
        <v>N/A</v>
      </c>
      <c r="G1010" s="88">
        <v>245.68072527000001</v>
      </c>
      <c r="H1010" s="84" t="str">
        <f t="shared" si="245"/>
        <v>N/A</v>
      </c>
      <c r="I1010" s="85">
        <v>-18.3</v>
      </c>
      <c r="J1010" s="85">
        <v>-34.700000000000003</v>
      </c>
      <c r="K1010" s="86" t="s">
        <v>112</v>
      </c>
      <c r="L1010" s="87" t="str">
        <f t="shared" si="246"/>
        <v>No</v>
      </c>
    </row>
    <row r="1011" spans="1:12">
      <c r="A1011" s="164" t="s">
        <v>692</v>
      </c>
      <c r="B1011" s="82" t="s">
        <v>50</v>
      </c>
      <c r="C1011" s="88">
        <v>5353.7109769999997</v>
      </c>
      <c r="D1011" s="84" t="str">
        <f t="shared" si="243"/>
        <v>N/A</v>
      </c>
      <c r="E1011" s="88">
        <v>5923.0674527000001</v>
      </c>
      <c r="F1011" s="84" t="str">
        <f t="shared" si="244"/>
        <v>N/A</v>
      </c>
      <c r="G1011" s="88">
        <v>6288.0393915000004</v>
      </c>
      <c r="H1011" s="84" t="str">
        <f t="shared" si="245"/>
        <v>N/A</v>
      </c>
      <c r="I1011" s="85">
        <v>10.63</v>
      </c>
      <c r="J1011" s="85">
        <v>6.1619999999999999</v>
      </c>
      <c r="K1011" s="86" t="s">
        <v>112</v>
      </c>
      <c r="L1011" s="87" t="str">
        <f t="shared" si="246"/>
        <v>Yes</v>
      </c>
    </row>
    <row r="1012" spans="1:12">
      <c r="A1012" s="144" t="s">
        <v>583</v>
      </c>
      <c r="B1012" s="82" t="s">
        <v>50</v>
      </c>
      <c r="C1012" s="88">
        <v>2677.8810908</v>
      </c>
      <c r="D1012" s="84" t="str">
        <f t="shared" si="243"/>
        <v>N/A</v>
      </c>
      <c r="E1012" s="88">
        <v>3250.1964069999999</v>
      </c>
      <c r="F1012" s="84" t="str">
        <f t="shared" si="244"/>
        <v>N/A</v>
      </c>
      <c r="G1012" s="88">
        <v>3557.5308626000001</v>
      </c>
      <c r="H1012" s="84" t="str">
        <f t="shared" si="245"/>
        <v>N/A</v>
      </c>
      <c r="I1012" s="85">
        <v>21.37</v>
      </c>
      <c r="J1012" s="85">
        <v>9.4559999999999995</v>
      </c>
      <c r="K1012" s="86" t="s">
        <v>112</v>
      </c>
      <c r="L1012" s="87" t="str">
        <f t="shared" si="246"/>
        <v>Yes</v>
      </c>
    </row>
    <row r="1013" spans="1:12">
      <c r="A1013" s="144" t="s">
        <v>586</v>
      </c>
      <c r="B1013" s="101" t="s">
        <v>50</v>
      </c>
      <c r="C1013" s="98">
        <v>8071.2580792999997</v>
      </c>
      <c r="D1013" s="103" t="str">
        <f t="shared" si="243"/>
        <v>N/A</v>
      </c>
      <c r="E1013" s="98">
        <v>8622.8612054999994</v>
      </c>
      <c r="F1013" s="103" t="str">
        <f t="shared" si="244"/>
        <v>N/A</v>
      </c>
      <c r="G1013" s="98">
        <v>9046.3354356</v>
      </c>
      <c r="H1013" s="103" t="str">
        <f t="shared" si="245"/>
        <v>N/A</v>
      </c>
      <c r="I1013" s="104">
        <v>6.8339999999999996</v>
      </c>
      <c r="J1013" s="104">
        <v>4.9109999999999996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20.554597700999999</v>
      </c>
      <c r="D1015" s="107" t="str">
        <f t="shared" ref="D1015:D1032" si="247">IF($B1015="N/A","N/A",IF(C1015&gt;10,"No",IF(C1015&lt;-10,"No","Yes")))</f>
        <v>N/A</v>
      </c>
      <c r="E1015" s="117">
        <v>20.146234322000002</v>
      </c>
      <c r="F1015" s="107" t="str">
        <f t="shared" ref="F1015:F1032" si="248">IF($B1015="N/A","N/A",IF(E1015&gt;10,"No",IF(E1015&lt;-10,"No","Yes")))</f>
        <v>N/A</v>
      </c>
      <c r="G1015" s="117">
        <v>20.091971310000002</v>
      </c>
      <c r="H1015" s="107" t="str">
        <f t="shared" ref="H1015:H1032" si="249">IF($B1015="N/A","N/A",IF(G1015&gt;10,"No",IF(G1015&lt;-10,"No","Yes")))</f>
        <v>N/A</v>
      </c>
      <c r="I1015" s="108">
        <v>-1.99</v>
      </c>
      <c r="J1015" s="108">
        <v>-0.26900000000000002</v>
      </c>
      <c r="K1015" s="118" t="s">
        <v>112</v>
      </c>
      <c r="L1015" s="109" t="str">
        <f t="shared" ref="L1015:L1032" si="250">IF(J1015="Div by 0", "N/A", IF(K1015="N/A","N/A", IF(J1015&gt;VALUE(MID(K1015,1,2)), "No", IF(J1015&lt;-1*VALUE(MID(K1015,1,2)), "No", "Yes"))))</f>
        <v>Yes</v>
      </c>
    </row>
    <row r="1016" spans="1:12">
      <c r="A1016" s="144" t="s">
        <v>583</v>
      </c>
      <c r="B1016" s="82" t="s">
        <v>50</v>
      </c>
      <c r="C1016" s="90">
        <v>21.289883750000001</v>
      </c>
      <c r="D1016" s="84" t="str">
        <f t="shared" si="247"/>
        <v>N/A</v>
      </c>
      <c r="E1016" s="90">
        <v>20.768299675000002</v>
      </c>
      <c r="F1016" s="84" t="str">
        <f t="shared" si="248"/>
        <v>N/A</v>
      </c>
      <c r="G1016" s="90">
        <v>21.09375</v>
      </c>
      <c r="H1016" s="84" t="str">
        <f t="shared" si="249"/>
        <v>N/A</v>
      </c>
      <c r="I1016" s="85">
        <v>-2.4500000000000002</v>
      </c>
      <c r="J1016" s="85">
        <v>1.5669999999999999</v>
      </c>
      <c r="K1016" s="86" t="s">
        <v>112</v>
      </c>
      <c r="L1016" s="87" t="str">
        <f t="shared" si="250"/>
        <v>Yes</v>
      </c>
    </row>
    <row r="1017" spans="1:12">
      <c r="A1017" s="144" t="s">
        <v>586</v>
      </c>
      <c r="B1017" s="82" t="s">
        <v>50</v>
      </c>
      <c r="C1017" s="90">
        <v>20.178143200000001</v>
      </c>
      <c r="D1017" s="84" t="str">
        <f t="shared" si="247"/>
        <v>N/A</v>
      </c>
      <c r="E1017" s="90">
        <v>19.958078404999998</v>
      </c>
      <c r="F1017" s="84" t="str">
        <f t="shared" si="248"/>
        <v>N/A</v>
      </c>
      <c r="G1017" s="90">
        <v>19.606959850999999</v>
      </c>
      <c r="H1017" s="84" t="str">
        <f t="shared" si="249"/>
        <v>N/A</v>
      </c>
      <c r="I1017" s="85">
        <v>-1.0900000000000001</v>
      </c>
      <c r="J1017" s="85">
        <v>-1.76</v>
      </c>
      <c r="K1017" s="86" t="s">
        <v>112</v>
      </c>
      <c r="L1017" s="87" t="str">
        <f t="shared" si="250"/>
        <v>Yes</v>
      </c>
    </row>
    <row r="1018" spans="1:12">
      <c r="A1018" s="164" t="s">
        <v>478</v>
      </c>
      <c r="B1018" s="82" t="s">
        <v>50</v>
      </c>
      <c r="C1018" s="90">
        <v>27.468390804999999</v>
      </c>
      <c r="D1018" s="84" t="str">
        <f t="shared" si="247"/>
        <v>N/A</v>
      </c>
      <c r="E1018" s="90">
        <v>27.030229467000002</v>
      </c>
      <c r="F1018" s="84" t="str">
        <f t="shared" si="248"/>
        <v>N/A</v>
      </c>
      <c r="G1018" s="90">
        <v>26.072998611999999</v>
      </c>
      <c r="H1018" s="84" t="str">
        <f t="shared" si="249"/>
        <v>N/A</v>
      </c>
      <c r="I1018" s="85">
        <v>-1.6</v>
      </c>
      <c r="J1018" s="85">
        <v>-3.54</v>
      </c>
      <c r="K1018" s="86" t="s">
        <v>112</v>
      </c>
      <c r="L1018" s="87" t="str">
        <f t="shared" si="250"/>
        <v>Yes</v>
      </c>
    </row>
    <row r="1019" spans="1:12">
      <c r="A1019" s="144" t="s">
        <v>583</v>
      </c>
      <c r="B1019" s="82" t="s">
        <v>50</v>
      </c>
      <c r="C1019" s="90">
        <v>47.341083353999998</v>
      </c>
      <c r="D1019" s="84" t="str">
        <f t="shared" si="247"/>
        <v>N/A</v>
      </c>
      <c r="E1019" s="90">
        <v>47.098171624999999</v>
      </c>
      <c r="F1019" s="84" t="str">
        <f t="shared" si="248"/>
        <v>N/A</v>
      </c>
      <c r="G1019" s="90">
        <v>46.016270661</v>
      </c>
      <c r="H1019" s="84" t="str">
        <f t="shared" si="249"/>
        <v>N/A</v>
      </c>
      <c r="I1019" s="85">
        <v>-0.51300000000000001</v>
      </c>
      <c r="J1019" s="85">
        <v>-2.2999999999999998</v>
      </c>
      <c r="K1019" s="86" t="s">
        <v>112</v>
      </c>
      <c r="L1019" s="87" t="str">
        <f t="shared" si="250"/>
        <v>Yes</v>
      </c>
    </row>
    <row r="1020" spans="1:12">
      <c r="A1020" s="144" t="s">
        <v>586</v>
      </c>
      <c r="B1020" s="82" t="s">
        <v>50</v>
      </c>
      <c r="C1020" s="90">
        <v>10.854173804</v>
      </c>
      <c r="D1020" s="84" t="str">
        <f t="shared" si="247"/>
        <v>N/A</v>
      </c>
      <c r="E1020" s="90">
        <v>11.069567188000001</v>
      </c>
      <c r="F1020" s="84" t="str">
        <f t="shared" si="248"/>
        <v>N/A</v>
      </c>
      <c r="G1020" s="90">
        <v>10.603074497</v>
      </c>
      <c r="H1020" s="84" t="str">
        <f t="shared" si="249"/>
        <v>N/A</v>
      </c>
      <c r="I1020" s="85">
        <v>1.984</v>
      </c>
      <c r="J1020" s="85">
        <v>-4.21</v>
      </c>
      <c r="K1020" s="86" t="s">
        <v>112</v>
      </c>
      <c r="L1020" s="87" t="str">
        <f t="shared" si="250"/>
        <v>Yes</v>
      </c>
    </row>
    <row r="1021" spans="1:12">
      <c r="A1021" s="164" t="s">
        <v>479</v>
      </c>
      <c r="B1021" s="82" t="s">
        <v>50</v>
      </c>
      <c r="C1021" s="90">
        <v>64.623563218000001</v>
      </c>
      <c r="D1021" s="84" t="str">
        <f t="shared" si="247"/>
        <v>N/A</v>
      </c>
      <c r="E1021" s="90">
        <v>56.005433212</v>
      </c>
      <c r="F1021" s="84" t="str">
        <f t="shared" si="248"/>
        <v>N/A</v>
      </c>
      <c r="G1021" s="90">
        <v>55.677348449999997</v>
      </c>
      <c r="H1021" s="84" t="str">
        <f t="shared" si="249"/>
        <v>N/A</v>
      </c>
      <c r="I1021" s="85">
        <v>-13.3</v>
      </c>
      <c r="J1021" s="85">
        <v>-0.58599999999999997</v>
      </c>
      <c r="K1021" s="86" t="s">
        <v>112</v>
      </c>
      <c r="L1021" s="87" t="str">
        <f t="shared" si="250"/>
        <v>Yes</v>
      </c>
    </row>
    <row r="1022" spans="1:12">
      <c r="A1022" s="144" t="s">
        <v>583</v>
      </c>
      <c r="B1022" s="82" t="s">
        <v>50</v>
      </c>
      <c r="C1022" s="90">
        <v>61.198367548999997</v>
      </c>
      <c r="D1022" s="84" t="str">
        <f t="shared" si="247"/>
        <v>N/A</v>
      </c>
      <c r="E1022" s="90">
        <v>51.685035356999997</v>
      </c>
      <c r="F1022" s="84" t="str">
        <f t="shared" si="248"/>
        <v>N/A</v>
      </c>
      <c r="G1022" s="90">
        <v>51.239669421000002</v>
      </c>
      <c r="H1022" s="84" t="str">
        <f t="shared" si="249"/>
        <v>N/A</v>
      </c>
      <c r="I1022" s="85">
        <v>-15.5</v>
      </c>
      <c r="J1022" s="85">
        <v>-0.86199999999999999</v>
      </c>
      <c r="K1022" s="86" t="s">
        <v>112</v>
      </c>
      <c r="L1022" s="87" t="str">
        <f t="shared" si="250"/>
        <v>Yes</v>
      </c>
    </row>
    <row r="1023" spans="1:12">
      <c r="A1023" s="144" t="s">
        <v>586</v>
      </c>
      <c r="B1023" s="82" t="s">
        <v>50</v>
      </c>
      <c r="C1023" s="90">
        <v>68.796391458000002</v>
      </c>
      <c r="D1023" s="84" t="str">
        <f t="shared" si="247"/>
        <v>N/A</v>
      </c>
      <c r="E1023" s="90">
        <v>60.763652843999999</v>
      </c>
      <c r="F1023" s="84" t="str">
        <f t="shared" si="248"/>
        <v>N/A</v>
      </c>
      <c r="G1023" s="90">
        <v>60.470747226999997</v>
      </c>
      <c r="H1023" s="84" t="str">
        <f t="shared" si="249"/>
        <v>N/A</v>
      </c>
      <c r="I1023" s="85">
        <v>-11.7</v>
      </c>
      <c r="J1023" s="85">
        <v>-0.48199999999999998</v>
      </c>
      <c r="K1023" s="86" t="s">
        <v>112</v>
      </c>
      <c r="L1023" s="87" t="str">
        <f t="shared" si="250"/>
        <v>Yes</v>
      </c>
    </row>
    <row r="1024" spans="1:12">
      <c r="A1024" s="164" t="s">
        <v>693</v>
      </c>
      <c r="B1024" s="82" t="s">
        <v>50</v>
      </c>
      <c r="C1024" s="90">
        <v>86.594827585999994</v>
      </c>
      <c r="D1024" s="84" t="str">
        <f t="shared" si="247"/>
        <v>N/A</v>
      </c>
      <c r="E1024" s="90">
        <v>87.827293220000001</v>
      </c>
      <c r="F1024" s="84" t="str">
        <f t="shared" si="248"/>
        <v>N/A</v>
      </c>
      <c r="G1024" s="90">
        <v>87.832600647999996</v>
      </c>
      <c r="H1024" s="84" t="str">
        <f t="shared" si="249"/>
        <v>N/A</v>
      </c>
      <c r="I1024" s="85">
        <v>1.423</v>
      </c>
      <c r="J1024" s="85">
        <v>6.0000000000000001E-3</v>
      </c>
      <c r="K1024" s="86" t="s">
        <v>112</v>
      </c>
      <c r="L1024" s="87" t="str">
        <f t="shared" si="250"/>
        <v>Yes</v>
      </c>
    </row>
    <row r="1025" spans="1:12">
      <c r="A1025" s="144" t="s">
        <v>583</v>
      </c>
      <c r="B1025" s="82" t="s">
        <v>50</v>
      </c>
      <c r="C1025" s="90">
        <v>81.430868167</v>
      </c>
      <c r="D1025" s="84" t="str">
        <f t="shared" si="247"/>
        <v>N/A</v>
      </c>
      <c r="E1025" s="90">
        <v>83.703892464000006</v>
      </c>
      <c r="F1025" s="84" t="str">
        <f t="shared" si="248"/>
        <v>N/A</v>
      </c>
      <c r="G1025" s="90">
        <v>83.083677686000001</v>
      </c>
      <c r="H1025" s="84" t="str">
        <f t="shared" si="249"/>
        <v>N/A</v>
      </c>
      <c r="I1025" s="85">
        <v>2.7909999999999999</v>
      </c>
      <c r="J1025" s="85">
        <v>-0.74099999999999999</v>
      </c>
      <c r="K1025" s="86" t="s">
        <v>112</v>
      </c>
      <c r="L1025" s="87" t="str">
        <f t="shared" si="250"/>
        <v>Yes</v>
      </c>
    </row>
    <row r="1026" spans="1:12">
      <c r="A1026" s="144" t="s">
        <v>586</v>
      </c>
      <c r="B1026" s="82" t="s">
        <v>50</v>
      </c>
      <c r="C1026" s="90">
        <v>91.555327167000002</v>
      </c>
      <c r="D1026" s="84" t="str">
        <f t="shared" si="247"/>
        <v>N/A</v>
      </c>
      <c r="E1026" s="90">
        <v>91.717652391000001</v>
      </c>
      <c r="F1026" s="84" t="str">
        <f t="shared" si="248"/>
        <v>N/A</v>
      </c>
      <c r="G1026" s="90">
        <v>92.409482515999997</v>
      </c>
      <c r="H1026" s="84" t="str">
        <f t="shared" si="249"/>
        <v>N/A</v>
      </c>
      <c r="I1026" s="85">
        <v>0.17730000000000001</v>
      </c>
      <c r="J1026" s="85">
        <v>0.75429999999999997</v>
      </c>
      <c r="K1026" s="86" t="s">
        <v>112</v>
      </c>
      <c r="L1026" s="87" t="str">
        <f t="shared" si="250"/>
        <v>Yes</v>
      </c>
    </row>
    <row r="1027" spans="1:12">
      <c r="A1027" s="164" t="s">
        <v>480</v>
      </c>
      <c r="B1027" s="82" t="s">
        <v>50</v>
      </c>
      <c r="C1027" s="83">
        <v>0.8074933594</v>
      </c>
      <c r="D1027" s="84" t="str">
        <f t="shared" si="247"/>
        <v>N/A</v>
      </c>
      <c r="E1027" s="83">
        <v>0.75412422889999997</v>
      </c>
      <c r="F1027" s="84" t="str">
        <f t="shared" si="248"/>
        <v>N/A</v>
      </c>
      <c r="G1027" s="83">
        <v>0.67611918810000005</v>
      </c>
      <c r="H1027" s="84" t="str">
        <f t="shared" si="249"/>
        <v>N/A</v>
      </c>
      <c r="I1027" s="85">
        <v>-6.61</v>
      </c>
      <c r="J1027" s="85">
        <v>-10.3</v>
      </c>
      <c r="K1027" s="86" t="s">
        <v>112</v>
      </c>
      <c r="L1027" s="87" t="str">
        <f t="shared" si="250"/>
        <v>Yes</v>
      </c>
    </row>
    <row r="1028" spans="1:12">
      <c r="A1028" s="144" t="s">
        <v>583</v>
      </c>
      <c r="B1028" s="82" t="s">
        <v>50</v>
      </c>
      <c r="C1028" s="83">
        <v>0.2227708394</v>
      </c>
      <c r="D1028" s="84" t="str">
        <f t="shared" si="247"/>
        <v>N/A</v>
      </c>
      <c r="E1028" s="83">
        <v>0.35797546009999998</v>
      </c>
      <c r="F1028" s="84" t="str">
        <f t="shared" si="248"/>
        <v>N/A</v>
      </c>
      <c r="G1028" s="83">
        <v>0.13498622590000001</v>
      </c>
      <c r="H1028" s="84" t="str">
        <f t="shared" si="249"/>
        <v>N/A</v>
      </c>
      <c r="I1028" s="85">
        <v>60.69</v>
      </c>
      <c r="J1028" s="85">
        <v>-62.3</v>
      </c>
      <c r="K1028" s="86" t="s">
        <v>112</v>
      </c>
      <c r="L1028" s="87" t="str">
        <f t="shared" si="250"/>
        <v>No</v>
      </c>
    </row>
    <row r="1029" spans="1:12">
      <c r="A1029" s="144" t="s">
        <v>586</v>
      </c>
      <c r="B1029" s="82" t="s">
        <v>50</v>
      </c>
      <c r="C1029" s="83">
        <v>1.4111488398000001</v>
      </c>
      <c r="D1029" s="84" t="str">
        <f t="shared" si="247"/>
        <v>N/A</v>
      </c>
      <c r="E1029" s="83">
        <v>1.1558330967999999</v>
      </c>
      <c r="F1029" s="84" t="str">
        <f t="shared" si="248"/>
        <v>N/A</v>
      </c>
      <c r="G1029" s="83">
        <v>1.2128087305999999</v>
      </c>
      <c r="H1029" s="84" t="str">
        <f t="shared" si="249"/>
        <v>N/A</v>
      </c>
      <c r="I1029" s="85">
        <v>-18.100000000000001</v>
      </c>
      <c r="J1029" s="85">
        <v>4.9290000000000003</v>
      </c>
      <c r="K1029" s="86" t="s">
        <v>112</v>
      </c>
      <c r="L1029" s="87" t="str">
        <f t="shared" si="250"/>
        <v>Yes</v>
      </c>
    </row>
    <row r="1030" spans="1:12" ht="12.75" customHeight="1">
      <c r="A1030" s="164" t="s">
        <v>481</v>
      </c>
      <c r="B1030" s="82" t="s">
        <v>50</v>
      </c>
      <c r="C1030" s="83">
        <v>262.36531017999999</v>
      </c>
      <c r="D1030" s="84" t="str">
        <f t="shared" si="247"/>
        <v>N/A</v>
      </c>
      <c r="E1030" s="83">
        <v>272.73634127999998</v>
      </c>
      <c r="F1030" s="84" t="str">
        <f t="shared" si="248"/>
        <v>N/A</v>
      </c>
      <c r="G1030" s="83">
        <v>251.35141431</v>
      </c>
      <c r="H1030" s="84" t="str">
        <f t="shared" si="249"/>
        <v>N/A</v>
      </c>
      <c r="I1030" s="85">
        <v>3.9529999999999998</v>
      </c>
      <c r="J1030" s="85">
        <v>-7.84</v>
      </c>
      <c r="K1030" s="86" t="s">
        <v>112</v>
      </c>
      <c r="L1030" s="87" t="str">
        <f t="shared" si="250"/>
        <v>Yes</v>
      </c>
    </row>
    <row r="1031" spans="1:12">
      <c r="A1031" s="144" t="s">
        <v>583</v>
      </c>
      <c r="B1031" s="82" t="s">
        <v>50</v>
      </c>
      <c r="C1031" s="83">
        <v>257.65360501999999</v>
      </c>
      <c r="D1031" s="84" t="str">
        <f t="shared" si="247"/>
        <v>N/A</v>
      </c>
      <c r="E1031" s="83">
        <v>271.39023400999997</v>
      </c>
      <c r="F1031" s="84" t="str">
        <f t="shared" si="248"/>
        <v>N/A</v>
      </c>
      <c r="G1031" s="83">
        <v>246.54819699999999</v>
      </c>
      <c r="H1031" s="84" t="str">
        <f t="shared" si="249"/>
        <v>N/A</v>
      </c>
      <c r="I1031" s="85">
        <v>5.3310000000000004</v>
      </c>
      <c r="J1031" s="85">
        <v>-9.15</v>
      </c>
      <c r="K1031" s="86" t="s">
        <v>112</v>
      </c>
      <c r="L1031" s="87" t="str">
        <f t="shared" si="250"/>
        <v>Yes</v>
      </c>
    </row>
    <row r="1032" spans="1:12">
      <c r="A1032" s="144" t="s">
        <v>586</v>
      </c>
      <c r="B1032" s="101" t="s">
        <v>50</v>
      </c>
      <c r="C1032" s="114">
        <v>281.57390846999999</v>
      </c>
      <c r="D1032" s="103" t="str">
        <f t="shared" si="247"/>
        <v>N/A</v>
      </c>
      <c r="E1032" s="114">
        <v>278.63971341000001</v>
      </c>
      <c r="F1032" s="103" t="str">
        <f t="shared" si="248"/>
        <v>N/A</v>
      </c>
      <c r="G1032" s="114">
        <v>270.10090280999998</v>
      </c>
      <c r="H1032" s="103" t="str">
        <f t="shared" si="249"/>
        <v>N/A</v>
      </c>
      <c r="I1032" s="104">
        <v>-1.04</v>
      </c>
      <c r="J1032" s="104">
        <v>-3.06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v>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0</v>
      </c>
      <c r="J1035" s="85">
        <v>-50</v>
      </c>
      <c r="K1035" s="155" t="s">
        <v>50</v>
      </c>
      <c r="L1035" s="87" t="str">
        <f t="shared" si="254"/>
        <v>N/A</v>
      </c>
    </row>
    <row r="1036" spans="1:12">
      <c r="A1036" s="144" t="s">
        <v>629</v>
      </c>
      <c r="B1036" s="82" t="s">
        <v>50</v>
      </c>
      <c r="C1036" s="83">
        <v>11</v>
      </c>
      <c r="D1036" s="84" t="str">
        <f t="shared" si="251"/>
        <v>N/A</v>
      </c>
      <c r="E1036" s="83">
        <v>0</v>
      </c>
      <c r="F1036" s="84" t="str">
        <f t="shared" si="252"/>
        <v>N/A</v>
      </c>
      <c r="G1036" s="83">
        <v>0</v>
      </c>
      <c r="H1036" s="84" t="str">
        <f t="shared" si="253"/>
        <v>N/A</v>
      </c>
      <c r="I1036" s="85">
        <v>-100</v>
      </c>
      <c r="J1036" s="85" t="s">
        <v>1090</v>
      </c>
      <c r="K1036" s="155" t="s">
        <v>50</v>
      </c>
      <c r="L1036" s="87" t="str">
        <f t="shared" si="254"/>
        <v>N/A</v>
      </c>
    </row>
    <row r="1037" spans="1:12">
      <c r="A1037" s="144" t="s">
        <v>630</v>
      </c>
      <c r="B1037" s="82" t="s">
        <v>50</v>
      </c>
      <c r="C1037" s="83">
        <v>246</v>
      </c>
      <c r="D1037" s="84" t="str">
        <f t="shared" si="251"/>
        <v>N/A</v>
      </c>
      <c r="E1037" s="83">
        <v>238</v>
      </c>
      <c r="F1037" s="84" t="str">
        <f t="shared" si="252"/>
        <v>N/A</v>
      </c>
      <c r="G1037" s="83">
        <v>213</v>
      </c>
      <c r="H1037" s="84" t="str">
        <f t="shared" si="253"/>
        <v>N/A</v>
      </c>
      <c r="I1037" s="85">
        <v>-3.25</v>
      </c>
      <c r="J1037" s="85">
        <v>-10.5</v>
      </c>
      <c r="K1037" s="155" t="s">
        <v>50</v>
      </c>
      <c r="L1037" s="87" t="str">
        <f t="shared" si="254"/>
        <v>N/A</v>
      </c>
    </row>
    <row r="1038" spans="1:12">
      <c r="A1038" s="144" t="s">
        <v>631</v>
      </c>
      <c r="B1038" s="82" t="s">
        <v>50</v>
      </c>
      <c r="C1038" s="83">
        <v>11</v>
      </c>
      <c r="D1038" s="84" t="str">
        <f t="shared" si="251"/>
        <v>N/A</v>
      </c>
      <c r="E1038" s="83">
        <v>11</v>
      </c>
      <c r="F1038" s="84" t="str">
        <f t="shared" si="252"/>
        <v>N/A</v>
      </c>
      <c r="G1038" s="83">
        <v>0</v>
      </c>
      <c r="H1038" s="84" t="str">
        <f t="shared" si="253"/>
        <v>N/A</v>
      </c>
      <c r="I1038" s="85">
        <v>0</v>
      </c>
      <c r="J1038" s="85">
        <v>-100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20</v>
      </c>
      <c r="J1039" s="85">
        <v>66.67</v>
      </c>
      <c r="K1039" s="155" t="s">
        <v>50</v>
      </c>
      <c r="L1039" s="87" t="str">
        <f t="shared" si="254"/>
        <v>N/A</v>
      </c>
    </row>
    <row r="1040" spans="1:12">
      <c r="A1040" s="164" t="s">
        <v>818</v>
      </c>
      <c r="B1040" s="145" t="s">
        <v>50</v>
      </c>
      <c r="C1040" s="159">
        <v>1117296</v>
      </c>
      <c r="D1040" s="107" t="str">
        <f t="shared" si="251"/>
        <v>N/A</v>
      </c>
      <c r="E1040" s="159">
        <v>1654891</v>
      </c>
      <c r="F1040" s="107" t="str">
        <f t="shared" si="252"/>
        <v>N/A</v>
      </c>
      <c r="G1040" s="159">
        <v>800823</v>
      </c>
      <c r="H1040" s="107" t="str">
        <f t="shared" si="253"/>
        <v>N/A</v>
      </c>
      <c r="I1040" s="108">
        <v>48.12</v>
      </c>
      <c r="J1040" s="108">
        <v>-51.6</v>
      </c>
      <c r="K1040" s="155" t="s">
        <v>50</v>
      </c>
      <c r="L1040" s="109" t="str">
        <f t="shared" si="254"/>
        <v>N/A</v>
      </c>
    </row>
    <row r="1041" spans="1:12">
      <c r="A1041" s="144" t="s">
        <v>633</v>
      </c>
      <c r="B1041" s="145" t="s">
        <v>50</v>
      </c>
      <c r="C1041" s="159">
        <v>604878</v>
      </c>
      <c r="D1041" s="107" t="str">
        <f t="shared" si="251"/>
        <v>N/A</v>
      </c>
      <c r="E1041" s="159">
        <v>281038</v>
      </c>
      <c r="F1041" s="107" t="str">
        <f t="shared" si="252"/>
        <v>N/A</v>
      </c>
      <c r="G1041" s="159">
        <v>325379</v>
      </c>
      <c r="H1041" s="107" t="str">
        <f t="shared" si="253"/>
        <v>N/A</v>
      </c>
      <c r="I1041" s="108">
        <v>-53.5</v>
      </c>
      <c r="J1041" s="108">
        <v>15.78</v>
      </c>
      <c r="K1041" s="155" t="s">
        <v>50</v>
      </c>
      <c r="L1041" s="109" t="str">
        <f t="shared" si="254"/>
        <v>N/A</v>
      </c>
    </row>
    <row r="1042" spans="1:12">
      <c r="A1042" s="144" t="s">
        <v>627</v>
      </c>
      <c r="B1042" s="145" t="s">
        <v>50</v>
      </c>
      <c r="C1042" s="159">
        <v>415845</v>
      </c>
      <c r="D1042" s="107" t="str">
        <f t="shared" si="251"/>
        <v>N/A</v>
      </c>
      <c r="E1042" s="159">
        <v>430093</v>
      </c>
      <c r="F1042" s="107" t="str">
        <f t="shared" si="252"/>
        <v>N/A</v>
      </c>
      <c r="G1042" s="159">
        <v>377311</v>
      </c>
      <c r="H1042" s="107" t="str">
        <f t="shared" si="253"/>
        <v>N/A</v>
      </c>
      <c r="I1042" s="108">
        <v>3.4260000000000002</v>
      </c>
      <c r="J1042" s="108">
        <v>-12.3</v>
      </c>
      <c r="K1042" s="155" t="s">
        <v>50</v>
      </c>
      <c r="L1042" s="109" t="str">
        <f t="shared" si="254"/>
        <v>N/A</v>
      </c>
    </row>
    <row r="1043" spans="1:12">
      <c r="A1043" s="144" t="s">
        <v>240</v>
      </c>
      <c r="B1043" s="145" t="s">
        <v>50</v>
      </c>
      <c r="C1043" s="159">
        <v>1116434</v>
      </c>
      <c r="D1043" s="107" t="str">
        <f t="shared" si="251"/>
        <v>N/A</v>
      </c>
      <c r="E1043" s="159">
        <v>1651324</v>
      </c>
      <c r="F1043" s="107" t="str">
        <f t="shared" si="252"/>
        <v>N/A</v>
      </c>
      <c r="G1043" s="159">
        <v>71573</v>
      </c>
      <c r="H1043" s="107" t="str">
        <f t="shared" si="253"/>
        <v>N/A</v>
      </c>
      <c r="I1043" s="108">
        <v>47.91</v>
      </c>
      <c r="J1043" s="108">
        <v>-95.7</v>
      </c>
      <c r="K1043" s="155" t="s">
        <v>50</v>
      </c>
      <c r="L1043" s="109" t="str">
        <f t="shared" si="254"/>
        <v>N/A</v>
      </c>
    </row>
    <row r="1044" spans="1:12">
      <c r="A1044" s="144" t="s">
        <v>628</v>
      </c>
      <c r="B1044" s="145" t="s">
        <v>50</v>
      </c>
      <c r="C1044" s="159">
        <v>320134</v>
      </c>
      <c r="D1044" s="107" t="str">
        <f t="shared" si="251"/>
        <v>N/A</v>
      </c>
      <c r="E1044" s="159">
        <v>320639</v>
      </c>
      <c r="F1044" s="107" t="str">
        <f t="shared" si="252"/>
        <v>N/A</v>
      </c>
      <c r="G1044" s="159">
        <v>728867</v>
      </c>
      <c r="H1044" s="107" t="str">
        <f t="shared" si="253"/>
        <v>N/A</v>
      </c>
      <c r="I1044" s="108">
        <v>0.15770000000000001</v>
      </c>
      <c r="J1044" s="108">
        <v>127.3</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17536</v>
      </c>
      <c r="D1046" s="107" t="str">
        <f t="shared" ref="D1046:D1060" si="255">IF($B1046="N/A","N/A",IF(C1046&gt;10,"No",IF(C1046&lt;-10,"No","Yes")))</f>
        <v>N/A</v>
      </c>
      <c r="E1046" s="159">
        <v>20035</v>
      </c>
      <c r="F1046" s="107" t="str">
        <f t="shared" ref="F1046:F1060" si="256">IF($B1046="N/A","N/A",IF(E1046&gt;10,"No",IF(E1046&lt;-10,"No","Yes")))</f>
        <v>N/A</v>
      </c>
      <c r="G1046" s="159">
        <v>19160</v>
      </c>
      <c r="H1046" s="107" t="str">
        <f t="shared" ref="H1046:H1060" si="257">IF($B1046="N/A","N/A",IF(G1046&gt;10,"No",IF(G1046&lt;-10,"No","Yes")))</f>
        <v>N/A</v>
      </c>
      <c r="I1046" s="108">
        <v>14.25</v>
      </c>
      <c r="J1046" s="108">
        <v>-4.37</v>
      </c>
      <c r="K1046" s="118" t="s">
        <v>112</v>
      </c>
      <c r="L1046" s="109" t="str">
        <f t="shared" ref="L1046:L1060" si="258">IF(J1046="Div by 0", "N/A", IF(K1046="N/A","N/A", IF(J1046&gt;VALUE(MID(K1046,1,2)), "No", IF(J1046&lt;-1*VALUE(MID(K1046,1,2)), "No", "Yes"))))</f>
        <v>Yes</v>
      </c>
    </row>
    <row r="1047" spans="1:12">
      <c r="A1047" s="164" t="s">
        <v>635</v>
      </c>
      <c r="B1047" s="82" t="s">
        <v>50</v>
      </c>
      <c r="C1047" s="83">
        <v>62</v>
      </c>
      <c r="D1047" s="84" t="str">
        <f t="shared" si="255"/>
        <v>N/A</v>
      </c>
      <c r="E1047" s="83">
        <v>74</v>
      </c>
      <c r="F1047" s="84" t="str">
        <f t="shared" si="256"/>
        <v>N/A</v>
      </c>
      <c r="G1047" s="83">
        <v>76</v>
      </c>
      <c r="H1047" s="84" t="str">
        <f t="shared" si="257"/>
        <v>N/A</v>
      </c>
      <c r="I1047" s="85">
        <v>19.350000000000001</v>
      </c>
      <c r="J1047" s="85">
        <v>2.7029999999999998</v>
      </c>
      <c r="K1047" s="86" t="s">
        <v>112</v>
      </c>
      <c r="L1047" s="87" t="str">
        <f t="shared" si="258"/>
        <v>Yes</v>
      </c>
    </row>
    <row r="1048" spans="1:12">
      <c r="A1048" s="164" t="s">
        <v>636</v>
      </c>
      <c r="B1048" s="82" t="s">
        <v>50</v>
      </c>
      <c r="C1048" s="88">
        <v>282.83870968000002</v>
      </c>
      <c r="D1048" s="84" t="str">
        <f t="shared" si="255"/>
        <v>N/A</v>
      </c>
      <c r="E1048" s="88">
        <v>270.74324324000003</v>
      </c>
      <c r="F1048" s="84" t="str">
        <f t="shared" si="256"/>
        <v>N/A</v>
      </c>
      <c r="G1048" s="88">
        <v>252.10526315999999</v>
      </c>
      <c r="H1048" s="84" t="str">
        <f t="shared" si="257"/>
        <v>N/A</v>
      </c>
      <c r="I1048" s="85">
        <v>-4.28</v>
      </c>
      <c r="J1048" s="85">
        <v>-6.88</v>
      </c>
      <c r="K1048" s="86" t="s">
        <v>112</v>
      </c>
      <c r="L1048" s="87" t="str">
        <f t="shared" si="258"/>
        <v>Yes</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1252188</v>
      </c>
      <c r="D1052" s="84" t="str">
        <f t="shared" si="255"/>
        <v>N/A</v>
      </c>
      <c r="E1052" s="88">
        <v>1598258</v>
      </c>
      <c r="F1052" s="84" t="str">
        <f t="shared" si="256"/>
        <v>N/A</v>
      </c>
      <c r="G1052" s="88">
        <v>1946648</v>
      </c>
      <c r="H1052" s="84" t="str">
        <f t="shared" si="257"/>
        <v>N/A</v>
      </c>
      <c r="I1052" s="85">
        <v>27.64</v>
      </c>
      <c r="J1052" s="85">
        <v>21.8</v>
      </c>
      <c r="K1052" s="86" t="s">
        <v>112</v>
      </c>
      <c r="L1052" s="87" t="str">
        <f t="shared" si="258"/>
        <v>No</v>
      </c>
    </row>
    <row r="1053" spans="1:12">
      <c r="A1053" s="164" t="s">
        <v>651</v>
      </c>
      <c r="B1053" s="82" t="s">
        <v>50</v>
      </c>
      <c r="C1053" s="83">
        <v>4598</v>
      </c>
      <c r="D1053" s="84" t="str">
        <f t="shared" si="255"/>
        <v>N/A</v>
      </c>
      <c r="E1053" s="83">
        <v>4940</v>
      </c>
      <c r="F1053" s="84" t="str">
        <f t="shared" si="256"/>
        <v>N/A</v>
      </c>
      <c r="G1053" s="83">
        <v>5466</v>
      </c>
      <c r="H1053" s="84" t="str">
        <f t="shared" si="257"/>
        <v>N/A</v>
      </c>
      <c r="I1053" s="85">
        <v>7.4379999999999997</v>
      </c>
      <c r="J1053" s="85">
        <v>10.65</v>
      </c>
      <c r="K1053" s="86" t="s">
        <v>112</v>
      </c>
      <c r="L1053" s="87" t="str">
        <f t="shared" si="258"/>
        <v>Yes</v>
      </c>
    </row>
    <row r="1054" spans="1:12">
      <c r="A1054" s="164" t="s">
        <v>650</v>
      </c>
      <c r="B1054" s="82" t="s">
        <v>50</v>
      </c>
      <c r="C1054" s="88">
        <v>272.33318833999999</v>
      </c>
      <c r="D1054" s="84" t="str">
        <f t="shared" si="255"/>
        <v>N/A</v>
      </c>
      <c r="E1054" s="88">
        <v>323.53400809999999</v>
      </c>
      <c r="F1054" s="84" t="str">
        <f t="shared" si="256"/>
        <v>N/A</v>
      </c>
      <c r="G1054" s="88">
        <v>356.13757774999999</v>
      </c>
      <c r="H1054" s="84" t="str">
        <f t="shared" si="257"/>
        <v>N/A</v>
      </c>
      <c r="I1054" s="85">
        <v>18.8</v>
      </c>
      <c r="J1054" s="85">
        <v>10.08</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26655148</v>
      </c>
      <c r="D1058" s="84" t="str">
        <f t="shared" si="255"/>
        <v>N/A</v>
      </c>
      <c r="E1058" s="88">
        <v>28449781</v>
      </c>
      <c r="F1058" s="84" t="str">
        <f t="shared" si="256"/>
        <v>N/A</v>
      </c>
      <c r="G1058" s="88">
        <v>30239613</v>
      </c>
      <c r="H1058" s="84" t="str">
        <f t="shared" si="257"/>
        <v>N/A</v>
      </c>
      <c r="I1058" s="85">
        <v>6.7329999999999997</v>
      </c>
      <c r="J1058" s="85">
        <v>6.2910000000000004</v>
      </c>
      <c r="K1058" s="86" t="s">
        <v>112</v>
      </c>
      <c r="L1058" s="87" t="str">
        <f t="shared" si="258"/>
        <v>Yes</v>
      </c>
    </row>
    <row r="1059" spans="1:12">
      <c r="A1059" s="164" t="s">
        <v>643</v>
      </c>
      <c r="B1059" s="82" t="s">
        <v>50</v>
      </c>
      <c r="C1059" s="83">
        <v>2793</v>
      </c>
      <c r="D1059" s="84" t="str">
        <f t="shared" si="255"/>
        <v>N/A</v>
      </c>
      <c r="E1059" s="83">
        <v>2730</v>
      </c>
      <c r="F1059" s="84" t="str">
        <f t="shared" si="256"/>
        <v>N/A</v>
      </c>
      <c r="G1059" s="83">
        <v>2780</v>
      </c>
      <c r="H1059" s="84" t="str">
        <f t="shared" si="257"/>
        <v>N/A</v>
      </c>
      <c r="I1059" s="85">
        <v>-2.2599999999999998</v>
      </c>
      <c r="J1059" s="85">
        <v>1.8320000000000001</v>
      </c>
      <c r="K1059" s="86" t="s">
        <v>112</v>
      </c>
      <c r="L1059" s="87" t="str">
        <f t="shared" si="258"/>
        <v>Yes</v>
      </c>
    </row>
    <row r="1060" spans="1:12">
      <c r="A1060" s="164" t="s">
        <v>644</v>
      </c>
      <c r="B1060" s="101" t="s">
        <v>50</v>
      </c>
      <c r="C1060" s="98">
        <v>9543.5546008000001</v>
      </c>
      <c r="D1060" s="103" t="str">
        <f t="shared" si="255"/>
        <v>N/A</v>
      </c>
      <c r="E1060" s="98">
        <v>10421.165201</v>
      </c>
      <c r="F1060" s="103" t="str">
        <f t="shared" si="256"/>
        <v>N/A</v>
      </c>
      <c r="G1060" s="98">
        <v>10877.558633000001</v>
      </c>
      <c r="H1060" s="103" t="str">
        <f t="shared" si="257"/>
        <v>N/A</v>
      </c>
      <c r="I1060" s="104">
        <v>9.1959999999999997</v>
      </c>
      <c r="J1060" s="104">
        <v>4.3789999999999996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60084664</v>
      </c>
      <c r="D1062" s="84" t="str">
        <f t="shared" ref="D1062:D1077" si="259">IF($B1062="N/A","N/A",IF(C1062&gt;10,"No",IF(C1062&lt;-10,"No","Yes")))</f>
        <v>N/A</v>
      </c>
      <c r="E1062" s="88">
        <v>58214399</v>
      </c>
      <c r="F1062" s="84" t="str">
        <f t="shared" ref="F1062:F1077" si="260">IF($B1062="N/A","N/A",IF(E1062&gt;10,"No",IF(E1062&lt;-10,"No","Yes")))</f>
        <v>N/A</v>
      </c>
      <c r="G1062" s="88">
        <v>59315030</v>
      </c>
      <c r="H1062" s="84" t="str">
        <f t="shared" ref="H1062:H1077" si="261">IF($B1062="N/A","N/A",IF(G1062&gt;10,"No",IF(G1062&lt;-10,"No","Yes")))</f>
        <v>N/A</v>
      </c>
      <c r="I1062" s="85">
        <v>-3.11</v>
      </c>
      <c r="J1062" s="85">
        <v>1.891</v>
      </c>
      <c r="K1062" s="86" t="s">
        <v>112</v>
      </c>
      <c r="L1062" s="87" t="str">
        <f t="shared" ref="L1062:L1077" si="262">IF(J1062="Div by 0", "N/A", IF(K1062="N/A","N/A", IF(J1062&gt;VALUE(MID(K1062,1,2)), "No", IF(J1062&lt;-1*VALUE(MID(K1062,1,2)), "No", "Yes"))))</f>
        <v>Yes</v>
      </c>
    </row>
    <row r="1063" spans="1:12">
      <c r="A1063" s="137" t="s">
        <v>483</v>
      </c>
      <c r="B1063" s="82" t="s">
        <v>50</v>
      </c>
      <c r="C1063" s="83">
        <v>5539</v>
      </c>
      <c r="D1063" s="84" t="str">
        <f t="shared" si="259"/>
        <v>N/A</v>
      </c>
      <c r="E1063" s="83">
        <v>5040</v>
      </c>
      <c r="F1063" s="84" t="str">
        <f t="shared" si="260"/>
        <v>N/A</v>
      </c>
      <c r="G1063" s="83">
        <v>4976</v>
      </c>
      <c r="H1063" s="84" t="str">
        <f t="shared" si="261"/>
        <v>N/A</v>
      </c>
      <c r="I1063" s="85">
        <v>-9.01</v>
      </c>
      <c r="J1063" s="85">
        <v>-1.27</v>
      </c>
      <c r="K1063" s="86" t="s">
        <v>112</v>
      </c>
      <c r="L1063" s="87" t="str">
        <f t="shared" si="262"/>
        <v>Yes</v>
      </c>
    </row>
    <row r="1064" spans="1:12" ht="12.75" customHeight="1">
      <c r="A1064" s="137" t="s">
        <v>825</v>
      </c>
      <c r="B1064" s="82" t="s">
        <v>50</v>
      </c>
      <c r="C1064" s="88">
        <v>10847.565264000001</v>
      </c>
      <c r="D1064" s="84" t="str">
        <f t="shared" si="259"/>
        <v>N/A</v>
      </c>
      <c r="E1064" s="88">
        <v>11550.475992</v>
      </c>
      <c r="F1064" s="84" t="str">
        <f t="shared" si="260"/>
        <v>N/A</v>
      </c>
      <c r="G1064" s="88">
        <v>11920.223071</v>
      </c>
      <c r="H1064" s="84" t="str">
        <f t="shared" si="261"/>
        <v>N/A</v>
      </c>
      <c r="I1064" s="85">
        <v>6.48</v>
      </c>
      <c r="J1064" s="85">
        <v>3.2010000000000001</v>
      </c>
      <c r="K1064" s="86" t="s">
        <v>112</v>
      </c>
      <c r="L1064" s="87" t="str">
        <f t="shared" si="262"/>
        <v>Yes</v>
      </c>
    </row>
    <row r="1065" spans="1:12">
      <c r="A1065" s="144" t="s">
        <v>583</v>
      </c>
      <c r="B1065" s="82" t="s">
        <v>50</v>
      </c>
      <c r="C1065" s="88">
        <v>8906.5283455000008</v>
      </c>
      <c r="D1065" s="84" t="str">
        <f t="shared" si="259"/>
        <v>N/A</v>
      </c>
      <c r="E1065" s="88">
        <v>10156.775186000001</v>
      </c>
      <c r="F1065" s="84" t="str">
        <f t="shared" si="260"/>
        <v>N/A</v>
      </c>
      <c r="G1065" s="88">
        <v>10761.319235000001</v>
      </c>
      <c r="H1065" s="84" t="str">
        <f t="shared" si="261"/>
        <v>N/A</v>
      </c>
      <c r="I1065" s="85">
        <v>14.04</v>
      </c>
      <c r="J1065" s="85">
        <v>5.952</v>
      </c>
      <c r="K1065" s="86" t="s">
        <v>112</v>
      </c>
      <c r="L1065" s="87" t="str">
        <f t="shared" si="262"/>
        <v>Yes</v>
      </c>
    </row>
    <row r="1066" spans="1:12">
      <c r="A1066" s="144" t="s">
        <v>586</v>
      </c>
      <c r="B1066" s="82" t="s">
        <v>50</v>
      </c>
      <c r="C1066" s="88">
        <v>12541.215792999999</v>
      </c>
      <c r="D1066" s="84" t="str">
        <f t="shared" si="259"/>
        <v>N/A</v>
      </c>
      <c r="E1066" s="88">
        <v>12481.546269</v>
      </c>
      <c r="F1066" s="84" t="str">
        <f t="shared" si="260"/>
        <v>N/A</v>
      </c>
      <c r="G1066" s="88">
        <v>12729.168739000001</v>
      </c>
      <c r="H1066" s="84" t="str">
        <f t="shared" si="261"/>
        <v>N/A</v>
      </c>
      <c r="I1066" s="85">
        <v>-0.47599999999999998</v>
      </c>
      <c r="J1066" s="85">
        <v>1.984</v>
      </c>
      <c r="K1066" s="86" t="s">
        <v>112</v>
      </c>
      <c r="L1066" s="87" t="str">
        <f t="shared" si="262"/>
        <v>Yes</v>
      </c>
    </row>
    <row r="1067" spans="1:12" ht="12.75" customHeight="1">
      <c r="A1067" s="164" t="s">
        <v>484</v>
      </c>
      <c r="B1067" s="82" t="s">
        <v>50</v>
      </c>
      <c r="C1067" s="87">
        <v>15.916666666999999</v>
      </c>
      <c r="D1067" s="84" t="str">
        <f t="shared" si="259"/>
        <v>N/A</v>
      </c>
      <c r="E1067" s="87">
        <v>14.565632043999999</v>
      </c>
      <c r="F1067" s="84" t="str">
        <f t="shared" si="260"/>
        <v>N/A</v>
      </c>
      <c r="G1067" s="87">
        <v>14.391485423000001</v>
      </c>
      <c r="H1067" s="84" t="str">
        <f t="shared" si="261"/>
        <v>N/A</v>
      </c>
      <c r="I1067" s="85">
        <v>-8.49</v>
      </c>
      <c r="J1067" s="85">
        <v>-1.2</v>
      </c>
      <c r="K1067" s="86" t="s">
        <v>112</v>
      </c>
      <c r="L1067" s="87" t="str">
        <f t="shared" si="262"/>
        <v>Yes</v>
      </c>
    </row>
    <row r="1068" spans="1:12">
      <c r="A1068" s="144" t="s">
        <v>583</v>
      </c>
      <c r="B1068" s="82" t="s">
        <v>50</v>
      </c>
      <c r="C1068" s="87">
        <v>16.033885728000001</v>
      </c>
      <c r="D1068" s="84" t="str">
        <f t="shared" si="259"/>
        <v>N/A</v>
      </c>
      <c r="E1068" s="87">
        <v>12.836847805</v>
      </c>
      <c r="F1068" s="84" t="str">
        <f t="shared" si="260"/>
        <v>N/A</v>
      </c>
      <c r="G1068" s="87">
        <v>12.822830579</v>
      </c>
      <c r="H1068" s="84" t="str">
        <f t="shared" si="261"/>
        <v>N/A</v>
      </c>
      <c r="I1068" s="85">
        <v>-19.899999999999999</v>
      </c>
      <c r="J1068" s="85">
        <v>-0.109</v>
      </c>
      <c r="K1068" s="86" t="s">
        <v>112</v>
      </c>
      <c r="L1068" s="87" t="str">
        <f t="shared" si="262"/>
        <v>Yes</v>
      </c>
    </row>
    <row r="1069" spans="1:12">
      <c r="A1069" s="144" t="s">
        <v>586</v>
      </c>
      <c r="B1069" s="82" t="s">
        <v>50</v>
      </c>
      <c r="C1069" s="87">
        <v>16.775151308000002</v>
      </c>
      <c r="D1069" s="84" t="str">
        <f t="shared" si="259"/>
        <v>N/A</v>
      </c>
      <c r="E1069" s="87">
        <v>17.080217539</v>
      </c>
      <c r="F1069" s="84" t="str">
        <f t="shared" si="260"/>
        <v>N/A</v>
      </c>
      <c r="G1069" s="87">
        <v>16.752069373000001</v>
      </c>
      <c r="H1069" s="84" t="str">
        <f t="shared" si="261"/>
        <v>N/A</v>
      </c>
      <c r="I1069" s="85">
        <v>1.819</v>
      </c>
      <c r="J1069" s="85">
        <v>-1.92</v>
      </c>
      <c r="K1069" s="86" t="s">
        <v>112</v>
      </c>
      <c r="L1069" s="87" t="str">
        <f t="shared" si="262"/>
        <v>Yes</v>
      </c>
    </row>
    <row r="1070" spans="1:12" ht="12.75" customHeight="1">
      <c r="A1070" s="137" t="s">
        <v>821</v>
      </c>
      <c r="B1070" s="82" t="s">
        <v>50</v>
      </c>
      <c r="C1070" s="88">
        <v>26655148</v>
      </c>
      <c r="D1070" s="84" t="str">
        <f t="shared" si="259"/>
        <v>N/A</v>
      </c>
      <c r="E1070" s="88">
        <v>28449781</v>
      </c>
      <c r="F1070" s="84" t="str">
        <f t="shared" si="260"/>
        <v>N/A</v>
      </c>
      <c r="G1070" s="88">
        <v>30239613</v>
      </c>
      <c r="H1070" s="84" t="str">
        <f t="shared" si="261"/>
        <v>N/A</v>
      </c>
      <c r="I1070" s="85">
        <v>6.7329999999999997</v>
      </c>
      <c r="J1070" s="85">
        <v>6.2910000000000004</v>
      </c>
      <c r="K1070" s="86" t="s">
        <v>112</v>
      </c>
      <c r="L1070" s="87" t="str">
        <f t="shared" si="262"/>
        <v>Yes</v>
      </c>
    </row>
    <row r="1071" spans="1:12" ht="13.5" customHeight="1">
      <c r="A1071" s="137" t="s">
        <v>933</v>
      </c>
      <c r="B1071" s="82" t="s">
        <v>50</v>
      </c>
      <c r="C1071" s="83">
        <v>2793</v>
      </c>
      <c r="D1071" s="84" t="str">
        <f t="shared" si="259"/>
        <v>N/A</v>
      </c>
      <c r="E1071" s="83">
        <v>2730</v>
      </c>
      <c r="F1071" s="84" t="str">
        <f t="shared" si="260"/>
        <v>N/A</v>
      </c>
      <c r="G1071" s="83">
        <v>2780</v>
      </c>
      <c r="H1071" s="84" t="str">
        <f t="shared" si="261"/>
        <v>N/A</v>
      </c>
      <c r="I1071" s="85">
        <v>-2.2599999999999998</v>
      </c>
      <c r="J1071" s="85">
        <v>1.8320000000000001</v>
      </c>
      <c r="K1071" s="86" t="s">
        <v>112</v>
      </c>
      <c r="L1071" s="87" t="str">
        <f t="shared" si="262"/>
        <v>Yes</v>
      </c>
    </row>
    <row r="1072" spans="1:12" ht="25.5">
      <c r="A1072" s="137" t="s">
        <v>826</v>
      </c>
      <c r="B1072" s="82" t="s">
        <v>50</v>
      </c>
      <c r="C1072" s="88">
        <v>9543.5546008000001</v>
      </c>
      <c r="D1072" s="84" t="str">
        <f t="shared" si="259"/>
        <v>N/A</v>
      </c>
      <c r="E1072" s="88">
        <v>10421.165201</v>
      </c>
      <c r="F1072" s="84" t="str">
        <f t="shared" si="260"/>
        <v>N/A</v>
      </c>
      <c r="G1072" s="88">
        <v>10877.558633000001</v>
      </c>
      <c r="H1072" s="84" t="str">
        <f t="shared" si="261"/>
        <v>N/A</v>
      </c>
      <c r="I1072" s="85">
        <v>9.1959999999999997</v>
      </c>
      <c r="J1072" s="85">
        <v>4.3789999999999996</v>
      </c>
      <c r="K1072" s="86" t="s">
        <v>112</v>
      </c>
      <c r="L1072" s="87" t="str">
        <f t="shared" si="262"/>
        <v>Yes</v>
      </c>
    </row>
    <row r="1073" spans="1:12">
      <c r="A1073" s="144" t="s">
        <v>645</v>
      </c>
      <c r="B1073" s="82" t="s">
        <v>50</v>
      </c>
      <c r="C1073" s="88">
        <v>8927.0318893000003</v>
      </c>
      <c r="D1073" s="84" t="str">
        <f t="shared" si="259"/>
        <v>N/A</v>
      </c>
      <c r="E1073" s="88">
        <v>9999.113738</v>
      </c>
      <c r="F1073" s="84" t="str">
        <f t="shared" si="260"/>
        <v>N/A</v>
      </c>
      <c r="G1073" s="88">
        <v>10544.930412</v>
      </c>
      <c r="H1073" s="84" t="str">
        <f t="shared" si="261"/>
        <v>N/A</v>
      </c>
      <c r="I1073" s="85">
        <v>12.01</v>
      </c>
      <c r="J1073" s="85">
        <v>5.4589999999999996</v>
      </c>
      <c r="K1073" s="86" t="s">
        <v>112</v>
      </c>
      <c r="L1073" s="87" t="str">
        <f t="shared" si="262"/>
        <v>Yes</v>
      </c>
    </row>
    <row r="1074" spans="1:12">
      <c r="A1074" s="144" t="s">
        <v>646</v>
      </c>
      <c r="B1074" s="82" t="s">
        <v>50</v>
      </c>
      <c r="C1074" s="88">
        <v>10423.126222000001</v>
      </c>
      <c r="D1074" s="84" t="str">
        <f t="shared" si="259"/>
        <v>N/A</v>
      </c>
      <c r="E1074" s="88">
        <v>10945.432758999999</v>
      </c>
      <c r="F1074" s="84" t="str">
        <f t="shared" si="260"/>
        <v>N/A</v>
      </c>
      <c r="G1074" s="88">
        <v>11306.11529</v>
      </c>
      <c r="H1074" s="84" t="str">
        <f t="shared" si="261"/>
        <v>N/A</v>
      </c>
      <c r="I1074" s="85">
        <v>5.0110000000000001</v>
      </c>
      <c r="J1074" s="85">
        <v>3.2949999999999999</v>
      </c>
      <c r="K1074" s="86" t="s">
        <v>112</v>
      </c>
      <c r="L1074" s="87" t="str">
        <f t="shared" si="262"/>
        <v>Yes</v>
      </c>
    </row>
    <row r="1075" spans="1:12" ht="25.5">
      <c r="A1075" s="164" t="s">
        <v>485</v>
      </c>
      <c r="B1075" s="82" t="s">
        <v>50</v>
      </c>
      <c r="C1075" s="87">
        <v>8.0258620690000004</v>
      </c>
      <c r="D1075" s="84" t="str">
        <f t="shared" si="259"/>
        <v>N/A</v>
      </c>
      <c r="E1075" s="87">
        <v>7.8897173574000004</v>
      </c>
      <c r="F1075" s="84" t="str">
        <f t="shared" si="260"/>
        <v>N/A</v>
      </c>
      <c r="G1075" s="87">
        <v>8.0402591392999998</v>
      </c>
      <c r="H1075" s="84" t="str">
        <f t="shared" si="261"/>
        <v>N/A</v>
      </c>
      <c r="I1075" s="85">
        <v>-1.7</v>
      </c>
      <c r="J1075" s="85">
        <v>1.9079999999999999</v>
      </c>
      <c r="K1075" s="86" t="s">
        <v>112</v>
      </c>
      <c r="L1075" s="87" t="str">
        <f t="shared" si="262"/>
        <v>Yes</v>
      </c>
    </row>
    <row r="1076" spans="1:12">
      <c r="A1076" s="144" t="s">
        <v>583</v>
      </c>
      <c r="B1076" s="82" t="s">
        <v>50</v>
      </c>
      <c r="C1076" s="87">
        <v>10.277022013</v>
      </c>
      <c r="D1076" s="84" t="str">
        <f t="shared" si="259"/>
        <v>N/A</v>
      </c>
      <c r="E1076" s="87">
        <v>9.9700579728999994</v>
      </c>
      <c r="F1076" s="84" t="str">
        <f t="shared" si="260"/>
        <v>N/A</v>
      </c>
      <c r="G1076" s="87">
        <v>10.020661156999999</v>
      </c>
      <c r="H1076" s="84" t="str">
        <f t="shared" si="261"/>
        <v>N/A</v>
      </c>
      <c r="I1076" s="85">
        <v>-2.99</v>
      </c>
      <c r="J1076" s="85">
        <v>0.50760000000000005</v>
      </c>
      <c r="K1076" s="86" t="s">
        <v>112</v>
      </c>
      <c r="L1076" s="87" t="str">
        <f t="shared" si="262"/>
        <v>Yes</v>
      </c>
    </row>
    <row r="1077" spans="1:12">
      <c r="A1077" s="144" t="s">
        <v>586</v>
      </c>
      <c r="B1077" s="82" t="s">
        <v>50</v>
      </c>
      <c r="C1077" s="87">
        <v>6.4234326823999996</v>
      </c>
      <c r="D1077" s="84" t="str">
        <f t="shared" si="259"/>
        <v>N/A</v>
      </c>
      <c r="E1077" s="87">
        <v>6.5714933151999997</v>
      </c>
      <c r="F1077" s="84" t="str">
        <f t="shared" si="260"/>
        <v>N/A</v>
      </c>
      <c r="G1077" s="87">
        <v>6.8866490230000004</v>
      </c>
      <c r="H1077" s="84" t="str">
        <f t="shared" si="261"/>
        <v>N/A</v>
      </c>
      <c r="I1077" s="85">
        <v>2.3050000000000002</v>
      </c>
      <c r="J1077" s="85">
        <v>4.7960000000000003</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63063</v>
      </c>
      <c r="D1079" s="84" t="str">
        <f>IF($B1079="N/A","N/A",IF(C1079&gt;10,"No",IF(C1079&lt;-10,"No","Yes")))</f>
        <v>N/A</v>
      </c>
      <c r="E1079" s="106">
        <v>63665</v>
      </c>
      <c r="F1079" s="84" t="str">
        <f>IF($B1079="N/A","N/A",IF(E1079&gt;10,"No",IF(E1079&lt;-10,"No","Yes")))</f>
        <v>N/A</v>
      </c>
      <c r="G1079" s="106">
        <v>62808</v>
      </c>
      <c r="H1079" s="84" t="str">
        <f>IF($B1079="N/A","N/A",IF(G1079&gt;10,"No",IF(G1079&lt;-10,"No","Yes")))</f>
        <v>N/A</v>
      </c>
      <c r="I1079" s="85">
        <v>0.9546</v>
      </c>
      <c r="J1079" s="85">
        <v>-1.35</v>
      </c>
      <c r="K1079" s="118" t="s">
        <v>112</v>
      </c>
      <c r="L1079" s="87" t="str">
        <f t="shared" ref="L1079:L1119" si="263">IF(J1079="Div by 0", "N/A", IF(K1079="N/A","N/A", IF(J1079&gt;VALUE(MID(K1079,1,2)), "No", IF(J1079&lt;-1*VALUE(MID(K1079,1,2)), "No", "Yes"))))</f>
        <v>Yes</v>
      </c>
    </row>
    <row r="1080" spans="1:12">
      <c r="A1080" s="164" t="s">
        <v>38</v>
      </c>
      <c r="B1080" s="82" t="s">
        <v>50</v>
      </c>
      <c r="C1080" s="83">
        <v>56077</v>
      </c>
      <c r="D1080" s="84" t="str">
        <f>IF($B1080="N/A","N/A",IF(C1080&gt;10,"No",IF(C1080&lt;-10,"No","Yes")))</f>
        <v>N/A</v>
      </c>
      <c r="E1080" s="83">
        <v>56610</v>
      </c>
      <c r="F1080" s="84" t="str">
        <f>IF($B1080="N/A","N/A",IF(E1080&gt;10,"No",IF(E1080&lt;-10,"No","Yes")))</f>
        <v>N/A</v>
      </c>
      <c r="G1080" s="83">
        <v>55548</v>
      </c>
      <c r="H1080" s="84" t="str">
        <f>IF($B1080="N/A","N/A",IF(G1080&gt;10,"No",IF(G1080&lt;-10,"No","Yes")))</f>
        <v>N/A</v>
      </c>
      <c r="I1080" s="85">
        <v>0.95050000000000001</v>
      </c>
      <c r="J1080" s="85">
        <v>-1.88</v>
      </c>
      <c r="K1080" s="86" t="s">
        <v>112</v>
      </c>
      <c r="L1080" s="87" t="str">
        <f t="shared" si="263"/>
        <v>Yes</v>
      </c>
    </row>
    <row r="1081" spans="1:12">
      <c r="A1081" s="164" t="s">
        <v>486</v>
      </c>
      <c r="B1081" s="87" t="s">
        <v>107</v>
      </c>
      <c r="C1081" s="90">
        <v>88.922188922000004</v>
      </c>
      <c r="D1081" s="84" t="str">
        <f>IF($B1081="N/A","N/A",IF(C1081&gt;90,"No",IF(C1081&lt;65,"No","Yes")))</f>
        <v>Yes</v>
      </c>
      <c r="E1081" s="90">
        <v>88.918558077</v>
      </c>
      <c r="F1081" s="84" t="str">
        <f>IF($B1081="N/A","N/A",IF(E1081&gt;90,"No",IF(E1081&lt;65,"No","Yes")))</f>
        <v>Yes</v>
      </c>
      <c r="G1081" s="90">
        <v>88.440962935000002</v>
      </c>
      <c r="H1081" s="84" t="str">
        <f>IF($B1081="N/A","N/A",IF(G1081&gt;90,"No",IF(G1081&lt;65,"No","Yes")))</f>
        <v>Yes</v>
      </c>
      <c r="I1081" s="85">
        <v>-4.0000000000000001E-3</v>
      </c>
      <c r="J1081" s="85">
        <v>-0.53700000000000003</v>
      </c>
      <c r="K1081" s="86" t="s">
        <v>112</v>
      </c>
      <c r="L1081" s="87" t="str">
        <f t="shared" si="263"/>
        <v>Yes</v>
      </c>
    </row>
    <row r="1082" spans="1:12">
      <c r="A1082" s="164" t="s">
        <v>487</v>
      </c>
      <c r="B1082" s="87" t="s">
        <v>106</v>
      </c>
      <c r="C1082" s="90">
        <v>92.267297593999999</v>
      </c>
      <c r="D1082" s="84" t="str">
        <f>IF($B1082="N/A","N/A",IF(C1082&gt;100,"No",IF(C1082&lt;90,"No","Yes")))</f>
        <v>Yes</v>
      </c>
      <c r="E1082" s="90">
        <v>92.88131568</v>
      </c>
      <c r="F1082" s="84" t="str">
        <f>IF($B1082="N/A","N/A",IF(E1082&gt;100,"No",IF(E1082&lt;90,"No","Yes")))</f>
        <v>Yes</v>
      </c>
      <c r="G1082" s="90">
        <v>92.795600367000006</v>
      </c>
      <c r="H1082" s="84" t="str">
        <f>IF($B1082="N/A","N/A",IF(G1082&gt;100,"No",IF(G1082&lt;90,"No","Yes")))</f>
        <v>Yes</v>
      </c>
      <c r="I1082" s="85">
        <v>0.66549999999999998</v>
      </c>
      <c r="J1082" s="85">
        <v>-9.1999999999999998E-2</v>
      </c>
      <c r="K1082" s="86" t="s">
        <v>112</v>
      </c>
      <c r="L1082" s="87" t="str">
        <f t="shared" si="263"/>
        <v>Yes</v>
      </c>
    </row>
    <row r="1083" spans="1:12">
      <c r="A1083" s="164" t="s">
        <v>488</v>
      </c>
      <c r="B1083" s="87" t="s">
        <v>108</v>
      </c>
      <c r="C1083" s="90">
        <v>91.181390902999993</v>
      </c>
      <c r="D1083" s="84" t="str">
        <f>IF($B1083="N/A","N/A",IF(C1083&gt;100,"No",IF(C1083&lt;85,"No","Yes")))</f>
        <v>Yes</v>
      </c>
      <c r="E1083" s="90">
        <v>91.491502091000001</v>
      </c>
      <c r="F1083" s="84" t="str">
        <f>IF($B1083="N/A","N/A",IF(E1083&gt;100,"No",IF(E1083&lt;85,"No","Yes")))</f>
        <v>Yes</v>
      </c>
      <c r="G1083" s="90">
        <v>91.160551581999997</v>
      </c>
      <c r="H1083" s="84" t="str">
        <f>IF($B1083="N/A","N/A",IF(G1083&gt;100,"No",IF(G1083&lt;85,"No","Yes")))</f>
        <v>Yes</v>
      </c>
      <c r="I1083" s="85">
        <v>0.34010000000000001</v>
      </c>
      <c r="J1083" s="85">
        <v>-0.36199999999999999</v>
      </c>
      <c r="K1083" s="86" t="s">
        <v>112</v>
      </c>
      <c r="L1083" s="87" t="str">
        <f t="shared" si="263"/>
        <v>Yes</v>
      </c>
    </row>
    <row r="1084" spans="1:12">
      <c r="A1084" s="164" t="s">
        <v>489</v>
      </c>
      <c r="B1084" s="87" t="s">
        <v>109</v>
      </c>
      <c r="C1084" s="90">
        <v>70.79228243</v>
      </c>
      <c r="D1084" s="84" t="str">
        <f>IF($B1084="N/A","N/A",IF(C1084&gt;100,"No",IF(C1084&lt;80,"No","Yes")))</f>
        <v>No</v>
      </c>
      <c r="E1084" s="90">
        <v>70.031604387000002</v>
      </c>
      <c r="F1084" s="84" t="str">
        <f>IF($B1084="N/A","N/A",IF(E1084&gt;100,"No",IF(E1084&lt;80,"No","Yes")))</f>
        <v>No</v>
      </c>
      <c r="G1084" s="90">
        <v>70.066678680999999</v>
      </c>
      <c r="H1084" s="84" t="str">
        <f>IF($B1084="N/A","N/A",IF(G1084&gt;100,"No",IF(G1084&lt;80,"No","Yes")))</f>
        <v>No</v>
      </c>
      <c r="I1084" s="85">
        <v>-1.07</v>
      </c>
      <c r="J1084" s="85">
        <v>5.0099999999999999E-2</v>
      </c>
      <c r="K1084" s="86" t="s">
        <v>112</v>
      </c>
      <c r="L1084" s="87" t="str">
        <f t="shared" si="263"/>
        <v>Yes</v>
      </c>
    </row>
    <row r="1085" spans="1:12">
      <c r="A1085" s="164" t="s">
        <v>490</v>
      </c>
      <c r="B1085" s="87" t="s">
        <v>109</v>
      </c>
      <c r="C1085" s="90">
        <v>71.838901030000002</v>
      </c>
      <c r="D1085" s="84" t="str">
        <f>IF($B1085="N/A","N/A",IF(C1085&gt;100,"No",IF(C1085&lt;80,"No","Yes")))</f>
        <v>No</v>
      </c>
      <c r="E1085" s="90">
        <v>71.926955574000004</v>
      </c>
      <c r="F1085" s="84" t="str">
        <f>IF($B1085="N/A","N/A",IF(E1085&gt;100,"No",IF(E1085&lt;80,"No","Yes")))</f>
        <v>No</v>
      </c>
      <c r="G1085" s="90">
        <v>71.650109037999997</v>
      </c>
      <c r="H1085" s="84" t="str">
        <f>IF($B1085="N/A","N/A",IF(G1085&gt;100,"No",IF(G1085&lt;80,"No","Yes")))</f>
        <v>No</v>
      </c>
      <c r="I1085" s="85">
        <v>0.1226</v>
      </c>
      <c r="J1085" s="85">
        <v>-0.38500000000000001</v>
      </c>
      <c r="K1085" s="86" t="s">
        <v>112</v>
      </c>
      <c r="L1085" s="87" t="str">
        <f t="shared" si="263"/>
        <v>Yes</v>
      </c>
    </row>
    <row r="1086" spans="1:12">
      <c r="A1086" s="81" t="s">
        <v>491</v>
      </c>
      <c r="B1086" s="82" t="s">
        <v>50</v>
      </c>
      <c r="C1086" s="83">
        <v>55874.85</v>
      </c>
      <c r="D1086" s="84" t="str">
        <f t="shared" ref="D1086:D1117" si="264">IF($B1086="N/A","N/A",IF(C1086&gt;10,"No",IF(C1086&lt;-10,"No","Yes")))</f>
        <v>N/A</v>
      </c>
      <c r="E1086" s="83">
        <v>55817.89</v>
      </c>
      <c r="F1086" s="84" t="str">
        <f t="shared" ref="F1086:F1117" si="265">IF($B1086="N/A","N/A",IF(E1086&gt;10,"No",IF(E1086&lt;-10,"No","Yes")))</f>
        <v>N/A</v>
      </c>
      <c r="G1086" s="83">
        <v>54515.83</v>
      </c>
      <c r="H1086" s="84" t="str">
        <f t="shared" ref="H1086:H1117" si="266">IF($B1086="N/A","N/A",IF(G1086&gt;10,"No",IF(G1086&lt;-10,"No","Yes")))</f>
        <v>N/A</v>
      </c>
      <c r="I1086" s="85">
        <v>-0.10199999999999999</v>
      </c>
      <c r="J1086" s="85">
        <v>-2.33</v>
      </c>
      <c r="K1086" s="86" t="s">
        <v>112</v>
      </c>
      <c r="L1086" s="87" t="str">
        <f t="shared" si="263"/>
        <v>Yes</v>
      </c>
    </row>
    <row r="1087" spans="1:12">
      <c r="A1087" s="81" t="s">
        <v>582</v>
      </c>
      <c r="B1087" s="82" t="s">
        <v>50</v>
      </c>
      <c r="C1087" s="83">
        <v>17329</v>
      </c>
      <c r="D1087" s="84" t="str">
        <f t="shared" si="264"/>
        <v>N/A</v>
      </c>
      <c r="E1087" s="83">
        <v>16843</v>
      </c>
      <c r="F1087" s="84" t="str">
        <f t="shared" si="265"/>
        <v>N/A</v>
      </c>
      <c r="G1087" s="83">
        <v>16365</v>
      </c>
      <c r="H1087" s="84" t="str">
        <f t="shared" si="266"/>
        <v>N/A</v>
      </c>
      <c r="I1087" s="85">
        <v>-2.8</v>
      </c>
      <c r="J1087" s="85">
        <v>-2.84</v>
      </c>
      <c r="K1087" s="86" t="s">
        <v>111</v>
      </c>
      <c r="L1087" s="87" t="str">
        <f t="shared" si="263"/>
        <v>Yes</v>
      </c>
    </row>
    <row r="1088" spans="1:12">
      <c r="A1088" s="144" t="s">
        <v>768</v>
      </c>
      <c r="B1088" s="82" t="s">
        <v>50</v>
      </c>
      <c r="C1088" s="83">
        <v>4601</v>
      </c>
      <c r="D1088" s="84" t="str">
        <f t="shared" si="264"/>
        <v>N/A</v>
      </c>
      <c r="E1088" s="83">
        <v>4482</v>
      </c>
      <c r="F1088" s="84" t="str">
        <f t="shared" si="265"/>
        <v>N/A</v>
      </c>
      <c r="G1088" s="83">
        <v>4315</v>
      </c>
      <c r="H1088" s="84" t="str">
        <f t="shared" si="266"/>
        <v>N/A</v>
      </c>
      <c r="I1088" s="85">
        <v>-2.59</v>
      </c>
      <c r="J1088" s="85">
        <v>-3.73</v>
      </c>
      <c r="K1088" s="86" t="s">
        <v>111</v>
      </c>
      <c r="L1088" s="87" t="str">
        <f t="shared" si="263"/>
        <v>Yes</v>
      </c>
    </row>
    <row r="1089" spans="1:12">
      <c r="A1089" s="144" t="s">
        <v>769</v>
      </c>
      <c r="B1089" s="82" t="s">
        <v>50</v>
      </c>
      <c r="C1089" s="83">
        <v>3324</v>
      </c>
      <c r="D1089" s="84" t="str">
        <f t="shared" si="264"/>
        <v>N/A</v>
      </c>
      <c r="E1089" s="83">
        <v>3189</v>
      </c>
      <c r="F1089" s="84" t="str">
        <f t="shared" si="265"/>
        <v>N/A</v>
      </c>
      <c r="G1089" s="83">
        <v>3221</v>
      </c>
      <c r="H1089" s="84" t="str">
        <f t="shared" si="266"/>
        <v>N/A</v>
      </c>
      <c r="I1089" s="85">
        <v>-4.0599999999999996</v>
      </c>
      <c r="J1089" s="85">
        <v>1.0029999999999999</v>
      </c>
      <c r="K1089" s="86" t="s">
        <v>111</v>
      </c>
      <c r="L1089" s="87" t="str">
        <f t="shared" si="263"/>
        <v>Yes</v>
      </c>
    </row>
    <row r="1090" spans="1:12">
      <c r="A1090" s="144" t="s">
        <v>770</v>
      </c>
      <c r="B1090" s="82" t="s">
        <v>50</v>
      </c>
      <c r="C1090" s="83">
        <v>309</v>
      </c>
      <c r="D1090" s="84" t="str">
        <f t="shared" si="264"/>
        <v>N/A</v>
      </c>
      <c r="E1090" s="83">
        <v>207</v>
      </c>
      <c r="F1090" s="84" t="str">
        <f t="shared" si="265"/>
        <v>N/A</v>
      </c>
      <c r="G1090" s="83">
        <v>205</v>
      </c>
      <c r="H1090" s="84" t="str">
        <f t="shared" si="266"/>
        <v>N/A</v>
      </c>
      <c r="I1090" s="85">
        <v>-33</v>
      </c>
      <c r="J1090" s="85">
        <v>-0.96599999999999997</v>
      </c>
      <c r="K1090" s="86" t="s">
        <v>111</v>
      </c>
      <c r="L1090" s="87" t="str">
        <f t="shared" si="263"/>
        <v>Yes</v>
      </c>
    </row>
    <row r="1091" spans="1:12">
      <c r="A1091" s="144" t="s">
        <v>771</v>
      </c>
      <c r="B1091" s="82" t="s">
        <v>50</v>
      </c>
      <c r="C1091" s="83">
        <v>9095</v>
      </c>
      <c r="D1091" s="84" t="str">
        <f t="shared" si="264"/>
        <v>N/A</v>
      </c>
      <c r="E1091" s="83">
        <v>8965</v>
      </c>
      <c r="F1091" s="84" t="str">
        <f t="shared" si="265"/>
        <v>N/A</v>
      </c>
      <c r="G1091" s="83">
        <v>8624</v>
      </c>
      <c r="H1091" s="84" t="str">
        <f t="shared" si="266"/>
        <v>N/A</v>
      </c>
      <c r="I1091" s="85">
        <v>-1.43</v>
      </c>
      <c r="J1091" s="85">
        <v>-3.8</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37659</v>
      </c>
      <c r="D1093" s="84" t="str">
        <f t="shared" si="264"/>
        <v>N/A</v>
      </c>
      <c r="E1093" s="83">
        <v>37774</v>
      </c>
      <c r="F1093" s="84" t="str">
        <f t="shared" si="265"/>
        <v>N/A</v>
      </c>
      <c r="G1093" s="83">
        <v>36767</v>
      </c>
      <c r="H1093" s="84" t="str">
        <f t="shared" si="266"/>
        <v>N/A</v>
      </c>
      <c r="I1093" s="85">
        <v>0.3054</v>
      </c>
      <c r="J1093" s="85">
        <v>-2.67</v>
      </c>
      <c r="K1093" s="86" t="s">
        <v>111</v>
      </c>
      <c r="L1093" s="87" t="str">
        <f t="shared" si="263"/>
        <v>Yes</v>
      </c>
    </row>
    <row r="1094" spans="1:12">
      <c r="A1094" s="144" t="s">
        <v>773</v>
      </c>
      <c r="B1094" s="82" t="s">
        <v>50</v>
      </c>
      <c r="C1094" s="83">
        <v>27549</v>
      </c>
      <c r="D1094" s="84" t="str">
        <f t="shared" si="264"/>
        <v>N/A</v>
      </c>
      <c r="E1094" s="83">
        <v>27480</v>
      </c>
      <c r="F1094" s="84" t="str">
        <f t="shared" si="265"/>
        <v>N/A</v>
      </c>
      <c r="G1094" s="83">
        <v>25876</v>
      </c>
      <c r="H1094" s="84" t="str">
        <f t="shared" si="266"/>
        <v>N/A</v>
      </c>
      <c r="I1094" s="85">
        <v>-0.25</v>
      </c>
      <c r="J1094" s="85">
        <v>-5.84</v>
      </c>
      <c r="K1094" s="86" t="s">
        <v>111</v>
      </c>
      <c r="L1094" s="87" t="str">
        <f t="shared" si="263"/>
        <v>Yes</v>
      </c>
    </row>
    <row r="1095" spans="1:12">
      <c r="A1095" s="144" t="s">
        <v>774</v>
      </c>
      <c r="B1095" s="82" t="s">
        <v>50</v>
      </c>
      <c r="C1095" s="83">
        <v>977</v>
      </c>
      <c r="D1095" s="84" t="str">
        <f t="shared" si="264"/>
        <v>N/A</v>
      </c>
      <c r="E1095" s="83">
        <v>996</v>
      </c>
      <c r="F1095" s="84" t="str">
        <f t="shared" si="265"/>
        <v>N/A</v>
      </c>
      <c r="G1095" s="83">
        <v>1094</v>
      </c>
      <c r="H1095" s="84" t="str">
        <f t="shared" si="266"/>
        <v>N/A</v>
      </c>
      <c r="I1095" s="85">
        <v>1.9450000000000001</v>
      </c>
      <c r="J1095" s="85">
        <v>9.8390000000000004</v>
      </c>
      <c r="K1095" s="86" t="s">
        <v>111</v>
      </c>
      <c r="L1095" s="87" t="str">
        <f t="shared" si="263"/>
        <v>Yes</v>
      </c>
    </row>
    <row r="1096" spans="1:12">
      <c r="A1096" s="144" t="s">
        <v>867</v>
      </c>
      <c r="B1096" s="82" t="s">
        <v>50</v>
      </c>
      <c r="C1096" s="83">
        <v>747</v>
      </c>
      <c r="D1096" s="84" t="str">
        <f t="shared" si="264"/>
        <v>N/A</v>
      </c>
      <c r="E1096" s="83">
        <v>790</v>
      </c>
      <c r="F1096" s="84" t="str">
        <f t="shared" si="265"/>
        <v>N/A</v>
      </c>
      <c r="G1096" s="83">
        <v>853</v>
      </c>
      <c r="H1096" s="84" t="str">
        <f t="shared" si="266"/>
        <v>N/A</v>
      </c>
      <c r="I1096" s="85">
        <v>5.7560000000000002</v>
      </c>
      <c r="J1096" s="85">
        <v>7.9749999999999996</v>
      </c>
      <c r="K1096" s="86" t="s">
        <v>111</v>
      </c>
      <c r="L1096" s="87" t="str">
        <f t="shared" si="263"/>
        <v>Yes</v>
      </c>
    </row>
    <row r="1097" spans="1:12">
      <c r="A1097" s="144" t="s">
        <v>789</v>
      </c>
      <c r="B1097" s="82" t="s">
        <v>50</v>
      </c>
      <c r="C1097" s="83">
        <v>8386</v>
      </c>
      <c r="D1097" s="84" t="str">
        <f t="shared" si="264"/>
        <v>N/A</v>
      </c>
      <c r="E1097" s="83">
        <v>8508</v>
      </c>
      <c r="F1097" s="84" t="str">
        <f t="shared" si="265"/>
        <v>N/A</v>
      </c>
      <c r="G1097" s="83">
        <v>8944</v>
      </c>
      <c r="H1097" s="84" t="str">
        <f t="shared" si="266"/>
        <v>N/A</v>
      </c>
      <c r="I1097" s="85">
        <v>1.4550000000000001</v>
      </c>
      <c r="J1097" s="85">
        <v>5.125</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4872</v>
      </c>
      <c r="D1099" s="84" t="str">
        <f t="shared" si="264"/>
        <v>N/A</v>
      </c>
      <c r="E1099" s="83">
        <v>5379</v>
      </c>
      <c r="F1099" s="84" t="str">
        <f t="shared" si="265"/>
        <v>N/A</v>
      </c>
      <c r="G1099" s="83">
        <v>5549</v>
      </c>
      <c r="H1099" s="84" t="str">
        <f t="shared" si="266"/>
        <v>N/A</v>
      </c>
      <c r="I1099" s="85">
        <v>10.41</v>
      </c>
      <c r="J1099" s="85">
        <v>3.16</v>
      </c>
      <c r="K1099" s="86" t="s">
        <v>111</v>
      </c>
      <c r="L1099" s="87" t="str">
        <f t="shared" si="263"/>
        <v>Yes</v>
      </c>
    </row>
    <row r="1100" spans="1:12">
      <c r="A1100" s="144" t="s">
        <v>776</v>
      </c>
      <c r="B1100" s="82" t="s">
        <v>50</v>
      </c>
      <c r="C1100" s="83">
        <v>211</v>
      </c>
      <c r="D1100" s="84" t="str">
        <f t="shared" si="264"/>
        <v>N/A</v>
      </c>
      <c r="E1100" s="83">
        <v>213</v>
      </c>
      <c r="F1100" s="84" t="str">
        <f t="shared" si="265"/>
        <v>N/A</v>
      </c>
      <c r="G1100" s="83">
        <v>165</v>
      </c>
      <c r="H1100" s="84" t="str">
        <f t="shared" si="266"/>
        <v>N/A</v>
      </c>
      <c r="I1100" s="85">
        <v>0.94789999999999996</v>
      </c>
      <c r="J1100" s="85">
        <v>-22.5</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11</v>
      </c>
      <c r="D1102" s="84" t="str">
        <f t="shared" si="264"/>
        <v>N/A</v>
      </c>
      <c r="E1102" s="83">
        <v>0</v>
      </c>
      <c r="F1102" s="84" t="str">
        <f t="shared" si="265"/>
        <v>N/A</v>
      </c>
      <c r="G1102" s="83">
        <v>0</v>
      </c>
      <c r="H1102" s="84" t="str">
        <f t="shared" si="266"/>
        <v>N/A</v>
      </c>
      <c r="I1102" s="85">
        <v>-100</v>
      </c>
      <c r="J1102" s="85" t="s">
        <v>1090</v>
      </c>
      <c r="K1102" s="86" t="s">
        <v>111</v>
      </c>
      <c r="L1102" s="87" t="str">
        <f t="shared" si="263"/>
        <v>N/A</v>
      </c>
    </row>
    <row r="1103" spans="1:12">
      <c r="A1103" s="144" t="s">
        <v>779</v>
      </c>
      <c r="B1103" s="82" t="s">
        <v>50</v>
      </c>
      <c r="C1103" s="83">
        <v>844</v>
      </c>
      <c r="D1103" s="84" t="str">
        <f t="shared" si="264"/>
        <v>N/A</v>
      </c>
      <c r="E1103" s="83">
        <v>1102</v>
      </c>
      <c r="F1103" s="84" t="str">
        <f t="shared" si="265"/>
        <v>N/A</v>
      </c>
      <c r="G1103" s="83">
        <v>1289</v>
      </c>
      <c r="H1103" s="84" t="str">
        <f t="shared" si="266"/>
        <v>N/A</v>
      </c>
      <c r="I1103" s="85">
        <v>30.57</v>
      </c>
      <c r="J1103" s="85">
        <v>16.97</v>
      </c>
      <c r="K1103" s="86" t="s">
        <v>111</v>
      </c>
      <c r="L1103" s="87" t="str">
        <f t="shared" si="263"/>
        <v>No</v>
      </c>
    </row>
    <row r="1104" spans="1:12">
      <c r="A1104" s="144" t="s">
        <v>780</v>
      </c>
      <c r="B1104" s="82" t="s">
        <v>50</v>
      </c>
      <c r="C1104" s="83">
        <v>390</v>
      </c>
      <c r="D1104" s="84" t="str">
        <f t="shared" si="264"/>
        <v>N/A</v>
      </c>
      <c r="E1104" s="83">
        <v>368</v>
      </c>
      <c r="F1104" s="84" t="str">
        <f t="shared" si="265"/>
        <v>N/A</v>
      </c>
      <c r="G1104" s="83">
        <v>363</v>
      </c>
      <c r="H1104" s="84" t="str">
        <f t="shared" si="266"/>
        <v>N/A</v>
      </c>
      <c r="I1104" s="85">
        <v>-5.64</v>
      </c>
      <c r="J1104" s="85">
        <v>-1.36</v>
      </c>
      <c r="K1104" s="86" t="s">
        <v>111</v>
      </c>
      <c r="L1104" s="87" t="str">
        <f t="shared" si="263"/>
        <v>Yes</v>
      </c>
    </row>
    <row r="1105" spans="1:12">
      <c r="A1105" s="144" t="s">
        <v>781</v>
      </c>
      <c r="B1105" s="82" t="s">
        <v>50</v>
      </c>
      <c r="C1105" s="83">
        <v>1668</v>
      </c>
      <c r="D1105" s="84" t="str">
        <f t="shared" si="264"/>
        <v>N/A</v>
      </c>
      <c r="E1105" s="83">
        <v>1626</v>
      </c>
      <c r="F1105" s="84" t="str">
        <f t="shared" si="265"/>
        <v>N/A</v>
      </c>
      <c r="G1105" s="83">
        <v>1289</v>
      </c>
      <c r="H1105" s="84" t="str">
        <f t="shared" si="266"/>
        <v>N/A</v>
      </c>
      <c r="I1105" s="85">
        <v>-2.52</v>
      </c>
      <c r="J1105" s="85">
        <v>-20.7</v>
      </c>
      <c r="K1105" s="86" t="s">
        <v>111</v>
      </c>
      <c r="L1105" s="87" t="str">
        <f t="shared" si="263"/>
        <v>No</v>
      </c>
    </row>
    <row r="1106" spans="1:12">
      <c r="A1106" s="144" t="s">
        <v>782</v>
      </c>
      <c r="B1106" s="82" t="s">
        <v>50</v>
      </c>
      <c r="C1106" s="83">
        <v>1758</v>
      </c>
      <c r="D1106" s="84" t="str">
        <f t="shared" si="264"/>
        <v>N/A</v>
      </c>
      <c r="E1106" s="83">
        <v>2070</v>
      </c>
      <c r="F1106" s="84" t="str">
        <f t="shared" si="265"/>
        <v>N/A</v>
      </c>
      <c r="G1106" s="83">
        <v>2443</v>
      </c>
      <c r="H1106" s="84" t="str">
        <f t="shared" si="266"/>
        <v>N/A</v>
      </c>
      <c r="I1106" s="85">
        <v>17.75</v>
      </c>
      <c r="J1106" s="85">
        <v>18.02</v>
      </c>
      <c r="K1106" s="86" t="s">
        <v>111</v>
      </c>
      <c r="L1106" s="87" t="str">
        <f t="shared" si="263"/>
        <v>No</v>
      </c>
    </row>
    <row r="1107" spans="1:12">
      <c r="A1107" s="81" t="s">
        <v>590</v>
      </c>
      <c r="B1107" s="82" t="s">
        <v>50</v>
      </c>
      <c r="C1107" s="83">
        <v>3203</v>
      </c>
      <c r="D1107" s="84" t="str">
        <f t="shared" si="264"/>
        <v>N/A</v>
      </c>
      <c r="E1107" s="83">
        <v>3669</v>
      </c>
      <c r="F1107" s="84" t="str">
        <f t="shared" si="265"/>
        <v>N/A</v>
      </c>
      <c r="G1107" s="83">
        <v>4127</v>
      </c>
      <c r="H1107" s="84" t="str">
        <f t="shared" si="266"/>
        <v>N/A</v>
      </c>
      <c r="I1107" s="85">
        <v>14.55</v>
      </c>
      <c r="J1107" s="85">
        <v>12.48</v>
      </c>
      <c r="K1107" s="86" t="s">
        <v>111</v>
      </c>
      <c r="L1107" s="87" t="str">
        <f t="shared" si="263"/>
        <v>No</v>
      </c>
    </row>
    <row r="1108" spans="1:12">
      <c r="A1108" s="144" t="s">
        <v>783</v>
      </c>
      <c r="B1108" s="82" t="s">
        <v>50</v>
      </c>
      <c r="C1108" s="83">
        <v>128</v>
      </c>
      <c r="D1108" s="84" t="str">
        <f t="shared" si="264"/>
        <v>N/A</v>
      </c>
      <c r="E1108" s="83">
        <v>145</v>
      </c>
      <c r="F1108" s="84" t="str">
        <f t="shared" si="265"/>
        <v>N/A</v>
      </c>
      <c r="G1108" s="83">
        <v>124</v>
      </c>
      <c r="H1108" s="84" t="str">
        <f t="shared" si="266"/>
        <v>N/A</v>
      </c>
      <c r="I1108" s="85">
        <v>13.28</v>
      </c>
      <c r="J1108" s="85">
        <v>-14.5</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11</v>
      </c>
      <c r="D1110" s="84" t="str">
        <f t="shared" si="264"/>
        <v>N/A</v>
      </c>
      <c r="E1110" s="83">
        <v>11</v>
      </c>
      <c r="F1110" s="84" t="str">
        <f t="shared" si="265"/>
        <v>N/A</v>
      </c>
      <c r="G1110" s="83">
        <v>11</v>
      </c>
      <c r="H1110" s="84" t="str">
        <f t="shared" si="266"/>
        <v>N/A</v>
      </c>
      <c r="I1110" s="85">
        <v>200</v>
      </c>
      <c r="J1110" s="85">
        <v>-33.299999999999997</v>
      </c>
      <c r="K1110" s="86" t="s">
        <v>111</v>
      </c>
      <c r="L1110" s="87" t="str">
        <f t="shared" si="263"/>
        <v>No</v>
      </c>
    </row>
    <row r="1111" spans="1:12">
      <c r="A1111" s="144" t="s">
        <v>786</v>
      </c>
      <c r="B1111" s="82" t="s">
        <v>50</v>
      </c>
      <c r="C1111" s="83">
        <v>139</v>
      </c>
      <c r="D1111" s="84" t="str">
        <f t="shared" si="264"/>
        <v>N/A</v>
      </c>
      <c r="E1111" s="83">
        <v>117</v>
      </c>
      <c r="F1111" s="84" t="str">
        <f t="shared" si="265"/>
        <v>N/A</v>
      </c>
      <c r="G1111" s="83">
        <v>129</v>
      </c>
      <c r="H1111" s="84" t="str">
        <f t="shared" si="266"/>
        <v>N/A</v>
      </c>
      <c r="I1111" s="85">
        <v>-15.8</v>
      </c>
      <c r="J1111" s="85">
        <v>10.26</v>
      </c>
      <c r="K1111" s="86" t="s">
        <v>111</v>
      </c>
      <c r="L1111" s="87" t="str">
        <f t="shared" si="263"/>
        <v>No</v>
      </c>
    </row>
    <row r="1112" spans="1:12">
      <c r="A1112" s="144" t="s">
        <v>787</v>
      </c>
      <c r="B1112" s="82" t="s">
        <v>50</v>
      </c>
      <c r="C1112" s="83">
        <v>1049</v>
      </c>
      <c r="D1112" s="84" t="str">
        <f t="shared" si="264"/>
        <v>N/A</v>
      </c>
      <c r="E1112" s="83">
        <v>1190</v>
      </c>
      <c r="F1112" s="84" t="str">
        <f t="shared" si="265"/>
        <v>N/A</v>
      </c>
      <c r="G1112" s="83">
        <v>1364</v>
      </c>
      <c r="H1112" s="84" t="str">
        <f t="shared" si="266"/>
        <v>N/A</v>
      </c>
      <c r="I1112" s="85">
        <v>13.44</v>
      </c>
      <c r="J1112" s="85">
        <v>14.62</v>
      </c>
      <c r="K1112" s="86" t="s">
        <v>111</v>
      </c>
      <c r="L1112" s="87" t="str">
        <f t="shared" si="263"/>
        <v>No</v>
      </c>
    </row>
    <row r="1113" spans="1:12">
      <c r="A1113" s="144" t="s">
        <v>788</v>
      </c>
      <c r="B1113" s="82" t="s">
        <v>50</v>
      </c>
      <c r="C1113" s="83">
        <v>1886</v>
      </c>
      <c r="D1113" s="84" t="str">
        <f t="shared" si="264"/>
        <v>N/A</v>
      </c>
      <c r="E1113" s="83">
        <v>2214</v>
      </c>
      <c r="F1113" s="84" t="str">
        <f t="shared" si="265"/>
        <v>N/A</v>
      </c>
      <c r="G1113" s="83">
        <v>2508</v>
      </c>
      <c r="H1113" s="84" t="str">
        <f t="shared" si="266"/>
        <v>N/A</v>
      </c>
      <c r="I1113" s="85">
        <v>17.39</v>
      </c>
      <c r="J1113" s="85">
        <v>13.28</v>
      </c>
      <c r="K1113" s="86" t="s">
        <v>111</v>
      </c>
      <c r="L1113" s="87" t="str">
        <f t="shared" si="263"/>
        <v>No</v>
      </c>
    </row>
    <row r="1114" spans="1:12">
      <c r="A1114" s="164" t="s">
        <v>400</v>
      </c>
      <c r="B1114" s="82" t="s">
        <v>50</v>
      </c>
      <c r="C1114" s="88">
        <v>1084464793</v>
      </c>
      <c r="D1114" s="84" t="str">
        <f t="shared" si="264"/>
        <v>N/A</v>
      </c>
      <c r="E1114" s="88">
        <v>1152098552</v>
      </c>
      <c r="F1114" s="84" t="str">
        <f t="shared" si="265"/>
        <v>N/A</v>
      </c>
      <c r="G1114" s="88">
        <v>1049134805</v>
      </c>
      <c r="H1114" s="84" t="str">
        <f t="shared" si="266"/>
        <v>N/A</v>
      </c>
      <c r="I1114" s="85">
        <v>6.2370000000000001</v>
      </c>
      <c r="J1114" s="85">
        <v>-8.94</v>
      </c>
      <c r="K1114" s="86" t="s">
        <v>112</v>
      </c>
      <c r="L1114" s="87" t="str">
        <f t="shared" si="263"/>
        <v>Yes</v>
      </c>
    </row>
    <row r="1115" spans="1:12">
      <c r="A1115" s="164" t="s">
        <v>492</v>
      </c>
      <c r="B1115" s="82" t="s">
        <v>50</v>
      </c>
      <c r="C1115" s="88">
        <v>17196.530342999999</v>
      </c>
      <c r="D1115" s="84" t="str">
        <f t="shared" si="264"/>
        <v>N/A</v>
      </c>
      <c r="E1115" s="88">
        <v>18096.262499</v>
      </c>
      <c r="F1115" s="84" t="str">
        <f t="shared" si="265"/>
        <v>N/A</v>
      </c>
      <c r="G1115" s="88">
        <v>16703.840355</v>
      </c>
      <c r="H1115" s="84" t="str">
        <f t="shared" si="266"/>
        <v>N/A</v>
      </c>
      <c r="I1115" s="85">
        <v>5.2320000000000002</v>
      </c>
      <c r="J1115" s="85">
        <v>-7.69</v>
      </c>
      <c r="K1115" s="86" t="s">
        <v>112</v>
      </c>
      <c r="L1115" s="87" t="str">
        <f t="shared" si="263"/>
        <v>Yes</v>
      </c>
    </row>
    <row r="1116" spans="1:12" ht="12.75" customHeight="1">
      <c r="A1116" s="164" t="s">
        <v>493</v>
      </c>
      <c r="B1116" s="101" t="s">
        <v>50</v>
      </c>
      <c r="C1116" s="98">
        <v>19338.851811</v>
      </c>
      <c r="D1116" s="103" t="str">
        <f t="shared" si="264"/>
        <v>N/A</v>
      </c>
      <c r="E1116" s="98">
        <v>20351.502420000001</v>
      </c>
      <c r="F1116" s="103" t="str">
        <f t="shared" si="265"/>
        <v>N/A</v>
      </c>
      <c r="G1116" s="98">
        <v>18886.995121</v>
      </c>
      <c r="H1116" s="103" t="str">
        <f t="shared" si="266"/>
        <v>N/A</v>
      </c>
      <c r="I1116" s="104">
        <v>5.2359999999999998</v>
      </c>
      <c r="J1116" s="104">
        <v>-7.2</v>
      </c>
      <c r="K1116" s="130" t="s">
        <v>112</v>
      </c>
      <c r="L1116" s="96" t="str">
        <f t="shared" si="263"/>
        <v>Yes</v>
      </c>
    </row>
    <row r="1117" spans="1:12">
      <c r="A1117" s="157" t="s">
        <v>592</v>
      </c>
      <c r="B1117" s="82" t="s">
        <v>50</v>
      </c>
      <c r="C1117" s="88" t="s">
        <v>50</v>
      </c>
      <c r="D1117" s="84" t="str">
        <f t="shared" si="264"/>
        <v>N/A</v>
      </c>
      <c r="E1117" s="88">
        <v>89891</v>
      </c>
      <c r="F1117" s="84" t="str">
        <f t="shared" si="265"/>
        <v>N/A</v>
      </c>
      <c r="G1117" s="88">
        <v>112670</v>
      </c>
      <c r="H1117" s="84" t="str">
        <f t="shared" si="266"/>
        <v>N/A</v>
      </c>
      <c r="I1117" s="85" t="s">
        <v>50</v>
      </c>
      <c r="J1117" s="85">
        <v>25.34</v>
      </c>
      <c r="K1117" s="86" t="s">
        <v>112</v>
      </c>
      <c r="L1117" s="87" t="str">
        <f t="shared" si="263"/>
        <v>No</v>
      </c>
    </row>
    <row r="1118" spans="1:12" ht="12.75" customHeight="1">
      <c r="A1118" s="165" t="s">
        <v>931</v>
      </c>
      <c r="B1118" s="110" t="s">
        <v>127</v>
      </c>
      <c r="C1118" s="93" t="s">
        <v>50</v>
      </c>
      <c r="D1118" s="84" t="str">
        <f>IF(OR($B1118="N/A",$C1118="N/A"),"N/A",IF(C1118&gt;0,"No",IF(C1118&lt;0,"No","Yes")))</f>
        <v>N/A</v>
      </c>
      <c r="E1118" s="93">
        <v>199</v>
      </c>
      <c r="F1118" s="84" t="str">
        <f>IF($B1118="N/A","N/A",IF(E1118&gt;0,"No",IF(E1118&lt;0,"No","Yes")))</f>
        <v>No</v>
      </c>
      <c r="G1118" s="93">
        <v>193</v>
      </c>
      <c r="H1118" s="84" t="str">
        <f>IF($B1118="N/A","N/A",IF(G1118&gt;0,"No",IF(G1118&lt;0,"No","Yes")))</f>
        <v>No</v>
      </c>
      <c r="I1118" s="85" t="s">
        <v>50</v>
      </c>
      <c r="J1118" s="85">
        <v>-3.02</v>
      </c>
      <c r="K1118" s="86" t="s">
        <v>111</v>
      </c>
      <c r="L1118" s="87" t="str">
        <f t="shared" si="263"/>
        <v>Yes</v>
      </c>
    </row>
    <row r="1119" spans="1:12">
      <c r="A1119" s="165" t="s">
        <v>917</v>
      </c>
      <c r="B1119" s="82" t="s">
        <v>50</v>
      </c>
      <c r="C1119" s="88" t="s">
        <v>50</v>
      </c>
      <c r="D1119" s="84" t="str">
        <f t="shared" ref="D1119:D1120" si="267">IF($B1119="N/A","N/A",IF(C1119&gt;10,"No",IF(C1119&lt;-10,"No","Yes")))</f>
        <v>N/A</v>
      </c>
      <c r="E1119" s="88">
        <v>89891</v>
      </c>
      <c r="F1119" s="84" t="str">
        <f t="shared" ref="F1119:F1120" si="268">IF($B1119="N/A","N/A",IF(E1119&gt;10,"No",IF(E1119&lt;-10,"No","Yes")))</f>
        <v>N/A</v>
      </c>
      <c r="G1119" s="88">
        <v>112670</v>
      </c>
      <c r="H1119" s="84" t="str">
        <f t="shared" ref="H1119:H1120" si="269">IF($B1119="N/A","N/A",IF(G1119&gt;10,"No",IF(G1119&lt;-10,"No","Yes")))</f>
        <v>N/A</v>
      </c>
      <c r="I1119" s="85" t="s">
        <v>50</v>
      </c>
      <c r="J1119" s="85">
        <v>25.34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583.78238341999997</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20803.446477000001</v>
      </c>
      <c r="D1122" s="107" t="str">
        <f t="shared" ref="D1122:D1148" si="270">IF($B1122="N/A","N/A",IF(C1122&gt;10,"No",IF(C1122&lt;-10,"No","Yes")))</f>
        <v>N/A</v>
      </c>
      <c r="E1122" s="159">
        <v>23100.341804</v>
      </c>
      <c r="F1122" s="107" t="str">
        <f t="shared" ref="F1122:F1148" si="271">IF($B1122="N/A","N/A",IF(E1122&gt;10,"No",IF(E1122&lt;-10,"No","Yes")))</f>
        <v>N/A</v>
      </c>
      <c r="G1122" s="159">
        <v>21641.86795</v>
      </c>
      <c r="H1122" s="107" t="str">
        <f t="shared" ref="H1122:H1148" si="272">IF($B1122="N/A","N/A",IF(G1122&gt;10,"No",IF(G1122&lt;-10,"No","Yes")))</f>
        <v>N/A</v>
      </c>
      <c r="I1122" s="108">
        <v>11.04</v>
      </c>
      <c r="J1122" s="108">
        <v>-6.31</v>
      </c>
      <c r="K1122" s="118" t="s">
        <v>112</v>
      </c>
      <c r="L1122" s="109" t="str">
        <f t="shared" ref="L1122:L1148" si="273">IF(J1122="Div by 0", "N/A", IF(K1122="N/A","N/A", IF(J1122&gt;VALUE(MID(K1122,1,2)), "No", IF(J1122&lt;-1*VALUE(MID(K1122,1,2)), "No", "Yes"))))</f>
        <v>Yes</v>
      </c>
    </row>
    <row r="1123" spans="1:12">
      <c r="A1123" s="144" t="s">
        <v>768</v>
      </c>
      <c r="B1123" s="82" t="s">
        <v>50</v>
      </c>
      <c r="C1123" s="88">
        <v>5695.6787654999998</v>
      </c>
      <c r="D1123" s="84" t="str">
        <f t="shared" si="270"/>
        <v>N/A</v>
      </c>
      <c r="E1123" s="88">
        <v>6698.7751004000002</v>
      </c>
      <c r="F1123" s="84" t="str">
        <f t="shared" si="271"/>
        <v>N/A</v>
      </c>
      <c r="G1123" s="88">
        <v>6201.0129779999997</v>
      </c>
      <c r="H1123" s="84" t="str">
        <f t="shared" si="272"/>
        <v>N/A</v>
      </c>
      <c r="I1123" s="85">
        <v>17.61</v>
      </c>
      <c r="J1123" s="85">
        <v>-7.43</v>
      </c>
      <c r="K1123" s="86" t="s">
        <v>112</v>
      </c>
      <c r="L1123" s="87" t="str">
        <f t="shared" si="273"/>
        <v>Yes</v>
      </c>
    </row>
    <row r="1124" spans="1:12">
      <c r="A1124" s="144" t="s">
        <v>769</v>
      </c>
      <c r="B1124" s="82" t="s">
        <v>50</v>
      </c>
      <c r="C1124" s="88">
        <v>32129.669976000001</v>
      </c>
      <c r="D1124" s="84" t="str">
        <f t="shared" si="270"/>
        <v>N/A</v>
      </c>
      <c r="E1124" s="88">
        <v>35056.911885000001</v>
      </c>
      <c r="F1124" s="84" t="str">
        <f t="shared" si="271"/>
        <v>N/A</v>
      </c>
      <c r="G1124" s="88">
        <v>31609.985098000001</v>
      </c>
      <c r="H1124" s="84" t="str">
        <f t="shared" si="272"/>
        <v>N/A</v>
      </c>
      <c r="I1124" s="85">
        <v>9.1110000000000007</v>
      </c>
      <c r="J1124" s="85">
        <v>-9.83</v>
      </c>
      <c r="K1124" s="86" t="s">
        <v>112</v>
      </c>
      <c r="L1124" s="87" t="str">
        <f t="shared" si="273"/>
        <v>Yes</v>
      </c>
    </row>
    <row r="1125" spans="1:12">
      <c r="A1125" s="144" t="s">
        <v>770</v>
      </c>
      <c r="B1125" s="82" t="s">
        <v>50</v>
      </c>
      <c r="C1125" s="88">
        <v>657.95792879999999</v>
      </c>
      <c r="D1125" s="84" t="str">
        <f t="shared" si="270"/>
        <v>N/A</v>
      </c>
      <c r="E1125" s="88">
        <v>697.75362318999998</v>
      </c>
      <c r="F1125" s="84" t="str">
        <f t="shared" si="271"/>
        <v>N/A</v>
      </c>
      <c r="G1125" s="88">
        <v>1173.697561</v>
      </c>
      <c r="H1125" s="84" t="str">
        <f t="shared" si="272"/>
        <v>N/A</v>
      </c>
      <c r="I1125" s="85">
        <v>6.048</v>
      </c>
      <c r="J1125" s="85">
        <v>68.209999999999994</v>
      </c>
      <c r="K1125" s="86" t="s">
        <v>112</v>
      </c>
      <c r="L1125" s="87" t="str">
        <f t="shared" si="273"/>
        <v>No</v>
      </c>
    </row>
    <row r="1126" spans="1:12">
      <c r="A1126" s="144" t="s">
        <v>771</v>
      </c>
      <c r="B1126" s="82" t="s">
        <v>50</v>
      </c>
      <c r="C1126" s="88">
        <v>24991.179109000001</v>
      </c>
      <c r="D1126" s="84" t="str">
        <f t="shared" si="270"/>
        <v>N/A</v>
      </c>
      <c r="E1126" s="88">
        <v>27564.330172999998</v>
      </c>
      <c r="F1126" s="84" t="str">
        <f t="shared" si="271"/>
        <v>N/A</v>
      </c>
      <c r="G1126" s="88">
        <v>26131.195269</v>
      </c>
      <c r="H1126" s="84" t="str">
        <f t="shared" si="272"/>
        <v>N/A</v>
      </c>
      <c r="I1126" s="85">
        <v>10.3</v>
      </c>
      <c r="J1126" s="85">
        <v>-5.2</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18740.188189</v>
      </c>
      <c r="D1128" s="84" t="str">
        <f t="shared" si="270"/>
        <v>N/A</v>
      </c>
      <c r="E1128" s="88">
        <v>19661.319744</v>
      </c>
      <c r="F1128" s="84" t="str">
        <f t="shared" si="271"/>
        <v>N/A</v>
      </c>
      <c r="G1128" s="88">
        <v>18479.978078</v>
      </c>
      <c r="H1128" s="84" t="str">
        <f t="shared" si="272"/>
        <v>N/A</v>
      </c>
      <c r="I1128" s="85">
        <v>4.915</v>
      </c>
      <c r="J1128" s="85">
        <v>-6.01</v>
      </c>
      <c r="K1128" s="86" t="s">
        <v>112</v>
      </c>
      <c r="L1128" s="87" t="str">
        <f t="shared" si="273"/>
        <v>Yes</v>
      </c>
    </row>
    <row r="1129" spans="1:12">
      <c r="A1129" s="144" t="s">
        <v>773</v>
      </c>
      <c r="B1129" s="82" t="s">
        <v>50</v>
      </c>
      <c r="C1129" s="88">
        <v>16156.132419</v>
      </c>
      <c r="D1129" s="84" t="str">
        <f t="shared" si="270"/>
        <v>N/A</v>
      </c>
      <c r="E1129" s="88">
        <v>17155.589774</v>
      </c>
      <c r="F1129" s="84" t="str">
        <f t="shared" si="271"/>
        <v>N/A</v>
      </c>
      <c r="G1129" s="88">
        <v>15902.531225999999</v>
      </c>
      <c r="H1129" s="84" t="str">
        <f t="shared" si="272"/>
        <v>N/A</v>
      </c>
      <c r="I1129" s="85">
        <v>6.1859999999999999</v>
      </c>
      <c r="J1129" s="85">
        <v>-7.3</v>
      </c>
      <c r="K1129" s="86" t="s">
        <v>112</v>
      </c>
      <c r="L1129" s="87" t="str">
        <f t="shared" si="273"/>
        <v>Yes</v>
      </c>
    </row>
    <row r="1130" spans="1:12">
      <c r="A1130" s="144" t="s">
        <v>774</v>
      </c>
      <c r="B1130" s="82" t="s">
        <v>50</v>
      </c>
      <c r="C1130" s="88">
        <v>23721.614125</v>
      </c>
      <c r="D1130" s="84" t="str">
        <f t="shared" si="270"/>
        <v>N/A</v>
      </c>
      <c r="E1130" s="88">
        <v>26438.437751000001</v>
      </c>
      <c r="F1130" s="84" t="str">
        <f t="shared" si="271"/>
        <v>N/A</v>
      </c>
      <c r="G1130" s="88">
        <v>25420.173674999998</v>
      </c>
      <c r="H1130" s="84" t="str">
        <f t="shared" si="272"/>
        <v>N/A</v>
      </c>
      <c r="I1130" s="85">
        <v>11.45</v>
      </c>
      <c r="J1130" s="85">
        <v>-3.85</v>
      </c>
      <c r="K1130" s="86" t="s">
        <v>112</v>
      </c>
      <c r="L1130" s="87" t="str">
        <f t="shared" si="273"/>
        <v>Yes</v>
      </c>
    </row>
    <row r="1131" spans="1:12">
      <c r="A1131" s="144" t="s">
        <v>867</v>
      </c>
      <c r="B1131" s="82" t="s">
        <v>50</v>
      </c>
      <c r="C1131" s="88">
        <v>6483.7831324999997</v>
      </c>
      <c r="D1131" s="84" t="str">
        <f t="shared" si="270"/>
        <v>N/A</v>
      </c>
      <c r="E1131" s="88">
        <v>6166.3063290999999</v>
      </c>
      <c r="F1131" s="84" t="str">
        <f t="shared" si="271"/>
        <v>N/A</v>
      </c>
      <c r="G1131" s="88">
        <v>6428.8839390000003</v>
      </c>
      <c r="H1131" s="84" t="str">
        <f t="shared" si="272"/>
        <v>N/A</v>
      </c>
      <c r="I1131" s="85">
        <v>-4.9000000000000004</v>
      </c>
      <c r="J1131" s="85">
        <v>4.258</v>
      </c>
      <c r="K1131" s="86" t="s">
        <v>112</v>
      </c>
      <c r="L1131" s="87" t="str">
        <f t="shared" si="273"/>
        <v>Yes</v>
      </c>
    </row>
    <row r="1132" spans="1:12">
      <c r="A1132" s="144" t="s">
        <v>789</v>
      </c>
      <c r="B1132" s="82" t="s">
        <v>50</v>
      </c>
      <c r="C1132" s="88">
        <v>27740.526115000001</v>
      </c>
      <c r="D1132" s="84" t="str">
        <f t="shared" si="270"/>
        <v>N/A</v>
      </c>
      <c r="E1132" s="88">
        <v>28214.271156999999</v>
      </c>
      <c r="F1132" s="84" t="str">
        <f t="shared" si="271"/>
        <v>N/A</v>
      </c>
      <c r="G1132" s="88">
        <v>26237.248210999998</v>
      </c>
      <c r="H1132" s="84" t="str">
        <f t="shared" si="272"/>
        <v>N/A</v>
      </c>
      <c r="I1132" s="85">
        <v>1.708</v>
      </c>
      <c r="J1132" s="85">
        <v>-7.01</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3197.3674056</v>
      </c>
      <c r="D1134" s="84" t="str">
        <f t="shared" si="270"/>
        <v>N/A</v>
      </c>
      <c r="E1134" s="88">
        <v>3242.5620004000002</v>
      </c>
      <c r="F1134" s="84" t="str">
        <f t="shared" si="271"/>
        <v>N/A</v>
      </c>
      <c r="G1134" s="88">
        <v>2247.2151739000001</v>
      </c>
      <c r="H1134" s="84" t="str">
        <f t="shared" si="272"/>
        <v>N/A</v>
      </c>
      <c r="I1134" s="85">
        <v>1.413</v>
      </c>
      <c r="J1134" s="85">
        <v>-30.7</v>
      </c>
      <c r="K1134" s="86" t="s">
        <v>112</v>
      </c>
      <c r="L1134" s="87" t="str">
        <f t="shared" si="273"/>
        <v>No</v>
      </c>
    </row>
    <row r="1135" spans="1:12">
      <c r="A1135" s="144" t="s">
        <v>776</v>
      </c>
      <c r="B1135" s="82" t="s">
        <v>50</v>
      </c>
      <c r="C1135" s="88">
        <v>1171.3222748999999</v>
      </c>
      <c r="D1135" s="84" t="str">
        <f t="shared" si="270"/>
        <v>N/A</v>
      </c>
      <c r="E1135" s="88">
        <v>1054.9483568000001</v>
      </c>
      <c r="F1135" s="84" t="str">
        <f t="shared" si="271"/>
        <v>N/A</v>
      </c>
      <c r="G1135" s="88">
        <v>651.71515151999995</v>
      </c>
      <c r="H1135" s="84" t="str">
        <f t="shared" si="272"/>
        <v>N/A</v>
      </c>
      <c r="I1135" s="85">
        <v>-9.94</v>
      </c>
      <c r="J1135" s="85">
        <v>-38.200000000000003</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36897</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613.34004739</v>
      </c>
      <c r="D1138" s="84" t="str">
        <f t="shared" si="270"/>
        <v>N/A</v>
      </c>
      <c r="E1138" s="88">
        <v>379.47459164999998</v>
      </c>
      <c r="F1138" s="84" t="str">
        <f t="shared" si="271"/>
        <v>N/A</v>
      </c>
      <c r="G1138" s="88">
        <v>434.75950348999999</v>
      </c>
      <c r="H1138" s="84" t="str">
        <f t="shared" si="272"/>
        <v>N/A</v>
      </c>
      <c r="I1138" s="85">
        <v>-38.1</v>
      </c>
      <c r="J1138" s="85">
        <v>14.57</v>
      </c>
      <c r="K1138" s="86" t="s">
        <v>112</v>
      </c>
      <c r="L1138" s="87" t="str">
        <f t="shared" si="273"/>
        <v>Yes</v>
      </c>
    </row>
    <row r="1139" spans="1:12">
      <c r="A1139" s="144" t="s">
        <v>780</v>
      </c>
      <c r="B1139" s="82" t="s">
        <v>50</v>
      </c>
      <c r="C1139" s="88">
        <v>891.38974358999997</v>
      </c>
      <c r="D1139" s="84" t="str">
        <f t="shared" si="270"/>
        <v>N/A</v>
      </c>
      <c r="E1139" s="88">
        <v>626.61956522000003</v>
      </c>
      <c r="F1139" s="84" t="str">
        <f t="shared" si="271"/>
        <v>N/A</v>
      </c>
      <c r="G1139" s="88">
        <v>819.01652893000005</v>
      </c>
      <c r="H1139" s="84" t="str">
        <f t="shared" si="272"/>
        <v>N/A</v>
      </c>
      <c r="I1139" s="85">
        <v>-29.7</v>
      </c>
      <c r="J1139" s="85">
        <v>30.7</v>
      </c>
      <c r="K1139" s="86" t="s">
        <v>112</v>
      </c>
      <c r="L1139" s="87" t="str">
        <f t="shared" si="273"/>
        <v>No</v>
      </c>
    </row>
    <row r="1140" spans="1:12">
      <c r="A1140" s="144" t="s">
        <v>781</v>
      </c>
      <c r="B1140" s="82" t="s">
        <v>50</v>
      </c>
      <c r="C1140" s="88">
        <v>8128.3747002</v>
      </c>
      <c r="D1140" s="84" t="str">
        <f t="shared" si="270"/>
        <v>N/A</v>
      </c>
      <c r="E1140" s="88">
        <v>9556.5479704999998</v>
      </c>
      <c r="F1140" s="84" t="str">
        <f t="shared" si="271"/>
        <v>N/A</v>
      </c>
      <c r="G1140" s="88">
        <v>7842.7564002999998</v>
      </c>
      <c r="H1140" s="84" t="str">
        <f t="shared" si="272"/>
        <v>N/A</v>
      </c>
      <c r="I1140" s="85">
        <v>17.57</v>
      </c>
      <c r="J1140" s="85">
        <v>-17.899999999999999</v>
      </c>
      <c r="K1140" s="86" t="s">
        <v>112</v>
      </c>
      <c r="L1140" s="87" t="str">
        <f t="shared" si="273"/>
        <v>No</v>
      </c>
    </row>
    <row r="1141" spans="1:12">
      <c r="A1141" s="144" t="s">
        <v>782</v>
      </c>
      <c r="B1141" s="82" t="s">
        <v>50</v>
      </c>
      <c r="C1141" s="88">
        <v>494.93629124</v>
      </c>
      <c r="D1141" s="84" t="str">
        <f t="shared" si="270"/>
        <v>N/A</v>
      </c>
      <c r="E1141" s="88">
        <v>497.252657</v>
      </c>
      <c r="F1141" s="84" t="str">
        <f t="shared" si="271"/>
        <v>N/A</v>
      </c>
      <c r="G1141" s="88">
        <v>571.11870651000004</v>
      </c>
      <c r="H1141" s="84" t="str">
        <f t="shared" si="272"/>
        <v>N/A</v>
      </c>
      <c r="I1141" s="85">
        <v>0.46800000000000003</v>
      </c>
      <c r="J1141" s="85">
        <v>14.85</v>
      </c>
      <c r="K1141" s="86" t="s">
        <v>112</v>
      </c>
      <c r="L1141" s="87" t="str">
        <f t="shared" si="273"/>
        <v>Yes</v>
      </c>
    </row>
    <row r="1142" spans="1:12">
      <c r="A1142" s="164" t="s">
        <v>591</v>
      </c>
      <c r="B1142" s="82" t="s">
        <v>50</v>
      </c>
      <c r="C1142" s="88">
        <v>826.58382766</v>
      </c>
      <c r="D1142" s="84" t="str">
        <f t="shared" si="270"/>
        <v>N/A</v>
      </c>
      <c r="E1142" s="88">
        <v>787.97001908000004</v>
      </c>
      <c r="F1142" s="84" t="str">
        <f t="shared" si="271"/>
        <v>N/A</v>
      </c>
      <c r="G1142" s="88">
        <v>737.21468378999998</v>
      </c>
      <c r="H1142" s="84" t="str">
        <f t="shared" si="272"/>
        <v>N/A</v>
      </c>
      <c r="I1142" s="85">
        <v>-4.67</v>
      </c>
      <c r="J1142" s="85">
        <v>-6.44</v>
      </c>
      <c r="K1142" s="86" t="s">
        <v>112</v>
      </c>
      <c r="L1142" s="87" t="str">
        <f t="shared" si="273"/>
        <v>Yes</v>
      </c>
    </row>
    <row r="1143" spans="1:12">
      <c r="A1143" s="144" t="s">
        <v>783</v>
      </c>
      <c r="B1143" s="82" t="s">
        <v>50</v>
      </c>
      <c r="C1143" s="88">
        <v>499.15625</v>
      </c>
      <c r="D1143" s="84" t="str">
        <f t="shared" si="270"/>
        <v>N/A</v>
      </c>
      <c r="E1143" s="88">
        <v>831.06896552000001</v>
      </c>
      <c r="F1143" s="84" t="str">
        <f t="shared" si="271"/>
        <v>N/A</v>
      </c>
      <c r="G1143" s="88">
        <v>601.25806451999995</v>
      </c>
      <c r="H1143" s="84" t="str">
        <f t="shared" si="272"/>
        <v>N/A</v>
      </c>
      <c r="I1143" s="85">
        <v>66.489999999999995</v>
      </c>
      <c r="J1143" s="85">
        <v>-27.7</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3480</v>
      </c>
      <c r="D1145" s="84" t="str">
        <f t="shared" si="270"/>
        <v>N/A</v>
      </c>
      <c r="E1145" s="88">
        <v>957</v>
      </c>
      <c r="F1145" s="84" t="str">
        <f t="shared" si="271"/>
        <v>N/A</v>
      </c>
      <c r="G1145" s="88">
        <v>1236.5</v>
      </c>
      <c r="H1145" s="84" t="str">
        <f t="shared" si="272"/>
        <v>N/A</v>
      </c>
      <c r="I1145" s="85">
        <v>-72.5</v>
      </c>
      <c r="J1145" s="85">
        <v>29.21</v>
      </c>
      <c r="K1145" s="86" t="s">
        <v>112</v>
      </c>
      <c r="L1145" s="87" t="str">
        <f t="shared" si="273"/>
        <v>No</v>
      </c>
    </row>
    <row r="1146" spans="1:12">
      <c r="A1146" s="144" t="s">
        <v>786</v>
      </c>
      <c r="B1146" s="82" t="s">
        <v>50</v>
      </c>
      <c r="C1146" s="88">
        <v>778.25899281</v>
      </c>
      <c r="D1146" s="84" t="str">
        <f t="shared" si="270"/>
        <v>N/A</v>
      </c>
      <c r="E1146" s="88">
        <v>535.73504274000004</v>
      </c>
      <c r="F1146" s="84" t="str">
        <f t="shared" si="271"/>
        <v>N/A</v>
      </c>
      <c r="G1146" s="88">
        <v>952.65116278999994</v>
      </c>
      <c r="H1146" s="84" t="str">
        <f t="shared" si="272"/>
        <v>N/A</v>
      </c>
      <c r="I1146" s="85">
        <v>-31.2</v>
      </c>
      <c r="J1146" s="85">
        <v>77.819999999999993</v>
      </c>
      <c r="K1146" s="86" t="s">
        <v>112</v>
      </c>
      <c r="L1146" s="87" t="str">
        <f t="shared" si="273"/>
        <v>No</v>
      </c>
    </row>
    <row r="1147" spans="1:12">
      <c r="A1147" s="144" t="s">
        <v>787</v>
      </c>
      <c r="B1147" s="82" t="s">
        <v>50</v>
      </c>
      <c r="C1147" s="88">
        <v>952.82650143000001</v>
      </c>
      <c r="D1147" s="84" t="str">
        <f t="shared" si="270"/>
        <v>N/A</v>
      </c>
      <c r="E1147" s="88">
        <v>991.05630252000003</v>
      </c>
      <c r="F1147" s="84" t="str">
        <f t="shared" si="271"/>
        <v>N/A</v>
      </c>
      <c r="G1147" s="88">
        <v>895.6202346</v>
      </c>
      <c r="H1147" s="84" t="str">
        <f t="shared" si="272"/>
        <v>N/A</v>
      </c>
      <c r="I1147" s="85">
        <v>4.0119999999999996</v>
      </c>
      <c r="J1147" s="85">
        <v>-9.6300000000000008</v>
      </c>
      <c r="K1147" s="86" t="s">
        <v>112</v>
      </c>
      <c r="L1147" s="87" t="str">
        <f t="shared" si="273"/>
        <v>Yes</v>
      </c>
    </row>
    <row r="1148" spans="1:12">
      <c r="A1148" s="144" t="s">
        <v>788</v>
      </c>
      <c r="B1148" s="101" t="s">
        <v>50</v>
      </c>
      <c r="C1148" s="98">
        <v>780.74390244000006</v>
      </c>
      <c r="D1148" s="103" t="str">
        <f t="shared" si="270"/>
        <v>N/A</v>
      </c>
      <c r="E1148" s="98">
        <v>689.09123757999998</v>
      </c>
      <c r="F1148" s="103" t="str">
        <f t="shared" si="271"/>
        <v>N/A</v>
      </c>
      <c r="G1148" s="98">
        <v>646.30701753999995</v>
      </c>
      <c r="H1148" s="103" t="str">
        <f t="shared" si="272"/>
        <v>N/A</v>
      </c>
      <c r="I1148" s="104">
        <v>-11.7</v>
      </c>
      <c r="J1148" s="104">
        <v>-6.21</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102952205</v>
      </c>
      <c r="D1150" s="107" t="str">
        <f t="shared" ref="D1150:D1219" si="274">IF($B1150="N/A","N/A",IF(C1150&gt;10,"No",IF(C1150&lt;-10,"No","Yes")))</f>
        <v>N/A</v>
      </c>
      <c r="E1150" s="159">
        <v>106741760</v>
      </c>
      <c r="F1150" s="107" t="str">
        <f t="shared" ref="F1150:F1219" si="275">IF($B1150="N/A","N/A",IF(E1150&gt;10,"No",IF(E1150&lt;-10,"No","Yes")))</f>
        <v>N/A</v>
      </c>
      <c r="G1150" s="159">
        <v>92890003</v>
      </c>
      <c r="H1150" s="107" t="str">
        <f t="shared" ref="H1150:H1219" si="276">IF($B1150="N/A","N/A",IF(G1150&gt;10,"No",IF(G1150&lt;-10,"No","Yes")))</f>
        <v>N/A</v>
      </c>
      <c r="I1150" s="108">
        <v>3.681</v>
      </c>
      <c r="J1150" s="108">
        <v>-13</v>
      </c>
      <c r="K1150" s="118" t="s">
        <v>112</v>
      </c>
      <c r="L1150" s="109" t="str">
        <f t="shared" ref="L1150:L1181" si="277">IF(J1150="Div by 0", "N/A", IF(K1150="N/A","N/A", IF(J1150&gt;VALUE(MID(K1150,1,2)), "No", IF(J1150&lt;-1*VALUE(MID(K1150,1,2)), "No", "Yes"))))</f>
        <v>Yes</v>
      </c>
    </row>
    <row r="1151" spans="1:12">
      <c r="A1151" s="164" t="s">
        <v>97</v>
      </c>
      <c r="B1151" s="82" t="s">
        <v>50</v>
      </c>
      <c r="C1151" s="83">
        <v>10636</v>
      </c>
      <c r="D1151" s="84" t="str">
        <f t="shared" si="274"/>
        <v>N/A</v>
      </c>
      <c r="E1151" s="83">
        <v>10587</v>
      </c>
      <c r="F1151" s="84" t="str">
        <f t="shared" si="275"/>
        <v>N/A</v>
      </c>
      <c r="G1151" s="83">
        <v>9786</v>
      </c>
      <c r="H1151" s="84" t="str">
        <f t="shared" si="276"/>
        <v>N/A</v>
      </c>
      <c r="I1151" s="85">
        <v>-0.46100000000000002</v>
      </c>
      <c r="J1151" s="85">
        <v>-7.57</v>
      </c>
      <c r="K1151" s="86" t="s">
        <v>112</v>
      </c>
      <c r="L1151" s="87" t="str">
        <f t="shared" si="277"/>
        <v>Yes</v>
      </c>
    </row>
    <row r="1152" spans="1:12">
      <c r="A1152" s="164" t="s">
        <v>406</v>
      </c>
      <c r="B1152" s="82" t="s">
        <v>50</v>
      </c>
      <c r="C1152" s="88">
        <v>9679.5980631999992</v>
      </c>
      <c r="D1152" s="84" t="str">
        <f t="shared" si="274"/>
        <v>N/A</v>
      </c>
      <c r="E1152" s="88">
        <v>10082.342495999999</v>
      </c>
      <c r="F1152" s="84" t="str">
        <f t="shared" si="275"/>
        <v>N/A</v>
      </c>
      <c r="G1152" s="88">
        <v>9492.1319232000005</v>
      </c>
      <c r="H1152" s="84" t="str">
        <f t="shared" si="276"/>
        <v>N/A</v>
      </c>
      <c r="I1152" s="85">
        <v>4.1609999999999996</v>
      </c>
      <c r="J1152" s="85">
        <v>-5.85</v>
      </c>
      <c r="K1152" s="86" t="s">
        <v>112</v>
      </c>
      <c r="L1152" s="87" t="str">
        <f t="shared" si="277"/>
        <v>Yes</v>
      </c>
    </row>
    <row r="1153" spans="1:12">
      <c r="A1153" s="164" t="s">
        <v>407</v>
      </c>
      <c r="B1153" s="82" t="s">
        <v>50</v>
      </c>
      <c r="C1153" s="83">
        <v>6.2817788641999996</v>
      </c>
      <c r="D1153" s="84" t="str">
        <f t="shared" si="274"/>
        <v>N/A</v>
      </c>
      <c r="E1153" s="83">
        <v>6.7461037121</v>
      </c>
      <c r="F1153" s="84" t="str">
        <f t="shared" si="275"/>
        <v>N/A</v>
      </c>
      <c r="G1153" s="83">
        <v>6.0606989576999997</v>
      </c>
      <c r="H1153" s="84" t="str">
        <f t="shared" si="276"/>
        <v>N/A</v>
      </c>
      <c r="I1153" s="85">
        <v>7.3920000000000003</v>
      </c>
      <c r="J1153" s="85">
        <v>-10.199999999999999</v>
      </c>
      <c r="K1153" s="86" t="s">
        <v>112</v>
      </c>
      <c r="L1153" s="87" t="str">
        <f t="shared" si="277"/>
        <v>Yes</v>
      </c>
    </row>
    <row r="1154" spans="1:12">
      <c r="A1154" s="164" t="s">
        <v>408</v>
      </c>
      <c r="B1154" s="82" t="s">
        <v>50</v>
      </c>
      <c r="C1154" s="88">
        <v>462337</v>
      </c>
      <c r="D1154" s="84" t="str">
        <f t="shared" si="274"/>
        <v>N/A</v>
      </c>
      <c r="E1154" s="88">
        <v>622031</v>
      </c>
      <c r="F1154" s="84" t="str">
        <f t="shared" si="275"/>
        <v>N/A</v>
      </c>
      <c r="G1154" s="88">
        <v>235317</v>
      </c>
      <c r="H1154" s="84" t="str">
        <f t="shared" si="276"/>
        <v>N/A</v>
      </c>
      <c r="I1154" s="85">
        <v>34.54</v>
      </c>
      <c r="J1154" s="85">
        <v>-62.2</v>
      </c>
      <c r="K1154" s="86" t="s">
        <v>112</v>
      </c>
      <c r="L1154" s="87" t="str">
        <f t="shared" si="277"/>
        <v>No</v>
      </c>
    </row>
    <row r="1155" spans="1:12">
      <c r="A1155" s="164" t="s">
        <v>98</v>
      </c>
      <c r="B1155" s="82" t="s">
        <v>50</v>
      </c>
      <c r="C1155" s="83">
        <v>149</v>
      </c>
      <c r="D1155" s="84" t="str">
        <f t="shared" si="274"/>
        <v>N/A</v>
      </c>
      <c r="E1155" s="83">
        <v>163</v>
      </c>
      <c r="F1155" s="84" t="str">
        <f t="shared" si="275"/>
        <v>N/A</v>
      </c>
      <c r="G1155" s="83">
        <v>118</v>
      </c>
      <c r="H1155" s="84" t="str">
        <f t="shared" si="276"/>
        <v>N/A</v>
      </c>
      <c r="I1155" s="85">
        <v>9.3960000000000008</v>
      </c>
      <c r="J1155" s="85">
        <v>-27.6</v>
      </c>
      <c r="K1155" s="86" t="s">
        <v>112</v>
      </c>
      <c r="L1155" s="87" t="str">
        <f t="shared" si="277"/>
        <v>No</v>
      </c>
    </row>
    <row r="1156" spans="1:12">
      <c r="A1156" s="164" t="s">
        <v>409</v>
      </c>
      <c r="B1156" s="82" t="s">
        <v>50</v>
      </c>
      <c r="C1156" s="88">
        <v>3102.9328859000002</v>
      </c>
      <c r="D1156" s="84" t="str">
        <f t="shared" si="274"/>
        <v>N/A</v>
      </c>
      <c r="E1156" s="88">
        <v>3816.1411042999998</v>
      </c>
      <c r="F1156" s="84" t="str">
        <f t="shared" si="275"/>
        <v>N/A</v>
      </c>
      <c r="G1156" s="88">
        <v>1994.2118644</v>
      </c>
      <c r="H1156" s="84" t="str">
        <f t="shared" si="276"/>
        <v>N/A</v>
      </c>
      <c r="I1156" s="85">
        <v>22.98</v>
      </c>
      <c r="J1156" s="85">
        <v>-47.7</v>
      </c>
      <c r="K1156" s="86" t="s">
        <v>112</v>
      </c>
      <c r="L1156" s="87" t="str">
        <f t="shared" si="277"/>
        <v>No</v>
      </c>
    </row>
    <row r="1157" spans="1:12">
      <c r="A1157" s="164" t="s">
        <v>410</v>
      </c>
      <c r="B1157" s="82" t="s">
        <v>50</v>
      </c>
      <c r="C1157" s="88">
        <v>6801186</v>
      </c>
      <c r="D1157" s="84" t="str">
        <f t="shared" si="274"/>
        <v>N/A</v>
      </c>
      <c r="E1157" s="88">
        <v>6516001</v>
      </c>
      <c r="F1157" s="84" t="str">
        <f t="shared" si="275"/>
        <v>N/A</v>
      </c>
      <c r="G1157" s="88">
        <v>3084246</v>
      </c>
      <c r="H1157" s="84" t="str">
        <f t="shared" si="276"/>
        <v>N/A</v>
      </c>
      <c r="I1157" s="85">
        <v>-4.1900000000000004</v>
      </c>
      <c r="J1157" s="85">
        <v>-52.7</v>
      </c>
      <c r="K1157" s="86" t="s">
        <v>112</v>
      </c>
      <c r="L1157" s="87" t="str">
        <f t="shared" si="277"/>
        <v>No</v>
      </c>
    </row>
    <row r="1158" spans="1:12">
      <c r="A1158" s="164" t="s">
        <v>411</v>
      </c>
      <c r="B1158" s="82" t="s">
        <v>50</v>
      </c>
      <c r="C1158" s="83">
        <v>91</v>
      </c>
      <c r="D1158" s="84" t="str">
        <f t="shared" si="274"/>
        <v>N/A</v>
      </c>
      <c r="E1158" s="83">
        <v>129</v>
      </c>
      <c r="F1158" s="84" t="str">
        <f t="shared" si="275"/>
        <v>N/A</v>
      </c>
      <c r="G1158" s="83">
        <v>43</v>
      </c>
      <c r="H1158" s="84" t="str">
        <f t="shared" si="276"/>
        <v>N/A</v>
      </c>
      <c r="I1158" s="85">
        <v>41.76</v>
      </c>
      <c r="J1158" s="85">
        <v>-66.7</v>
      </c>
      <c r="K1158" s="86" t="s">
        <v>112</v>
      </c>
      <c r="L1158" s="87" t="str">
        <f t="shared" si="277"/>
        <v>No</v>
      </c>
    </row>
    <row r="1159" spans="1:12">
      <c r="A1159" s="164" t="s">
        <v>810</v>
      </c>
      <c r="B1159" s="82" t="s">
        <v>50</v>
      </c>
      <c r="C1159" s="88">
        <v>74738.307692000002</v>
      </c>
      <c r="D1159" s="84" t="str">
        <f t="shared" si="274"/>
        <v>N/A</v>
      </c>
      <c r="E1159" s="88">
        <v>50511.635659</v>
      </c>
      <c r="F1159" s="84" t="str">
        <f t="shared" si="275"/>
        <v>N/A</v>
      </c>
      <c r="G1159" s="88">
        <v>71726.651163000002</v>
      </c>
      <c r="H1159" s="84" t="str">
        <f t="shared" si="276"/>
        <v>N/A</v>
      </c>
      <c r="I1159" s="85">
        <v>-32.4</v>
      </c>
      <c r="J1159" s="85">
        <v>42</v>
      </c>
      <c r="K1159" s="86" t="s">
        <v>112</v>
      </c>
      <c r="L1159" s="87" t="str">
        <f t="shared" si="277"/>
        <v>No</v>
      </c>
    </row>
    <row r="1160" spans="1:12">
      <c r="A1160" s="164" t="s">
        <v>412</v>
      </c>
      <c r="B1160" s="82" t="s">
        <v>50</v>
      </c>
      <c r="C1160" s="88">
        <v>11262282</v>
      </c>
      <c r="D1160" s="84" t="str">
        <f t="shared" si="274"/>
        <v>N/A</v>
      </c>
      <c r="E1160" s="88">
        <v>9984112</v>
      </c>
      <c r="F1160" s="84" t="str">
        <f t="shared" si="275"/>
        <v>N/A</v>
      </c>
      <c r="G1160" s="88">
        <v>8886452</v>
      </c>
      <c r="H1160" s="84" t="str">
        <f t="shared" si="276"/>
        <v>N/A</v>
      </c>
      <c r="I1160" s="85">
        <v>-11.3</v>
      </c>
      <c r="J1160" s="85">
        <v>-11</v>
      </c>
      <c r="K1160" s="86" t="s">
        <v>112</v>
      </c>
      <c r="L1160" s="87" t="str">
        <f t="shared" si="277"/>
        <v>Yes</v>
      </c>
    </row>
    <row r="1161" spans="1:12">
      <c r="A1161" s="164" t="s">
        <v>99</v>
      </c>
      <c r="B1161" s="82" t="s">
        <v>50</v>
      </c>
      <c r="C1161" s="83">
        <v>43</v>
      </c>
      <c r="D1161" s="84" t="str">
        <f t="shared" si="274"/>
        <v>N/A</v>
      </c>
      <c r="E1161" s="83">
        <v>44</v>
      </c>
      <c r="F1161" s="84" t="str">
        <f t="shared" si="275"/>
        <v>N/A</v>
      </c>
      <c r="G1161" s="83">
        <v>41</v>
      </c>
      <c r="H1161" s="84" t="str">
        <f t="shared" si="276"/>
        <v>N/A</v>
      </c>
      <c r="I1161" s="85">
        <v>2.3260000000000001</v>
      </c>
      <c r="J1161" s="85">
        <v>-6.82</v>
      </c>
      <c r="K1161" s="86" t="s">
        <v>112</v>
      </c>
      <c r="L1161" s="87" t="str">
        <f t="shared" si="277"/>
        <v>Yes</v>
      </c>
    </row>
    <row r="1162" spans="1:12">
      <c r="A1162" s="164" t="s">
        <v>413</v>
      </c>
      <c r="B1162" s="82" t="s">
        <v>50</v>
      </c>
      <c r="C1162" s="88">
        <v>261913.53487999999</v>
      </c>
      <c r="D1162" s="84" t="str">
        <f t="shared" si="274"/>
        <v>N/A</v>
      </c>
      <c r="E1162" s="88">
        <v>226911.63636</v>
      </c>
      <c r="F1162" s="84" t="str">
        <f t="shared" si="275"/>
        <v>N/A</v>
      </c>
      <c r="G1162" s="88">
        <v>216742.73170999999</v>
      </c>
      <c r="H1162" s="84" t="str">
        <f t="shared" si="276"/>
        <v>N/A</v>
      </c>
      <c r="I1162" s="85">
        <v>-13.4</v>
      </c>
      <c r="J1162" s="85">
        <v>-4.4800000000000004</v>
      </c>
      <c r="K1162" s="86" t="s">
        <v>112</v>
      </c>
      <c r="L1162" s="87" t="str">
        <f t="shared" si="277"/>
        <v>Yes</v>
      </c>
    </row>
    <row r="1163" spans="1:12">
      <c r="A1163" s="164" t="s">
        <v>414</v>
      </c>
      <c r="B1163" s="82" t="s">
        <v>50</v>
      </c>
      <c r="C1163" s="88">
        <v>532350853</v>
      </c>
      <c r="D1163" s="84" t="str">
        <f t="shared" si="274"/>
        <v>N/A</v>
      </c>
      <c r="E1163" s="88">
        <v>563058566</v>
      </c>
      <c r="F1163" s="84" t="str">
        <f t="shared" si="275"/>
        <v>N/A</v>
      </c>
      <c r="G1163" s="88">
        <v>510595548</v>
      </c>
      <c r="H1163" s="84" t="str">
        <f t="shared" si="276"/>
        <v>N/A</v>
      </c>
      <c r="I1163" s="85">
        <v>5.7679999999999998</v>
      </c>
      <c r="J1163" s="85">
        <v>-9.32</v>
      </c>
      <c r="K1163" s="86" t="s">
        <v>112</v>
      </c>
      <c r="L1163" s="87" t="str">
        <f t="shared" si="277"/>
        <v>Yes</v>
      </c>
    </row>
    <row r="1164" spans="1:12">
      <c r="A1164" s="179" t="s">
        <v>415</v>
      </c>
      <c r="B1164" s="83" t="s">
        <v>50</v>
      </c>
      <c r="C1164" s="83">
        <v>10274</v>
      </c>
      <c r="D1164" s="84" t="str">
        <f t="shared" si="274"/>
        <v>N/A</v>
      </c>
      <c r="E1164" s="83">
        <v>10047</v>
      </c>
      <c r="F1164" s="84" t="str">
        <f t="shared" si="275"/>
        <v>N/A</v>
      </c>
      <c r="G1164" s="83">
        <v>9679</v>
      </c>
      <c r="H1164" s="84" t="str">
        <f t="shared" si="276"/>
        <v>N/A</v>
      </c>
      <c r="I1164" s="85">
        <v>-2.21</v>
      </c>
      <c r="J1164" s="85">
        <v>-3.66</v>
      </c>
      <c r="K1164" s="112" t="s">
        <v>112</v>
      </c>
      <c r="L1164" s="87" t="str">
        <f t="shared" si="277"/>
        <v>Yes</v>
      </c>
    </row>
    <row r="1165" spans="1:12">
      <c r="A1165" s="164" t="s">
        <v>416</v>
      </c>
      <c r="B1165" s="82" t="s">
        <v>50</v>
      </c>
      <c r="C1165" s="88">
        <v>51815.344851000002</v>
      </c>
      <c r="D1165" s="84" t="str">
        <f t="shared" si="274"/>
        <v>N/A</v>
      </c>
      <c r="E1165" s="88">
        <v>56042.457051999998</v>
      </c>
      <c r="F1165" s="84" t="str">
        <f t="shared" si="275"/>
        <v>N/A</v>
      </c>
      <c r="G1165" s="88">
        <v>52752.923648999997</v>
      </c>
      <c r="H1165" s="84" t="str">
        <f t="shared" si="276"/>
        <v>N/A</v>
      </c>
      <c r="I1165" s="85">
        <v>8.1579999999999995</v>
      </c>
      <c r="J1165" s="85">
        <v>-5.87</v>
      </c>
      <c r="K1165" s="86" t="s">
        <v>112</v>
      </c>
      <c r="L1165" s="87" t="str">
        <f t="shared" si="277"/>
        <v>Yes</v>
      </c>
    </row>
    <row r="1166" spans="1:12">
      <c r="A1166" s="164" t="s">
        <v>417</v>
      </c>
      <c r="B1166" s="82" t="s">
        <v>50</v>
      </c>
      <c r="C1166" s="88">
        <v>10626474</v>
      </c>
      <c r="D1166" s="84" t="str">
        <f t="shared" si="274"/>
        <v>N/A</v>
      </c>
      <c r="E1166" s="88">
        <v>10345049</v>
      </c>
      <c r="F1166" s="84" t="str">
        <f t="shared" si="275"/>
        <v>N/A</v>
      </c>
      <c r="G1166" s="88">
        <v>8093921</v>
      </c>
      <c r="H1166" s="84" t="str">
        <f t="shared" si="276"/>
        <v>N/A</v>
      </c>
      <c r="I1166" s="85">
        <v>-2.65</v>
      </c>
      <c r="J1166" s="85">
        <v>-21.8</v>
      </c>
      <c r="K1166" s="86" t="s">
        <v>112</v>
      </c>
      <c r="L1166" s="87" t="str">
        <f t="shared" si="277"/>
        <v>No</v>
      </c>
    </row>
    <row r="1167" spans="1:12">
      <c r="A1167" s="164" t="s">
        <v>100</v>
      </c>
      <c r="B1167" s="82" t="s">
        <v>50</v>
      </c>
      <c r="C1167" s="83">
        <v>35194</v>
      </c>
      <c r="D1167" s="84" t="str">
        <f t="shared" si="274"/>
        <v>N/A</v>
      </c>
      <c r="E1167" s="83">
        <v>35741</v>
      </c>
      <c r="F1167" s="84" t="str">
        <f t="shared" si="275"/>
        <v>N/A</v>
      </c>
      <c r="G1167" s="83">
        <v>33437</v>
      </c>
      <c r="H1167" s="84" t="str">
        <f t="shared" si="276"/>
        <v>N/A</v>
      </c>
      <c r="I1167" s="85">
        <v>1.554</v>
      </c>
      <c r="J1167" s="85">
        <v>-6.45</v>
      </c>
      <c r="K1167" s="86" t="s">
        <v>112</v>
      </c>
      <c r="L1167" s="87" t="str">
        <f t="shared" si="277"/>
        <v>Yes</v>
      </c>
    </row>
    <row r="1168" spans="1:12">
      <c r="A1168" s="164" t="s">
        <v>418</v>
      </c>
      <c r="B1168" s="82" t="s">
        <v>50</v>
      </c>
      <c r="C1168" s="88">
        <v>301.93993294000001</v>
      </c>
      <c r="D1168" s="84" t="str">
        <f t="shared" si="274"/>
        <v>N/A</v>
      </c>
      <c r="E1168" s="88">
        <v>289.44486724000001</v>
      </c>
      <c r="F1168" s="84" t="str">
        <f t="shared" si="275"/>
        <v>N/A</v>
      </c>
      <c r="G1168" s="88">
        <v>242.06480844999999</v>
      </c>
      <c r="H1168" s="84" t="str">
        <f t="shared" si="276"/>
        <v>N/A</v>
      </c>
      <c r="I1168" s="85">
        <v>-4.1399999999999997</v>
      </c>
      <c r="J1168" s="85">
        <v>-16.399999999999999</v>
      </c>
      <c r="K1168" s="86" t="s">
        <v>112</v>
      </c>
      <c r="L1168" s="87" t="str">
        <f t="shared" si="277"/>
        <v>No</v>
      </c>
    </row>
    <row r="1169" spans="1:12">
      <c r="A1169" s="164" t="s">
        <v>419</v>
      </c>
      <c r="B1169" s="82" t="s">
        <v>50</v>
      </c>
      <c r="C1169" s="88">
        <v>3802800</v>
      </c>
      <c r="D1169" s="84" t="str">
        <f t="shared" si="274"/>
        <v>N/A</v>
      </c>
      <c r="E1169" s="88">
        <v>3628352</v>
      </c>
      <c r="F1169" s="84" t="str">
        <f t="shared" si="275"/>
        <v>N/A</v>
      </c>
      <c r="G1169" s="88">
        <v>3635693</v>
      </c>
      <c r="H1169" s="84" t="str">
        <f t="shared" si="276"/>
        <v>N/A</v>
      </c>
      <c r="I1169" s="85">
        <v>-4.59</v>
      </c>
      <c r="J1169" s="85">
        <v>0.20230000000000001</v>
      </c>
      <c r="K1169" s="86" t="s">
        <v>112</v>
      </c>
      <c r="L1169" s="87" t="str">
        <f t="shared" si="277"/>
        <v>Yes</v>
      </c>
    </row>
    <row r="1170" spans="1:12">
      <c r="A1170" s="164" t="s">
        <v>101</v>
      </c>
      <c r="B1170" s="82" t="s">
        <v>50</v>
      </c>
      <c r="C1170" s="83">
        <v>14845</v>
      </c>
      <c r="D1170" s="84" t="str">
        <f t="shared" si="274"/>
        <v>N/A</v>
      </c>
      <c r="E1170" s="83">
        <v>14167</v>
      </c>
      <c r="F1170" s="84" t="str">
        <f t="shared" si="275"/>
        <v>N/A</v>
      </c>
      <c r="G1170" s="83">
        <v>13803</v>
      </c>
      <c r="H1170" s="84" t="str">
        <f t="shared" si="276"/>
        <v>N/A</v>
      </c>
      <c r="I1170" s="85">
        <v>-4.57</v>
      </c>
      <c r="J1170" s="85">
        <v>-2.57</v>
      </c>
      <c r="K1170" s="86" t="s">
        <v>112</v>
      </c>
      <c r="L1170" s="87" t="str">
        <f t="shared" si="277"/>
        <v>Yes</v>
      </c>
    </row>
    <row r="1171" spans="1:12">
      <c r="A1171" s="164" t="s">
        <v>420</v>
      </c>
      <c r="B1171" s="82" t="s">
        <v>50</v>
      </c>
      <c r="C1171" s="88">
        <v>256.16705961999997</v>
      </c>
      <c r="D1171" s="84" t="str">
        <f t="shared" si="274"/>
        <v>N/A</v>
      </c>
      <c r="E1171" s="88">
        <v>256.11293852</v>
      </c>
      <c r="F1171" s="84" t="str">
        <f t="shared" si="275"/>
        <v>N/A</v>
      </c>
      <c r="G1171" s="88">
        <v>263.39875389000002</v>
      </c>
      <c r="H1171" s="84" t="str">
        <f t="shared" si="276"/>
        <v>N/A</v>
      </c>
      <c r="I1171" s="85">
        <v>-2.1000000000000001E-2</v>
      </c>
      <c r="J1171" s="85">
        <v>2.8450000000000002</v>
      </c>
      <c r="K1171" s="86" t="s">
        <v>112</v>
      </c>
      <c r="L1171" s="87" t="str">
        <f t="shared" si="277"/>
        <v>Yes</v>
      </c>
    </row>
    <row r="1172" spans="1:12">
      <c r="A1172" s="164" t="s">
        <v>421</v>
      </c>
      <c r="B1172" s="82" t="s">
        <v>50</v>
      </c>
      <c r="C1172" s="88">
        <v>735721</v>
      </c>
      <c r="D1172" s="84" t="str">
        <f t="shared" si="274"/>
        <v>N/A</v>
      </c>
      <c r="E1172" s="88">
        <v>755282</v>
      </c>
      <c r="F1172" s="84" t="str">
        <f t="shared" si="275"/>
        <v>N/A</v>
      </c>
      <c r="G1172" s="88">
        <v>629083</v>
      </c>
      <c r="H1172" s="84" t="str">
        <f t="shared" si="276"/>
        <v>N/A</v>
      </c>
      <c r="I1172" s="85">
        <v>2.6589999999999998</v>
      </c>
      <c r="J1172" s="85">
        <v>-16.7</v>
      </c>
      <c r="K1172" s="86" t="s">
        <v>112</v>
      </c>
      <c r="L1172" s="87" t="str">
        <f t="shared" si="277"/>
        <v>No</v>
      </c>
    </row>
    <row r="1173" spans="1:12">
      <c r="A1173" s="164" t="s">
        <v>102</v>
      </c>
      <c r="B1173" s="82" t="s">
        <v>50</v>
      </c>
      <c r="C1173" s="83">
        <v>14863</v>
      </c>
      <c r="D1173" s="84" t="str">
        <f t="shared" si="274"/>
        <v>N/A</v>
      </c>
      <c r="E1173" s="83">
        <v>15276</v>
      </c>
      <c r="F1173" s="84" t="str">
        <f t="shared" si="275"/>
        <v>N/A</v>
      </c>
      <c r="G1173" s="83">
        <v>12527</v>
      </c>
      <c r="H1173" s="84" t="str">
        <f t="shared" si="276"/>
        <v>N/A</v>
      </c>
      <c r="I1173" s="85">
        <v>2.7789999999999999</v>
      </c>
      <c r="J1173" s="85">
        <v>-18</v>
      </c>
      <c r="K1173" s="86" t="s">
        <v>112</v>
      </c>
      <c r="L1173" s="87" t="str">
        <f t="shared" si="277"/>
        <v>No</v>
      </c>
    </row>
    <row r="1174" spans="1:12">
      <c r="A1174" s="164" t="s">
        <v>422</v>
      </c>
      <c r="B1174" s="82" t="s">
        <v>50</v>
      </c>
      <c r="C1174" s="88">
        <v>49.500168203000001</v>
      </c>
      <c r="D1174" s="84" t="str">
        <f t="shared" si="274"/>
        <v>N/A</v>
      </c>
      <c r="E1174" s="88">
        <v>49.442393297000002</v>
      </c>
      <c r="F1174" s="84" t="str">
        <f t="shared" si="275"/>
        <v>N/A</v>
      </c>
      <c r="G1174" s="88">
        <v>50.218168755000001</v>
      </c>
      <c r="H1174" s="84" t="str">
        <f t="shared" si="276"/>
        <v>N/A</v>
      </c>
      <c r="I1174" s="85">
        <v>-0.11700000000000001</v>
      </c>
      <c r="J1174" s="85">
        <v>1.569</v>
      </c>
      <c r="K1174" s="86" t="s">
        <v>112</v>
      </c>
      <c r="L1174" s="87" t="str">
        <f t="shared" si="277"/>
        <v>Yes</v>
      </c>
    </row>
    <row r="1175" spans="1:12">
      <c r="A1175" s="164" t="s">
        <v>423</v>
      </c>
      <c r="B1175" s="82" t="s">
        <v>50</v>
      </c>
      <c r="C1175" s="88">
        <v>25293098</v>
      </c>
      <c r="D1175" s="84" t="str">
        <f t="shared" si="274"/>
        <v>N/A</v>
      </c>
      <c r="E1175" s="88">
        <v>30359521</v>
      </c>
      <c r="F1175" s="84" t="str">
        <f t="shared" si="275"/>
        <v>N/A</v>
      </c>
      <c r="G1175" s="88">
        <v>21422387</v>
      </c>
      <c r="H1175" s="84" t="str">
        <f t="shared" si="276"/>
        <v>N/A</v>
      </c>
      <c r="I1175" s="85">
        <v>20.03</v>
      </c>
      <c r="J1175" s="85">
        <v>-29.4</v>
      </c>
      <c r="K1175" s="86" t="s">
        <v>112</v>
      </c>
      <c r="L1175" s="87" t="str">
        <f t="shared" si="277"/>
        <v>No</v>
      </c>
    </row>
    <row r="1176" spans="1:12">
      <c r="A1176" s="164" t="s">
        <v>424</v>
      </c>
      <c r="B1176" s="82" t="s">
        <v>50</v>
      </c>
      <c r="C1176" s="83">
        <v>30701</v>
      </c>
      <c r="D1176" s="84" t="str">
        <f t="shared" si="274"/>
        <v>N/A</v>
      </c>
      <c r="E1176" s="83">
        <v>31676</v>
      </c>
      <c r="F1176" s="84" t="str">
        <f t="shared" si="275"/>
        <v>N/A</v>
      </c>
      <c r="G1176" s="83">
        <v>30651</v>
      </c>
      <c r="H1176" s="84" t="str">
        <f t="shared" si="276"/>
        <v>N/A</v>
      </c>
      <c r="I1176" s="85">
        <v>3.1760000000000002</v>
      </c>
      <c r="J1176" s="85">
        <v>-3.24</v>
      </c>
      <c r="K1176" s="86" t="s">
        <v>112</v>
      </c>
      <c r="L1176" s="87" t="str">
        <f t="shared" si="277"/>
        <v>Yes</v>
      </c>
    </row>
    <row r="1177" spans="1:12">
      <c r="A1177" s="164" t="s">
        <v>425</v>
      </c>
      <c r="B1177" s="82" t="s">
        <v>50</v>
      </c>
      <c r="C1177" s="88">
        <v>823.85257808999995</v>
      </c>
      <c r="D1177" s="84" t="str">
        <f t="shared" si="274"/>
        <v>N/A</v>
      </c>
      <c r="E1177" s="88">
        <v>958.43922843999997</v>
      </c>
      <c r="F1177" s="84" t="str">
        <f t="shared" si="275"/>
        <v>N/A</v>
      </c>
      <c r="G1177" s="88">
        <v>698.91315127999997</v>
      </c>
      <c r="H1177" s="84" t="str">
        <f t="shared" si="276"/>
        <v>N/A</v>
      </c>
      <c r="I1177" s="85">
        <v>16.34</v>
      </c>
      <c r="J1177" s="85">
        <v>-27.1</v>
      </c>
      <c r="K1177" s="86" t="s">
        <v>112</v>
      </c>
      <c r="L1177" s="87" t="str">
        <f t="shared" si="277"/>
        <v>No</v>
      </c>
    </row>
    <row r="1178" spans="1:12">
      <c r="A1178" s="164" t="s">
        <v>426</v>
      </c>
      <c r="B1178" s="82" t="s">
        <v>50</v>
      </c>
      <c r="C1178" s="88">
        <v>5031871</v>
      </c>
      <c r="D1178" s="84" t="str">
        <f t="shared" si="274"/>
        <v>N/A</v>
      </c>
      <c r="E1178" s="88">
        <v>5878728</v>
      </c>
      <c r="F1178" s="84" t="str">
        <f t="shared" si="275"/>
        <v>N/A</v>
      </c>
      <c r="G1178" s="88">
        <v>5891869</v>
      </c>
      <c r="H1178" s="84" t="str">
        <f t="shared" si="276"/>
        <v>N/A</v>
      </c>
      <c r="I1178" s="85">
        <v>16.829999999999998</v>
      </c>
      <c r="J1178" s="85">
        <v>0.2235</v>
      </c>
      <c r="K1178" s="86" t="s">
        <v>112</v>
      </c>
      <c r="L1178" s="87" t="str">
        <f t="shared" si="277"/>
        <v>Yes</v>
      </c>
    </row>
    <row r="1179" spans="1:12">
      <c r="A1179" s="164" t="s">
        <v>103</v>
      </c>
      <c r="B1179" s="82" t="s">
        <v>50</v>
      </c>
      <c r="C1179" s="83">
        <v>8674</v>
      </c>
      <c r="D1179" s="84" t="str">
        <f t="shared" si="274"/>
        <v>N/A</v>
      </c>
      <c r="E1179" s="83">
        <v>9271</v>
      </c>
      <c r="F1179" s="84" t="str">
        <f t="shared" si="275"/>
        <v>N/A</v>
      </c>
      <c r="G1179" s="83">
        <v>9839</v>
      </c>
      <c r="H1179" s="84" t="str">
        <f t="shared" si="276"/>
        <v>N/A</v>
      </c>
      <c r="I1179" s="85">
        <v>6.883</v>
      </c>
      <c r="J1179" s="85">
        <v>6.1269999999999998</v>
      </c>
      <c r="K1179" s="86" t="s">
        <v>112</v>
      </c>
      <c r="L1179" s="87" t="str">
        <f t="shared" si="277"/>
        <v>Yes</v>
      </c>
    </row>
    <row r="1180" spans="1:12">
      <c r="A1180" s="164" t="s">
        <v>427</v>
      </c>
      <c r="B1180" s="82" t="s">
        <v>50</v>
      </c>
      <c r="C1180" s="88">
        <v>580.10963800000002</v>
      </c>
      <c r="D1180" s="84" t="str">
        <f t="shared" si="274"/>
        <v>N/A</v>
      </c>
      <c r="E1180" s="88">
        <v>634.09858698999994</v>
      </c>
      <c r="F1180" s="84" t="str">
        <f t="shared" si="275"/>
        <v>N/A</v>
      </c>
      <c r="G1180" s="88">
        <v>598.82803130000002</v>
      </c>
      <c r="H1180" s="84" t="str">
        <f t="shared" si="276"/>
        <v>N/A</v>
      </c>
      <c r="I1180" s="85">
        <v>9.3070000000000004</v>
      </c>
      <c r="J1180" s="85">
        <v>-5.56</v>
      </c>
      <c r="K1180" s="86" t="s">
        <v>112</v>
      </c>
      <c r="L1180" s="87" t="str">
        <f t="shared" si="277"/>
        <v>Yes</v>
      </c>
    </row>
    <row r="1181" spans="1:12">
      <c r="A1181" s="164" t="s">
        <v>428</v>
      </c>
      <c r="B1181" s="82" t="s">
        <v>50</v>
      </c>
      <c r="C1181" s="88">
        <v>32448401</v>
      </c>
      <c r="D1181" s="84" t="str">
        <f t="shared" si="274"/>
        <v>N/A</v>
      </c>
      <c r="E1181" s="88">
        <v>36303278</v>
      </c>
      <c r="F1181" s="84" t="str">
        <f t="shared" si="275"/>
        <v>N/A</v>
      </c>
      <c r="G1181" s="88">
        <v>37473205</v>
      </c>
      <c r="H1181" s="84" t="str">
        <f t="shared" si="276"/>
        <v>N/A</v>
      </c>
      <c r="I1181" s="85">
        <v>11.88</v>
      </c>
      <c r="J1181" s="85">
        <v>3.2229999999999999</v>
      </c>
      <c r="K1181" s="86" t="s">
        <v>112</v>
      </c>
      <c r="L1181" s="87" t="str">
        <f t="shared" si="277"/>
        <v>Yes</v>
      </c>
    </row>
    <row r="1182" spans="1:12">
      <c r="A1182" s="164" t="s">
        <v>429</v>
      </c>
      <c r="B1182" s="82" t="s">
        <v>50</v>
      </c>
      <c r="C1182" s="83">
        <v>3923</v>
      </c>
      <c r="D1182" s="84" t="str">
        <f t="shared" si="274"/>
        <v>N/A</v>
      </c>
      <c r="E1182" s="83">
        <v>4191</v>
      </c>
      <c r="F1182" s="84" t="str">
        <f t="shared" si="275"/>
        <v>N/A</v>
      </c>
      <c r="G1182" s="83">
        <v>3816</v>
      </c>
      <c r="H1182" s="84" t="str">
        <f t="shared" si="276"/>
        <v>N/A</v>
      </c>
      <c r="I1182" s="85">
        <v>6.8319999999999999</v>
      </c>
      <c r="J1182" s="85">
        <v>-8.9499999999999993</v>
      </c>
      <c r="K1182" s="86" t="s">
        <v>112</v>
      </c>
      <c r="L1182" s="87" t="str">
        <f t="shared" ref="L1182:L1219" si="278">IF(J1182="Div by 0", "N/A", IF(K1182="N/A","N/A", IF(J1182&gt;VALUE(MID(K1182,1,2)), "No", IF(J1182&lt;-1*VALUE(MID(K1182,1,2)), "No", "Yes"))))</f>
        <v>Yes</v>
      </c>
    </row>
    <row r="1183" spans="1:12">
      <c r="A1183" s="164" t="s">
        <v>430</v>
      </c>
      <c r="B1183" s="82" t="s">
        <v>50</v>
      </c>
      <c r="C1183" s="88">
        <v>8271.3232220000009</v>
      </c>
      <c r="D1183" s="84" t="str">
        <f t="shared" si="274"/>
        <v>N/A</v>
      </c>
      <c r="E1183" s="88">
        <v>8662.1994751000002</v>
      </c>
      <c r="F1183" s="84" t="str">
        <f t="shared" si="275"/>
        <v>N/A</v>
      </c>
      <c r="G1183" s="88">
        <v>9820.0222745999999</v>
      </c>
      <c r="H1183" s="84" t="str">
        <f t="shared" si="276"/>
        <v>N/A</v>
      </c>
      <c r="I1183" s="85">
        <v>4.726</v>
      </c>
      <c r="J1183" s="85">
        <v>13.37</v>
      </c>
      <c r="K1183" s="86" t="s">
        <v>112</v>
      </c>
      <c r="L1183" s="87" t="str">
        <f t="shared" si="278"/>
        <v>Yes</v>
      </c>
    </row>
    <row r="1184" spans="1:12">
      <c r="A1184" s="164" t="s">
        <v>431</v>
      </c>
      <c r="B1184" s="82" t="s">
        <v>50</v>
      </c>
      <c r="C1184" s="88">
        <v>13006892</v>
      </c>
      <c r="D1184" s="84" t="str">
        <f t="shared" si="274"/>
        <v>N/A</v>
      </c>
      <c r="E1184" s="88">
        <v>12201737</v>
      </c>
      <c r="F1184" s="84" t="str">
        <f t="shared" si="275"/>
        <v>N/A</v>
      </c>
      <c r="G1184" s="88">
        <v>7816775</v>
      </c>
      <c r="H1184" s="84" t="str">
        <f t="shared" si="276"/>
        <v>N/A</v>
      </c>
      <c r="I1184" s="85">
        <v>-6.19</v>
      </c>
      <c r="J1184" s="85">
        <v>-35.9</v>
      </c>
      <c r="K1184" s="86" t="s">
        <v>112</v>
      </c>
      <c r="L1184" s="87" t="str">
        <f t="shared" si="278"/>
        <v>No</v>
      </c>
    </row>
    <row r="1185" spans="1:12">
      <c r="A1185" s="164" t="s">
        <v>104</v>
      </c>
      <c r="B1185" s="82" t="s">
        <v>50</v>
      </c>
      <c r="C1185" s="83">
        <v>17813</v>
      </c>
      <c r="D1185" s="84" t="str">
        <f t="shared" si="274"/>
        <v>N/A</v>
      </c>
      <c r="E1185" s="83">
        <v>17718</v>
      </c>
      <c r="F1185" s="84" t="str">
        <f t="shared" si="275"/>
        <v>N/A</v>
      </c>
      <c r="G1185" s="83">
        <v>15180</v>
      </c>
      <c r="H1185" s="84" t="str">
        <f t="shared" si="276"/>
        <v>N/A</v>
      </c>
      <c r="I1185" s="85">
        <v>-0.53300000000000003</v>
      </c>
      <c r="J1185" s="85">
        <v>-14.3</v>
      </c>
      <c r="K1185" s="86" t="s">
        <v>112</v>
      </c>
      <c r="L1185" s="87" t="str">
        <f t="shared" si="278"/>
        <v>Yes</v>
      </c>
    </row>
    <row r="1186" spans="1:12">
      <c r="A1186" s="164" t="s">
        <v>432</v>
      </c>
      <c r="B1186" s="82" t="s">
        <v>50</v>
      </c>
      <c r="C1186" s="88">
        <v>730.19098411000004</v>
      </c>
      <c r="D1186" s="84" t="str">
        <f t="shared" si="274"/>
        <v>N/A</v>
      </c>
      <c r="E1186" s="88">
        <v>688.66333671999996</v>
      </c>
      <c r="F1186" s="84" t="str">
        <f t="shared" si="275"/>
        <v>N/A</v>
      </c>
      <c r="G1186" s="88">
        <v>514.93906456000002</v>
      </c>
      <c r="H1186" s="84" t="str">
        <f t="shared" si="276"/>
        <v>N/A</v>
      </c>
      <c r="I1186" s="85">
        <v>-5.69</v>
      </c>
      <c r="J1186" s="85">
        <v>-25.2</v>
      </c>
      <c r="K1186" s="86" t="s">
        <v>112</v>
      </c>
      <c r="L1186" s="87" t="str">
        <f t="shared" si="278"/>
        <v>No</v>
      </c>
    </row>
    <row r="1187" spans="1:12">
      <c r="A1187" s="164" t="s">
        <v>433</v>
      </c>
      <c r="B1187" s="82" t="s">
        <v>50</v>
      </c>
      <c r="C1187" s="88">
        <v>68771085</v>
      </c>
      <c r="D1187" s="84" t="str">
        <f t="shared" si="274"/>
        <v>N/A</v>
      </c>
      <c r="E1187" s="88">
        <v>66263395</v>
      </c>
      <c r="F1187" s="84" t="str">
        <f t="shared" si="275"/>
        <v>N/A</v>
      </c>
      <c r="G1187" s="88">
        <v>47930261</v>
      </c>
      <c r="H1187" s="84" t="str">
        <f t="shared" si="276"/>
        <v>N/A</v>
      </c>
      <c r="I1187" s="85">
        <v>-3.65</v>
      </c>
      <c r="J1187" s="85">
        <v>-27.7</v>
      </c>
      <c r="K1187" s="86" t="s">
        <v>112</v>
      </c>
      <c r="L1187" s="87" t="str">
        <f t="shared" si="278"/>
        <v>No</v>
      </c>
    </row>
    <row r="1188" spans="1:12">
      <c r="A1188" s="164" t="s">
        <v>105</v>
      </c>
      <c r="B1188" s="82" t="s">
        <v>50</v>
      </c>
      <c r="C1188" s="83">
        <v>42933</v>
      </c>
      <c r="D1188" s="84" t="str">
        <f t="shared" si="274"/>
        <v>N/A</v>
      </c>
      <c r="E1188" s="83">
        <v>40236</v>
      </c>
      <c r="F1188" s="84" t="str">
        <f t="shared" si="275"/>
        <v>N/A</v>
      </c>
      <c r="G1188" s="83">
        <v>38611</v>
      </c>
      <c r="H1188" s="84" t="str">
        <f t="shared" si="276"/>
        <v>N/A</v>
      </c>
      <c r="I1188" s="85">
        <v>-6.28</v>
      </c>
      <c r="J1188" s="85">
        <v>-4.04</v>
      </c>
      <c r="K1188" s="86" t="s">
        <v>112</v>
      </c>
      <c r="L1188" s="87" t="str">
        <f t="shared" si="278"/>
        <v>Yes</v>
      </c>
    </row>
    <row r="1189" spans="1:12">
      <c r="A1189" s="164" t="s">
        <v>434</v>
      </c>
      <c r="B1189" s="82" t="s">
        <v>50</v>
      </c>
      <c r="C1189" s="88">
        <v>1601.8234225000001</v>
      </c>
      <c r="D1189" s="84" t="str">
        <f t="shared" si="274"/>
        <v>N/A</v>
      </c>
      <c r="E1189" s="88">
        <v>1646.8683516999999</v>
      </c>
      <c r="F1189" s="84" t="str">
        <f t="shared" si="275"/>
        <v>N/A</v>
      </c>
      <c r="G1189" s="88">
        <v>1241.36285</v>
      </c>
      <c r="H1189" s="84" t="str">
        <f t="shared" si="276"/>
        <v>N/A</v>
      </c>
      <c r="I1189" s="85">
        <v>2.8119999999999998</v>
      </c>
      <c r="J1189" s="85">
        <v>-24.6</v>
      </c>
      <c r="K1189" s="86" t="s">
        <v>112</v>
      </c>
      <c r="L1189" s="87" t="str">
        <f t="shared" si="278"/>
        <v>No</v>
      </c>
    </row>
    <row r="1190" spans="1:12">
      <c r="A1190" s="164" t="s">
        <v>435</v>
      </c>
      <c r="B1190" s="82" t="s">
        <v>50</v>
      </c>
      <c r="C1190" s="88">
        <v>92818949</v>
      </c>
      <c r="D1190" s="84" t="str">
        <f t="shared" si="274"/>
        <v>N/A</v>
      </c>
      <c r="E1190" s="88">
        <v>100893477</v>
      </c>
      <c r="F1190" s="84" t="str">
        <f t="shared" si="275"/>
        <v>N/A</v>
      </c>
      <c r="G1190" s="88">
        <v>107470601</v>
      </c>
      <c r="H1190" s="84" t="str">
        <f t="shared" si="276"/>
        <v>N/A</v>
      </c>
      <c r="I1190" s="85">
        <v>8.6989999999999998</v>
      </c>
      <c r="J1190" s="85">
        <v>6.5190000000000001</v>
      </c>
      <c r="K1190" s="86" t="s">
        <v>112</v>
      </c>
      <c r="L1190" s="87" t="str">
        <f t="shared" si="278"/>
        <v>Yes</v>
      </c>
    </row>
    <row r="1191" spans="1:12">
      <c r="A1191" s="179" t="s">
        <v>689</v>
      </c>
      <c r="B1191" s="83" t="s">
        <v>50</v>
      </c>
      <c r="C1191" s="83">
        <v>16030</v>
      </c>
      <c r="D1191" s="84" t="str">
        <f t="shared" si="274"/>
        <v>N/A</v>
      </c>
      <c r="E1191" s="83">
        <v>16512</v>
      </c>
      <c r="F1191" s="84" t="str">
        <f t="shared" si="275"/>
        <v>N/A</v>
      </c>
      <c r="G1191" s="83">
        <v>15659</v>
      </c>
      <c r="H1191" s="84" t="str">
        <f t="shared" si="276"/>
        <v>N/A</v>
      </c>
      <c r="I1191" s="85">
        <v>3.0070000000000001</v>
      </c>
      <c r="J1191" s="85">
        <v>-5.17</v>
      </c>
      <c r="K1191" s="112" t="s">
        <v>112</v>
      </c>
      <c r="L1191" s="87" t="str">
        <f t="shared" si="278"/>
        <v>Yes</v>
      </c>
    </row>
    <row r="1192" spans="1:12">
      <c r="A1192" s="164" t="s">
        <v>436</v>
      </c>
      <c r="B1192" s="82" t="s">
        <v>50</v>
      </c>
      <c r="C1192" s="88">
        <v>5790.3274485000002</v>
      </c>
      <c r="D1192" s="84" t="str">
        <f t="shared" si="274"/>
        <v>N/A</v>
      </c>
      <c r="E1192" s="88">
        <v>6110.3123182999998</v>
      </c>
      <c r="F1192" s="84" t="str">
        <f t="shared" si="275"/>
        <v>N/A</v>
      </c>
      <c r="G1192" s="88">
        <v>6863.1841752</v>
      </c>
      <c r="H1192" s="84" t="str">
        <f t="shared" si="276"/>
        <v>N/A</v>
      </c>
      <c r="I1192" s="85">
        <v>5.5259999999999998</v>
      </c>
      <c r="J1192" s="85">
        <v>12.32</v>
      </c>
      <c r="K1192" s="86" t="s">
        <v>112</v>
      </c>
      <c r="L1192" s="87" t="str">
        <f t="shared" si="278"/>
        <v>Yes</v>
      </c>
    </row>
    <row r="1193" spans="1:12">
      <c r="A1193" s="164" t="s">
        <v>437</v>
      </c>
      <c r="B1193" s="82" t="s">
        <v>50</v>
      </c>
      <c r="C1193" s="88">
        <v>5427292</v>
      </c>
      <c r="D1193" s="84" t="str">
        <f t="shared" si="274"/>
        <v>N/A</v>
      </c>
      <c r="E1193" s="88">
        <v>9453323</v>
      </c>
      <c r="F1193" s="84" t="str">
        <f t="shared" si="275"/>
        <v>N/A</v>
      </c>
      <c r="G1193" s="88">
        <v>13122156</v>
      </c>
      <c r="H1193" s="84" t="str">
        <f t="shared" si="276"/>
        <v>N/A</v>
      </c>
      <c r="I1193" s="85">
        <v>74.180000000000007</v>
      </c>
      <c r="J1193" s="85">
        <v>38.81</v>
      </c>
      <c r="K1193" s="86" t="s">
        <v>112</v>
      </c>
      <c r="L1193" s="87" t="str">
        <f t="shared" si="278"/>
        <v>No</v>
      </c>
    </row>
    <row r="1194" spans="1:12">
      <c r="A1194" s="164" t="s">
        <v>39</v>
      </c>
      <c r="B1194" s="82" t="s">
        <v>50</v>
      </c>
      <c r="C1194" s="83">
        <v>7936</v>
      </c>
      <c r="D1194" s="84" t="str">
        <f t="shared" si="274"/>
        <v>N/A</v>
      </c>
      <c r="E1194" s="83">
        <v>8881</v>
      </c>
      <c r="F1194" s="84" t="str">
        <f t="shared" si="275"/>
        <v>N/A</v>
      </c>
      <c r="G1194" s="83">
        <v>8818</v>
      </c>
      <c r="H1194" s="84" t="str">
        <f t="shared" si="276"/>
        <v>N/A</v>
      </c>
      <c r="I1194" s="85">
        <v>11.91</v>
      </c>
      <c r="J1194" s="85">
        <v>-0.70899999999999996</v>
      </c>
      <c r="K1194" s="86" t="s">
        <v>112</v>
      </c>
      <c r="L1194" s="87" t="str">
        <f t="shared" si="278"/>
        <v>Yes</v>
      </c>
    </row>
    <row r="1195" spans="1:12">
      <c r="A1195" s="164" t="s">
        <v>438</v>
      </c>
      <c r="B1195" s="82" t="s">
        <v>50</v>
      </c>
      <c r="C1195" s="88">
        <v>683.88256048000005</v>
      </c>
      <c r="D1195" s="84" t="str">
        <f t="shared" si="274"/>
        <v>N/A</v>
      </c>
      <c r="E1195" s="88">
        <v>1064.4435311</v>
      </c>
      <c r="F1195" s="84" t="str">
        <f t="shared" si="275"/>
        <v>N/A</v>
      </c>
      <c r="G1195" s="88">
        <v>1488.1102291</v>
      </c>
      <c r="H1195" s="84" t="str">
        <f t="shared" si="276"/>
        <v>N/A</v>
      </c>
      <c r="I1195" s="85">
        <v>55.65</v>
      </c>
      <c r="J1195" s="85">
        <v>39.799999999999997</v>
      </c>
      <c r="K1195" s="86" t="s">
        <v>112</v>
      </c>
      <c r="L1195" s="87" t="str">
        <f t="shared" si="278"/>
        <v>No</v>
      </c>
    </row>
    <row r="1196" spans="1:12" ht="12.75" customHeight="1">
      <c r="A1196" s="164" t="s">
        <v>439</v>
      </c>
      <c r="B1196" s="82" t="s">
        <v>50</v>
      </c>
      <c r="C1196" s="88">
        <v>3714141</v>
      </c>
      <c r="D1196" s="84" t="str">
        <f t="shared" si="274"/>
        <v>N/A</v>
      </c>
      <c r="E1196" s="88">
        <v>2196962</v>
      </c>
      <c r="F1196" s="84" t="str">
        <f t="shared" si="275"/>
        <v>N/A</v>
      </c>
      <c r="G1196" s="88">
        <v>2521345</v>
      </c>
      <c r="H1196" s="84" t="str">
        <f t="shared" si="276"/>
        <v>N/A</v>
      </c>
      <c r="I1196" s="85">
        <v>-40.799999999999997</v>
      </c>
      <c r="J1196" s="85">
        <v>14.77</v>
      </c>
      <c r="K1196" s="86" t="s">
        <v>112</v>
      </c>
      <c r="L1196" s="87" t="str">
        <f t="shared" si="278"/>
        <v>Yes</v>
      </c>
    </row>
    <row r="1197" spans="1:12">
      <c r="A1197" s="164" t="s">
        <v>440</v>
      </c>
      <c r="B1197" s="82" t="s">
        <v>50</v>
      </c>
      <c r="C1197" s="83">
        <v>1416</v>
      </c>
      <c r="D1197" s="84" t="str">
        <f t="shared" si="274"/>
        <v>N/A</v>
      </c>
      <c r="E1197" s="83">
        <v>582</v>
      </c>
      <c r="F1197" s="84" t="str">
        <f t="shared" si="275"/>
        <v>N/A</v>
      </c>
      <c r="G1197" s="83">
        <v>596</v>
      </c>
      <c r="H1197" s="84" t="str">
        <f t="shared" si="276"/>
        <v>N/A</v>
      </c>
      <c r="I1197" s="85">
        <v>-58.9</v>
      </c>
      <c r="J1197" s="85">
        <v>2.4049999999999998</v>
      </c>
      <c r="K1197" s="86" t="s">
        <v>112</v>
      </c>
      <c r="L1197" s="87" t="str">
        <f t="shared" si="278"/>
        <v>Yes</v>
      </c>
    </row>
    <row r="1198" spans="1:12">
      <c r="A1198" s="164" t="s">
        <v>441</v>
      </c>
      <c r="B1198" s="82" t="s">
        <v>50</v>
      </c>
      <c r="C1198" s="88">
        <v>2622.9809322000001</v>
      </c>
      <c r="D1198" s="84" t="str">
        <f t="shared" si="274"/>
        <v>N/A</v>
      </c>
      <c r="E1198" s="88">
        <v>3774.8487973000001</v>
      </c>
      <c r="F1198" s="84" t="str">
        <f t="shared" si="275"/>
        <v>N/A</v>
      </c>
      <c r="G1198" s="88">
        <v>4230.4446309000004</v>
      </c>
      <c r="H1198" s="84" t="str">
        <f t="shared" si="276"/>
        <v>N/A</v>
      </c>
      <c r="I1198" s="85">
        <v>43.91</v>
      </c>
      <c r="J1198" s="85">
        <v>12.07</v>
      </c>
      <c r="K1198" s="86" t="s">
        <v>112</v>
      </c>
      <c r="L1198" s="87" t="str">
        <f t="shared" si="278"/>
        <v>Yes</v>
      </c>
    </row>
    <row r="1199" spans="1:12" ht="12.75" customHeight="1">
      <c r="A1199" s="164" t="s">
        <v>442</v>
      </c>
      <c r="B1199" s="82" t="s">
        <v>50</v>
      </c>
      <c r="C1199" s="88">
        <v>3272550</v>
      </c>
      <c r="D1199" s="84" t="str">
        <f t="shared" si="274"/>
        <v>N/A</v>
      </c>
      <c r="E1199" s="88">
        <v>3509753</v>
      </c>
      <c r="F1199" s="84" t="str">
        <f t="shared" si="275"/>
        <v>N/A</v>
      </c>
      <c r="G1199" s="88">
        <v>3651748</v>
      </c>
      <c r="H1199" s="84" t="str">
        <f t="shared" si="276"/>
        <v>N/A</v>
      </c>
      <c r="I1199" s="85">
        <v>7.2480000000000002</v>
      </c>
      <c r="J1199" s="85">
        <v>4.0460000000000003</v>
      </c>
      <c r="K1199" s="86" t="s">
        <v>112</v>
      </c>
      <c r="L1199" s="87" t="str">
        <f t="shared" si="278"/>
        <v>Yes</v>
      </c>
    </row>
    <row r="1200" spans="1:12">
      <c r="A1200" s="164" t="s">
        <v>443</v>
      </c>
      <c r="B1200" s="82" t="s">
        <v>50</v>
      </c>
      <c r="C1200" s="83">
        <v>2556</v>
      </c>
      <c r="D1200" s="84" t="str">
        <f t="shared" si="274"/>
        <v>N/A</v>
      </c>
      <c r="E1200" s="83">
        <v>2828</v>
      </c>
      <c r="F1200" s="84" t="str">
        <f t="shared" si="275"/>
        <v>N/A</v>
      </c>
      <c r="G1200" s="83">
        <v>2890</v>
      </c>
      <c r="H1200" s="84" t="str">
        <f t="shared" si="276"/>
        <v>N/A</v>
      </c>
      <c r="I1200" s="85">
        <v>10.64</v>
      </c>
      <c r="J1200" s="85">
        <v>2.1920000000000002</v>
      </c>
      <c r="K1200" s="86" t="s">
        <v>112</v>
      </c>
      <c r="L1200" s="87" t="str">
        <f t="shared" si="278"/>
        <v>Yes</v>
      </c>
    </row>
    <row r="1201" spans="1:12">
      <c r="A1201" s="164" t="s">
        <v>444</v>
      </c>
      <c r="B1201" s="82" t="s">
        <v>50</v>
      </c>
      <c r="C1201" s="88">
        <v>1280.3403756</v>
      </c>
      <c r="D1201" s="84" t="str">
        <f t="shared" si="274"/>
        <v>N/A</v>
      </c>
      <c r="E1201" s="88">
        <v>1241.0724894</v>
      </c>
      <c r="F1201" s="84" t="str">
        <f t="shared" si="275"/>
        <v>N/A</v>
      </c>
      <c r="G1201" s="88">
        <v>1263.5806227999999</v>
      </c>
      <c r="H1201" s="84" t="str">
        <f t="shared" si="276"/>
        <v>N/A</v>
      </c>
      <c r="I1201" s="85">
        <v>-3.07</v>
      </c>
      <c r="J1201" s="85">
        <v>1.8140000000000001</v>
      </c>
      <c r="K1201" s="86" t="s">
        <v>112</v>
      </c>
      <c r="L1201" s="87" t="str">
        <f t="shared" si="278"/>
        <v>Yes</v>
      </c>
    </row>
    <row r="1202" spans="1:12">
      <c r="A1202" s="164" t="s">
        <v>445</v>
      </c>
      <c r="B1202" s="82" t="s">
        <v>50</v>
      </c>
      <c r="C1202" s="88">
        <v>13083391</v>
      </c>
      <c r="D1202" s="84" t="str">
        <f t="shared" si="274"/>
        <v>N/A</v>
      </c>
      <c r="E1202" s="88">
        <v>15793034</v>
      </c>
      <c r="F1202" s="84" t="str">
        <f t="shared" si="275"/>
        <v>N/A</v>
      </c>
      <c r="G1202" s="88">
        <v>16033834</v>
      </c>
      <c r="H1202" s="84" t="str">
        <f t="shared" si="276"/>
        <v>N/A</v>
      </c>
      <c r="I1202" s="85">
        <v>20.71</v>
      </c>
      <c r="J1202" s="85">
        <v>1.5249999999999999</v>
      </c>
      <c r="K1202" s="86" t="s">
        <v>112</v>
      </c>
      <c r="L1202" s="87" t="str">
        <f t="shared" si="278"/>
        <v>Yes</v>
      </c>
    </row>
    <row r="1203" spans="1:12">
      <c r="A1203" s="164" t="s">
        <v>446</v>
      </c>
      <c r="B1203" s="82" t="s">
        <v>50</v>
      </c>
      <c r="C1203" s="83">
        <v>3818</v>
      </c>
      <c r="D1203" s="84" t="str">
        <f t="shared" si="274"/>
        <v>N/A</v>
      </c>
      <c r="E1203" s="83">
        <v>3400</v>
      </c>
      <c r="F1203" s="84" t="str">
        <f t="shared" si="275"/>
        <v>N/A</v>
      </c>
      <c r="G1203" s="83">
        <v>3516</v>
      </c>
      <c r="H1203" s="84" t="str">
        <f t="shared" si="276"/>
        <v>N/A</v>
      </c>
      <c r="I1203" s="85">
        <v>-10.9</v>
      </c>
      <c r="J1203" s="85">
        <v>3.4119999999999999</v>
      </c>
      <c r="K1203" s="86" t="s">
        <v>112</v>
      </c>
      <c r="L1203" s="87" t="str">
        <f t="shared" si="278"/>
        <v>Yes</v>
      </c>
    </row>
    <row r="1204" spans="1:12">
      <c r="A1204" s="164" t="s">
        <v>447</v>
      </c>
      <c r="B1204" s="82" t="s">
        <v>50</v>
      </c>
      <c r="C1204" s="88">
        <v>3426.7655841000001</v>
      </c>
      <c r="D1204" s="84" t="str">
        <f t="shared" si="274"/>
        <v>N/A</v>
      </c>
      <c r="E1204" s="88">
        <v>4645.01</v>
      </c>
      <c r="F1204" s="84" t="str">
        <f t="shared" si="275"/>
        <v>N/A</v>
      </c>
      <c r="G1204" s="88">
        <v>4560.2485778999999</v>
      </c>
      <c r="H1204" s="84" t="str">
        <f t="shared" si="276"/>
        <v>N/A</v>
      </c>
      <c r="I1204" s="85">
        <v>35.549999999999997</v>
      </c>
      <c r="J1204" s="85">
        <v>-1.82</v>
      </c>
      <c r="K1204" s="86" t="s">
        <v>112</v>
      </c>
      <c r="L1204" s="87" t="str">
        <f t="shared" si="278"/>
        <v>Yes</v>
      </c>
    </row>
    <row r="1205" spans="1:12" ht="12.75" customHeight="1">
      <c r="A1205" s="164" t="s">
        <v>448</v>
      </c>
      <c r="B1205" s="82" t="s">
        <v>50</v>
      </c>
      <c r="C1205" s="88">
        <v>0</v>
      </c>
      <c r="D1205" s="84" t="str">
        <f t="shared" si="274"/>
        <v>N/A</v>
      </c>
      <c r="E1205" s="88">
        <v>0</v>
      </c>
      <c r="F1205" s="84" t="str">
        <f t="shared" si="275"/>
        <v>N/A</v>
      </c>
      <c r="G1205" s="88">
        <v>0</v>
      </c>
      <c r="H1205" s="84" t="str">
        <f t="shared" si="276"/>
        <v>N/A</v>
      </c>
      <c r="I1205" s="85" t="s">
        <v>1090</v>
      </c>
      <c r="J1205" s="85" t="s">
        <v>1090</v>
      </c>
      <c r="K1205" s="86" t="s">
        <v>112</v>
      </c>
      <c r="L1205" s="87" t="str">
        <f t="shared" si="278"/>
        <v>N/A</v>
      </c>
    </row>
    <row r="1206" spans="1:12">
      <c r="A1206" s="164" t="s">
        <v>690</v>
      </c>
      <c r="B1206" s="82" t="s">
        <v>50</v>
      </c>
      <c r="C1206" s="83">
        <v>0</v>
      </c>
      <c r="D1206" s="84" t="str">
        <f t="shared" si="274"/>
        <v>N/A</v>
      </c>
      <c r="E1206" s="83">
        <v>0</v>
      </c>
      <c r="F1206" s="84" t="str">
        <f t="shared" si="275"/>
        <v>N/A</v>
      </c>
      <c r="G1206" s="83">
        <v>0</v>
      </c>
      <c r="H1206" s="84" t="str">
        <f t="shared" si="276"/>
        <v>N/A</v>
      </c>
      <c r="I1206" s="85" t="s">
        <v>1090</v>
      </c>
      <c r="J1206" s="85" t="s">
        <v>1090</v>
      </c>
      <c r="K1206" s="86" t="s">
        <v>112</v>
      </c>
      <c r="L1206" s="87" t="str">
        <f t="shared" si="278"/>
        <v>N/A</v>
      </c>
    </row>
    <row r="1207" spans="1:12">
      <c r="A1207" s="164" t="s">
        <v>449</v>
      </c>
      <c r="B1207" s="82" t="s">
        <v>50</v>
      </c>
      <c r="C1207" s="88" t="s">
        <v>1090</v>
      </c>
      <c r="D1207" s="84" t="str">
        <f t="shared" si="274"/>
        <v>N/A</v>
      </c>
      <c r="E1207" s="88" t="s">
        <v>1090</v>
      </c>
      <c r="F1207" s="84" t="str">
        <f t="shared" si="275"/>
        <v>N/A</v>
      </c>
      <c r="G1207" s="88" t="s">
        <v>1090</v>
      </c>
      <c r="H1207" s="84" t="str">
        <f t="shared" si="276"/>
        <v>N/A</v>
      </c>
      <c r="I1207" s="85" t="s">
        <v>1090</v>
      </c>
      <c r="J1207" s="85" t="s">
        <v>1090</v>
      </c>
      <c r="K1207" s="86" t="s">
        <v>112</v>
      </c>
      <c r="L1207" s="87" t="str">
        <f t="shared" si="278"/>
        <v>N/A</v>
      </c>
    </row>
    <row r="1208" spans="1:12">
      <c r="A1208" s="164" t="s">
        <v>450</v>
      </c>
      <c r="B1208" s="82" t="s">
        <v>50</v>
      </c>
      <c r="C1208" s="88">
        <v>10976769</v>
      </c>
      <c r="D1208" s="84" t="str">
        <f t="shared" si="274"/>
        <v>N/A</v>
      </c>
      <c r="E1208" s="88">
        <v>21191663</v>
      </c>
      <c r="F1208" s="84" t="str">
        <f t="shared" si="275"/>
        <v>N/A</v>
      </c>
      <c r="G1208" s="88">
        <v>23471313</v>
      </c>
      <c r="H1208" s="84" t="str">
        <f t="shared" si="276"/>
        <v>N/A</v>
      </c>
      <c r="I1208" s="85">
        <v>93.06</v>
      </c>
      <c r="J1208" s="85">
        <v>10.76</v>
      </c>
      <c r="K1208" s="86" t="s">
        <v>112</v>
      </c>
      <c r="L1208" s="87" t="str">
        <f t="shared" si="278"/>
        <v>Yes</v>
      </c>
    </row>
    <row r="1209" spans="1:12">
      <c r="A1209" s="164" t="s">
        <v>141</v>
      </c>
      <c r="B1209" s="82" t="s">
        <v>50</v>
      </c>
      <c r="C1209" s="83">
        <v>1011</v>
      </c>
      <c r="D1209" s="84" t="str">
        <f t="shared" si="274"/>
        <v>N/A</v>
      </c>
      <c r="E1209" s="83">
        <v>1502</v>
      </c>
      <c r="F1209" s="84" t="str">
        <f t="shared" si="275"/>
        <v>N/A</v>
      </c>
      <c r="G1209" s="83">
        <v>1643</v>
      </c>
      <c r="H1209" s="84" t="str">
        <f t="shared" si="276"/>
        <v>N/A</v>
      </c>
      <c r="I1209" s="85">
        <v>48.57</v>
      </c>
      <c r="J1209" s="85">
        <v>9.3870000000000005</v>
      </c>
      <c r="K1209" s="86" t="s">
        <v>112</v>
      </c>
      <c r="L1209" s="87" t="str">
        <f t="shared" si="278"/>
        <v>Yes</v>
      </c>
    </row>
    <row r="1210" spans="1:12">
      <c r="A1210" s="164" t="s">
        <v>451</v>
      </c>
      <c r="B1210" s="82" t="s">
        <v>50</v>
      </c>
      <c r="C1210" s="88">
        <v>10857.338279</v>
      </c>
      <c r="D1210" s="84" t="str">
        <f t="shared" si="274"/>
        <v>N/A</v>
      </c>
      <c r="E1210" s="88">
        <v>14108.963382</v>
      </c>
      <c r="F1210" s="84" t="str">
        <f t="shared" si="275"/>
        <v>N/A</v>
      </c>
      <c r="G1210" s="88">
        <v>14285.643943999999</v>
      </c>
      <c r="H1210" s="84" t="str">
        <f t="shared" si="276"/>
        <v>N/A</v>
      </c>
      <c r="I1210" s="85">
        <v>29.95</v>
      </c>
      <c r="J1210" s="85">
        <v>1.252</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646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11</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646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14061364</v>
      </c>
      <c r="D1217" s="84" t="str">
        <f t="shared" si="274"/>
        <v>N/A</v>
      </c>
      <c r="E1217" s="88">
        <v>14701429</v>
      </c>
      <c r="F1217" s="84" t="str">
        <f t="shared" si="275"/>
        <v>N/A</v>
      </c>
      <c r="G1217" s="88">
        <v>11583705</v>
      </c>
      <c r="H1217" s="84" t="str">
        <f t="shared" si="276"/>
        <v>N/A</v>
      </c>
      <c r="I1217" s="85">
        <v>4.5519999999999996</v>
      </c>
      <c r="J1217" s="85">
        <v>-21.2</v>
      </c>
      <c r="K1217" s="86" t="s">
        <v>112</v>
      </c>
      <c r="L1217" s="87" t="str">
        <f t="shared" si="278"/>
        <v>No</v>
      </c>
    </row>
    <row r="1218" spans="1:12">
      <c r="A1218" s="164" t="s">
        <v>453</v>
      </c>
      <c r="B1218" s="82" t="s">
        <v>50</v>
      </c>
      <c r="C1218" s="83">
        <v>16955</v>
      </c>
      <c r="D1218" s="84" t="str">
        <f t="shared" si="274"/>
        <v>N/A</v>
      </c>
      <c r="E1218" s="83">
        <v>16836</v>
      </c>
      <c r="F1218" s="84" t="str">
        <f t="shared" si="275"/>
        <v>N/A</v>
      </c>
      <c r="G1218" s="83">
        <v>15205</v>
      </c>
      <c r="H1218" s="84" t="str">
        <f t="shared" si="276"/>
        <v>N/A</v>
      </c>
      <c r="I1218" s="85">
        <v>-0.70199999999999996</v>
      </c>
      <c r="J1218" s="85">
        <v>-9.69</v>
      </c>
      <c r="K1218" s="86" t="s">
        <v>112</v>
      </c>
      <c r="L1218" s="87" t="str">
        <f t="shared" si="278"/>
        <v>Yes</v>
      </c>
    </row>
    <row r="1219" spans="1:12">
      <c r="A1219" s="164" t="s">
        <v>454</v>
      </c>
      <c r="B1219" s="82" t="s">
        <v>50</v>
      </c>
      <c r="C1219" s="88">
        <v>829.33435565000002</v>
      </c>
      <c r="D1219" s="84" t="str">
        <f t="shared" si="274"/>
        <v>N/A</v>
      </c>
      <c r="E1219" s="88">
        <v>873.21388691000004</v>
      </c>
      <c r="F1219" s="84" t="str">
        <f t="shared" si="275"/>
        <v>N/A</v>
      </c>
      <c r="G1219" s="88">
        <v>761.83525155999996</v>
      </c>
      <c r="H1219" s="84" t="str">
        <f t="shared" si="276"/>
        <v>N/A</v>
      </c>
      <c r="I1219" s="85">
        <v>5.2910000000000004</v>
      </c>
      <c r="J1219" s="85">
        <v>-12.8</v>
      </c>
      <c r="K1219" s="86" t="s">
        <v>112</v>
      </c>
      <c r="L1219" s="87" t="str">
        <f t="shared" si="278"/>
        <v>Yes</v>
      </c>
    </row>
    <row r="1220" spans="1:12">
      <c r="A1220" s="164" t="s">
        <v>455</v>
      </c>
      <c r="B1220" s="82" t="s">
        <v>50</v>
      </c>
      <c r="C1220" s="88">
        <v>8436644</v>
      </c>
      <c r="D1220" s="84" t="str">
        <f t="shared" ref="D1220:D1228" si="280">IF($B1220="N/A","N/A",IF(C1220&gt;10,"No",IF(C1220&lt;-10,"No","Yes")))</f>
        <v>N/A</v>
      </c>
      <c r="E1220" s="88">
        <v>314350</v>
      </c>
      <c r="F1220" s="84" t="str">
        <f t="shared" ref="F1220:F1228" si="281">IF($B1220="N/A","N/A",IF(E1220&gt;10,"No",IF(E1220&lt;-10,"No","Yes")))</f>
        <v>N/A</v>
      </c>
      <c r="G1220" s="88">
        <v>198238</v>
      </c>
      <c r="H1220" s="84" t="str">
        <f t="shared" ref="H1220:H1228" si="282">IF($B1220="N/A","N/A",IF(G1220&gt;10,"No",IF(G1220&lt;-10,"No","Yes")))</f>
        <v>N/A</v>
      </c>
      <c r="I1220" s="85">
        <v>-96.3</v>
      </c>
      <c r="J1220" s="85">
        <v>-36.9</v>
      </c>
      <c r="K1220" s="86" t="s">
        <v>112</v>
      </c>
      <c r="L1220" s="87" t="str">
        <f t="shared" ref="L1220:L1228" si="283">IF(J1220="Div by 0", "N/A", IF(K1220="N/A","N/A", IF(J1220&gt;VALUE(MID(K1220,1,2)), "No", IF(J1220&lt;-1*VALUE(MID(K1220,1,2)), "No", "Yes"))))</f>
        <v>No</v>
      </c>
    </row>
    <row r="1221" spans="1:12">
      <c r="A1221" s="164" t="s">
        <v>142</v>
      </c>
      <c r="B1221" s="82" t="s">
        <v>50</v>
      </c>
      <c r="C1221" s="83">
        <v>684</v>
      </c>
      <c r="D1221" s="84" t="str">
        <f t="shared" si="280"/>
        <v>N/A</v>
      </c>
      <c r="E1221" s="83">
        <v>18</v>
      </c>
      <c r="F1221" s="84" t="str">
        <f t="shared" si="281"/>
        <v>N/A</v>
      </c>
      <c r="G1221" s="83">
        <v>11</v>
      </c>
      <c r="H1221" s="84" t="str">
        <f t="shared" si="282"/>
        <v>N/A</v>
      </c>
      <c r="I1221" s="85">
        <v>-97.4</v>
      </c>
      <c r="J1221" s="85">
        <v>-38.9</v>
      </c>
      <c r="K1221" s="86" t="s">
        <v>112</v>
      </c>
      <c r="L1221" s="87" t="str">
        <f t="shared" si="283"/>
        <v>No</v>
      </c>
    </row>
    <row r="1222" spans="1:12">
      <c r="A1222" s="164" t="s">
        <v>456</v>
      </c>
      <c r="B1222" s="82" t="s">
        <v>50</v>
      </c>
      <c r="C1222" s="88">
        <v>12334.274853999999</v>
      </c>
      <c r="D1222" s="84" t="str">
        <f t="shared" si="280"/>
        <v>N/A</v>
      </c>
      <c r="E1222" s="88">
        <v>17463.888889000002</v>
      </c>
      <c r="F1222" s="84" t="str">
        <f t="shared" si="281"/>
        <v>N/A</v>
      </c>
      <c r="G1222" s="88">
        <v>18021.636364000002</v>
      </c>
      <c r="H1222" s="84" t="str">
        <f t="shared" si="282"/>
        <v>N/A</v>
      </c>
      <c r="I1222" s="85">
        <v>41.59</v>
      </c>
      <c r="J1222" s="85">
        <v>3.194</v>
      </c>
      <c r="K1222" s="86" t="s">
        <v>112</v>
      </c>
      <c r="L1222" s="87" t="str">
        <f t="shared" si="283"/>
        <v>Yes</v>
      </c>
    </row>
    <row r="1223" spans="1:12">
      <c r="A1223" s="164" t="s">
        <v>457</v>
      </c>
      <c r="B1223" s="82" t="s">
        <v>50</v>
      </c>
      <c r="C1223" s="88">
        <v>83139458</v>
      </c>
      <c r="D1223" s="84" t="str">
        <f t="shared" si="280"/>
        <v>N/A</v>
      </c>
      <c r="E1223" s="88">
        <v>96692146</v>
      </c>
      <c r="F1223" s="84" t="str">
        <f t="shared" si="281"/>
        <v>N/A</v>
      </c>
      <c r="G1223" s="88">
        <v>88998896</v>
      </c>
      <c r="H1223" s="84" t="str">
        <f t="shared" si="282"/>
        <v>N/A</v>
      </c>
      <c r="I1223" s="85">
        <v>16.3</v>
      </c>
      <c r="J1223" s="85">
        <v>-7.96</v>
      </c>
      <c r="K1223" s="86" t="s">
        <v>112</v>
      </c>
      <c r="L1223" s="87" t="str">
        <f t="shared" si="283"/>
        <v>Yes</v>
      </c>
    </row>
    <row r="1224" spans="1:12">
      <c r="A1224" s="164" t="s">
        <v>458</v>
      </c>
      <c r="B1224" s="82" t="s">
        <v>50</v>
      </c>
      <c r="C1224" s="83">
        <v>14138</v>
      </c>
      <c r="D1224" s="84" t="str">
        <f t="shared" si="280"/>
        <v>N/A</v>
      </c>
      <c r="E1224" s="83">
        <v>14225</v>
      </c>
      <c r="F1224" s="84" t="str">
        <f t="shared" si="281"/>
        <v>N/A</v>
      </c>
      <c r="G1224" s="83">
        <v>13214</v>
      </c>
      <c r="H1224" s="84" t="str">
        <f t="shared" si="282"/>
        <v>N/A</v>
      </c>
      <c r="I1224" s="85">
        <v>0.61539999999999995</v>
      </c>
      <c r="J1224" s="85">
        <v>-7.11</v>
      </c>
      <c r="K1224" s="86" t="s">
        <v>112</v>
      </c>
      <c r="L1224" s="87" t="str">
        <f t="shared" si="283"/>
        <v>Yes</v>
      </c>
    </row>
    <row r="1225" spans="1:12">
      <c r="A1225" s="164" t="s">
        <v>459</v>
      </c>
      <c r="B1225" s="82" t="s">
        <v>50</v>
      </c>
      <c r="C1225" s="88">
        <v>5880.5671241</v>
      </c>
      <c r="D1225" s="84" t="str">
        <f t="shared" si="280"/>
        <v>N/A</v>
      </c>
      <c r="E1225" s="88">
        <v>6797.3389103999998</v>
      </c>
      <c r="F1225" s="84" t="str">
        <f t="shared" si="281"/>
        <v>N/A</v>
      </c>
      <c r="G1225" s="88">
        <v>6735.1972151</v>
      </c>
      <c r="H1225" s="84" t="str">
        <f t="shared" si="282"/>
        <v>N/A</v>
      </c>
      <c r="I1225" s="85">
        <v>15.59</v>
      </c>
      <c r="J1225" s="85">
        <v>-0.91400000000000003</v>
      </c>
      <c r="K1225" s="86" t="s">
        <v>112</v>
      </c>
      <c r="L1225" s="87" t="str">
        <f t="shared" si="283"/>
        <v>Yes</v>
      </c>
    </row>
    <row r="1226" spans="1:12">
      <c r="A1226" s="164" t="s">
        <v>460</v>
      </c>
      <c r="B1226" s="82" t="s">
        <v>50</v>
      </c>
      <c r="C1226" s="88">
        <v>35907074</v>
      </c>
      <c r="D1226" s="84" t="str">
        <f t="shared" si="280"/>
        <v>N/A</v>
      </c>
      <c r="E1226" s="88">
        <v>34540488</v>
      </c>
      <c r="F1226" s="84" t="str">
        <f t="shared" si="281"/>
        <v>N/A</v>
      </c>
      <c r="G1226" s="88">
        <v>33415505</v>
      </c>
      <c r="H1226" s="84" t="str">
        <f t="shared" si="282"/>
        <v>N/A</v>
      </c>
      <c r="I1226" s="85">
        <v>-3.81</v>
      </c>
      <c r="J1226" s="85">
        <v>-3.26</v>
      </c>
      <c r="K1226" s="86" t="s">
        <v>112</v>
      </c>
      <c r="L1226" s="87" t="str">
        <f t="shared" si="283"/>
        <v>Yes</v>
      </c>
    </row>
    <row r="1227" spans="1:12">
      <c r="A1227" s="164" t="s">
        <v>143</v>
      </c>
      <c r="B1227" s="82" t="s">
        <v>50</v>
      </c>
      <c r="C1227" s="83">
        <v>3116</v>
      </c>
      <c r="D1227" s="84" t="str">
        <f t="shared" si="280"/>
        <v>N/A</v>
      </c>
      <c r="E1227" s="83">
        <v>2651</v>
      </c>
      <c r="F1227" s="84" t="str">
        <f t="shared" si="281"/>
        <v>N/A</v>
      </c>
      <c r="G1227" s="83">
        <v>2555</v>
      </c>
      <c r="H1227" s="84" t="str">
        <f t="shared" si="282"/>
        <v>N/A</v>
      </c>
      <c r="I1227" s="85">
        <v>-14.9</v>
      </c>
      <c r="J1227" s="85">
        <v>-3.62</v>
      </c>
      <c r="K1227" s="86" t="s">
        <v>112</v>
      </c>
      <c r="L1227" s="87" t="str">
        <f t="shared" si="283"/>
        <v>Yes</v>
      </c>
    </row>
    <row r="1228" spans="1:12">
      <c r="A1228" s="164" t="s">
        <v>461</v>
      </c>
      <c r="B1228" s="101" t="s">
        <v>50</v>
      </c>
      <c r="C1228" s="98">
        <v>11523.451220000001</v>
      </c>
      <c r="D1228" s="103" t="str">
        <f t="shared" si="280"/>
        <v>N/A</v>
      </c>
      <c r="E1228" s="98">
        <v>13029.229724999999</v>
      </c>
      <c r="F1228" s="103" t="str">
        <f t="shared" si="281"/>
        <v>N/A</v>
      </c>
      <c r="G1228" s="98">
        <v>13078.475538000001</v>
      </c>
      <c r="H1228" s="103" t="str">
        <f t="shared" si="282"/>
        <v>N/A</v>
      </c>
      <c r="I1228" s="104">
        <v>13.07</v>
      </c>
      <c r="J1228" s="104">
        <v>0.378</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1632.5294547000001</v>
      </c>
      <c r="D1230" s="107" t="str">
        <f t="shared" ref="D1230:D1249" si="284">IF($B1230="N/A","N/A",IF(C1230&gt;10,"No",IF(C1230&lt;-10,"No","Yes")))</f>
        <v>N/A</v>
      </c>
      <c r="E1230" s="159">
        <v>1676.6160371000001</v>
      </c>
      <c r="F1230" s="107" t="str">
        <f t="shared" ref="F1230:F1249" si="285">IF($B1230="N/A","N/A",IF(E1230&gt;10,"No",IF(E1230&lt;-10,"No","Yes")))</f>
        <v>N/A</v>
      </c>
      <c r="G1230" s="159">
        <v>1478.9517737000001</v>
      </c>
      <c r="H1230" s="107" t="str">
        <f t="shared" ref="H1230:H1249" si="286">IF($B1230="N/A","N/A",IF(G1230&gt;10,"No",IF(G1230&lt;-10,"No","Yes")))</f>
        <v>N/A</v>
      </c>
      <c r="I1230" s="108">
        <v>2.7010000000000001</v>
      </c>
      <c r="J1230" s="108">
        <v>-11.8</v>
      </c>
      <c r="K1230" s="118" t="s">
        <v>112</v>
      </c>
      <c r="L1230" s="109" t="str">
        <f t="shared" ref="L1230:L1249" si="287">IF(J1230="Div by 0", "N/A", IF(K1230="N/A","N/A", IF(J1230&gt;VALUE(MID(K1230,1,2)), "No", IF(J1230&lt;-1*VALUE(MID(K1230,1,2)), "No", "Yes"))))</f>
        <v>Yes</v>
      </c>
    </row>
    <row r="1231" spans="1:12">
      <c r="A1231" s="144" t="s">
        <v>583</v>
      </c>
      <c r="B1231" s="82" t="s">
        <v>50</v>
      </c>
      <c r="C1231" s="88">
        <v>493.67891973000002</v>
      </c>
      <c r="D1231" s="84" t="str">
        <f t="shared" si="284"/>
        <v>N/A</v>
      </c>
      <c r="E1231" s="88">
        <v>514.03526687999999</v>
      </c>
      <c r="F1231" s="84" t="str">
        <f t="shared" si="285"/>
        <v>N/A</v>
      </c>
      <c r="G1231" s="88">
        <v>428.42719218000002</v>
      </c>
      <c r="H1231" s="84" t="str">
        <f t="shared" si="286"/>
        <v>N/A</v>
      </c>
      <c r="I1231" s="85">
        <v>4.1230000000000002</v>
      </c>
      <c r="J1231" s="85">
        <v>-16.7</v>
      </c>
      <c r="K1231" s="86" t="s">
        <v>112</v>
      </c>
      <c r="L1231" s="87" t="str">
        <f t="shared" si="287"/>
        <v>No</v>
      </c>
    </row>
    <row r="1232" spans="1:12">
      <c r="A1232" s="144" t="s">
        <v>586</v>
      </c>
      <c r="B1232" s="82" t="s">
        <v>50</v>
      </c>
      <c r="C1232" s="88">
        <v>2475.0587642</v>
      </c>
      <c r="D1232" s="84" t="str">
        <f t="shared" si="284"/>
        <v>N/A</v>
      </c>
      <c r="E1232" s="88">
        <v>2577.9726002000002</v>
      </c>
      <c r="F1232" s="84" t="str">
        <f t="shared" si="285"/>
        <v>N/A</v>
      </c>
      <c r="G1232" s="88">
        <v>2315.9336632999998</v>
      </c>
      <c r="H1232" s="84" t="str">
        <f t="shared" si="286"/>
        <v>N/A</v>
      </c>
      <c r="I1232" s="85">
        <v>4.1580000000000004</v>
      </c>
      <c r="J1232" s="85">
        <v>-10.199999999999999</v>
      </c>
      <c r="K1232" s="86" t="s">
        <v>112</v>
      </c>
      <c r="L1232" s="87" t="str">
        <f t="shared" si="287"/>
        <v>Yes</v>
      </c>
    </row>
    <row r="1233" spans="1:12">
      <c r="A1233" s="144" t="s">
        <v>589</v>
      </c>
      <c r="B1233" s="82" t="s">
        <v>50</v>
      </c>
      <c r="C1233" s="88">
        <v>186.93041872000001</v>
      </c>
      <c r="D1233" s="84" t="str">
        <f t="shared" si="284"/>
        <v>N/A</v>
      </c>
      <c r="E1233" s="88">
        <v>84.718163227000005</v>
      </c>
      <c r="F1233" s="84" t="str">
        <f t="shared" si="285"/>
        <v>N/A</v>
      </c>
      <c r="G1233" s="88">
        <v>65.700666787000003</v>
      </c>
      <c r="H1233" s="84" t="str">
        <f t="shared" si="286"/>
        <v>N/A</v>
      </c>
      <c r="I1233" s="85">
        <v>-54.7</v>
      </c>
      <c r="J1233" s="85">
        <v>-22.4</v>
      </c>
      <c r="K1233" s="86" t="s">
        <v>112</v>
      </c>
      <c r="L1233" s="87" t="str">
        <f t="shared" si="287"/>
        <v>No</v>
      </c>
    </row>
    <row r="1234" spans="1:12">
      <c r="A1234" s="144" t="s">
        <v>591</v>
      </c>
      <c r="B1234" s="82" t="s">
        <v>50</v>
      </c>
      <c r="C1234" s="88">
        <v>86.881049016999995</v>
      </c>
      <c r="D1234" s="84" t="str">
        <f t="shared" si="284"/>
        <v>N/A</v>
      </c>
      <c r="E1234" s="88">
        <v>67.546470428000006</v>
      </c>
      <c r="F1234" s="84" t="str">
        <f t="shared" si="285"/>
        <v>N/A</v>
      </c>
      <c r="G1234" s="88">
        <v>88.268960504000006</v>
      </c>
      <c r="H1234" s="84" t="str">
        <f t="shared" si="286"/>
        <v>N/A</v>
      </c>
      <c r="I1234" s="85">
        <v>-22.3</v>
      </c>
      <c r="J1234" s="85">
        <v>30.68</v>
      </c>
      <c r="K1234" s="86" t="s">
        <v>112</v>
      </c>
      <c r="L1234" s="87" t="str">
        <f t="shared" si="287"/>
        <v>No</v>
      </c>
    </row>
    <row r="1235" spans="1:12">
      <c r="A1235" s="164" t="s">
        <v>627</v>
      </c>
      <c r="B1235" s="82" t="s">
        <v>50</v>
      </c>
      <c r="C1235" s="88">
        <v>8735.3385978999995</v>
      </c>
      <c r="D1235" s="84" t="str">
        <f t="shared" si="284"/>
        <v>N/A</v>
      </c>
      <c r="E1235" s="88">
        <v>9113.0245818000003</v>
      </c>
      <c r="F1235" s="84" t="str">
        <f t="shared" si="285"/>
        <v>N/A</v>
      </c>
      <c r="G1235" s="88">
        <v>8323.8052955000003</v>
      </c>
      <c r="H1235" s="84" t="str">
        <f t="shared" si="286"/>
        <v>N/A</v>
      </c>
      <c r="I1235" s="85">
        <v>4.3239999999999998</v>
      </c>
      <c r="J1235" s="85">
        <v>-8.66</v>
      </c>
      <c r="K1235" s="86" t="s">
        <v>112</v>
      </c>
      <c r="L1235" s="87" t="str">
        <f t="shared" si="287"/>
        <v>Yes</v>
      </c>
    </row>
    <row r="1236" spans="1:12">
      <c r="A1236" s="144" t="s">
        <v>583</v>
      </c>
      <c r="B1236" s="82" t="s">
        <v>50</v>
      </c>
      <c r="C1236" s="88">
        <v>17485.877604000001</v>
      </c>
      <c r="D1236" s="84" t="str">
        <f t="shared" si="284"/>
        <v>N/A</v>
      </c>
      <c r="E1236" s="88">
        <v>19249.593481</v>
      </c>
      <c r="F1236" s="84" t="str">
        <f t="shared" si="285"/>
        <v>N/A</v>
      </c>
      <c r="G1236" s="88">
        <v>17630.590529000001</v>
      </c>
      <c r="H1236" s="84" t="str">
        <f t="shared" si="286"/>
        <v>N/A</v>
      </c>
      <c r="I1236" s="85">
        <v>10.09</v>
      </c>
      <c r="J1236" s="85">
        <v>-8.41</v>
      </c>
      <c r="K1236" s="86" t="s">
        <v>112</v>
      </c>
      <c r="L1236" s="87" t="str">
        <f t="shared" si="287"/>
        <v>Yes</v>
      </c>
    </row>
    <row r="1237" spans="1:12">
      <c r="A1237" s="144" t="s">
        <v>586</v>
      </c>
      <c r="B1237" s="82" t="s">
        <v>50</v>
      </c>
      <c r="C1237" s="88">
        <v>6524.6950795000002</v>
      </c>
      <c r="D1237" s="84" t="str">
        <f t="shared" si="284"/>
        <v>N/A</v>
      </c>
      <c r="E1237" s="88">
        <v>6740.6523534999997</v>
      </c>
      <c r="F1237" s="84" t="str">
        <f t="shared" si="285"/>
        <v>N/A</v>
      </c>
      <c r="G1237" s="88">
        <v>6337.7123506999997</v>
      </c>
      <c r="H1237" s="84" t="str">
        <f t="shared" si="286"/>
        <v>N/A</v>
      </c>
      <c r="I1237" s="85">
        <v>3.31</v>
      </c>
      <c r="J1237" s="85">
        <v>-5.98</v>
      </c>
      <c r="K1237" s="86" t="s">
        <v>112</v>
      </c>
      <c r="L1237" s="87" t="str">
        <f t="shared" si="287"/>
        <v>Yes</v>
      </c>
    </row>
    <row r="1238" spans="1:12">
      <c r="A1238" s="144" t="s">
        <v>589</v>
      </c>
      <c r="B1238" s="82" t="s">
        <v>50</v>
      </c>
      <c r="C1238" s="88">
        <v>439.48419539999998</v>
      </c>
      <c r="D1238" s="84" t="str">
        <f t="shared" si="284"/>
        <v>N/A</v>
      </c>
      <c r="E1238" s="88">
        <v>247.31362707</v>
      </c>
      <c r="F1238" s="84" t="str">
        <f t="shared" si="285"/>
        <v>N/A</v>
      </c>
      <c r="G1238" s="88">
        <v>216.34330510000001</v>
      </c>
      <c r="H1238" s="84" t="str">
        <f t="shared" si="286"/>
        <v>N/A</v>
      </c>
      <c r="I1238" s="85">
        <v>-43.7</v>
      </c>
      <c r="J1238" s="85">
        <v>-12.5</v>
      </c>
      <c r="K1238" s="86" t="s">
        <v>112</v>
      </c>
      <c r="L1238" s="87" t="str">
        <f t="shared" si="287"/>
        <v>Yes</v>
      </c>
    </row>
    <row r="1239" spans="1:12">
      <c r="A1239" s="144" t="s">
        <v>591</v>
      </c>
      <c r="B1239" s="82" t="s">
        <v>50</v>
      </c>
      <c r="C1239" s="88">
        <v>2.8804246019000002</v>
      </c>
      <c r="D1239" s="84" t="str">
        <f t="shared" si="284"/>
        <v>N/A</v>
      </c>
      <c r="E1239" s="88">
        <v>2.2090487871</v>
      </c>
      <c r="F1239" s="84" t="str">
        <f t="shared" si="285"/>
        <v>N/A</v>
      </c>
      <c r="G1239" s="88">
        <v>14.002907681</v>
      </c>
      <c r="H1239" s="84" t="str">
        <f t="shared" si="286"/>
        <v>N/A</v>
      </c>
      <c r="I1239" s="85">
        <v>-23.3</v>
      </c>
      <c r="J1239" s="85">
        <v>533.9</v>
      </c>
      <c r="K1239" s="86" t="s">
        <v>112</v>
      </c>
      <c r="L1239" s="87" t="str">
        <f t="shared" si="287"/>
        <v>No</v>
      </c>
    </row>
    <row r="1240" spans="1:12">
      <c r="A1240" s="164" t="s">
        <v>240</v>
      </c>
      <c r="B1240" s="82" t="s">
        <v>50</v>
      </c>
      <c r="C1240" s="88">
        <v>1090.5140097999999</v>
      </c>
      <c r="D1240" s="84" t="str">
        <f t="shared" si="284"/>
        <v>N/A</v>
      </c>
      <c r="E1240" s="88">
        <v>1040.8135553</v>
      </c>
      <c r="F1240" s="84" t="str">
        <f t="shared" si="285"/>
        <v>N/A</v>
      </c>
      <c r="G1240" s="88">
        <v>763.12350337999999</v>
      </c>
      <c r="H1240" s="84" t="str">
        <f t="shared" si="286"/>
        <v>N/A</v>
      </c>
      <c r="I1240" s="85">
        <v>-4.5599999999999996</v>
      </c>
      <c r="J1240" s="85">
        <v>-26.7</v>
      </c>
      <c r="K1240" s="86" t="s">
        <v>112</v>
      </c>
      <c r="L1240" s="87" t="str">
        <f t="shared" si="287"/>
        <v>No</v>
      </c>
    </row>
    <row r="1241" spans="1:12">
      <c r="A1241" s="144" t="s">
        <v>583</v>
      </c>
      <c r="B1241" s="82" t="s">
        <v>50</v>
      </c>
      <c r="C1241" s="88">
        <v>177.80777886999999</v>
      </c>
      <c r="D1241" s="84" t="str">
        <f t="shared" si="284"/>
        <v>N/A</v>
      </c>
      <c r="E1241" s="88">
        <v>131.29418749999999</v>
      </c>
      <c r="F1241" s="84" t="str">
        <f t="shared" si="285"/>
        <v>N/A</v>
      </c>
      <c r="G1241" s="88">
        <v>92.637702414000003</v>
      </c>
      <c r="H1241" s="84" t="str">
        <f t="shared" si="286"/>
        <v>N/A</v>
      </c>
      <c r="I1241" s="85">
        <v>-26.2</v>
      </c>
      <c r="J1241" s="85">
        <v>-29.4</v>
      </c>
      <c r="K1241" s="86" t="s">
        <v>112</v>
      </c>
      <c r="L1241" s="87" t="str">
        <f t="shared" si="287"/>
        <v>No</v>
      </c>
    </row>
    <row r="1242" spans="1:12">
      <c r="A1242" s="144" t="s">
        <v>586</v>
      </c>
      <c r="B1242" s="82" t="s">
        <v>50</v>
      </c>
      <c r="C1242" s="88">
        <v>1711.8976871</v>
      </c>
      <c r="D1242" s="84" t="str">
        <f t="shared" si="284"/>
        <v>N/A</v>
      </c>
      <c r="E1242" s="88">
        <v>1662.6101816</v>
      </c>
      <c r="F1242" s="84" t="str">
        <f t="shared" si="285"/>
        <v>N/A</v>
      </c>
      <c r="G1242" s="88">
        <v>1235.8557946000001</v>
      </c>
      <c r="H1242" s="84" t="str">
        <f t="shared" si="286"/>
        <v>N/A</v>
      </c>
      <c r="I1242" s="85">
        <v>-2.88</v>
      </c>
      <c r="J1242" s="85">
        <v>-25.7</v>
      </c>
      <c r="K1242" s="86" t="s">
        <v>112</v>
      </c>
      <c r="L1242" s="87" t="str">
        <f t="shared" si="287"/>
        <v>No</v>
      </c>
    </row>
    <row r="1243" spans="1:12">
      <c r="A1243" s="144" t="s">
        <v>589</v>
      </c>
      <c r="B1243" s="82" t="s">
        <v>50</v>
      </c>
      <c r="C1243" s="88">
        <v>153.82163383</v>
      </c>
      <c r="D1243" s="84" t="str">
        <f t="shared" si="284"/>
        <v>N/A</v>
      </c>
      <c r="E1243" s="88">
        <v>155.68284068</v>
      </c>
      <c r="F1243" s="84" t="str">
        <f t="shared" si="285"/>
        <v>N/A</v>
      </c>
      <c r="G1243" s="88">
        <v>110.96269598000001</v>
      </c>
      <c r="H1243" s="84" t="str">
        <f t="shared" si="286"/>
        <v>N/A</v>
      </c>
      <c r="I1243" s="85">
        <v>1.21</v>
      </c>
      <c r="J1243" s="85">
        <v>-28.7</v>
      </c>
      <c r="K1243" s="86" t="s">
        <v>112</v>
      </c>
      <c r="L1243" s="87" t="str">
        <f t="shared" si="287"/>
        <v>No</v>
      </c>
    </row>
    <row r="1244" spans="1:12">
      <c r="A1244" s="144" t="s">
        <v>591</v>
      </c>
      <c r="B1244" s="82" t="s">
        <v>50</v>
      </c>
      <c r="C1244" s="88">
        <v>147.38682485000001</v>
      </c>
      <c r="D1244" s="84" t="str">
        <f t="shared" si="284"/>
        <v>N/A</v>
      </c>
      <c r="E1244" s="88">
        <v>112.06105205999999</v>
      </c>
      <c r="F1244" s="84" t="str">
        <f t="shared" si="285"/>
        <v>N/A</v>
      </c>
      <c r="G1244" s="88">
        <v>87.182699296999999</v>
      </c>
      <c r="H1244" s="84" t="str">
        <f t="shared" si="286"/>
        <v>N/A</v>
      </c>
      <c r="I1244" s="85">
        <v>-24</v>
      </c>
      <c r="J1244" s="85">
        <v>-22.2</v>
      </c>
      <c r="K1244" s="86" t="s">
        <v>112</v>
      </c>
      <c r="L1244" s="87" t="str">
        <f t="shared" si="287"/>
        <v>No</v>
      </c>
    </row>
    <row r="1245" spans="1:12">
      <c r="A1245" s="164" t="s">
        <v>628</v>
      </c>
      <c r="B1245" s="82" t="s">
        <v>50</v>
      </c>
      <c r="C1245" s="88">
        <v>5738.1482802999999</v>
      </c>
      <c r="D1245" s="84" t="str">
        <f t="shared" si="284"/>
        <v>N/A</v>
      </c>
      <c r="E1245" s="88">
        <v>6265.8083248000003</v>
      </c>
      <c r="F1245" s="84" t="str">
        <f t="shared" si="285"/>
        <v>N/A</v>
      </c>
      <c r="G1245" s="88">
        <v>6137.9597821999996</v>
      </c>
      <c r="H1245" s="84" t="str">
        <f t="shared" si="286"/>
        <v>N/A</v>
      </c>
      <c r="I1245" s="85">
        <v>9.1959999999999997</v>
      </c>
      <c r="J1245" s="85">
        <v>-2.04</v>
      </c>
      <c r="K1245" s="86" t="s">
        <v>112</v>
      </c>
      <c r="L1245" s="87" t="str">
        <f t="shared" si="287"/>
        <v>Yes</v>
      </c>
    </row>
    <row r="1246" spans="1:12">
      <c r="A1246" s="144" t="s">
        <v>583</v>
      </c>
      <c r="B1246" s="82" t="s">
        <v>50</v>
      </c>
      <c r="C1246" s="88">
        <v>2646.0821744</v>
      </c>
      <c r="D1246" s="84" t="str">
        <f t="shared" si="284"/>
        <v>N/A</v>
      </c>
      <c r="E1246" s="88">
        <v>3205.4188684000001</v>
      </c>
      <c r="F1246" s="84" t="str">
        <f t="shared" si="285"/>
        <v>N/A</v>
      </c>
      <c r="G1246" s="88">
        <v>3490.2125267000001</v>
      </c>
      <c r="H1246" s="84" t="str">
        <f t="shared" si="286"/>
        <v>N/A</v>
      </c>
      <c r="I1246" s="85">
        <v>21.14</v>
      </c>
      <c r="J1246" s="85">
        <v>8.8849999999999998</v>
      </c>
      <c r="K1246" s="86" t="s">
        <v>112</v>
      </c>
      <c r="L1246" s="87" t="str">
        <f t="shared" si="287"/>
        <v>Yes</v>
      </c>
    </row>
    <row r="1247" spans="1:12">
      <c r="A1247" s="144" t="s">
        <v>586</v>
      </c>
      <c r="B1247" s="82" t="s">
        <v>50</v>
      </c>
      <c r="C1247" s="88">
        <v>8028.5366579000001</v>
      </c>
      <c r="D1247" s="84" t="str">
        <f t="shared" si="284"/>
        <v>N/A</v>
      </c>
      <c r="E1247" s="88">
        <v>8680.0846084999994</v>
      </c>
      <c r="F1247" s="84" t="str">
        <f t="shared" si="285"/>
        <v>N/A</v>
      </c>
      <c r="G1247" s="88">
        <v>8590.4762695000009</v>
      </c>
      <c r="H1247" s="84" t="str">
        <f t="shared" si="286"/>
        <v>N/A</v>
      </c>
      <c r="I1247" s="85">
        <v>8.1150000000000002</v>
      </c>
      <c r="J1247" s="85">
        <v>-1.03</v>
      </c>
      <c r="K1247" s="86" t="s">
        <v>112</v>
      </c>
      <c r="L1247" s="87" t="str">
        <f t="shared" si="287"/>
        <v>Yes</v>
      </c>
    </row>
    <row r="1248" spans="1:12">
      <c r="A1248" s="144" t="s">
        <v>589</v>
      </c>
      <c r="B1248" s="82" t="s">
        <v>50</v>
      </c>
      <c r="C1248" s="88">
        <v>2417.1311575999998</v>
      </c>
      <c r="D1248" s="84" t="str">
        <f t="shared" si="284"/>
        <v>N/A</v>
      </c>
      <c r="E1248" s="88">
        <v>2754.8473693999999</v>
      </c>
      <c r="F1248" s="84" t="str">
        <f t="shared" si="285"/>
        <v>N/A</v>
      </c>
      <c r="G1248" s="88">
        <v>1854.2085059999999</v>
      </c>
      <c r="H1248" s="84" t="str">
        <f t="shared" si="286"/>
        <v>N/A</v>
      </c>
      <c r="I1248" s="85">
        <v>13.97</v>
      </c>
      <c r="J1248" s="85">
        <v>-32.700000000000003</v>
      </c>
      <c r="K1248" s="86" t="s">
        <v>112</v>
      </c>
      <c r="L1248" s="87" t="str">
        <f t="shared" si="287"/>
        <v>No</v>
      </c>
    </row>
    <row r="1249" spans="1:12">
      <c r="A1249" s="144" t="s">
        <v>591</v>
      </c>
      <c r="B1249" s="101" t="s">
        <v>50</v>
      </c>
      <c r="C1249" s="98">
        <v>589.43552919000001</v>
      </c>
      <c r="D1249" s="103" t="str">
        <f t="shared" si="284"/>
        <v>N/A</v>
      </c>
      <c r="E1249" s="98">
        <v>606.15344780999999</v>
      </c>
      <c r="F1249" s="103" t="str">
        <f t="shared" si="285"/>
        <v>N/A</v>
      </c>
      <c r="G1249" s="98">
        <v>547.76011630999994</v>
      </c>
      <c r="H1249" s="103" t="str">
        <f t="shared" si="286"/>
        <v>N/A</v>
      </c>
      <c r="I1249" s="104">
        <v>2.8359999999999999</v>
      </c>
      <c r="J1249" s="104">
        <v>-9.6300000000000008</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16.865674008999999</v>
      </c>
      <c r="D1251" s="107" t="str">
        <f t="shared" ref="D1251:D1280" si="288">IF($B1251="N/A","N/A",IF(C1251&gt;10,"No",IF(C1251&lt;-10,"No","Yes")))</f>
        <v>N/A</v>
      </c>
      <c r="E1251" s="117">
        <v>16.629231132000001</v>
      </c>
      <c r="F1251" s="107" t="str">
        <f t="shared" ref="F1251:F1280" si="289">IF($B1251="N/A","N/A",IF(E1251&gt;10,"No",IF(E1251&lt;-10,"No","Yes")))</f>
        <v>N/A</v>
      </c>
      <c r="G1251" s="117">
        <v>15.58081773</v>
      </c>
      <c r="H1251" s="107" t="str">
        <f t="shared" ref="H1251:H1280" si="290">IF($B1251="N/A","N/A",IF(G1251&gt;10,"No",IF(G1251&lt;-10,"No","Yes")))</f>
        <v>N/A</v>
      </c>
      <c r="I1251" s="108">
        <v>-1.4</v>
      </c>
      <c r="J1251" s="108">
        <v>-6.3</v>
      </c>
      <c r="K1251" s="118" t="s">
        <v>112</v>
      </c>
      <c r="L1251" s="109" t="str">
        <f t="shared" ref="L1251:L1280" si="291">IF(J1251="Div by 0", "N/A", IF(K1251="N/A","N/A", IF(J1251&gt;VALUE(MID(K1251,1,2)), "No", IF(J1251&lt;-1*VALUE(MID(K1251,1,2)), "No", "Yes"))))</f>
        <v>Yes</v>
      </c>
    </row>
    <row r="1252" spans="1:12">
      <c r="A1252" s="144" t="s">
        <v>583</v>
      </c>
      <c r="B1252" s="82" t="s">
        <v>50</v>
      </c>
      <c r="C1252" s="90">
        <v>20.728258988</v>
      </c>
      <c r="D1252" s="84" t="str">
        <f t="shared" si="288"/>
        <v>N/A</v>
      </c>
      <c r="E1252" s="90">
        <v>20.34673158</v>
      </c>
      <c r="F1252" s="84" t="str">
        <f t="shared" si="289"/>
        <v>N/A</v>
      </c>
      <c r="G1252" s="90">
        <v>20.574396578000002</v>
      </c>
      <c r="H1252" s="84" t="str">
        <f t="shared" si="290"/>
        <v>N/A</v>
      </c>
      <c r="I1252" s="85">
        <v>-1.84</v>
      </c>
      <c r="J1252" s="85">
        <v>1.119</v>
      </c>
      <c r="K1252" s="86" t="s">
        <v>112</v>
      </c>
      <c r="L1252" s="87" t="str">
        <f t="shared" si="291"/>
        <v>Yes</v>
      </c>
    </row>
    <row r="1253" spans="1:12">
      <c r="A1253" s="144" t="s">
        <v>586</v>
      </c>
      <c r="B1253" s="82" t="s">
        <v>50</v>
      </c>
      <c r="C1253" s="90">
        <v>17.966488754</v>
      </c>
      <c r="D1253" s="84" t="str">
        <f t="shared" si="288"/>
        <v>N/A</v>
      </c>
      <c r="E1253" s="90">
        <v>18.126224387000001</v>
      </c>
      <c r="F1253" s="84" t="str">
        <f t="shared" si="289"/>
        <v>N/A</v>
      </c>
      <c r="G1253" s="90">
        <v>16.610003536000001</v>
      </c>
      <c r="H1253" s="84" t="str">
        <f t="shared" si="290"/>
        <v>N/A</v>
      </c>
      <c r="I1253" s="85">
        <v>0.8891</v>
      </c>
      <c r="J1253" s="85">
        <v>-8.36</v>
      </c>
      <c r="K1253" s="86" t="s">
        <v>112</v>
      </c>
      <c r="L1253" s="87" t="str">
        <f t="shared" si="291"/>
        <v>Yes</v>
      </c>
    </row>
    <row r="1254" spans="1:12">
      <c r="A1254" s="144" t="s">
        <v>589</v>
      </c>
      <c r="B1254" s="82" t="s">
        <v>50</v>
      </c>
      <c r="C1254" s="90">
        <v>1.5394088669999999</v>
      </c>
      <c r="D1254" s="84" t="str">
        <f t="shared" si="288"/>
        <v>N/A</v>
      </c>
      <c r="E1254" s="90">
        <v>1.7103550846</v>
      </c>
      <c r="F1254" s="84" t="str">
        <f t="shared" si="289"/>
        <v>N/A</v>
      </c>
      <c r="G1254" s="90">
        <v>1.1173184357999999</v>
      </c>
      <c r="H1254" s="84" t="str">
        <f t="shared" si="290"/>
        <v>N/A</v>
      </c>
      <c r="I1254" s="85">
        <v>11.1</v>
      </c>
      <c r="J1254" s="85">
        <v>-34.700000000000003</v>
      </c>
      <c r="K1254" s="86" t="s">
        <v>112</v>
      </c>
      <c r="L1254" s="87" t="str">
        <f t="shared" si="291"/>
        <v>No</v>
      </c>
    </row>
    <row r="1255" spans="1:12">
      <c r="A1255" s="144" t="s">
        <v>591</v>
      </c>
      <c r="B1255" s="82" t="s">
        <v>50</v>
      </c>
      <c r="C1255" s="90">
        <v>6.3378083047000002</v>
      </c>
      <c r="D1255" s="84" t="str">
        <f t="shared" si="288"/>
        <v>N/A</v>
      </c>
      <c r="E1255" s="90">
        <v>6.0234396293000003</v>
      </c>
      <c r="F1255" s="84" t="str">
        <f t="shared" si="289"/>
        <v>N/A</v>
      </c>
      <c r="G1255" s="90">
        <v>6.0576690089999996</v>
      </c>
      <c r="H1255" s="84" t="str">
        <f t="shared" si="290"/>
        <v>N/A</v>
      </c>
      <c r="I1255" s="85">
        <v>-4.96</v>
      </c>
      <c r="J1255" s="85">
        <v>0.56830000000000003</v>
      </c>
      <c r="K1255" s="86" t="s">
        <v>112</v>
      </c>
      <c r="L1255" s="87" t="str">
        <f t="shared" si="291"/>
        <v>Yes</v>
      </c>
    </row>
    <row r="1256" spans="1:12" ht="12.75" customHeight="1">
      <c r="A1256" s="164" t="s">
        <v>498</v>
      </c>
      <c r="B1256" s="82" t="s">
        <v>50</v>
      </c>
      <c r="C1256" s="90">
        <v>16.669045239999999</v>
      </c>
      <c r="D1256" s="84" t="str">
        <f t="shared" si="288"/>
        <v>N/A</v>
      </c>
      <c r="E1256" s="90">
        <v>16.219272755999999</v>
      </c>
      <c r="F1256" s="84" t="str">
        <f t="shared" si="289"/>
        <v>N/A</v>
      </c>
      <c r="G1256" s="90">
        <v>15.67953127</v>
      </c>
      <c r="H1256" s="84" t="str">
        <f t="shared" si="290"/>
        <v>N/A</v>
      </c>
      <c r="I1256" s="85">
        <v>-2.7</v>
      </c>
      <c r="J1256" s="85">
        <v>-3.33</v>
      </c>
      <c r="K1256" s="86" t="s">
        <v>112</v>
      </c>
      <c r="L1256" s="87" t="str">
        <f t="shared" si="291"/>
        <v>Yes</v>
      </c>
    </row>
    <row r="1257" spans="1:12">
      <c r="A1257" s="144" t="s">
        <v>583</v>
      </c>
      <c r="B1257" s="82" t="s">
        <v>50</v>
      </c>
      <c r="C1257" s="90">
        <v>44.855444630000001</v>
      </c>
      <c r="D1257" s="84" t="str">
        <f t="shared" si="288"/>
        <v>N/A</v>
      </c>
      <c r="E1257" s="90">
        <v>44.606067803000002</v>
      </c>
      <c r="F1257" s="84" t="str">
        <f t="shared" si="289"/>
        <v>N/A</v>
      </c>
      <c r="G1257" s="90">
        <v>44.155209288000002</v>
      </c>
      <c r="H1257" s="84" t="str">
        <f t="shared" si="290"/>
        <v>N/A</v>
      </c>
      <c r="I1257" s="85">
        <v>-0.55600000000000005</v>
      </c>
      <c r="J1257" s="85">
        <v>-1.01</v>
      </c>
      <c r="K1257" s="86" t="s">
        <v>112</v>
      </c>
      <c r="L1257" s="87" t="str">
        <f t="shared" si="291"/>
        <v>Yes</v>
      </c>
    </row>
    <row r="1258" spans="1:12">
      <c r="A1258" s="144" t="s">
        <v>586</v>
      </c>
      <c r="B1258" s="82" t="s">
        <v>50</v>
      </c>
      <c r="C1258" s="90">
        <v>7.1988103773000001</v>
      </c>
      <c r="D1258" s="84" t="str">
        <f t="shared" si="288"/>
        <v>N/A</v>
      </c>
      <c r="E1258" s="90">
        <v>7.3516175147</v>
      </c>
      <c r="F1258" s="84" t="str">
        <f t="shared" si="289"/>
        <v>N/A</v>
      </c>
      <c r="G1258" s="90">
        <v>7.0688389044999997</v>
      </c>
      <c r="H1258" s="84" t="str">
        <f t="shared" si="290"/>
        <v>N/A</v>
      </c>
      <c r="I1258" s="85">
        <v>2.1230000000000002</v>
      </c>
      <c r="J1258" s="85">
        <v>-3.85</v>
      </c>
      <c r="K1258" s="86" t="s">
        <v>112</v>
      </c>
      <c r="L1258" s="87" t="str">
        <f t="shared" si="291"/>
        <v>Yes</v>
      </c>
    </row>
    <row r="1259" spans="1:12">
      <c r="A1259" s="144" t="s">
        <v>589</v>
      </c>
      <c r="B1259" s="82" t="s">
        <v>50</v>
      </c>
      <c r="C1259" s="90">
        <v>0.53366174060000005</v>
      </c>
      <c r="D1259" s="84" t="str">
        <f t="shared" si="288"/>
        <v>N/A</v>
      </c>
      <c r="E1259" s="90">
        <v>0.55772448409999997</v>
      </c>
      <c r="F1259" s="84" t="str">
        <f t="shared" si="289"/>
        <v>N/A</v>
      </c>
      <c r="G1259" s="90">
        <v>0.32438277170000002</v>
      </c>
      <c r="H1259" s="84" t="str">
        <f t="shared" si="290"/>
        <v>N/A</v>
      </c>
      <c r="I1259" s="85">
        <v>4.5090000000000003</v>
      </c>
      <c r="J1259" s="85">
        <v>-41.8</v>
      </c>
      <c r="K1259" s="86" t="s">
        <v>112</v>
      </c>
      <c r="L1259" s="87" t="str">
        <f t="shared" si="291"/>
        <v>No</v>
      </c>
    </row>
    <row r="1260" spans="1:12">
      <c r="A1260" s="144" t="s">
        <v>591</v>
      </c>
      <c r="B1260" s="82" t="s">
        <v>50</v>
      </c>
      <c r="C1260" s="90">
        <v>6.2441461099999998E-2</v>
      </c>
      <c r="D1260" s="84" t="str">
        <f t="shared" si="288"/>
        <v>N/A</v>
      </c>
      <c r="E1260" s="90">
        <v>0.16353229759999999</v>
      </c>
      <c r="F1260" s="84" t="str">
        <f t="shared" si="289"/>
        <v>N/A</v>
      </c>
      <c r="G1260" s="90">
        <v>0.12115338019999999</v>
      </c>
      <c r="H1260" s="84" t="str">
        <f t="shared" si="290"/>
        <v>N/A</v>
      </c>
      <c r="I1260" s="85">
        <v>161.9</v>
      </c>
      <c r="J1260" s="85">
        <v>-25.9</v>
      </c>
      <c r="K1260" s="86" t="s">
        <v>112</v>
      </c>
      <c r="L1260" s="87" t="str">
        <f t="shared" si="291"/>
        <v>No</v>
      </c>
    </row>
    <row r="1261" spans="1:12">
      <c r="A1261" s="164" t="s">
        <v>499</v>
      </c>
      <c r="B1261" s="82" t="s">
        <v>50</v>
      </c>
      <c r="C1261" s="90">
        <v>68.079539507999996</v>
      </c>
      <c r="D1261" s="84" t="str">
        <f t="shared" si="288"/>
        <v>N/A</v>
      </c>
      <c r="E1261" s="90">
        <v>63.199560198</v>
      </c>
      <c r="F1261" s="84" t="str">
        <f t="shared" si="289"/>
        <v>N/A</v>
      </c>
      <c r="G1261" s="90">
        <v>61.474652910000003</v>
      </c>
      <c r="H1261" s="84" t="str">
        <f t="shared" si="290"/>
        <v>N/A</v>
      </c>
      <c r="I1261" s="85">
        <v>-7.17</v>
      </c>
      <c r="J1261" s="85">
        <v>-2.73</v>
      </c>
      <c r="K1261" s="86" t="s">
        <v>112</v>
      </c>
      <c r="L1261" s="87" t="str">
        <f t="shared" si="291"/>
        <v>Yes</v>
      </c>
    </row>
    <row r="1262" spans="1:12">
      <c r="A1262" s="144" t="s">
        <v>583</v>
      </c>
      <c r="B1262" s="82" t="s">
        <v>50</v>
      </c>
      <c r="C1262" s="90">
        <v>61.850077904000003</v>
      </c>
      <c r="D1262" s="84" t="str">
        <f t="shared" si="288"/>
        <v>N/A</v>
      </c>
      <c r="E1262" s="90">
        <v>53.262482931000001</v>
      </c>
      <c r="F1262" s="84" t="str">
        <f t="shared" si="289"/>
        <v>N/A</v>
      </c>
      <c r="G1262" s="90">
        <v>52.263978002000002</v>
      </c>
      <c r="H1262" s="84" t="str">
        <f t="shared" si="290"/>
        <v>N/A</v>
      </c>
      <c r="I1262" s="85">
        <v>-13.9</v>
      </c>
      <c r="J1262" s="85">
        <v>-1.87</v>
      </c>
      <c r="K1262" s="86" t="s">
        <v>112</v>
      </c>
      <c r="L1262" s="87" t="str">
        <f t="shared" si="291"/>
        <v>Yes</v>
      </c>
    </row>
    <row r="1263" spans="1:12">
      <c r="A1263" s="144" t="s">
        <v>586</v>
      </c>
      <c r="B1263" s="82" t="s">
        <v>50</v>
      </c>
      <c r="C1263" s="90">
        <v>74.970126663000002</v>
      </c>
      <c r="D1263" s="84" t="str">
        <f t="shared" si="288"/>
        <v>N/A</v>
      </c>
      <c r="E1263" s="90">
        <v>71.271244772000003</v>
      </c>
      <c r="F1263" s="84" t="str">
        <f t="shared" si="289"/>
        <v>N/A</v>
      </c>
      <c r="G1263" s="90">
        <v>69.323034242999995</v>
      </c>
      <c r="H1263" s="84" t="str">
        <f t="shared" si="290"/>
        <v>N/A</v>
      </c>
      <c r="I1263" s="85">
        <v>-4.93</v>
      </c>
      <c r="J1263" s="85">
        <v>-2.73</v>
      </c>
      <c r="K1263" s="86" t="s">
        <v>112</v>
      </c>
      <c r="L1263" s="87" t="str">
        <f t="shared" si="291"/>
        <v>Yes</v>
      </c>
    </row>
    <row r="1264" spans="1:12">
      <c r="A1264" s="144" t="s">
        <v>589</v>
      </c>
      <c r="B1264" s="82" t="s">
        <v>50</v>
      </c>
      <c r="C1264" s="90">
        <v>47.926929391999998</v>
      </c>
      <c r="D1264" s="84" t="str">
        <f t="shared" si="288"/>
        <v>N/A</v>
      </c>
      <c r="E1264" s="90">
        <v>47.127718907000002</v>
      </c>
      <c r="F1264" s="84" t="str">
        <f t="shared" si="289"/>
        <v>N/A</v>
      </c>
      <c r="G1264" s="90">
        <v>45.341502974000001</v>
      </c>
      <c r="H1264" s="84" t="str">
        <f t="shared" si="290"/>
        <v>N/A</v>
      </c>
      <c r="I1264" s="85">
        <v>-1.67</v>
      </c>
      <c r="J1264" s="85">
        <v>-3.79</v>
      </c>
      <c r="K1264" s="86" t="s">
        <v>112</v>
      </c>
      <c r="L1264" s="87" t="str">
        <f t="shared" si="291"/>
        <v>Yes</v>
      </c>
    </row>
    <row r="1265" spans="1:12">
      <c r="A1265" s="144" t="s">
        <v>591</v>
      </c>
      <c r="B1265" s="82" t="s">
        <v>50</v>
      </c>
      <c r="C1265" s="90">
        <v>51.420543240999997</v>
      </c>
      <c r="D1265" s="84" t="str">
        <f t="shared" si="288"/>
        <v>N/A</v>
      </c>
      <c r="E1265" s="90">
        <v>49.277732352000001</v>
      </c>
      <c r="F1265" s="84" t="str">
        <f t="shared" si="289"/>
        <v>N/A</v>
      </c>
      <c r="G1265" s="90">
        <v>49.769808578000003</v>
      </c>
      <c r="H1265" s="84" t="str">
        <f t="shared" si="290"/>
        <v>N/A</v>
      </c>
      <c r="I1265" s="85">
        <v>-4.17</v>
      </c>
      <c r="J1265" s="85">
        <v>0.99860000000000004</v>
      </c>
      <c r="K1265" s="86" t="s">
        <v>112</v>
      </c>
      <c r="L1265" s="87" t="str">
        <f t="shared" si="291"/>
        <v>Yes</v>
      </c>
    </row>
    <row r="1266" spans="1:12">
      <c r="A1266" s="164" t="s">
        <v>694</v>
      </c>
      <c r="B1266" s="82" t="s">
        <v>50</v>
      </c>
      <c r="C1266" s="90">
        <v>83.559297845000003</v>
      </c>
      <c r="D1266" s="84" t="str">
        <f t="shared" si="288"/>
        <v>N/A</v>
      </c>
      <c r="E1266" s="90">
        <v>84.036754888999994</v>
      </c>
      <c r="F1266" s="84" t="str">
        <f t="shared" si="289"/>
        <v>N/A</v>
      </c>
      <c r="G1266" s="90">
        <v>83.314227486999997</v>
      </c>
      <c r="H1266" s="84" t="str">
        <f t="shared" si="290"/>
        <v>N/A</v>
      </c>
      <c r="I1266" s="85">
        <v>0.57140000000000002</v>
      </c>
      <c r="J1266" s="85">
        <v>-0.86</v>
      </c>
      <c r="K1266" s="86" t="s">
        <v>112</v>
      </c>
      <c r="L1266" s="87" t="str">
        <f t="shared" si="291"/>
        <v>Yes</v>
      </c>
    </row>
    <row r="1267" spans="1:12">
      <c r="A1267" s="144" t="s">
        <v>583</v>
      </c>
      <c r="B1267" s="82" t="s">
        <v>50</v>
      </c>
      <c r="C1267" s="90">
        <v>81.072191125000003</v>
      </c>
      <c r="D1267" s="84" t="str">
        <f t="shared" si="288"/>
        <v>N/A</v>
      </c>
      <c r="E1267" s="90">
        <v>83.518375586000005</v>
      </c>
      <c r="F1267" s="84" t="str">
        <f t="shared" si="289"/>
        <v>N/A</v>
      </c>
      <c r="G1267" s="90">
        <v>82.719217842999996</v>
      </c>
      <c r="H1267" s="84" t="str">
        <f t="shared" si="290"/>
        <v>N/A</v>
      </c>
      <c r="I1267" s="85">
        <v>3.0169999999999999</v>
      </c>
      <c r="J1267" s="85">
        <v>-0.95699999999999996</v>
      </c>
      <c r="K1267" s="86" t="s">
        <v>112</v>
      </c>
      <c r="L1267" s="87" t="str">
        <f t="shared" si="291"/>
        <v>Yes</v>
      </c>
    </row>
    <row r="1268" spans="1:12">
      <c r="A1268" s="144" t="s">
        <v>586</v>
      </c>
      <c r="B1268" s="82" t="s">
        <v>50</v>
      </c>
      <c r="C1268" s="90">
        <v>89.049098489000002</v>
      </c>
      <c r="D1268" s="84" t="str">
        <f t="shared" si="288"/>
        <v>N/A</v>
      </c>
      <c r="E1268" s="90">
        <v>89.381585216999994</v>
      </c>
      <c r="F1268" s="84" t="str">
        <f t="shared" si="289"/>
        <v>N/A</v>
      </c>
      <c r="G1268" s="90">
        <v>88.734462969999996</v>
      </c>
      <c r="H1268" s="84" t="str">
        <f t="shared" si="290"/>
        <v>N/A</v>
      </c>
      <c r="I1268" s="85">
        <v>0.37340000000000001</v>
      </c>
      <c r="J1268" s="85">
        <v>-0.72399999999999998</v>
      </c>
      <c r="K1268" s="86" t="s">
        <v>112</v>
      </c>
      <c r="L1268" s="87" t="str">
        <f t="shared" si="291"/>
        <v>Yes</v>
      </c>
    </row>
    <row r="1269" spans="1:12">
      <c r="A1269" s="144" t="s">
        <v>589</v>
      </c>
      <c r="B1269" s="82" t="s">
        <v>50</v>
      </c>
      <c r="C1269" s="90">
        <v>63.608374384000001</v>
      </c>
      <c r="D1269" s="84" t="str">
        <f t="shared" si="288"/>
        <v>N/A</v>
      </c>
      <c r="E1269" s="90">
        <v>62.427960587000001</v>
      </c>
      <c r="F1269" s="84" t="str">
        <f t="shared" si="289"/>
        <v>N/A</v>
      </c>
      <c r="G1269" s="90">
        <v>63.308704271000003</v>
      </c>
      <c r="H1269" s="84" t="str">
        <f t="shared" si="290"/>
        <v>N/A</v>
      </c>
      <c r="I1269" s="85">
        <v>-1.86</v>
      </c>
      <c r="J1269" s="85">
        <v>1.411</v>
      </c>
      <c r="K1269" s="86" t="s">
        <v>112</v>
      </c>
      <c r="L1269" s="87" t="str">
        <f t="shared" si="291"/>
        <v>Yes</v>
      </c>
    </row>
    <row r="1270" spans="1:12">
      <c r="A1270" s="144" t="s">
        <v>591</v>
      </c>
      <c r="B1270" s="82" t="s">
        <v>50</v>
      </c>
      <c r="C1270" s="90">
        <v>62.816109896999997</v>
      </c>
      <c r="D1270" s="84" t="str">
        <f t="shared" si="288"/>
        <v>N/A</v>
      </c>
      <c r="E1270" s="90">
        <v>63.068956118999999</v>
      </c>
      <c r="F1270" s="84" t="str">
        <f t="shared" si="289"/>
        <v>N/A</v>
      </c>
      <c r="G1270" s="90">
        <v>64.283983523000003</v>
      </c>
      <c r="H1270" s="84" t="str">
        <f t="shared" si="290"/>
        <v>N/A</v>
      </c>
      <c r="I1270" s="85">
        <v>0.40250000000000002</v>
      </c>
      <c r="J1270" s="85">
        <v>1.927</v>
      </c>
      <c r="K1270" s="86" t="s">
        <v>112</v>
      </c>
      <c r="L1270" s="87" t="str">
        <f t="shared" si="291"/>
        <v>Yes</v>
      </c>
    </row>
    <row r="1271" spans="1:12">
      <c r="A1271" s="164" t="s">
        <v>4</v>
      </c>
      <c r="B1271" s="82" t="s">
        <v>50</v>
      </c>
      <c r="C1271" s="83">
        <v>6.2817788641999996</v>
      </c>
      <c r="D1271" s="84" t="str">
        <f t="shared" si="288"/>
        <v>N/A</v>
      </c>
      <c r="E1271" s="83">
        <v>6.7461037121</v>
      </c>
      <c r="F1271" s="84" t="str">
        <f t="shared" si="289"/>
        <v>N/A</v>
      </c>
      <c r="G1271" s="83">
        <v>6.0606989576999997</v>
      </c>
      <c r="H1271" s="84" t="str">
        <f t="shared" si="290"/>
        <v>N/A</v>
      </c>
      <c r="I1271" s="85">
        <v>7.3920000000000003</v>
      </c>
      <c r="J1271" s="85">
        <v>-10.199999999999999</v>
      </c>
      <c r="K1271" s="86" t="s">
        <v>112</v>
      </c>
      <c r="L1271" s="87" t="str">
        <f t="shared" si="291"/>
        <v>Yes</v>
      </c>
    </row>
    <row r="1272" spans="1:12">
      <c r="A1272" s="144" t="s">
        <v>583</v>
      </c>
      <c r="B1272" s="82" t="s">
        <v>50</v>
      </c>
      <c r="C1272" s="83">
        <v>0.63836302899999997</v>
      </c>
      <c r="D1272" s="84" t="str">
        <f t="shared" si="288"/>
        <v>N/A</v>
      </c>
      <c r="E1272" s="83">
        <v>0.81820834549999999</v>
      </c>
      <c r="F1272" s="84" t="str">
        <f t="shared" si="289"/>
        <v>N/A</v>
      </c>
      <c r="G1272" s="83">
        <v>0.4505494505</v>
      </c>
      <c r="H1272" s="84" t="str">
        <f t="shared" si="290"/>
        <v>N/A</v>
      </c>
      <c r="I1272" s="85">
        <v>28.17</v>
      </c>
      <c r="J1272" s="85">
        <v>-44.9</v>
      </c>
      <c r="K1272" s="86" t="s">
        <v>112</v>
      </c>
      <c r="L1272" s="87" t="str">
        <f t="shared" si="291"/>
        <v>No</v>
      </c>
    </row>
    <row r="1273" spans="1:12">
      <c r="A1273" s="144" t="s">
        <v>586</v>
      </c>
      <c r="B1273" s="82" t="s">
        <v>50</v>
      </c>
      <c r="C1273" s="83">
        <v>9.4312740170999998</v>
      </c>
      <c r="D1273" s="84" t="str">
        <f t="shared" si="288"/>
        <v>N/A</v>
      </c>
      <c r="E1273" s="83">
        <v>9.9320870453999994</v>
      </c>
      <c r="F1273" s="84" t="str">
        <f t="shared" si="289"/>
        <v>N/A</v>
      </c>
      <c r="G1273" s="83">
        <v>9.3649909938999993</v>
      </c>
      <c r="H1273" s="84" t="str">
        <f t="shared" si="290"/>
        <v>N/A</v>
      </c>
      <c r="I1273" s="85">
        <v>5.31</v>
      </c>
      <c r="J1273" s="85">
        <v>-5.71</v>
      </c>
      <c r="K1273" s="86" t="s">
        <v>112</v>
      </c>
      <c r="L1273" s="87" t="str">
        <f t="shared" si="291"/>
        <v>Yes</v>
      </c>
    </row>
    <row r="1274" spans="1:12">
      <c r="A1274" s="144" t="s">
        <v>589</v>
      </c>
      <c r="B1274" s="82" t="s">
        <v>50</v>
      </c>
      <c r="C1274" s="83">
        <v>7.4933333332999998</v>
      </c>
      <c r="D1274" s="84" t="str">
        <f t="shared" si="288"/>
        <v>N/A</v>
      </c>
      <c r="E1274" s="83">
        <v>4.3260869565000002</v>
      </c>
      <c r="F1274" s="84" t="str">
        <f t="shared" si="289"/>
        <v>N/A</v>
      </c>
      <c r="G1274" s="83">
        <v>5.5322580644999997</v>
      </c>
      <c r="H1274" s="84" t="str">
        <f t="shared" si="290"/>
        <v>N/A</v>
      </c>
      <c r="I1274" s="85">
        <v>-42.3</v>
      </c>
      <c r="J1274" s="85">
        <v>27.88</v>
      </c>
      <c r="K1274" s="86" t="s">
        <v>112</v>
      </c>
      <c r="L1274" s="87" t="str">
        <f t="shared" si="291"/>
        <v>No</v>
      </c>
    </row>
    <row r="1275" spans="1:12">
      <c r="A1275" s="144" t="s">
        <v>591</v>
      </c>
      <c r="B1275" s="82" t="s">
        <v>50</v>
      </c>
      <c r="C1275" s="83">
        <v>0.71921182269999995</v>
      </c>
      <c r="D1275" s="84" t="str">
        <f t="shared" si="288"/>
        <v>N/A</v>
      </c>
      <c r="E1275" s="83">
        <v>0.96832579190000001</v>
      </c>
      <c r="F1275" s="84" t="str">
        <f t="shared" si="289"/>
        <v>N/A</v>
      </c>
      <c r="G1275" s="83">
        <v>1.032</v>
      </c>
      <c r="H1275" s="84" t="str">
        <f t="shared" si="290"/>
        <v>N/A</v>
      </c>
      <c r="I1275" s="85">
        <v>34.64</v>
      </c>
      <c r="J1275" s="85">
        <v>6.5759999999999996</v>
      </c>
      <c r="K1275" s="86" t="s">
        <v>112</v>
      </c>
      <c r="L1275" s="87" t="str">
        <f t="shared" si="291"/>
        <v>Yes</v>
      </c>
    </row>
    <row r="1276" spans="1:12">
      <c r="A1276" s="164" t="s">
        <v>5</v>
      </c>
      <c r="B1276" s="82" t="s">
        <v>50</v>
      </c>
      <c r="C1276" s="83">
        <v>258.43027016999997</v>
      </c>
      <c r="D1276" s="84" t="str">
        <f t="shared" si="288"/>
        <v>N/A</v>
      </c>
      <c r="E1276" s="83">
        <v>268.47685453999998</v>
      </c>
      <c r="F1276" s="84" t="str">
        <f t="shared" si="289"/>
        <v>N/A</v>
      </c>
      <c r="G1276" s="83">
        <v>249.70278228999999</v>
      </c>
      <c r="H1276" s="84" t="str">
        <f t="shared" si="290"/>
        <v>N/A</v>
      </c>
      <c r="I1276" s="85">
        <v>3.8879999999999999</v>
      </c>
      <c r="J1276" s="85">
        <v>-6.99</v>
      </c>
      <c r="K1276" s="86" t="s">
        <v>112</v>
      </c>
      <c r="L1276" s="87" t="str">
        <f t="shared" si="291"/>
        <v>Yes</v>
      </c>
    </row>
    <row r="1277" spans="1:12">
      <c r="A1277" s="144" t="s">
        <v>583</v>
      </c>
      <c r="B1277" s="82" t="s">
        <v>50</v>
      </c>
      <c r="C1277" s="83">
        <v>257.61186156999997</v>
      </c>
      <c r="D1277" s="84" t="str">
        <f t="shared" si="288"/>
        <v>N/A</v>
      </c>
      <c r="E1277" s="83">
        <v>271.24025023000002</v>
      </c>
      <c r="F1277" s="84" t="str">
        <f t="shared" si="289"/>
        <v>N/A</v>
      </c>
      <c r="G1277" s="83">
        <v>246.44118460999999</v>
      </c>
      <c r="H1277" s="84" t="str">
        <f t="shared" si="290"/>
        <v>N/A</v>
      </c>
      <c r="I1277" s="85">
        <v>5.29</v>
      </c>
      <c r="J1277" s="85">
        <v>-9.14</v>
      </c>
      <c r="K1277" s="86" t="s">
        <v>112</v>
      </c>
      <c r="L1277" s="87" t="str">
        <f t="shared" si="291"/>
        <v>Yes</v>
      </c>
    </row>
    <row r="1278" spans="1:12">
      <c r="A1278" s="144" t="s">
        <v>586</v>
      </c>
      <c r="B1278" s="82" t="s">
        <v>50</v>
      </c>
      <c r="C1278" s="83">
        <v>262.54223533999999</v>
      </c>
      <c r="D1278" s="84" t="str">
        <f t="shared" si="288"/>
        <v>N/A</v>
      </c>
      <c r="E1278" s="83">
        <v>264.01548434</v>
      </c>
      <c r="F1278" s="84" t="str">
        <f t="shared" si="289"/>
        <v>N/A</v>
      </c>
      <c r="G1278" s="83">
        <v>260.56983455</v>
      </c>
      <c r="H1278" s="84" t="str">
        <f t="shared" si="290"/>
        <v>N/A</v>
      </c>
      <c r="I1278" s="85">
        <v>0.56110000000000004</v>
      </c>
      <c r="J1278" s="85">
        <v>-1.31</v>
      </c>
      <c r="K1278" s="86" t="s">
        <v>112</v>
      </c>
      <c r="L1278" s="87" t="str">
        <f t="shared" si="291"/>
        <v>Yes</v>
      </c>
    </row>
    <row r="1279" spans="1:12">
      <c r="A1279" s="144" t="s">
        <v>589</v>
      </c>
      <c r="B1279" s="82" t="s">
        <v>50</v>
      </c>
      <c r="C1279" s="83">
        <v>91.076923077000004</v>
      </c>
      <c r="D1279" s="84" t="str">
        <f t="shared" si="288"/>
        <v>N/A</v>
      </c>
      <c r="E1279" s="83">
        <v>41.333333332999999</v>
      </c>
      <c r="F1279" s="84" t="str">
        <f t="shared" si="289"/>
        <v>N/A</v>
      </c>
      <c r="G1279" s="83">
        <v>49.111111111</v>
      </c>
      <c r="H1279" s="84" t="str">
        <f t="shared" si="290"/>
        <v>N/A</v>
      </c>
      <c r="I1279" s="85">
        <v>-54.6</v>
      </c>
      <c r="J1279" s="85">
        <v>18.82</v>
      </c>
      <c r="K1279" s="86" t="s">
        <v>112</v>
      </c>
      <c r="L1279" s="87" t="str">
        <f t="shared" si="291"/>
        <v>No</v>
      </c>
    </row>
    <row r="1280" spans="1:12">
      <c r="A1280" s="144" t="s">
        <v>591</v>
      </c>
      <c r="B1280" s="101" t="s">
        <v>50</v>
      </c>
      <c r="C1280" s="114">
        <v>41</v>
      </c>
      <c r="D1280" s="103" t="str">
        <f t="shared" si="288"/>
        <v>N/A</v>
      </c>
      <c r="E1280" s="114">
        <v>8.8333333333000006</v>
      </c>
      <c r="F1280" s="103" t="str">
        <f t="shared" si="289"/>
        <v>N/A</v>
      </c>
      <c r="G1280" s="114">
        <v>36.799999999999997</v>
      </c>
      <c r="H1280" s="103" t="str">
        <f t="shared" si="290"/>
        <v>N/A</v>
      </c>
      <c r="I1280" s="104">
        <v>-78.5</v>
      </c>
      <c r="J1280" s="104">
        <v>316.60000000000002</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-50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13</v>
      </c>
      <c r="D1283" s="84" t="str">
        <f t="shared" si="292"/>
        <v>N/A</v>
      </c>
      <c r="E1283" s="83">
        <v>11</v>
      </c>
      <c r="F1283" s="84" t="str">
        <f t="shared" si="293"/>
        <v>N/A</v>
      </c>
      <c r="G1283" s="83">
        <v>11</v>
      </c>
      <c r="H1283" s="84" t="str">
        <f t="shared" si="294"/>
        <v>N/A</v>
      </c>
      <c r="I1283" s="85">
        <v>-46.2</v>
      </c>
      <c r="J1283" s="85">
        <v>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-71.400000000000006</v>
      </c>
      <c r="J1284" s="85">
        <v>100</v>
      </c>
      <c r="K1284" s="155" t="s">
        <v>50</v>
      </c>
      <c r="L1284" s="87" t="str">
        <f t="shared" si="295"/>
        <v>N/A</v>
      </c>
    </row>
    <row r="1285" spans="1:12">
      <c r="A1285" s="144" t="s">
        <v>630</v>
      </c>
      <c r="B1285" s="82" t="s">
        <v>50</v>
      </c>
      <c r="C1285" s="83">
        <v>343</v>
      </c>
      <c r="D1285" s="84" t="str">
        <f t="shared" si="292"/>
        <v>N/A</v>
      </c>
      <c r="E1285" s="83">
        <v>338</v>
      </c>
      <c r="F1285" s="84" t="str">
        <f t="shared" si="293"/>
        <v>N/A</v>
      </c>
      <c r="G1285" s="83">
        <v>295</v>
      </c>
      <c r="H1285" s="84" t="str">
        <f t="shared" si="294"/>
        <v>N/A</v>
      </c>
      <c r="I1285" s="85">
        <v>-1.46</v>
      </c>
      <c r="J1285" s="85">
        <v>-12.7</v>
      </c>
      <c r="K1285" s="155" t="s">
        <v>50</v>
      </c>
      <c r="L1285" s="87" t="str">
        <f t="shared" si="295"/>
        <v>N/A</v>
      </c>
    </row>
    <row r="1286" spans="1:12">
      <c r="A1286" s="144" t="s">
        <v>631</v>
      </c>
      <c r="B1286" s="82" t="s">
        <v>50</v>
      </c>
      <c r="C1286" s="83">
        <v>11</v>
      </c>
      <c r="D1286" s="84" t="str">
        <f t="shared" si="292"/>
        <v>N/A</v>
      </c>
      <c r="E1286" s="83">
        <v>11</v>
      </c>
      <c r="F1286" s="84" t="str">
        <f t="shared" si="293"/>
        <v>N/A</v>
      </c>
      <c r="G1286" s="83">
        <v>0</v>
      </c>
      <c r="H1286" s="84" t="str">
        <f t="shared" si="294"/>
        <v>N/A</v>
      </c>
      <c r="I1286" s="85">
        <v>0</v>
      </c>
      <c r="J1286" s="85">
        <v>-100</v>
      </c>
      <c r="K1286" s="155" t="s">
        <v>50</v>
      </c>
      <c r="L1286" s="87" t="str">
        <f t="shared" si="295"/>
        <v>N/A</v>
      </c>
    </row>
    <row r="1287" spans="1:12">
      <c r="A1287" s="144" t="s">
        <v>632</v>
      </c>
      <c r="B1287" s="82" t="s">
        <v>50</v>
      </c>
      <c r="C1287" s="83">
        <v>16</v>
      </c>
      <c r="D1287" s="84" t="str">
        <f t="shared" si="292"/>
        <v>N/A</v>
      </c>
      <c r="E1287" s="83">
        <v>20</v>
      </c>
      <c r="F1287" s="84" t="str">
        <f t="shared" si="293"/>
        <v>N/A</v>
      </c>
      <c r="G1287" s="83">
        <v>23</v>
      </c>
      <c r="H1287" s="84" t="str">
        <f t="shared" si="294"/>
        <v>N/A</v>
      </c>
      <c r="I1287" s="85">
        <v>25</v>
      </c>
      <c r="J1287" s="85">
        <v>15</v>
      </c>
      <c r="K1287" s="155" t="s">
        <v>50</v>
      </c>
      <c r="L1287" s="87" t="str">
        <f t="shared" si="295"/>
        <v>N/A</v>
      </c>
    </row>
    <row r="1288" spans="1:12">
      <c r="A1288" s="164" t="s">
        <v>818</v>
      </c>
      <c r="B1288" s="145" t="s">
        <v>50</v>
      </c>
      <c r="C1288" s="159">
        <v>1218126</v>
      </c>
      <c r="D1288" s="107" t="str">
        <f t="shared" si="292"/>
        <v>N/A</v>
      </c>
      <c r="E1288" s="159">
        <v>1654891</v>
      </c>
      <c r="F1288" s="107" t="str">
        <f t="shared" si="293"/>
        <v>N/A</v>
      </c>
      <c r="G1288" s="159">
        <v>1659335</v>
      </c>
      <c r="H1288" s="107" t="str">
        <f t="shared" si="294"/>
        <v>N/A</v>
      </c>
      <c r="I1288" s="108">
        <v>35.86</v>
      </c>
      <c r="J1288" s="108">
        <v>0.26850000000000002</v>
      </c>
      <c r="K1288" s="155" t="s">
        <v>50</v>
      </c>
      <c r="L1288" s="109" t="str">
        <f t="shared" si="295"/>
        <v>N/A</v>
      </c>
    </row>
    <row r="1289" spans="1:12">
      <c r="A1289" s="144" t="s">
        <v>633</v>
      </c>
      <c r="B1289" s="145" t="s">
        <v>50</v>
      </c>
      <c r="C1289" s="159">
        <v>1135847</v>
      </c>
      <c r="D1289" s="107" t="str">
        <f t="shared" si="292"/>
        <v>N/A</v>
      </c>
      <c r="E1289" s="159">
        <v>758047</v>
      </c>
      <c r="F1289" s="107" t="str">
        <f t="shared" si="293"/>
        <v>N/A</v>
      </c>
      <c r="G1289" s="159">
        <v>1625179</v>
      </c>
      <c r="H1289" s="107" t="str">
        <f t="shared" si="294"/>
        <v>N/A</v>
      </c>
      <c r="I1289" s="108">
        <v>-33.299999999999997</v>
      </c>
      <c r="J1289" s="108">
        <v>114.4</v>
      </c>
      <c r="K1289" s="155" t="s">
        <v>50</v>
      </c>
      <c r="L1289" s="109" t="str">
        <f t="shared" si="295"/>
        <v>N/A</v>
      </c>
    </row>
    <row r="1290" spans="1:12">
      <c r="A1290" s="144" t="s">
        <v>627</v>
      </c>
      <c r="B1290" s="145" t="s">
        <v>50</v>
      </c>
      <c r="C1290" s="159">
        <v>507323</v>
      </c>
      <c r="D1290" s="107" t="str">
        <f t="shared" si="292"/>
        <v>N/A</v>
      </c>
      <c r="E1290" s="159">
        <v>544607</v>
      </c>
      <c r="F1290" s="107" t="str">
        <f t="shared" si="293"/>
        <v>N/A</v>
      </c>
      <c r="G1290" s="159">
        <v>532527</v>
      </c>
      <c r="H1290" s="107" t="str">
        <f t="shared" si="294"/>
        <v>N/A</v>
      </c>
      <c r="I1290" s="108">
        <v>7.3490000000000002</v>
      </c>
      <c r="J1290" s="108">
        <v>-2.2200000000000002</v>
      </c>
      <c r="K1290" s="155" t="s">
        <v>50</v>
      </c>
      <c r="L1290" s="109" t="str">
        <f t="shared" si="295"/>
        <v>N/A</v>
      </c>
    </row>
    <row r="1291" spans="1:12">
      <c r="A1291" s="144" t="s">
        <v>240</v>
      </c>
      <c r="B1291" s="145" t="s">
        <v>50</v>
      </c>
      <c r="C1291" s="159">
        <v>1116434</v>
      </c>
      <c r="D1291" s="107" t="str">
        <f t="shared" si="292"/>
        <v>N/A</v>
      </c>
      <c r="E1291" s="159">
        <v>1651324</v>
      </c>
      <c r="F1291" s="107" t="str">
        <f t="shared" si="293"/>
        <v>N/A</v>
      </c>
      <c r="G1291" s="159">
        <v>109419</v>
      </c>
      <c r="H1291" s="107" t="str">
        <f t="shared" si="294"/>
        <v>N/A</v>
      </c>
      <c r="I1291" s="108">
        <v>47.91</v>
      </c>
      <c r="J1291" s="108">
        <v>-93.4</v>
      </c>
      <c r="K1291" s="155" t="s">
        <v>50</v>
      </c>
      <c r="L1291" s="109" t="str">
        <f t="shared" si="295"/>
        <v>N/A</v>
      </c>
    </row>
    <row r="1292" spans="1:12">
      <c r="A1292" s="144" t="s">
        <v>628</v>
      </c>
      <c r="B1292" s="145" t="s">
        <v>50</v>
      </c>
      <c r="C1292" s="159">
        <v>320134</v>
      </c>
      <c r="D1292" s="107" t="str">
        <f t="shared" si="292"/>
        <v>N/A</v>
      </c>
      <c r="E1292" s="159">
        <v>320639</v>
      </c>
      <c r="F1292" s="107" t="str">
        <f t="shared" si="293"/>
        <v>N/A</v>
      </c>
      <c r="G1292" s="159">
        <v>728867</v>
      </c>
      <c r="H1292" s="107" t="str">
        <f t="shared" si="294"/>
        <v>N/A</v>
      </c>
      <c r="I1292" s="108">
        <v>0.15770000000000001</v>
      </c>
      <c r="J1292" s="108">
        <v>127.3</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73996</v>
      </c>
      <c r="D1294" s="107" t="str">
        <f t="shared" ref="D1294:D1308" si="296">IF($B1294="N/A","N/A",IF(C1294&gt;10,"No",IF(C1294&lt;-10,"No","Yes")))</f>
        <v>N/A</v>
      </c>
      <c r="E1294" s="159">
        <v>133875</v>
      </c>
      <c r="F1294" s="107" t="str">
        <f t="shared" ref="F1294:F1308" si="297">IF($B1294="N/A","N/A",IF(E1294&gt;10,"No",IF(E1294&lt;-10,"No","Yes")))</f>
        <v>N/A</v>
      </c>
      <c r="G1294" s="159">
        <v>80870</v>
      </c>
      <c r="H1294" s="107" t="str">
        <f t="shared" ref="H1294:H1308" si="298">IF($B1294="N/A","N/A",IF(G1294&gt;10,"No",IF(G1294&lt;-10,"No","Yes")))</f>
        <v>N/A</v>
      </c>
      <c r="I1294" s="108">
        <v>80.92</v>
      </c>
      <c r="J1294" s="108">
        <v>-39.6</v>
      </c>
      <c r="K1294" s="118" t="s">
        <v>112</v>
      </c>
      <c r="L1294" s="109" t="str">
        <f t="shared" ref="L1294:L1308" si="299">IF(J1294="Div by 0", "N/A", IF(K1294="N/A","N/A", IF(J1294&gt;VALUE(MID(K1294,1,2)), "No", IF(J1294&lt;-1*VALUE(MID(K1294,1,2)), "No", "Yes"))))</f>
        <v>No</v>
      </c>
    </row>
    <row r="1295" spans="1:12">
      <c r="A1295" s="164" t="s">
        <v>635</v>
      </c>
      <c r="B1295" s="82" t="s">
        <v>50</v>
      </c>
      <c r="C1295" s="83">
        <v>214</v>
      </c>
      <c r="D1295" s="84" t="str">
        <f t="shared" si="296"/>
        <v>N/A</v>
      </c>
      <c r="E1295" s="83">
        <v>255</v>
      </c>
      <c r="F1295" s="84" t="str">
        <f t="shared" si="297"/>
        <v>N/A</v>
      </c>
      <c r="G1295" s="83">
        <v>213</v>
      </c>
      <c r="H1295" s="84" t="str">
        <f t="shared" si="298"/>
        <v>N/A</v>
      </c>
      <c r="I1295" s="85">
        <v>19.16</v>
      </c>
      <c r="J1295" s="85">
        <v>-16.5</v>
      </c>
      <c r="K1295" s="86" t="s">
        <v>112</v>
      </c>
      <c r="L1295" s="87" t="str">
        <f t="shared" si="299"/>
        <v>No</v>
      </c>
    </row>
    <row r="1296" spans="1:12">
      <c r="A1296" s="164" t="s">
        <v>636</v>
      </c>
      <c r="B1296" s="82" t="s">
        <v>50</v>
      </c>
      <c r="C1296" s="88">
        <v>345.77570093000003</v>
      </c>
      <c r="D1296" s="84" t="str">
        <f t="shared" si="296"/>
        <v>N/A</v>
      </c>
      <c r="E1296" s="88">
        <v>525</v>
      </c>
      <c r="F1296" s="84" t="str">
        <f t="shared" si="297"/>
        <v>N/A</v>
      </c>
      <c r="G1296" s="88">
        <v>379.67136149999999</v>
      </c>
      <c r="H1296" s="84" t="str">
        <f t="shared" si="298"/>
        <v>N/A</v>
      </c>
      <c r="I1296" s="85">
        <v>51.83</v>
      </c>
      <c r="J1296" s="85">
        <v>-27.7</v>
      </c>
      <c r="K1296" s="86" t="s">
        <v>112</v>
      </c>
      <c r="L1296" s="87" t="str">
        <f t="shared" si="299"/>
        <v>No</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3924871</v>
      </c>
      <c r="D1300" s="84" t="str">
        <f t="shared" si="296"/>
        <v>N/A</v>
      </c>
      <c r="E1300" s="88">
        <v>4898012</v>
      </c>
      <c r="F1300" s="84" t="str">
        <f t="shared" si="297"/>
        <v>N/A</v>
      </c>
      <c r="G1300" s="88">
        <v>5076602</v>
      </c>
      <c r="H1300" s="84" t="str">
        <f t="shared" si="298"/>
        <v>N/A</v>
      </c>
      <c r="I1300" s="85">
        <v>24.79</v>
      </c>
      <c r="J1300" s="85">
        <v>3.6459999999999999</v>
      </c>
      <c r="K1300" s="86" t="s">
        <v>112</v>
      </c>
      <c r="L1300" s="87" t="str">
        <f t="shared" si="299"/>
        <v>Yes</v>
      </c>
    </row>
    <row r="1301" spans="1:12">
      <c r="A1301" s="164" t="s">
        <v>651</v>
      </c>
      <c r="B1301" s="82" t="s">
        <v>50</v>
      </c>
      <c r="C1301" s="83">
        <v>9736</v>
      </c>
      <c r="D1301" s="84" t="str">
        <f t="shared" si="296"/>
        <v>N/A</v>
      </c>
      <c r="E1301" s="83">
        <v>10647</v>
      </c>
      <c r="F1301" s="84" t="str">
        <f t="shared" si="297"/>
        <v>N/A</v>
      </c>
      <c r="G1301" s="83">
        <v>11084</v>
      </c>
      <c r="H1301" s="84" t="str">
        <f t="shared" si="298"/>
        <v>N/A</v>
      </c>
      <c r="I1301" s="85">
        <v>9.3569999999999993</v>
      </c>
      <c r="J1301" s="85">
        <v>4.1040000000000001</v>
      </c>
      <c r="K1301" s="86" t="s">
        <v>112</v>
      </c>
      <c r="L1301" s="87" t="str">
        <f t="shared" si="299"/>
        <v>Yes</v>
      </c>
    </row>
    <row r="1302" spans="1:12">
      <c r="A1302" s="164" t="s">
        <v>650</v>
      </c>
      <c r="B1302" s="82" t="s">
        <v>50</v>
      </c>
      <c r="C1302" s="88">
        <v>403.12972473000002</v>
      </c>
      <c r="D1302" s="84" t="str">
        <f t="shared" si="296"/>
        <v>N/A</v>
      </c>
      <c r="E1302" s="88">
        <v>460.03681788</v>
      </c>
      <c r="F1302" s="84" t="str">
        <f t="shared" si="297"/>
        <v>N/A</v>
      </c>
      <c r="G1302" s="88">
        <v>458.01172861999999</v>
      </c>
      <c r="H1302" s="84" t="str">
        <f t="shared" si="298"/>
        <v>N/A</v>
      </c>
      <c r="I1302" s="85">
        <v>14.12</v>
      </c>
      <c r="J1302" s="85">
        <v>-0.44</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32153633</v>
      </c>
      <c r="D1306" s="84" t="str">
        <f t="shared" si="296"/>
        <v>N/A</v>
      </c>
      <c r="E1306" s="88">
        <v>34716923</v>
      </c>
      <c r="F1306" s="84" t="str">
        <f t="shared" si="297"/>
        <v>N/A</v>
      </c>
      <c r="G1306" s="88">
        <v>36353286</v>
      </c>
      <c r="H1306" s="84" t="str">
        <f t="shared" si="298"/>
        <v>N/A</v>
      </c>
      <c r="I1306" s="85">
        <v>7.9720000000000004</v>
      </c>
      <c r="J1306" s="85">
        <v>4.7130000000000001</v>
      </c>
      <c r="K1306" s="86" t="s">
        <v>112</v>
      </c>
      <c r="L1306" s="87" t="str">
        <f t="shared" si="299"/>
        <v>Yes</v>
      </c>
    </row>
    <row r="1307" spans="1:12">
      <c r="A1307" s="164" t="s">
        <v>643</v>
      </c>
      <c r="B1307" s="82" t="s">
        <v>50</v>
      </c>
      <c r="C1307" s="83">
        <v>3350</v>
      </c>
      <c r="D1307" s="84" t="str">
        <f t="shared" si="296"/>
        <v>N/A</v>
      </c>
      <c r="E1307" s="83">
        <v>3307</v>
      </c>
      <c r="F1307" s="84" t="str">
        <f t="shared" si="297"/>
        <v>N/A</v>
      </c>
      <c r="G1307" s="83">
        <v>3348</v>
      </c>
      <c r="H1307" s="84" t="str">
        <f t="shared" si="298"/>
        <v>N/A</v>
      </c>
      <c r="I1307" s="85">
        <v>-1.28</v>
      </c>
      <c r="J1307" s="85">
        <v>1.24</v>
      </c>
      <c r="K1307" s="86" t="s">
        <v>112</v>
      </c>
      <c r="L1307" s="87" t="str">
        <f t="shared" si="299"/>
        <v>Yes</v>
      </c>
    </row>
    <row r="1308" spans="1:12">
      <c r="A1308" s="164" t="s">
        <v>644</v>
      </c>
      <c r="B1308" s="101" t="s">
        <v>50</v>
      </c>
      <c r="C1308" s="98">
        <v>9598.0994030000002</v>
      </c>
      <c r="D1308" s="103" t="str">
        <f t="shared" si="296"/>
        <v>N/A</v>
      </c>
      <c r="E1308" s="98">
        <v>10498.011188</v>
      </c>
      <c r="F1308" s="103" t="str">
        <f t="shared" si="297"/>
        <v>N/A</v>
      </c>
      <c r="G1308" s="98">
        <v>10858.209677000001</v>
      </c>
      <c r="H1308" s="103" t="str">
        <f t="shared" si="298"/>
        <v>N/A</v>
      </c>
      <c r="I1308" s="104">
        <v>9.3759999999999994</v>
      </c>
      <c r="J1308" s="104">
        <v>3.431</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81275070</v>
      </c>
      <c r="D1310" s="84" t="str">
        <f t="shared" ref="D1310:D1333" si="300">IF($B1310="N/A","N/A",IF(C1310&gt;10,"No",IF(C1310&lt;-10,"No","Yes")))</f>
        <v>N/A</v>
      </c>
      <c r="E1310" s="176">
        <v>74222153</v>
      </c>
      <c r="F1310" s="84" t="str">
        <f t="shared" ref="F1310:F1333" si="301">IF($B1310="N/A","N/A",IF(E1310&gt;10,"No",IF(E1310&lt;-10,"No","Yes")))</f>
        <v>N/A</v>
      </c>
      <c r="G1310" s="176">
        <v>74447906</v>
      </c>
      <c r="H1310" s="84" t="str">
        <f t="shared" ref="H1310:H1333" si="302">IF($B1310="N/A","N/A",IF(G1310&gt;10,"No",IF(G1310&lt;-10,"No","Yes")))</f>
        <v>N/A</v>
      </c>
      <c r="I1310" s="85">
        <v>-8.68</v>
      </c>
      <c r="J1310" s="85">
        <v>0.30420000000000003</v>
      </c>
      <c r="K1310" s="86" t="s">
        <v>112</v>
      </c>
      <c r="L1310" s="87" t="str">
        <f t="shared" ref="L1310:L1333" si="303">IF(J1310="Div by 0", "N/A", IF(K1310="N/A","N/A", IF(J1310&gt;VALUE(MID(K1310,1,2)), "No", IF(J1310&lt;-1*VALUE(MID(K1310,1,2)), "No", "Yes"))))</f>
        <v>Yes</v>
      </c>
    </row>
    <row r="1311" spans="1:12">
      <c r="A1311" s="137" t="s">
        <v>501</v>
      </c>
      <c r="B1311" s="82" t="s">
        <v>50</v>
      </c>
      <c r="C1311" s="112">
        <v>8068</v>
      </c>
      <c r="D1311" s="112" t="str">
        <f t="shared" si="300"/>
        <v>N/A</v>
      </c>
      <c r="E1311" s="112">
        <v>7107</v>
      </c>
      <c r="F1311" s="112" t="str">
        <f t="shared" si="301"/>
        <v>N/A</v>
      </c>
      <c r="G1311" s="112">
        <v>6729</v>
      </c>
      <c r="H1311" s="84" t="str">
        <f t="shared" si="302"/>
        <v>N/A</v>
      </c>
      <c r="I1311" s="85">
        <v>-11.9</v>
      </c>
      <c r="J1311" s="85">
        <v>-5.32</v>
      </c>
      <c r="K1311" s="86" t="s">
        <v>112</v>
      </c>
      <c r="L1311" s="87" t="str">
        <f t="shared" si="303"/>
        <v>Yes</v>
      </c>
    </row>
    <row r="1312" spans="1:12" ht="12.75" customHeight="1">
      <c r="A1312" s="137" t="s">
        <v>829</v>
      </c>
      <c r="B1312" s="82" t="s">
        <v>50</v>
      </c>
      <c r="C1312" s="176">
        <v>10073.756817</v>
      </c>
      <c r="D1312" s="84" t="str">
        <f t="shared" si="300"/>
        <v>N/A</v>
      </c>
      <c r="E1312" s="176">
        <v>10443.52793</v>
      </c>
      <c r="F1312" s="84" t="str">
        <f t="shared" si="301"/>
        <v>N/A</v>
      </c>
      <c r="G1312" s="176">
        <v>11063.739932</v>
      </c>
      <c r="H1312" s="84" t="str">
        <f t="shared" si="302"/>
        <v>N/A</v>
      </c>
      <c r="I1312" s="85">
        <v>3.6709999999999998</v>
      </c>
      <c r="J1312" s="85">
        <v>5.9390000000000001</v>
      </c>
      <c r="K1312" s="86" t="s">
        <v>112</v>
      </c>
      <c r="L1312" s="87" t="str">
        <f t="shared" si="303"/>
        <v>Yes</v>
      </c>
    </row>
    <row r="1313" spans="1:12">
      <c r="A1313" s="144" t="s">
        <v>583</v>
      </c>
      <c r="B1313" s="82" t="s">
        <v>50</v>
      </c>
      <c r="C1313" s="176">
        <v>8736.2120651000005</v>
      </c>
      <c r="D1313" s="84" t="str">
        <f t="shared" si="300"/>
        <v>N/A</v>
      </c>
      <c r="E1313" s="176">
        <v>9877.6752698</v>
      </c>
      <c r="F1313" s="84" t="str">
        <f t="shared" si="301"/>
        <v>N/A</v>
      </c>
      <c r="G1313" s="176">
        <v>10639.011678999999</v>
      </c>
      <c r="H1313" s="84" t="str">
        <f t="shared" si="302"/>
        <v>N/A</v>
      </c>
      <c r="I1313" s="85">
        <v>13.07</v>
      </c>
      <c r="J1313" s="85">
        <v>7.7080000000000002</v>
      </c>
      <c r="K1313" s="86" t="s">
        <v>112</v>
      </c>
      <c r="L1313" s="87" t="str">
        <f t="shared" si="303"/>
        <v>Yes</v>
      </c>
    </row>
    <row r="1314" spans="1:12">
      <c r="A1314" s="144" t="s">
        <v>586</v>
      </c>
      <c r="B1314" s="82" t="s">
        <v>50</v>
      </c>
      <c r="C1314" s="176">
        <v>10638.014037999999</v>
      </c>
      <c r="D1314" s="84" t="str">
        <f t="shared" si="300"/>
        <v>N/A</v>
      </c>
      <c r="E1314" s="176">
        <v>10713.238404</v>
      </c>
      <c r="F1314" s="84" t="str">
        <f t="shared" si="301"/>
        <v>N/A</v>
      </c>
      <c r="G1314" s="176">
        <v>11276.58992</v>
      </c>
      <c r="H1314" s="84" t="str">
        <f t="shared" si="302"/>
        <v>N/A</v>
      </c>
      <c r="I1314" s="85">
        <v>0.70709999999999995</v>
      </c>
      <c r="J1314" s="85">
        <v>5.258</v>
      </c>
      <c r="K1314" s="86" t="s">
        <v>112</v>
      </c>
      <c r="L1314" s="87" t="str">
        <f t="shared" si="303"/>
        <v>Yes</v>
      </c>
    </row>
    <row r="1315" spans="1:12">
      <c r="A1315" s="144" t="s">
        <v>589</v>
      </c>
      <c r="B1315" s="82" t="s">
        <v>50</v>
      </c>
      <c r="C1315" s="176">
        <v>14275.318471</v>
      </c>
      <c r="D1315" s="84" t="str">
        <f t="shared" si="300"/>
        <v>N/A</v>
      </c>
      <c r="E1315" s="176">
        <v>7928.3</v>
      </c>
      <c r="F1315" s="84" t="str">
        <f t="shared" si="301"/>
        <v>N/A</v>
      </c>
      <c r="G1315" s="176">
        <v>10974.785714</v>
      </c>
      <c r="H1315" s="84" t="str">
        <f t="shared" si="302"/>
        <v>N/A</v>
      </c>
      <c r="I1315" s="85">
        <v>-44.5</v>
      </c>
      <c r="J1315" s="85">
        <v>38.43</v>
      </c>
      <c r="K1315" s="86" t="s">
        <v>112</v>
      </c>
      <c r="L1315" s="87" t="str">
        <f t="shared" si="303"/>
        <v>No</v>
      </c>
    </row>
    <row r="1316" spans="1:12">
      <c r="A1316" s="144" t="s">
        <v>591</v>
      </c>
      <c r="B1316" s="82" t="s">
        <v>50</v>
      </c>
      <c r="C1316" s="176">
        <v>12325.222222</v>
      </c>
      <c r="D1316" s="84" t="str">
        <f t="shared" si="300"/>
        <v>N/A</v>
      </c>
      <c r="E1316" s="176">
        <v>6473.8421053000002</v>
      </c>
      <c r="F1316" s="84" t="str">
        <f t="shared" si="301"/>
        <v>N/A</v>
      </c>
      <c r="G1316" s="176">
        <v>4346.0588234999996</v>
      </c>
      <c r="H1316" s="84" t="str">
        <f t="shared" si="302"/>
        <v>N/A</v>
      </c>
      <c r="I1316" s="85">
        <v>-47.5</v>
      </c>
      <c r="J1316" s="85">
        <v>-32.9</v>
      </c>
      <c r="K1316" s="86" t="s">
        <v>112</v>
      </c>
      <c r="L1316" s="87" t="str">
        <f t="shared" si="303"/>
        <v>No</v>
      </c>
    </row>
    <row r="1317" spans="1:12" ht="12.75" customHeight="1">
      <c r="A1317" s="164" t="s">
        <v>502</v>
      </c>
      <c r="B1317" s="82" t="s">
        <v>50</v>
      </c>
      <c r="C1317" s="84">
        <v>12.793555651</v>
      </c>
      <c r="D1317" s="84" t="str">
        <f t="shared" si="300"/>
        <v>N/A</v>
      </c>
      <c r="E1317" s="84">
        <v>11.163119453</v>
      </c>
      <c r="F1317" s="84" t="str">
        <f t="shared" si="301"/>
        <v>N/A</v>
      </c>
      <c r="G1317" s="84">
        <v>10.713603363000001</v>
      </c>
      <c r="H1317" s="84" t="str">
        <f t="shared" si="302"/>
        <v>N/A</v>
      </c>
      <c r="I1317" s="85">
        <v>-12.7</v>
      </c>
      <c r="J1317" s="85">
        <v>-4.03</v>
      </c>
      <c r="K1317" s="86" t="s">
        <v>112</v>
      </c>
      <c r="L1317" s="87" t="str">
        <f t="shared" si="303"/>
        <v>Yes</v>
      </c>
    </row>
    <row r="1318" spans="1:12">
      <c r="A1318" s="144" t="s">
        <v>583</v>
      </c>
      <c r="B1318" s="82" t="s">
        <v>50</v>
      </c>
      <c r="C1318" s="84">
        <v>15.592359628000001</v>
      </c>
      <c r="D1318" s="84" t="str">
        <f t="shared" si="300"/>
        <v>N/A</v>
      </c>
      <c r="E1318" s="84">
        <v>12.652140355</v>
      </c>
      <c r="F1318" s="84" t="str">
        <f t="shared" si="301"/>
        <v>N/A</v>
      </c>
      <c r="G1318" s="84">
        <v>12.557286893000001</v>
      </c>
      <c r="H1318" s="84" t="str">
        <f t="shared" si="302"/>
        <v>N/A</v>
      </c>
      <c r="I1318" s="85">
        <v>-18.899999999999999</v>
      </c>
      <c r="J1318" s="85">
        <v>-0.75</v>
      </c>
      <c r="K1318" s="86" t="s">
        <v>112</v>
      </c>
      <c r="L1318" s="87" t="str">
        <f t="shared" si="303"/>
        <v>Yes</v>
      </c>
    </row>
    <row r="1319" spans="1:12">
      <c r="A1319" s="144" t="s">
        <v>586</v>
      </c>
      <c r="B1319" s="82" t="s">
        <v>50</v>
      </c>
      <c r="C1319" s="84">
        <v>13.808120237000001</v>
      </c>
      <c r="D1319" s="84" t="str">
        <f t="shared" si="300"/>
        <v>N/A</v>
      </c>
      <c r="E1319" s="84">
        <v>13.069836394999999</v>
      </c>
      <c r="F1319" s="84" t="str">
        <f t="shared" si="301"/>
        <v>N/A</v>
      </c>
      <c r="G1319" s="84">
        <v>12.628172001999999</v>
      </c>
      <c r="H1319" s="84" t="str">
        <f t="shared" si="302"/>
        <v>N/A</v>
      </c>
      <c r="I1319" s="85">
        <v>-5.35</v>
      </c>
      <c r="J1319" s="85">
        <v>-3.38</v>
      </c>
      <c r="K1319" s="86" t="s">
        <v>112</v>
      </c>
      <c r="L1319" s="87" t="str">
        <f t="shared" si="303"/>
        <v>Yes</v>
      </c>
    </row>
    <row r="1320" spans="1:12">
      <c r="A1320" s="144" t="s">
        <v>589</v>
      </c>
      <c r="B1320" s="82" t="s">
        <v>50</v>
      </c>
      <c r="C1320" s="84">
        <v>3.2224958949000002</v>
      </c>
      <c r="D1320" s="84" t="str">
        <f t="shared" si="300"/>
        <v>N/A</v>
      </c>
      <c r="E1320" s="84">
        <v>0.37181632269999998</v>
      </c>
      <c r="F1320" s="84" t="str">
        <f t="shared" si="301"/>
        <v>N/A</v>
      </c>
      <c r="G1320" s="84">
        <v>0.2522977113</v>
      </c>
      <c r="H1320" s="84" t="str">
        <f t="shared" si="302"/>
        <v>N/A</v>
      </c>
      <c r="I1320" s="85">
        <v>-88.5</v>
      </c>
      <c r="J1320" s="85">
        <v>-32.1</v>
      </c>
      <c r="K1320" s="86" t="s">
        <v>112</v>
      </c>
      <c r="L1320" s="87" t="str">
        <f t="shared" si="303"/>
        <v>No</v>
      </c>
    </row>
    <row r="1321" spans="1:12">
      <c r="A1321" s="144" t="s">
        <v>591</v>
      </c>
      <c r="B1321" s="82" t="s">
        <v>50</v>
      </c>
      <c r="C1321" s="84">
        <v>0.28098657510000002</v>
      </c>
      <c r="D1321" s="84" t="str">
        <f t="shared" si="300"/>
        <v>N/A</v>
      </c>
      <c r="E1321" s="84">
        <v>0.51785227580000004</v>
      </c>
      <c r="F1321" s="84" t="str">
        <f t="shared" si="301"/>
        <v>N/A</v>
      </c>
      <c r="G1321" s="84">
        <v>0.41192149259999999</v>
      </c>
      <c r="H1321" s="84" t="str">
        <f t="shared" si="302"/>
        <v>N/A</v>
      </c>
      <c r="I1321" s="85">
        <v>84.3</v>
      </c>
      <c r="J1321" s="85">
        <v>-20.5</v>
      </c>
      <c r="K1321" s="86" t="s">
        <v>112</v>
      </c>
      <c r="L1321" s="87" t="str">
        <f t="shared" si="303"/>
        <v>No</v>
      </c>
    </row>
    <row r="1322" spans="1:12" ht="12.75" customHeight="1">
      <c r="A1322" s="137" t="s">
        <v>821</v>
      </c>
      <c r="B1322" s="82" t="s">
        <v>50</v>
      </c>
      <c r="C1322" s="176">
        <v>32153633</v>
      </c>
      <c r="D1322" s="84" t="str">
        <f t="shared" si="300"/>
        <v>N/A</v>
      </c>
      <c r="E1322" s="176">
        <v>34716923</v>
      </c>
      <c r="F1322" s="84" t="str">
        <f t="shared" si="301"/>
        <v>N/A</v>
      </c>
      <c r="G1322" s="176">
        <v>36353286</v>
      </c>
      <c r="H1322" s="84" t="str">
        <f t="shared" si="302"/>
        <v>N/A</v>
      </c>
      <c r="I1322" s="85">
        <v>7.9720000000000004</v>
      </c>
      <c r="J1322" s="85">
        <v>4.7130000000000001</v>
      </c>
      <c r="K1322" s="86" t="s">
        <v>112</v>
      </c>
      <c r="L1322" s="87" t="str">
        <f t="shared" si="303"/>
        <v>Yes</v>
      </c>
    </row>
    <row r="1323" spans="1:12" ht="12.75" customHeight="1">
      <c r="A1323" s="137" t="s">
        <v>503</v>
      </c>
      <c r="B1323" s="82" t="s">
        <v>50</v>
      </c>
      <c r="C1323" s="112">
        <v>3350</v>
      </c>
      <c r="D1323" s="112" t="str">
        <f t="shared" si="300"/>
        <v>N/A</v>
      </c>
      <c r="E1323" s="112">
        <v>3307</v>
      </c>
      <c r="F1323" s="112" t="str">
        <f t="shared" si="301"/>
        <v>N/A</v>
      </c>
      <c r="G1323" s="112">
        <v>3348</v>
      </c>
      <c r="H1323" s="84" t="str">
        <f t="shared" si="302"/>
        <v>N/A</v>
      </c>
      <c r="I1323" s="85">
        <v>-1.28</v>
      </c>
      <c r="J1323" s="85">
        <v>1.24</v>
      </c>
      <c r="K1323" s="86" t="s">
        <v>112</v>
      </c>
      <c r="L1323" s="87" t="str">
        <f t="shared" si="303"/>
        <v>Yes</v>
      </c>
    </row>
    <row r="1324" spans="1:12" ht="25.5">
      <c r="A1324" s="137" t="s">
        <v>830</v>
      </c>
      <c r="B1324" s="82" t="s">
        <v>50</v>
      </c>
      <c r="C1324" s="176">
        <v>9598.0994030000002</v>
      </c>
      <c r="D1324" s="84" t="str">
        <f t="shared" si="300"/>
        <v>N/A</v>
      </c>
      <c r="E1324" s="176">
        <v>10498.011188</v>
      </c>
      <c r="F1324" s="84" t="str">
        <f t="shared" si="301"/>
        <v>N/A</v>
      </c>
      <c r="G1324" s="176">
        <v>10858.209677000001</v>
      </c>
      <c r="H1324" s="84" t="str">
        <f t="shared" si="302"/>
        <v>N/A</v>
      </c>
      <c r="I1324" s="85">
        <v>9.3759999999999994</v>
      </c>
      <c r="J1324" s="85">
        <v>3.431</v>
      </c>
      <c r="K1324" s="86" t="s">
        <v>112</v>
      </c>
      <c r="L1324" s="87" t="str">
        <f t="shared" si="303"/>
        <v>Yes</v>
      </c>
    </row>
    <row r="1325" spans="1:12">
      <c r="A1325" s="144" t="s">
        <v>645</v>
      </c>
      <c r="B1325" s="82" t="s">
        <v>50</v>
      </c>
      <c r="C1325" s="176">
        <v>8891.7951878000003</v>
      </c>
      <c r="D1325" s="84" t="str">
        <f t="shared" si="300"/>
        <v>N/A</v>
      </c>
      <c r="E1325" s="176">
        <v>10028.435866</v>
      </c>
      <c r="F1325" s="84" t="str">
        <f t="shared" si="301"/>
        <v>N/A</v>
      </c>
      <c r="G1325" s="176">
        <v>10610.779253999999</v>
      </c>
      <c r="H1325" s="84" t="str">
        <f t="shared" si="302"/>
        <v>N/A</v>
      </c>
      <c r="I1325" s="85">
        <v>12.78</v>
      </c>
      <c r="J1325" s="85">
        <v>5.8070000000000004</v>
      </c>
      <c r="K1325" s="86" t="s">
        <v>112</v>
      </c>
      <c r="L1325" s="87" t="str">
        <f t="shared" si="303"/>
        <v>Yes</v>
      </c>
    </row>
    <row r="1326" spans="1:12">
      <c r="A1326" s="144" t="s">
        <v>646</v>
      </c>
      <c r="B1326" s="82" t="s">
        <v>50</v>
      </c>
      <c r="C1326" s="176">
        <v>10303.213675000001</v>
      </c>
      <c r="D1326" s="84" t="str">
        <f t="shared" si="300"/>
        <v>N/A</v>
      </c>
      <c r="E1326" s="176">
        <v>10903.573200000001</v>
      </c>
      <c r="F1326" s="84" t="str">
        <f t="shared" si="301"/>
        <v>N/A</v>
      </c>
      <c r="G1326" s="176">
        <v>11081.990341000001</v>
      </c>
      <c r="H1326" s="84" t="str">
        <f t="shared" si="302"/>
        <v>N/A</v>
      </c>
      <c r="I1326" s="85">
        <v>5.827</v>
      </c>
      <c r="J1326" s="85">
        <v>1.6359999999999999</v>
      </c>
      <c r="K1326" s="86" t="s">
        <v>112</v>
      </c>
      <c r="L1326" s="87" t="str">
        <f t="shared" si="303"/>
        <v>Yes</v>
      </c>
    </row>
    <row r="1327" spans="1:12">
      <c r="A1327" s="144" t="s">
        <v>647</v>
      </c>
      <c r="B1327" s="82" t="s">
        <v>50</v>
      </c>
      <c r="C1327" s="176">
        <v>16473</v>
      </c>
      <c r="D1327" s="84" t="str">
        <f t="shared" si="300"/>
        <v>N/A</v>
      </c>
      <c r="E1327" s="176">
        <v>18068</v>
      </c>
      <c r="F1327" s="84" t="str">
        <f t="shared" si="301"/>
        <v>N/A</v>
      </c>
      <c r="G1327" s="176">
        <v>13419.5</v>
      </c>
      <c r="H1327" s="84" t="str">
        <f t="shared" si="302"/>
        <v>N/A</v>
      </c>
      <c r="I1327" s="85">
        <v>9.6829999999999998</v>
      </c>
      <c r="J1327" s="85">
        <v>-25.7</v>
      </c>
      <c r="K1327" s="86" t="s">
        <v>112</v>
      </c>
      <c r="L1327" s="87" t="str">
        <f t="shared" si="303"/>
        <v>No</v>
      </c>
    </row>
    <row r="1328" spans="1:12">
      <c r="A1328" s="144" t="s">
        <v>648</v>
      </c>
      <c r="B1328" s="82" t="s">
        <v>50</v>
      </c>
      <c r="C1328" s="176">
        <v>15400.666667</v>
      </c>
      <c r="D1328" s="84" t="str">
        <f t="shared" si="300"/>
        <v>N/A</v>
      </c>
      <c r="E1328" s="176">
        <v>20893.2</v>
      </c>
      <c r="F1328" s="84" t="str">
        <f t="shared" si="301"/>
        <v>N/A</v>
      </c>
      <c r="G1328" s="176">
        <v>9300.4</v>
      </c>
      <c r="H1328" s="84" t="str">
        <f t="shared" si="302"/>
        <v>N/A</v>
      </c>
      <c r="I1328" s="85">
        <v>35.659999999999997</v>
      </c>
      <c r="J1328" s="85">
        <v>-55.5</v>
      </c>
      <c r="K1328" s="86" t="s">
        <v>112</v>
      </c>
      <c r="L1328" s="87" t="str">
        <f t="shared" si="303"/>
        <v>No</v>
      </c>
    </row>
    <row r="1329" spans="1:13" ht="25.5">
      <c r="A1329" s="164" t="s">
        <v>504</v>
      </c>
      <c r="B1329" s="82" t="s">
        <v>50</v>
      </c>
      <c r="C1329" s="84">
        <v>5.3121481693000003</v>
      </c>
      <c r="D1329" s="84" t="str">
        <f t="shared" si="300"/>
        <v>N/A</v>
      </c>
      <c r="E1329" s="84">
        <v>5.1943768161000001</v>
      </c>
      <c r="F1329" s="84" t="str">
        <f t="shared" si="301"/>
        <v>N/A</v>
      </c>
      <c r="G1329" s="84">
        <v>5.3305311424999999</v>
      </c>
      <c r="H1329" s="84" t="str">
        <f t="shared" si="302"/>
        <v>N/A</v>
      </c>
      <c r="I1329" s="85">
        <v>-2.2200000000000002</v>
      </c>
      <c r="J1329" s="85">
        <v>2.621</v>
      </c>
      <c r="K1329" s="86" t="s">
        <v>112</v>
      </c>
      <c r="L1329" s="87" t="str">
        <f t="shared" si="303"/>
        <v>Yes</v>
      </c>
    </row>
    <row r="1330" spans="1:13">
      <c r="A1330" s="144" t="s">
        <v>583</v>
      </c>
      <c r="B1330" s="82" t="s">
        <v>50</v>
      </c>
      <c r="C1330" s="84">
        <v>9.8332275376999991</v>
      </c>
      <c r="D1330" s="84" t="str">
        <f t="shared" si="300"/>
        <v>N/A</v>
      </c>
      <c r="E1330" s="84">
        <v>9.5351184468000003</v>
      </c>
      <c r="F1330" s="84" t="str">
        <f t="shared" si="301"/>
        <v>N/A</v>
      </c>
      <c r="G1330" s="84">
        <v>9.6608615949000001</v>
      </c>
      <c r="H1330" s="84" t="str">
        <f t="shared" si="302"/>
        <v>N/A</v>
      </c>
      <c r="I1330" s="85">
        <v>-3.03</v>
      </c>
      <c r="J1330" s="85">
        <v>1.319</v>
      </c>
      <c r="K1330" s="86" t="s">
        <v>112</v>
      </c>
      <c r="L1330" s="87" t="str">
        <f t="shared" si="303"/>
        <v>Yes</v>
      </c>
    </row>
    <row r="1331" spans="1:13">
      <c r="A1331" s="144" t="s">
        <v>586</v>
      </c>
      <c r="B1331" s="82" t="s">
        <v>50</v>
      </c>
      <c r="C1331" s="84">
        <v>4.3495578746000003</v>
      </c>
      <c r="D1331" s="84" t="str">
        <f t="shared" si="300"/>
        <v>N/A</v>
      </c>
      <c r="E1331" s="84">
        <v>4.4845661036999998</v>
      </c>
      <c r="F1331" s="84" t="str">
        <f t="shared" si="301"/>
        <v>N/A</v>
      </c>
      <c r="G1331" s="84">
        <v>4.7869012974</v>
      </c>
      <c r="H1331" s="84" t="str">
        <f t="shared" si="302"/>
        <v>N/A</v>
      </c>
      <c r="I1331" s="85">
        <v>3.1040000000000001</v>
      </c>
      <c r="J1331" s="85">
        <v>6.742</v>
      </c>
      <c r="K1331" s="86" t="s">
        <v>112</v>
      </c>
      <c r="L1331" s="87" t="str">
        <f t="shared" si="303"/>
        <v>Yes</v>
      </c>
    </row>
    <row r="1332" spans="1:13">
      <c r="A1332" s="144" t="s">
        <v>589</v>
      </c>
      <c r="B1332" s="82" t="s">
        <v>50</v>
      </c>
      <c r="C1332" s="84">
        <v>4.1050903100000001E-2</v>
      </c>
      <c r="D1332" s="84" t="str">
        <f t="shared" si="300"/>
        <v>N/A</v>
      </c>
      <c r="E1332" s="84">
        <v>3.7181632300000003E-2</v>
      </c>
      <c r="F1332" s="84" t="str">
        <f t="shared" si="301"/>
        <v>N/A</v>
      </c>
      <c r="G1332" s="84">
        <v>3.6042530199999999E-2</v>
      </c>
      <c r="H1332" s="84" t="str">
        <f t="shared" si="302"/>
        <v>N/A</v>
      </c>
      <c r="I1332" s="85">
        <v>-9.43</v>
      </c>
      <c r="J1332" s="85">
        <v>-3.06</v>
      </c>
      <c r="K1332" s="86" t="s">
        <v>112</v>
      </c>
      <c r="L1332" s="87" t="str">
        <f t="shared" si="303"/>
        <v>Yes</v>
      </c>
    </row>
    <row r="1333" spans="1:13">
      <c r="A1333" s="144" t="s">
        <v>591</v>
      </c>
      <c r="B1333" s="82" t="s">
        <v>50</v>
      </c>
      <c r="C1333" s="84">
        <v>0.18732438339999999</v>
      </c>
      <c r="D1333" s="84" t="str">
        <f t="shared" si="300"/>
        <v>N/A</v>
      </c>
      <c r="E1333" s="84">
        <v>0.1362769147</v>
      </c>
      <c r="F1333" s="84" t="str">
        <f t="shared" si="301"/>
        <v>N/A</v>
      </c>
      <c r="G1333" s="84">
        <v>0.12115338019999999</v>
      </c>
      <c r="H1333" s="84" t="str">
        <f t="shared" si="302"/>
        <v>N/A</v>
      </c>
      <c r="I1333" s="85">
        <v>-27.3</v>
      </c>
      <c r="J1333" s="85">
        <v>-11.1</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2011-10-13T15:22:49Z</dcterms:modified>
</cp:coreProperties>
</file>