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<sst xmlns="http://schemas.openxmlformats.org/spreadsheetml/2006/main" count="7673" uniqueCount="1752">
  <si>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</si>
  <si>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</si>
  <si>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</si>
  <si>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</si>
  <si>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</si>
  <si>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</si>
  <si>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</si>
  <si>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</si>
  <si>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</si>
  <si>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</si>
  <si>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</si>
  <si>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</si>
  <si>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</si>
  <si>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</si>
  <si>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</si>
  <si>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</si>
  <si>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</si>
  <si>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</si>
  <si>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</si>
  <si>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</si>
  <si>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</si>
  <si>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</si>
  <si>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</si>
  <si>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</si>
  <si>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</si>
  <si>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</si>
  <si>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</si>
  <si>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</si>
  <si>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</si>
  <si>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</si>
  <si>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</si>
  <si>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</si>
  <si>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</si>
  <si>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</si>
  <si>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</si>
  <si>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</si>
  <si>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</si>
  <si>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</si>
  <si>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</si>
  <si>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</si>
  <si>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</si>
  <si>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</si>
  <si>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</si>
  <si>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</si>
  <si>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</si>
  <si>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</si>
  <si>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</si>
  <si>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</si>
  <si>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</si>
  <si>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</si>
  <si>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</si>
  <si>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</si>
  <si>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</si>
  <si>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</si>
  <si>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</si>
  <si>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</si>
  <si>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</si>
  <si>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</si>
  <si>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</si>
  <si>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</si>
  <si>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</si>
  <si>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</si>
  <si>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</si>
  <si>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</si>
  <si>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</si>
  <si>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</si>
  <si>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</si>
  <si>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</si>
  <si>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</si>
  <si>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</si>
  <si>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</si>
  <si>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</si>
  <si>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</si>
  <si>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</si>
  <si>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</si>
  <si>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</si>
  <si>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</si>
  <si>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</si>
  <si>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</si>
  <si>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</si>
  <si>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</si>
  <si>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</si>
  <si>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</si>
  <si>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</si>
  <si>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</si>
  <si>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</si>
  <si>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</si>
  <si>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</si>
  <si>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</si>
  <si>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</si>
  <si>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</si>
  <si>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</si>
  <si>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</si>
  <si>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</si>
  <si>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</si>
  <si>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</si>
  <si>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</si>
  <si>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</si>
  <si>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</si>
  <si>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</si>
  <si>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</si>
  <si>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</si>
  <si>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</si>
  <si>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</si>
  <si>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</si>
  <si>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</si>
  <si>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</si>
  <si>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</si>
  <si>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</si>
  <si>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</si>
  <si>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</si>
  <si>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</si>
  <si>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</si>
  <si>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</si>
  <si>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</si>
  <si>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</si>
  <si>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</si>
  <si>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</si>
  <si>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</si>
  <si>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</si>
  <si>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</si>
  <si>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</si>
  <si>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</si>
  <si>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</si>
  <si>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</si>
  <si>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</si>
  <si>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</si>
  <si>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</si>
  <si>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</si>
  <si>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</si>
  <si>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</si>
  <si>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</si>
  <si>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</si>
  <si>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</si>
  <si>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</si>
  <si>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</si>
  <si>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</si>
  <si>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</si>
  <si>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</si>
  <si>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</si>
  <si>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</si>
  <si>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</si>
  <si>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</si>
  <si>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</si>
  <si>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</si>
  <si>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</si>
  <si>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</si>
  <si>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</si>
  <si>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</si>
  <si>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</si>
  <si>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</si>
  <si>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</si>
  <si>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</si>
  <si>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</si>
  <si>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</si>
  <si>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</si>
  <si>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</si>
  <si>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</si>
  <si>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</si>
  <si>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</si>
  <si>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</si>
  <si>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</si>
  <si>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</si>
  <si>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</si>
  <si>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</si>
  <si>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</si>
  <si>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</si>
  <si>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</si>
  <si>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</si>
  <si>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</si>
  <si>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</si>
  <si>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</si>
  <si>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</si>
  <si>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</si>
  <si>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</si>
  <si>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</si>
  <si>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</si>
  <si>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</si>
  <si>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</si>
  <si>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</si>
  <si>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</si>
  <si>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</si>
  <si>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</si>
  <si>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</si>
  <si>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</si>
  <si>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</si>
  <si>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</si>
  <si>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</si>
  <si>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</si>
  <si>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</si>
  <si>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</si>
  <si>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</si>
  <si>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</si>
  <si>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</si>
  <si>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</si>
  <si>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</si>
  <si>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</si>
  <si>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</si>
  <si>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</si>
  <si>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</si>
  <si>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</si>
  <si>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</si>
  <si>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</si>
  <si>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</si>
  <si>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</si>
  <si>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</si>
  <si>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</si>
  <si>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</si>
  <si>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</si>
  <si>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</si>
  <si>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</si>
  <si>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</si>
  <si>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</si>
  <si>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</si>
  <si>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</si>
  <si>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</si>
  <si>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</si>
  <si>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</si>
  <si>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</si>
  <si>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</si>
  <si>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</si>
  <si>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</si>
  <si>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</si>
  <si>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</si>
  <si>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</si>
  <si>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</si>
  <si>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</si>
  <si>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</si>
  <si>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</si>
  <si>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</si>
  <si>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</si>
  <si>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</si>
  <si>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</si>
  <si>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</si>
  <si>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</si>
  <si>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</si>
  <si>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</si>
  <si>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</si>
  <si>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</si>
  <si>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</si>
  <si>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</si>
  <si>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</si>
  <si>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</si>
  <si>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</si>
  <si>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</si>
  <si>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</si>
  <si>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</si>
  <si>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</si>
  <si>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</si>
  <si>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</si>
  <si>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</si>
  <si>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</si>
  <si>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</si>
  <si>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</si>
  <si>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</si>
  <si>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</si>
  <si>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</si>
  <si>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</si>
  <si>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</si>
  <si>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</si>
  <si>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</si>
  <si>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</si>
  <si>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</si>
  <si>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</si>
  <si>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</si>
  <si>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</si>
  <si>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</si>
  <si>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</si>
  <si>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</si>
  <si>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</si>
  <si>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</si>
  <si>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</si>
  <si>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</si>
  <si>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</si>
  <si>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</si>
  <si>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</si>
  <si>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</si>
  <si>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</si>
  <si>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</si>
  <si>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</si>
  <si>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</si>
  <si>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</si>
  <si>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</si>
  <si>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</si>
  <si>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</si>
  <si>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</si>
  <si>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</si>
  <si>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</si>
  <si>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</si>
  <si>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</si>
  <si>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</si>
  <si>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</si>
  <si>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</si>
  <si>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</si>
  <si>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</si>
  <si>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</si>
  <si>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</si>
  <si>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</si>
  <si>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</si>
  <si>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</si>
  <si>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</si>
  <si>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</si>
  <si>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</si>
  <si>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</si>
  <si>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</si>
  <si>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</si>
  <si>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</si>
  <si>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</si>
  <si>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</si>
  <si>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</si>
  <si>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</si>
  <si>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</si>
  <si>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</si>
  <si>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</si>
  <si>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</si>
  <si>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</si>
  <si>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</si>
  <si>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</si>
  <si>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</si>
  <si>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</si>
  <si>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</si>
  <si>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</si>
  <si>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</si>
  <si>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</si>
  <si>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</si>
  <si>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</si>
  <si>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</si>
  <si>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</si>
  <si>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</si>
  <si>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</si>
  <si>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</si>
  <si>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</si>
  <si>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</si>
  <si>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</si>
  <si>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</si>
  <si>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</si>
  <si>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</si>
  <si>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</si>
  <si>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</si>
  <si>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</si>
  <si>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</si>
  <si>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</si>
  <si>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</si>
  <si>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</si>
  <si>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</si>
  <si>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</si>
  <si>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</si>
  <si>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</si>
  <si>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</si>
  <si>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</si>
  <si>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</si>
  <si>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</si>
  <si>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</si>
  <si>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</si>
  <si>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</si>
  <si>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</si>
  <si>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</si>
  <si>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</si>
  <si>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</si>
  <si>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</si>
  <si>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</si>
  <si>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</si>
  <si>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</si>
  <si>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</si>
  <si>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</si>
  <si>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</si>
  <si>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</si>
  <si>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</si>
  <si>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</si>
  <si>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</si>
  <si>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</si>
  <si>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</si>
  <si>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</si>
  <si>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</si>
  <si>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</si>
  <si>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</si>
  <si>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</si>
  <si>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</si>
  <si>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</si>
  <si>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</si>
  <si>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</si>
  <si>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</si>
  <si>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</si>
  <si>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</si>
  <si>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</si>
  <si>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</si>
  <si>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</si>
  <si>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</si>
  <si>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</si>
  <si>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</si>
  <si>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</si>
  <si>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</si>
  <si>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</si>
  <si>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</si>
  <si>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</si>
  <si>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</si>
  <si>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</si>
  <si>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</si>
  <si>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</si>
  <si>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</si>
  <si>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</si>
  <si>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</si>
  <si>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</si>
  <si>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</si>
  <si>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</si>
  <si>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</si>
  <si>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</si>
  <si>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</si>
  <si>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</si>
  <si>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</si>
  <si>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</si>
  <si>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</si>
  <si>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</si>
  <si>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</si>
  <si>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</si>
  <si>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</si>
  <si>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</si>
  <si>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</si>
  <si>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</si>
  <si>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</si>
  <si>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</si>
  <si>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</si>
  <si>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</si>
  <si>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</si>
  <si>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</si>
  <si>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</si>
  <si>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</si>
  <si>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</si>
  <si>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</si>
  <si>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</si>
  <si>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</si>
  <si>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</si>
  <si>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</si>
  <si>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</si>
  <si>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</si>
  <si>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</si>
  <si>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</si>
  <si>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</si>
  <si>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</si>
  <si>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</si>
  <si>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</si>
  <si>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</si>
  <si>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</si>
  <si>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</si>
  <si>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</si>
  <si>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</si>
  <si>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</si>
  <si>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</si>
  <si>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</si>
  <si>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</si>
  <si>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</si>
  <si>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</si>
  <si>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</si>
  <si>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</si>
  <si>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</si>
  <si>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</si>
  <si>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</si>
  <si>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</si>
  <si>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</si>
  <si>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</si>
  <si>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</si>
  <si>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</si>
  <si>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</si>
  <si>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</si>
  <si>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</si>
  <si>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</si>
  <si>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</si>
  <si>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</si>
  <si>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</si>
  <si>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</si>
  <si>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</si>
  <si>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</si>
  <si>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</si>
  <si>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</si>
  <si>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</si>
  <si>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</si>
  <si>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</si>
  <si>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</si>
  <si>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</si>
  <si>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</si>
  <si>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</si>
  <si>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</si>
  <si>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</si>
  <si>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</si>
  <si>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</si>
  <si>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</si>
  <si>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</si>
  <si>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</si>
  <si>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</si>
  <si>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</si>
  <si>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</si>
  <si>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</si>
  <si>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</si>
  <si>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</si>
  <si>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</si>
  <si>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</si>
  <si>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</si>
  <si>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</si>
  <si>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</si>
  <si>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</si>
  <si>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</si>
  <si>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</si>
  <si>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</si>
  <si>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</si>
  <si>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</si>
  <si>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</si>
  <si>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</si>
  <si>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</si>
  <si>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</si>
  <si>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</si>
  <si>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</si>
  <si>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</si>
  <si>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</si>
  <si>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</si>
  <si>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</si>
  <si>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</si>
  <si>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</si>
  <si>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</si>
  <si>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</si>
  <si>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</si>
  <si>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</si>
  <si>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</si>
  <si>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</si>
  <si>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</si>
  <si>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</si>
  <si>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</si>
  <si>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</si>
  <si>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</si>
  <si>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</si>
  <si>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</si>
  <si>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</si>
  <si>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</si>
  <si>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</si>
  <si>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</si>
  <si>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</si>
  <si>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</si>
  <si>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</si>
  <si>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</si>
  <si>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</si>
  <si>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</si>
  <si>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</si>
  <si>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</si>
  <si>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</si>
  <si>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</si>
  <si>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</si>
  <si>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</si>
  <si>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</si>
  <si>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</si>
  <si>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</si>
  <si>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</si>
  <si>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</si>
  <si>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</si>
  <si>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</si>
  <si>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</si>
  <si>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</si>
  <si>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</si>
  <si>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</si>
  <si>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</si>
  <si>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</si>
  <si>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</si>
  <si>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</si>
  <si>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</si>
  <si>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</si>
  <si>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</si>
  <si>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</si>
  <si>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</si>
  <si>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</si>
  <si>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</si>
  <si>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</si>
  <si>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</si>
  <si>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</si>
  <si>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</si>
  <si>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</si>
  <si>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</si>
  <si>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</si>
  <si>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</si>
  <si>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</si>
  <si>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</si>
  <si>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</si>
  <si>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</si>
  <si>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</si>
  <si>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</si>
  <si>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</si>
  <si>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</si>
  <si>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</si>
  <si>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</si>
  <si>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</si>
  <si>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</si>
  <si>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</si>
  <si>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</si>
  <si>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</si>
  <si>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</si>
  <si>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</si>
  <si>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</si>
  <si>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</si>
  <si>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</si>
  <si>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</si>
  <si>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</si>
  <si>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</si>
  <si>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</si>
  <si>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</si>
  <si>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</si>
  <si>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</si>
  <si>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</si>
  <si>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</si>
  <si>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</si>
  <si>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</si>
  <si>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</si>
  <si>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</si>
  <si>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</si>
  <si>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</si>
  <si>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</si>
  <si>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</si>
  <si>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</si>
  <si>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</si>
  <si>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</si>
  <si>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</si>
  <si>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</si>
  <si>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</si>
  <si>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</si>
  <si>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</si>
  <si>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</si>
  <si>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</si>
  <si>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</si>
  <si>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</si>
  <si>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</si>
  <si>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</si>
  <si>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</si>
  <si>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</si>
  <si>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</si>
  <si>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</si>
  <si>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</si>
  <si>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</si>
  <si>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</si>
  <si>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</si>
  <si>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</si>
  <si>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</si>
  <si>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</si>
  <si>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</si>
  <si>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</si>
  <si>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</si>
  <si>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</si>
  <si>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</si>
  <si>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</si>
  <si>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</si>
  <si>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</si>
  <si>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</si>
  <si>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</si>
  <si>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</si>
  <si>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</si>
  <si>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</si>
  <si>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</si>
  <si>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</si>
  <si>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</si>
  <si>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</si>
  <si>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</si>
  <si>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</si>
  <si>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</si>
  <si>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</si>
  <si>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</si>
  <si>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</si>
  <si>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</si>
  <si>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</si>
  <si>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</si>
  <si>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</si>
  <si>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</si>
  <si>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</si>
  <si>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</si>
  <si>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</si>
  <si>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</si>
  <si>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</si>
  <si>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</si>
  <si>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</si>
  <si>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</si>
  <si>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</si>
  <si>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</si>
  <si>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</si>
  <si>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</si>
  <si>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</si>
  <si>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</si>
  <si>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</si>
  <si>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</si>
  <si>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</si>
  <si>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</si>
  <si>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</si>
  <si>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</si>
  <si>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</si>
  <si>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</si>
  <si>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</si>
  <si>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</si>
  <si>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</si>
  <si>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</si>
  <si>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</si>
  <si>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</si>
  <si>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</si>
  <si>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</si>
  <si>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</si>
  <si>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</si>
  <si>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</si>
  <si>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</si>
  <si>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</si>
  <si>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</si>
  <si>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</si>
  <si>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</si>
  <si>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</si>
  <si>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</si>
  <si>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</si>
  <si>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</si>
  <si>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</si>
  <si>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</si>
  <si>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</si>
  <si>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</si>
  <si>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</si>
  <si>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</si>
  <si>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</si>
  <si>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</si>
  <si>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</si>
  <si>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</si>
  <si>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</si>
  <si>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</si>
  <si>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</si>
  <si>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</si>
  <si>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</si>
  <si>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</si>
  <si>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</si>
  <si>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</si>
  <si>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</si>
  <si>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</si>
  <si>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</si>
  <si>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</si>
  <si>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</si>
  <si>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</si>
  <si>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</si>
  <si>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</si>
  <si>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</si>
  <si>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</si>
  <si>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</si>
  <si>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</si>
  <si>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</si>
  <si>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</si>
  <si>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</si>
  <si>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</si>
  <si>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</si>
  <si>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</si>
  <si>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</si>
  <si>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</si>
  <si>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</si>
  <si>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</si>
  <si>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</si>
  <si>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</si>
  <si>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</si>
  <si>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</si>
  <si>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</si>
  <si>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</si>
  <si>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</si>
  <si>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</si>
  <si>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</si>
  <si>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</si>
  <si>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</si>
  <si>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</si>
  <si>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</si>
  <si>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</si>
  <si>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</si>
  <si>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</si>
  <si>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</si>
  <si>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</si>
  <si>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</si>
  <si>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</si>
  <si>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</si>
  <si>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</si>
  <si>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</si>
  <si>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</si>
  <si>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</si>
  <si>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</si>
  <si>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</si>
  <si>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</si>
  <si>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</si>
  <si>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</si>
  <si>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</si>
  <si>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</si>
  <si>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</si>
  <si>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</si>
  <si>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</si>
  <si>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</si>
  <si>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</si>
  <si>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</si>
  <si>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</si>
  <si>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</si>
  <si>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</si>
  <si>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</si>
  <si>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</si>
  <si>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</si>
  <si>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</si>
  <si>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</si>
  <si>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</si>
  <si>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</si>
  <si>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</si>
  <si>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</si>
  <si>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</si>
  <si>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</si>
  <si>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</si>
  <si>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</si>
  <si>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</si>
  <si>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</si>
  <si>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</si>
  <si>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</si>
  <si>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</si>
  <si>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</si>
  <si>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</si>
  <si>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</si>
  <si>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</si>
  <si>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</si>
  <si>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</si>
  <si>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</si>
  <si>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</si>
  <si>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</si>
  <si>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</si>
  <si>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</si>
  <si>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</si>
  <si>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</si>
  <si>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</si>
  <si>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</si>
  <si>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</si>
  <si>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</si>
  <si>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</si>
  <si>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</si>
  <si>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</si>
  <si>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</si>
  <si>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</si>
  <si>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</si>
  <si>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</si>
  <si>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</si>
  <si>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</si>
  <si>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</si>
  <si>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</si>
  <si>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</si>
  <si>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</si>
  <si>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</si>
  <si>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</si>
  <si>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</si>
  <si>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</si>
  <si>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</si>
  <si>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</si>
  <si>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</si>
  <si>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</si>
  <si>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</si>
  <si>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</si>
  <si>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</si>
  <si>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</si>
  <si>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</si>
  <si>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</si>
  <si>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</si>
  <si>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</si>
  <si>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</si>
  <si>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</si>
  <si>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</si>
  <si>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</si>
  <si>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</si>
  <si>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</si>
  <si>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</si>
  <si>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</si>
  <si>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</si>
  <si>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</si>
  <si>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</si>
  <si>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</si>
  <si>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</si>
  <si>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</si>
  <si>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</si>
  <si>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</si>
  <si>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</si>
  <si>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</si>
  <si>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</si>
  <si>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</si>
  <si>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</si>
  <si>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</si>
  <si>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</si>
  <si>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</si>
  <si>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</si>
  <si>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</si>
  <si>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</si>
  <si>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</si>
  <si>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</si>
  <si>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</si>
  <si>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</si>
  <si>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</si>
  <si>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</si>
  <si>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</si>
  <si>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</si>
  <si>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</si>
  <si>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</si>
  <si>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</si>
  <si>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</si>
  <si>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</si>
  <si>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</si>
  <si>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</si>
  <si>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</si>
  <si>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</si>
  <si>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</si>
  <si>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</si>
  <si>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</si>
  <si>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</si>
  <si>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</si>
  <si>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</si>
  <si>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</si>
  <si>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</si>
  <si>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</si>
  <si>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</si>
  <si>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</si>
  <si>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</si>
  <si>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</si>
  <si>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</si>
  <si>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</si>
  <si>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</si>
  <si>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</si>
  <si>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</si>
  <si>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</si>
  <si>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</si>
  <si>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</si>
  <si>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</si>
  <si>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</si>
  <si>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</si>
  <si>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</si>
  <si>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</si>
  <si>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</si>
  <si>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</si>
  <si>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</si>
  <si>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</si>
  <si>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</si>
  <si>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</si>
  <si>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</si>
  <si>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</si>
  <si>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</si>
  <si>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</si>
  <si>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</si>
  <si>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</si>
  <si>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</si>
  <si>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</si>
  <si>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</si>
  <si>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</si>
  <si>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</si>
  <si>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</si>
  <si>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</si>
  <si>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</si>
  <si>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</si>
  <si>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</si>
  <si>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</si>
  <si>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</si>
  <si>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</si>
  <si>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</si>
  <si>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</si>
  <si>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</si>
  <si>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</si>
  <si>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</si>
  <si>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</si>
  <si>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</si>
  <si>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</si>
  <si>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</si>
  <si>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</si>
  <si>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</si>
  <si>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</si>
  <si>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</si>
  <si>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</si>
  <si>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</si>
  <si>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</si>
  <si>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</si>
  <si>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</si>
  <si>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</si>
  <si>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</si>
  <si>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</si>
  <si>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</si>
  <si>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</si>
  <si>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</si>
  <si>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</si>
  <si>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</si>
  <si>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</si>
  <si>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</si>
  <si>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</si>
  <si>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</si>
  <si>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</si>
  <si>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</si>
  <si>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</si>
  <si>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</si>
  <si>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</si>
  <si>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</si>
  <si>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</si>
  <si>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</si>
  <si>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</si>
  <si>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</si>
  <si>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</si>
  <si>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</si>
  <si>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</si>
  <si>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</si>
  <si>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</si>
  <si>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</si>
  <si>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</si>
  <si>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</si>
  <si>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</si>
  <si>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</si>
  <si>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</si>
  <si>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</si>
  <si>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</si>
  <si>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</si>
  <si>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</si>
  <si>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</si>
  <si>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</si>
  <si>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</si>
  <si>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</si>
  <si>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</si>
  <si>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</si>
  <si>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</si>
  <si>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</si>
  <si>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</si>
  <si>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</si>
  <si>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</si>
  <si>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</si>
  <si>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</si>
  <si>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</si>
  <si>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</si>
  <si>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</si>
  <si>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</si>
  <si>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</si>
  <si>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</si>
  <si>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</si>
  <si>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</si>
  <si>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</si>
  <si>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</si>
  <si>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</si>
  <si>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</si>
  <si>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</si>
  <si>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</si>
  <si>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</si>
  <si>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</si>
  <si>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</si>
  <si>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</si>
  <si>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</si>
  <si>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</si>
  <si>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</si>
  <si>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</si>
  <si>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</si>
  <si>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</si>
  <si>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</si>
  <si>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</si>
  <si>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</si>
  <si>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</si>
  <si>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</si>
  <si>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</si>
  <si>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</si>
  <si>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</si>
  <si>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</si>
  <si>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</si>
  <si>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</si>
  <si>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</si>
  <si>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</si>
  <si>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</si>
  <si>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</si>
  <si>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</si>
  <si>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</si>
  <si>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</si>
  <si>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</si>
  <si>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</si>
  <si>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</si>
  <si>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</si>
  <si>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</si>
  <si>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</si>
  <si>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</si>
  <si>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</si>
  <si>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</si>
  <si>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</si>
  <si>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</si>
  <si>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</si>
  <si>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</si>
  <si>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</si>
  <si>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</si>
  <si>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</si>
  <si>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</si>
  <si>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</si>
  <si>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</si>
  <si>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</si>
  <si>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</si>
  <si>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</si>
  <si>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</si>
  <si>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</si>
  <si>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</si>
  <si>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</si>
  <si>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</si>
  <si>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</si>
  <si>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</si>
  <si>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</si>
  <si>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</si>
  <si>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</si>
  <si>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</si>
  <si>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</si>
  <si>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</si>
  <si>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</si>
  <si>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</si>
  <si>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</si>
  <si>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</si>
  <si>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</si>
  <si>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</si>
  <si>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</si>
  <si>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</si>
  <si>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</si>
  <si>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</si>
  <si>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</si>
  <si>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</si>
  <si>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</si>
  <si>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</si>
  <si>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</si>
  <si>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</si>
  <si>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</si>
  <si>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</si>
  <si>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</si>
  <si>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</si>
  <si>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</si>
  <si>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</si>
  <si>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</si>
  <si>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</si>
  <si>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</si>
  <si>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</si>
  <si>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</si>
  <si>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</si>
  <si>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</si>
  <si>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</si>
  <si>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</si>
  <si>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</si>
  <si>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</si>
  <si>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</si>
  <si>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</si>
  <si>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</si>
  <si>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</si>
  <si>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</si>
  <si>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</si>
  <si>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</si>
  <si>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</si>
  <si>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</si>
  <si>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</si>
  <si>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</si>
  <si>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</si>
  <si>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</si>
  <si>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</si>
  <si>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</si>
  <si>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</si>
  <si>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</si>
  <si>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</si>
  <si>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</si>
  <si>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</si>
  <si>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</si>
  <si>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</si>
  <si>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</si>
  <si>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</si>
  <si>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</si>
  <si>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</si>
  <si>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</si>
  <si>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</si>
  <si>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</si>
  <si>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</si>
  <si>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</si>
  <si>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</si>
  <si>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</si>
  <si>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</si>
  <si>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</si>
  <si>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</si>
  <si>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</si>
  <si>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</si>
  <si>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</si>
  <si>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</si>
  <si>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</si>
  <si>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</si>
  <si>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</si>
  <si>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</si>
  <si>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</si>
  <si>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</si>
  <si>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</si>
  <si>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</si>
  <si>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</si>
  <si>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</si>
  <si>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</si>
  <si>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</si>
  <si>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</si>
  <si>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</si>
  <si>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</si>
  <si>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</si>
  <si>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</si>
  <si>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</si>
  <si>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</si>
  <si>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</si>
  <si>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</si>
  <si>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</si>
  <si>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</si>
  <si>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</si>
  <si>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</si>
  <si>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</si>
  <si>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</si>
  <si>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</si>
  <si>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</si>
  <si>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</si>
  <si>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</si>
  <si>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</si>
  <si>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</si>
  <si>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</si>
  <si>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</si>
  <si>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</si>
  <si>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</si>
  <si>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</si>
  <si>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</si>
  <si>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</si>
  <si>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</si>
  <si>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</si>
  <si>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</si>
  <si>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</si>
  <si>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</si>
  <si>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</si>
  <si>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</si>
  <si>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</si>
  <si>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</si>
  <si>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</si>
  <si>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</si>
  <si>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</si>
  <si>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</si>
  <si>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</si>
  <si>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</si>
  <si>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</si>
  <si>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</si>
  <si>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</si>
  <si>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</si>
  <si>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</si>
  <si>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</si>
  <si>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</si>
  <si>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</si>
  <si>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</si>
  <si>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</si>
  <si>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</si>
  <si>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</si>
  <si>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</si>
  <si>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</si>
  <si>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</si>
  <si>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</si>
  <si>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</si>
  <si>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</si>
  <si>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</si>
  <si>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</si>
  <si>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</si>
  <si>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</si>
  <si>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</si>
  <si>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</si>
  <si>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</si>
  <si>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</si>
  <si>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</si>
  <si>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</si>
  <si>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</si>
  <si>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</si>
  <si>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</si>
  <si>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</si>
  <si>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</si>
  <si>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</si>
  <si>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</si>
  <si>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</si>
  <si>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</si>
  <si>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</si>
  <si>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</si>
  <si>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</si>
  <si>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</si>
  <si>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</si>
  <si>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</si>
  <si>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</si>
  <si>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</si>
  <si>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</si>
  <si>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</si>
  <si>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</si>
  <si>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</si>
  <si>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</si>
  <si>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</si>
  <si>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</si>
  <si>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</si>
  <si>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</si>
  <si>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</si>
  <si>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</si>
  <si>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</si>
  <si>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</si>
  <si>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</si>
  <si>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</si>
  <si>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</si>
  <si>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</si>
  <si>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</si>
  <si>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</si>
  <si>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</si>
  <si>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</si>
  <si>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</si>
  <si>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</si>
  <si>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</si>
  <si>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</si>
  <si>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</si>
  <si>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</si>
  <si>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</si>
  <si>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</si>
  <si>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</si>
  <si>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</si>
  <si>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</si>
  <si>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</si>
  <si>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</si>
  <si>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</si>
  <si>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</si>
  <si>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</si>
  <si>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</si>
  <si>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</si>
  <si>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</si>
  <si>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</si>
  <si>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</si>
  <si>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</si>
  <si>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</si>
  <si>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</si>
  <si>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</si>
  <si>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</si>
  <si>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</si>
  <si>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</si>
  <si>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</si>
  <si>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</si>
  <si>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</si>
  <si>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</si>
  <si>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</si>
  <si>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</si>
  <si>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</si>
  <si>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</si>
  <si>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</si>
  <si>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</si>
  <si>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</si>
  <si>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</si>
  <si>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</si>
  <si>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</si>
  <si>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</si>
  <si>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</si>
  <si>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</si>
  <si>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</si>
  <si>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</si>
  <si>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</si>
  <si>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</si>
  <si>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</si>
  <si>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</si>
  <si>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</si>
  <si>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</si>
  <si>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</si>
  <si>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</si>
  <si>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</si>
  <si>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</si>
  <si>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</si>
  <si>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</si>
  <si>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</si>
  <si>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</si>
  <si>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</si>
  <si>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</si>
  <si>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</si>
  <si>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</si>
  <si>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</si>
  <si>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</si>
  <si>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</si>
  <si>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</si>
  <si>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</si>
  <si>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</si>
  <si>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</si>
  <si>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</si>
  <si>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</si>
  <si>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</si>
  <si>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</si>
  <si>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</si>
  <si>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</si>
  <si>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</si>
  <si>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</si>
  <si>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</si>
  <si>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</si>
  <si>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</si>
  <si>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</si>
  <si>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</si>
  <si>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</si>
  <si>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</si>
  <si>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</si>
  <si>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</si>
  <si>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</si>
  <si>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</si>
  <si>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</si>
  <si>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</si>
  <si>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</si>
  <si>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</si>
  <si>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</si>
  <si>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</si>
  <si>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</si>
  <si>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</si>
  <si>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</si>
  <si>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</si>
  <si>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</si>
  <si>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</si>
  <si>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</si>
  <si>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</si>
  <si>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</si>
  <si>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</si>
  <si>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</si>
  <si>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</si>
  <si>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</si>
  <si>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</si>
  <si>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</si>
  <si>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</si>
  <si>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</si>
  <si>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</si>
  <si>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</si>
  <si>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</si>
  <si>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</si>
  <si>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</si>
  <si>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</si>
  <si>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</si>
  <si>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</si>
  <si>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</si>
  <si>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</si>
  <si>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</si>
  <si>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</si>
  <si>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</si>
  <si>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</si>
  <si>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</si>
  <si>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</si>
  <si>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</si>
  <si>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</si>
  <si>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</si>
  <si>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</si>
  <si>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</si>
  <si>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</si>
  <si>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</si>
  <si>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</si>
  <si>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</si>
  <si>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</si>
  <si>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</si>
  <si>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</si>
  <si>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</si>
  <si>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</si>
  <si>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</si>
  <si>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</si>
  <si>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</si>
  <si>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</si>
  <si>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</si>
  <si>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</si>
  <si>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</si>
  <si>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</si>
  <si>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</si>
  <si>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</si>
  <si>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</si>
  <si>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</si>
  <si>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</si>
  <si>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</si>
  <si>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</si>
  <si>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</si>
  <si>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</si>
  <si>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</si>
  <si>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</si>
  <si>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</si>
  <si>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</si>
  <si>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</si>
  <si>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</si>
  <si>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</si>
  <si>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</si>
  <si>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</si>
  <si>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</si>
  <si>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</si>
  <si>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</si>
  <si>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</si>
  <si>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</si>
  <si>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</si>
  <si>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</si>
  <si>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</si>
  <si>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</si>
  <si>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</si>
  <si>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</si>
  <si>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</si>
  <si>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</si>
  <si>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</si>
  <si>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</si>
  <si>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</si>
  <si>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</si>
  <si>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</si>
  <si>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</si>
  <si>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</si>
  <si>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</si>
  <si>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</si>
  <si>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</si>
  <si>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</si>
  <si>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</si>
  <si>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</si>
  <si>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</si>
  <si>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</si>
  <si>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</si>
  <si>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</si>
  <si>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</si>
  <si>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</si>
  <si>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</si>
  <si>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</si>
  <si>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</si>
  <si>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</si>
  <si>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</si>
  <si>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</si>
  <si>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</si>
  <si>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</si>
  <si>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</si>
  <si>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</si>
  <si>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</si>
  <si>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</si>
  <si>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</si>
  <si>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</si>
  <si>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</si>
  <si>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</si>
  <si>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</si>
  <si>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</si>
  <si>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</si>
  <si>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</si>
  <si>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</si>
  <si>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</si>
  <si>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</si>
  <si>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</si>
  <si>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</si>
  <si>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</si>
  <si>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</si>
  <si>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</si>
  <si>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</si>
  <si>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</si>
  <si>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</si>
  <si>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</si>
  <si>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</si>
  <si>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</si>
  <si>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</si>
  <si>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</si>
  <si>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</si>
  <si>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</si>
  <si>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</si>
  <si>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</si>
  <si>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</si>
  <si>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</si>
  <si>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</si>
  <si>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</si>
  <si>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</si>
  <si>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</si>
  <si>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</si>
  <si>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</si>
  <si>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</si>
  <si>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</si>
  <si>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</si>
  <si>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</si>
  <si>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</si>
  <si>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</si>
  <si>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</si>
  <si>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</si>
  <si>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</si>
  <si>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</si>
  <si>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</si>
  <si>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</si>
  <si>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</si>
  <si>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</si>
  <si>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</si>
  <si>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</si>
  <si>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</si>
  <si>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</si>
  <si>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</si>
  <si>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</si>
  <si>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</si>
  <si>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</si>
  <si>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</si>
  <si>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</si>
  <si>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</si>
  <si>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</si>
  <si>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</si>
  <si>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</si>
  <si>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</si>
  <si>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</si>
  <si>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</si>
  <si>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</si>
  <si>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</si>
  <si>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</si>
  <si>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</si>
  <si>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</si>
  <si>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</si>
  <si>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</si>
  <si>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</si>
  <si>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</si>
  <si>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</si>
  <si>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</si>
  <si>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</si>
  <si>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</si>
  <si>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</si>
  <si>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</si>
  <si>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</si>
  <si>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</si>
  <si>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</si>
  <si>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</si>
  <si>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</si>
  <si>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</si>
  <si>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</si>
  <si>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</si>
  <si>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</si>
  <si>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</si>
  <si>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</si>
  <si>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</si>
  <si>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</si>
  <si>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</si>
  <si>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</si>
  <si>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</si>
  <si>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</si>
  <si>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</si>
  <si>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</si>
  <si>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</si>
  <si>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</si>
  <si>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</si>
  <si>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</si>
  <si>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</si>
  <si>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</si>
  <si>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</si>
  <si>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</si>
  <si>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</si>
  <si>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</si>
  <si>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</si>
  <si>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</si>
  <si>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</si>
  <si>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</si>
  <si>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</si>
  <si>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</si>
  <si>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</si>
  <si>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</si>
  <si>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</si>
  <si>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</si>
  <si>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</si>
  <si>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</si>
  <si>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</si>
  <si>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</si>
  <si>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</si>
  <si>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</si>
  <si>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</si>
  <si>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</si>
  <si>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</si>
  <si>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</si>
  <si>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</si>
  <si>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</si>
  <si>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</si>
  <si>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</si>
  <si>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</si>
  <si>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</si>
  <si>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</si>
  <si>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</si>
  <si>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</si>
  <si>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</si>
  <si>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</si>
  <si>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</si>
  <si>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</si>
  <si>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</si>
  <si>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</si>
  <si>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</si>
  <si>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</si>
  <si>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</si>
  <si>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</si>
  <si>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</si>
  <si>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</si>
  <si>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</si>
  <si>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</si>
  <si>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</si>
  <si>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</si>
  <si>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</si>
  <si>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</si>
  <si>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</si>
  <si>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</si>
  <si>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</si>
  <si>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</si>
  <si>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</si>
  <si>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</si>
  <si>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</si>
  <si>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</si>
  <si>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</si>
  <si>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</si>
  <si>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</si>
  <si>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</si>
  <si>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</si>
  <si>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</si>
  <si>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</si>
  <si>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</si>
  <si>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</si>
  <si>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</si>
  <si>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</si>
  <si>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</si>
  <si>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</si>
  <si>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</si>
  <si>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</si>
  <si>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</si>
  <si>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</si>
  <si>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</si>
  <si>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</si>
  <si>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</si>
  <si>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</si>
  <si>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</si>
  <si>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</si>
  <si>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</si>
  <si>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</si>
  <si>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</si>
  <si>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</si>
  <si>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</si>
  <si>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</si>
  <si>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</si>
  <si>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</si>
  <si>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</si>
  <si>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</si>
  <si>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</si>
  <si>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</si>
  <si>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</si>
  <si>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</si>
  <si>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</si>
  <si>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</si>
  <si>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</si>
  <si>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</si>
  <si>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</si>
  <si>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</si>
  <si>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</si>
  <si>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</si>
  <si>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</si>
  <si>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</si>
  <si>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</si>
  <si>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</si>
  <si>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</si>
  <si>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</si>
  <si>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</si>
  <si>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</si>
  <si>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</si>
  <si>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</si>
  <si>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</si>
  <si>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</si>
  <si>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</si>
  <si>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</si>
  <si>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</si>
  <si>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</si>
  <si>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</si>
  <si>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</si>
  <si>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</si>
  <si>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</si>
  <si>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</si>
  <si>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</si>
  <si>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</si>
  <si>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</si>
  <si>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</si>
  <si>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</si>
  <si>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</si>
  <si>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</si>
  <si>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</si>
  <si>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</si>
  <si>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</si>
  <si>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</si>
  <si>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</si>
  <si>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</si>
  <si>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</si>
  <si>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OK</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</si>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</sst>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0</v>
      </c>
      <c r="D6" s="5" t="str">
        <f>IF($B6="N/A","N/A",IF(C6&lt;0,"No","Yes"))</f>
        <v>N/A</v>
      </c>
      <c r="E6" s="23">
        <v>0</v>
      </c>
      <c r="F6" s="5" t="str">
        <f>IF($B6="N/A","N/A",IF(E6&lt;0,"No","Yes"))</f>
        <v>N/A</v>
      </c>
      <c r="G6" s="23">
        <v>0</v>
      </c>
      <c r="H6" s="5" t="str">
        <f>IF($B6="N/A","N/A",IF(G6&lt;0,"No","Yes"))</f>
        <v>N/A</v>
      </c>
      <c r="I6" s="6" t="s">
        <v>1748</v>
      </c>
      <c r="J6" s="6" t="s">
        <v>1748</v>
      </c>
      <c r="K6" s="105" t="str">
        <f t="shared" ref="K6:K11" si="0">IF(J6="Div by 0", "N/A", IF(J6="N/A","N/A", IF(J6&gt;30, "No", IF(J6&lt;-30, "No", "Yes"))))</f>
        <v>N/A</v>
      </c>
    </row>
    <row r="7" spans="1:11" x14ac:dyDescent="0.2">
      <c r="A7" s="125" t="s">
        <v>442</v>
      </c>
      <c r="B7" s="73" t="s">
        <v>213</v>
      </c>
      <c r="C7" s="5" t="s">
        <v>1748</v>
      </c>
      <c r="D7" s="5" t="str">
        <f t="shared" ref="D7:D11" si="1">IF($B7="N/A","N/A",IF(C7&lt;0,"No","Yes"))</f>
        <v>N/A</v>
      </c>
      <c r="E7" s="5" t="s">
        <v>1748</v>
      </c>
      <c r="F7" s="5" t="str">
        <f t="shared" ref="F7:F11" si="2">IF($B7="N/A","N/A",IF(E7&lt;0,"No","Yes"))</f>
        <v>N/A</v>
      </c>
      <c r="G7" s="5" t="s">
        <v>1748</v>
      </c>
      <c r="H7" s="5" t="str">
        <f t="shared" ref="H7:H11" si="3">IF($B7="N/A","N/A",IF(G7&lt;0,"No","Yes"))</f>
        <v>N/A</v>
      </c>
      <c r="I7" s="6" t="s">
        <v>1748</v>
      </c>
      <c r="J7" s="6" t="s">
        <v>1748</v>
      </c>
      <c r="K7" s="105" t="str">
        <f t="shared" si="0"/>
        <v>N/A</v>
      </c>
    </row>
    <row r="8" spans="1:11" x14ac:dyDescent="0.2">
      <c r="A8" s="125" t="s">
        <v>443</v>
      </c>
      <c r="B8" s="73" t="s">
        <v>213</v>
      </c>
      <c r="C8" s="5" t="s">
        <v>1748</v>
      </c>
      <c r="D8" s="5" t="str">
        <f t="shared" si="1"/>
        <v>N/A</v>
      </c>
      <c r="E8" s="5" t="s">
        <v>1748</v>
      </c>
      <c r="F8" s="5" t="str">
        <f t="shared" si="2"/>
        <v>N/A</v>
      </c>
      <c r="G8" s="5" t="s">
        <v>1748</v>
      </c>
      <c r="H8" s="5" t="str">
        <f t="shared" si="3"/>
        <v>N/A</v>
      </c>
      <c r="I8" s="6" t="s">
        <v>1748</v>
      </c>
      <c r="J8" s="6" t="s">
        <v>1748</v>
      </c>
      <c r="K8" s="105" t="str">
        <f t="shared" si="0"/>
        <v>N/A</v>
      </c>
    </row>
    <row r="9" spans="1:11" x14ac:dyDescent="0.2">
      <c r="A9" s="125" t="s">
        <v>444</v>
      </c>
      <c r="B9" s="73" t="s">
        <v>213</v>
      </c>
      <c r="C9" s="5" t="s">
        <v>1748</v>
      </c>
      <c r="D9" s="5" t="str">
        <f t="shared" si="1"/>
        <v>N/A</v>
      </c>
      <c r="E9" s="5" t="s">
        <v>1748</v>
      </c>
      <c r="F9" s="5" t="str">
        <f t="shared" si="2"/>
        <v>N/A</v>
      </c>
      <c r="G9" s="5" t="s">
        <v>1748</v>
      </c>
      <c r="H9" s="5" t="str">
        <f t="shared" si="3"/>
        <v>N/A</v>
      </c>
      <c r="I9" s="6" t="s">
        <v>1748</v>
      </c>
      <c r="J9" s="6" t="s">
        <v>1748</v>
      </c>
      <c r="K9" s="105" t="str">
        <f t="shared" si="0"/>
        <v>N/A</v>
      </c>
    </row>
    <row r="10" spans="1:11" x14ac:dyDescent="0.2">
      <c r="A10" s="125" t="s">
        <v>445</v>
      </c>
      <c r="B10" s="73" t="s">
        <v>213</v>
      </c>
      <c r="C10" s="5" t="s">
        <v>1748</v>
      </c>
      <c r="D10" s="5" t="str">
        <f t="shared" si="1"/>
        <v>N/A</v>
      </c>
      <c r="E10" s="5" t="s">
        <v>1748</v>
      </c>
      <c r="F10" s="5" t="str">
        <f t="shared" si="2"/>
        <v>N/A</v>
      </c>
      <c r="G10" s="5" t="s">
        <v>1748</v>
      </c>
      <c r="H10" s="5" t="str">
        <f t="shared" si="3"/>
        <v>N/A</v>
      </c>
      <c r="I10" s="6" t="s">
        <v>1748</v>
      </c>
      <c r="J10" s="6" t="s">
        <v>1748</v>
      </c>
      <c r="K10" s="105" t="str">
        <f t="shared" si="0"/>
        <v>N/A</v>
      </c>
    </row>
    <row r="11" spans="1:11" x14ac:dyDescent="0.2">
      <c r="A11" s="125" t="s">
        <v>204</v>
      </c>
      <c r="B11" s="73" t="s">
        <v>213</v>
      </c>
      <c r="C11" s="5" t="s">
        <v>1748</v>
      </c>
      <c r="D11" s="5" t="str">
        <f t="shared" si="1"/>
        <v>N/A</v>
      </c>
      <c r="E11" s="5" t="s">
        <v>1748</v>
      </c>
      <c r="F11" s="5" t="str">
        <f t="shared" si="2"/>
        <v>N/A</v>
      </c>
      <c r="G11" s="5" t="s">
        <v>1748</v>
      </c>
      <c r="H11" s="5" t="str">
        <f t="shared" si="3"/>
        <v>N/A</v>
      </c>
      <c r="I11" s="6" t="s">
        <v>1748</v>
      </c>
      <c r="J11" s="6" t="s">
        <v>1748</v>
      </c>
      <c r="K11" s="105" t="str">
        <f t="shared" si="0"/>
        <v>N/A</v>
      </c>
    </row>
    <row r="12" spans="1:11" x14ac:dyDescent="0.2">
      <c r="A12" s="125" t="s">
        <v>650</v>
      </c>
      <c r="B12" s="73" t="s">
        <v>213</v>
      </c>
      <c r="C12" s="5" t="s">
        <v>1748</v>
      </c>
      <c r="D12" s="5" t="str">
        <f t="shared" ref="D12:D23" si="4">IF($B12="N/A","N/A",IF(C12&lt;0,"No","Yes"))</f>
        <v>N/A</v>
      </c>
      <c r="E12" s="5" t="s">
        <v>1748</v>
      </c>
      <c r="F12" s="5" t="str">
        <f t="shared" ref="F12:F23" si="5">IF($B12="N/A","N/A",IF(E12&lt;0,"No","Yes"))</f>
        <v>N/A</v>
      </c>
      <c r="G12" s="5" t="s">
        <v>1748</v>
      </c>
      <c r="H12" s="5" t="str">
        <f t="shared" ref="H12:H23" si="6">IF($B12="N/A","N/A",IF(G12&lt;0,"No","Yes"))</f>
        <v>N/A</v>
      </c>
      <c r="I12" s="6" t="s">
        <v>1748</v>
      </c>
      <c r="J12" s="6" t="s">
        <v>1748</v>
      </c>
      <c r="K12" s="105" t="str">
        <f t="shared" ref="K12:K23" si="7">IF(J12="Div by 0", "N/A", IF(J12="N/A","N/A", IF(J12&gt;30, "No", IF(J12&lt;-30, "No", "Yes"))))</f>
        <v>N/A</v>
      </c>
    </row>
    <row r="13" spans="1:11" x14ac:dyDescent="0.2">
      <c r="A13" s="125" t="s">
        <v>649</v>
      </c>
      <c r="B13" s="73" t="s">
        <v>213</v>
      </c>
      <c r="C13" s="5" t="s">
        <v>1748</v>
      </c>
      <c r="D13" s="5" t="str">
        <f t="shared" si="4"/>
        <v>N/A</v>
      </c>
      <c r="E13" s="5" t="s">
        <v>1748</v>
      </c>
      <c r="F13" s="5" t="str">
        <f t="shared" si="5"/>
        <v>N/A</v>
      </c>
      <c r="G13" s="5" t="s">
        <v>1748</v>
      </c>
      <c r="H13" s="5" t="str">
        <f t="shared" si="6"/>
        <v>N/A</v>
      </c>
      <c r="I13" s="6" t="s">
        <v>1748</v>
      </c>
      <c r="J13" s="6" t="s">
        <v>1748</v>
      </c>
      <c r="K13" s="105" t="str">
        <f t="shared" si="7"/>
        <v>N/A</v>
      </c>
    </row>
    <row r="14" spans="1:11" x14ac:dyDescent="0.2">
      <c r="A14" s="125" t="s">
        <v>850</v>
      </c>
      <c r="B14" s="73" t="s">
        <v>213</v>
      </c>
      <c r="C14" s="6" t="s">
        <v>1748</v>
      </c>
      <c r="D14" s="5" t="str">
        <f t="shared" si="4"/>
        <v>N/A</v>
      </c>
      <c r="E14" s="6" t="s">
        <v>1748</v>
      </c>
      <c r="F14" s="5" t="str">
        <f t="shared" si="5"/>
        <v>N/A</v>
      </c>
      <c r="G14" s="6" t="s">
        <v>1748</v>
      </c>
      <c r="H14" s="5" t="str">
        <f t="shared" si="6"/>
        <v>N/A</v>
      </c>
      <c r="I14" s="6" t="s">
        <v>1748</v>
      </c>
      <c r="J14" s="6" t="s">
        <v>1748</v>
      </c>
      <c r="K14" s="105" t="str">
        <f t="shared" si="7"/>
        <v>N/A</v>
      </c>
    </row>
    <row r="15" spans="1:11" x14ac:dyDescent="0.2">
      <c r="A15" s="125" t="s">
        <v>651</v>
      </c>
      <c r="B15" s="73" t="s">
        <v>213</v>
      </c>
      <c r="C15" s="5" t="s">
        <v>1748</v>
      </c>
      <c r="D15" s="5" t="str">
        <f t="shared" si="4"/>
        <v>N/A</v>
      </c>
      <c r="E15" s="5" t="s">
        <v>1748</v>
      </c>
      <c r="F15" s="5" t="str">
        <f t="shared" si="5"/>
        <v>N/A</v>
      </c>
      <c r="G15" s="5" t="s">
        <v>1748</v>
      </c>
      <c r="H15" s="5" t="str">
        <f t="shared" si="6"/>
        <v>N/A</v>
      </c>
      <c r="I15" s="6" t="s">
        <v>1748</v>
      </c>
      <c r="J15" s="6" t="s">
        <v>1748</v>
      </c>
      <c r="K15" s="105" t="str">
        <f t="shared" si="7"/>
        <v>N/A</v>
      </c>
    </row>
    <row r="16" spans="1:11" x14ac:dyDescent="0.2">
      <c r="A16" s="125" t="s">
        <v>370</v>
      </c>
      <c r="B16" s="73" t="s">
        <v>213</v>
      </c>
      <c r="C16" s="5" t="s">
        <v>1748</v>
      </c>
      <c r="D16" s="5" t="str">
        <f t="shared" si="4"/>
        <v>N/A</v>
      </c>
      <c r="E16" s="5" t="s">
        <v>1748</v>
      </c>
      <c r="F16" s="5" t="str">
        <f t="shared" si="5"/>
        <v>N/A</v>
      </c>
      <c r="G16" s="5" t="s">
        <v>1748</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t="s">
        <v>1748</v>
      </c>
      <c r="D18" s="5" t="str">
        <f t="shared" si="4"/>
        <v>N/A</v>
      </c>
      <c r="E18" s="5" t="s">
        <v>1748</v>
      </c>
      <c r="F18" s="5" t="str">
        <f t="shared" si="5"/>
        <v>N/A</v>
      </c>
      <c r="G18" s="5" t="s">
        <v>1748</v>
      </c>
      <c r="H18" s="5" t="str">
        <f t="shared" si="6"/>
        <v>N/A</v>
      </c>
      <c r="I18" s="6" t="s">
        <v>1748</v>
      </c>
      <c r="J18" s="6" t="s">
        <v>1748</v>
      </c>
      <c r="K18" s="105" t="str">
        <f t="shared" si="7"/>
        <v>N/A</v>
      </c>
    </row>
    <row r="19" spans="1:11" x14ac:dyDescent="0.2">
      <c r="A19" s="125" t="s">
        <v>205</v>
      </c>
      <c r="B19" s="73" t="s">
        <v>213</v>
      </c>
      <c r="C19" s="5" t="s">
        <v>1748</v>
      </c>
      <c r="D19" s="5" t="str">
        <f t="shared" si="4"/>
        <v>N/A</v>
      </c>
      <c r="E19" s="5" t="s">
        <v>1748</v>
      </c>
      <c r="F19" s="5" t="str">
        <f t="shared" si="5"/>
        <v>N/A</v>
      </c>
      <c r="G19" s="5" t="s">
        <v>1748</v>
      </c>
      <c r="H19" s="5" t="str">
        <f t="shared" si="6"/>
        <v>N/A</v>
      </c>
      <c r="I19" s="6" t="s">
        <v>1748</v>
      </c>
      <c r="J19" s="6" t="s">
        <v>1748</v>
      </c>
      <c r="K19" s="105" t="str">
        <f t="shared" si="7"/>
        <v>N/A</v>
      </c>
    </row>
    <row r="20" spans="1:11" x14ac:dyDescent="0.2">
      <c r="A20" s="125" t="s">
        <v>852</v>
      </c>
      <c r="B20" s="73" t="s">
        <v>213</v>
      </c>
      <c r="C20" s="6" t="s">
        <v>1748</v>
      </c>
      <c r="D20" s="5" t="str">
        <f t="shared" si="4"/>
        <v>N/A</v>
      </c>
      <c r="E20" s="6" t="s">
        <v>1748</v>
      </c>
      <c r="F20" s="5" t="str">
        <f t="shared" si="5"/>
        <v>N/A</v>
      </c>
      <c r="G20" s="6" t="s">
        <v>1748</v>
      </c>
      <c r="H20" s="5" t="str">
        <f t="shared" si="6"/>
        <v>N/A</v>
      </c>
      <c r="I20" s="6" t="s">
        <v>1748</v>
      </c>
      <c r="J20" s="6" t="s">
        <v>1748</v>
      </c>
      <c r="K20" s="105" t="str">
        <f t="shared" si="7"/>
        <v>N/A</v>
      </c>
    </row>
    <row r="21" spans="1:11" x14ac:dyDescent="0.2">
      <c r="A21" s="125" t="s">
        <v>653</v>
      </c>
      <c r="B21" s="73" t="s">
        <v>213</v>
      </c>
      <c r="C21" s="5" t="s">
        <v>1748</v>
      </c>
      <c r="D21" s="5" t="str">
        <f t="shared" si="4"/>
        <v>N/A</v>
      </c>
      <c r="E21" s="5" t="s">
        <v>1748</v>
      </c>
      <c r="F21" s="5" t="str">
        <f t="shared" si="5"/>
        <v>N/A</v>
      </c>
      <c r="G21" s="5" t="s">
        <v>1748</v>
      </c>
      <c r="H21" s="5" t="str">
        <f t="shared" si="6"/>
        <v>N/A</v>
      </c>
      <c r="I21" s="6" t="s">
        <v>1748</v>
      </c>
      <c r="J21" s="6" t="s">
        <v>1748</v>
      </c>
      <c r="K21" s="105" t="str">
        <f t="shared" si="7"/>
        <v>N/A</v>
      </c>
    </row>
    <row r="22" spans="1:11" x14ac:dyDescent="0.2">
      <c r="A22" s="125" t="s">
        <v>1684</v>
      </c>
      <c r="B22" s="73" t="s">
        <v>213</v>
      </c>
      <c r="C22" s="5" t="s">
        <v>1748</v>
      </c>
      <c r="D22" s="5" t="str">
        <f t="shared" si="4"/>
        <v>N/A</v>
      </c>
      <c r="E22" s="5" t="s">
        <v>1748</v>
      </c>
      <c r="F22" s="5" t="str">
        <f t="shared" si="5"/>
        <v>N/A</v>
      </c>
      <c r="G22" s="5" t="s">
        <v>1748</v>
      </c>
      <c r="H22" s="5" t="str">
        <f t="shared" si="6"/>
        <v>N/A</v>
      </c>
      <c r="I22" s="6" t="s">
        <v>1748</v>
      </c>
      <c r="J22" s="6" t="s">
        <v>1748</v>
      </c>
      <c r="K22" s="105" t="str">
        <f t="shared" si="7"/>
        <v>N/A</v>
      </c>
    </row>
    <row r="23" spans="1:11" x14ac:dyDescent="0.2">
      <c r="A23" s="125" t="s">
        <v>853</v>
      </c>
      <c r="B23" s="73" t="s">
        <v>213</v>
      </c>
      <c r="C23" s="6" t="s">
        <v>1748</v>
      </c>
      <c r="D23" s="5" t="str">
        <f t="shared" si="4"/>
        <v>N/A</v>
      </c>
      <c r="E23" s="6" t="s">
        <v>1748</v>
      </c>
      <c r="F23" s="5" t="str">
        <f t="shared" si="5"/>
        <v>N/A</v>
      </c>
      <c r="G23" s="6" t="s">
        <v>1748</v>
      </c>
      <c r="H23" s="5" t="str">
        <f t="shared" si="6"/>
        <v>N/A</v>
      </c>
      <c r="I23" s="6" t="s">
        <v>1748</v>
      </c>
      <c r="J23" s="6" t="s">
        <v>1748</v>
      </c>
      <c r="K23" s="105" t="str">
        <f t="shared" si="7"/>
        <v>N/A</v>
      </c>
    </row>
    <row r="24" spans="1:11" x14ac:dyDescent="0.2">
      <c r="A24" s="125" t="s">
        <v>15</v>
      </c>
      <c r="B24" s="73" t="s">
        <v>213</v>
      </c>
      <c r="C24" s="5" t="s">
        <v>1748</v>
      </c>
      <c r="D24" s="5" t="str">
        <f>IF($B24="N/A","N/A",IF(C24&lt;0,"No","Yes"))</f>
        <v>N/A</v>
      </c>
      <c r="E24" s="5" t="s">
        <v>1748</v>
      </c>
      <c r="F24" s="5" t="str">
        <f>IF($B24="N/A","N/A",IF(E24&lt;0,"No","Yes"))</f>
        <v>N/A</v>
      </c>
      <c r="G24" s="5" t="s">
        <v>1748</v>
      </c>
      <c r="H24" s="5" t="str">
        <f>IF($B24="N/A","N/A",IF(G24&lt;0,"No","Yes"))</f>
        <v>N/A</v>
      </c>
      <c r="I24" s="6" t="s">
        <v>1748</v>
      </c>
      <c r="J24" s="6" t="s">
        <v>1748</v>
      </c>
      <c r="K24" s="105" t="str">
        <f t="shared" ref="K24:K30" si="8">IF(J24="Div by 0", "N/A", IF(J24="N/A","N/A", IF(J24&gt;30, "No", IF(J24&lt;-30, "No", "Yes"))))</f>
        <v>N/A</v>
      </c>
    </row>
    <row r="25" spans="1:11" x14ac:dyDescent="0.2">
      <c r="A25" s="125" t="s">
        <v>159</v>
      </c>
      <c r="B25" s="73" t="s">
        <v>213</v>
      </c>
      <c r="C25" s="5" t="s">
        <v>1748</v>
      </c>
      <c r="D25" s="5" t="str">
        <f>IF($B25="N/A","N/A",IF(C25&lt;0,"No","Yes"))</f>
        <v>N/A</v>
      </c>
      <c r="E25" s="5" t="s">
        <v>1748</v>
      </c>
      <c r="F25" s="5" t="str">
        <f>IF($B25="N/A","N/A",IF(E25&lt;0,"No","Yes"))</f>
        <v>N/A</v>
      </c>
      <c r="G25" s="5" t="s">
        <v>1748</v>
      </c>
      <c r="H25" s="5" t="str">
        <f>IF($B25="N/A","N/A",IF(G25&lt;0,"No","Yes"))</f>
        <v>N/A</v>
      </c>
      <c r="I25" s="6" t="s">
        <v>1748</v>
      </c>
      <c r="J25" s="6" t="s">
        <v>1748</v>
      </c>
      <c r="K25" s="105" t="str">
        <f t="shared" si="8"/>
        <v>N/A</v>
      </c>
    </row>
    <row r="26" spans="1:11" x14ac:dyDescent="0.2">
      <c r="A26" s="125" t="s">
        <v>32</v>
      </c>
      <c r="B26" s="73" t="s">
        <v>213</v>
      </c>
      <c r="C26" s="5" t="s">
        <v>1748</v>
      </c>
      <c r="D26" s="5" t="str">
        <f>IF($B26="N/A","N/A",IF(C26&lt;0,"No","Yes"))</f>
        <v>N/A</v>
      </c>
      <c r="E26" s="5" t="s">
        <v>1748</v>
      </c>
      <c r="F26" s="5" t="str">
        <f>IF($B26="N/A","N/A",IF(E26&lt;0,"No","Yes"))</f>
        <v>N/A</v>
      </c>
      <c r="G26" s="5" t="s">
        <v>1748</v>
      </c>
      <c r="H26" s="5" t="str">
        <f>IF($B26="N/A","N/A",IF(G26&lt;0,"No","Yes"))</f>
        <v>N/A</v>
      </c>
      <c r="I26" s="6" t="s">
        <v>1748</v>
      </c>
      <c r="J26" s="6" t="s">
        <v>1748</v>
      </c>
      <c r="K26" s="105" t="str">
        <f t="shared" si="8"/>
        <v>N/A</v>
      </c>
    </row>
    <row r="27" spans="1:11" x14ac:dyDescent="0.2">
      <c r="A27" s="125" t="s">
        <v>160</v>
      </c>
      <c r="B27" s="73" t="s">
        <v>213</v>
      </c>
      <c r="C27" s="5" t="s">
        <v>1748</v>
      </c>
      <c r="D27" s="5" t="str">
        <f t="shared" ref="D27:D30" si="9">IF($B27="N/A","N/A",IF(C27&lt;0,"No","Yes"))</f>
        <v>N/A</v>
      </c>
      <c r="E27" s="5" t="s">
        <v>1748</v>
      </c>
      <c r="F27" s="5" t="str">
        <f t="shared" ref="F27:F30" si="10">IF($B27="N/A","N/A",IF(E27&lt;0,"No","Yes"))</f>
        <v>N/A</v>
      </c>
      <c r="G27" s="5" t="s">
        <v>1748</v>
      </c>
      <c r="H27" s="5" t="str">
        <f t="shared" ref="H27:H30" si="11">IF($B27="N/A","N/A",IF(G27&lt;0,"No","Yes"))</f>
        <v>N/A</v>
      </c>
      <c r="I27" s="6" t="s">
        <v>1748</v>
      </c>
      <c r="J27" s="6" t="s">
        <v>1748</v>
      </c>
      <c r="K27" s="105" t="str">
        <f t="shared" si="8"/>
        <v>N/A</v>
      </c>
    </row>
    <row r="28" spans="1:11" x14ac:dyDescent="0.2">
      <c r="A28" s="103" t="s">
        <v>372</v>
      </c>
      <c r="B28" s="73" t="s">
        <v>213</v>
      </c>
      <c r="C28" s="5" t="s">
        <v>1748</v>
      </c>
      <c r="D28" s="5" t="str">
        <f t="shared" si="9"/>
        <v>N/A</v>
      </c>
      <c r="E28" s="5" t="s">
        <v>1748</v>
      </c>
      <c r="F28" s="5" t="str">
        <f t="shared" si="10"/>
        <v>N/A</v>
      </c>
      <c r="G28" s="5" t="s">
        <v>1748</v>
      </c>
      <c r="H28" s="5" t="str">
        <f t="shared" si="11"/>
        <v>N/A</v>
      </c>
      <c r="I28" s="6" t="s">
        <v>1748</v>
      </c>
      <c r="J28" s="6" t="s">
        <v>1748</v>
      </c>
      <c r="K28" s="105" t="str">
        <f t="shared" si="8"/>
        <v>N/A</v>
      </c>
    </row>
    <row r="29" spans="1:11" x14ac:dyDescent="0.2">
      <c r="A29" s="103" t="s">
        <v>374</v>
      </c>
      <c r="B29" s="73" t="s">
        <v>213</v>
      </c>
      <c r="C29" s="5" t="s">
        <v>1748</v>
      </c>
      <c r="D29" s="5" t="str">
        <f t="shared" si="9"/>
        <v>N/A</v>
      </c>
      <c r="E29" s="5" t="s">
        <v>1748</v>
      </c>
      <c r="F29" s="5" t="str">
        <f t="shared" si="10"/>
        <v>N/A</v>
      </c>
      <c r="G29" s="5" t="s">
        <v>1748</v>
      </c>
      <c r="H29" s="5" t="str">
        <f t="shared" si="11"/>
        <v>N/A</v>
      </c>
      <c r="I29" s="6" t="s">
        <v>1748</v>
      </c>
      <c r="J29" s="6" t="s">
        <v>1748</v>
      </c>
      <c r="K29" s="105" t="str">
        <f t="shared" si="8"/>
        <v>N/A</v>
      </c>
    </row>
    <row r="30" spans="1:11" x14ac:dyDescent="0.2">
      <c r="A30" s="120" t="s">
        <v>375</v>
      </c>
      <c r="B30" s="127" t="s">
        <v>213</v>
      </c>
      <c r="C30" s="114" t="s">
        <v>1748</v>
      </c>
      <c r="D30" s="114" t="str">
        <f t="shared" si="9"/>
        <v>N/A</v>
      </c>
      <c r="E30" s="114" t="s">
        <v>1748</v>
      </c>
      <c r="F30" s="114" t="str">
        <f t="shared" si="10"/>
        <v>N/A</v>
      </c>
      <c r="G30" s="114" t="s">
        <v>1748</v>
      </c>
      <c r="H30" s="114" t="str">
        <f t="shared" si="11"/>
        <v>N/A</v>
      </c>
      <c r="I30" s="115" t="s">
        <v>1748</v>
      </c>
      <c r="J30" s="115" t="s">
        <v>1748</v>
      </c>
      <c r="K30" s="116" t="str">
        <f t="shared" si="8"/>
        <v>N/A</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43596449</v>
      </c>
      <c r="D7" s="19" t="str">
        <f>IF($B7="N/A","N/A",IF(C7&gt;15,"No",IF(C7&lt;-15,"No","Yes")))</f>
        <v>N/A</v>
      </c>
      <c r="E7" s="18">
        <v>42966334</v>
      </c>
      <c r="F7" s="19" t="str">
        <f>IF($B7="N/A","N/A",IF(E7&gt;15,"No",IF(E7&lt;-15,"No","Yes")))</f>
        <v>N/A</v>
      </c>
      <c r="G7" s="18">
        <v>42617363</v>
      </c>
      <c r="H7" s="19" t="str">
        <f>IF($B7="N/A","N/A",IF(G7&gt;15,"No",IF(G7&lt;-15,"No","Yes")))</f>
        <v>N/A</v>
      </c>
      <c r="I7" s="20">
        <v>-1.45</v>
      </c>
      <c r="J7" s="20">
        <v>-0.81200000000000006</v>
      </c>
      <c r="K7" s="106" t="str">
        <f t="shared" ref="K7:K54" si="0">IF(J7="Div by 0", "N/A", IF(J7="N/A","N/A", IF(J7&gt;30, "No", IF(J7&lt;-30, "No", "Yes"))))</f>
        <v>Yes</v>
      </c>
    </row>
    <row r="8" spans="1:11" x14ac:dyDescent="0.2">
      <c r="A8" s="124" t="s">
        <v>362</v>
      </c>
      <c r="B8" s="17" t="s">
        <v>213</v>
      </c>
      <c r="C8" s="99">
        <v>72.807994063999999</v>
      </c>
      <c r="D8" s="19" t="str">
        <f>IF($B8="N/A","N/A",IF(C8&gt;15,"No",IF(C8&lt;-15,"No","Yes")))</f>
        <v>N/A</v>
      </c>
      <c r="E8" s="21">
        <v>74.317248011000004</v>
      </c>
      <c r="F8" s="19" t="str">
        <f>IF($B8="N/A","N/A",IF(E8&gt;15,"No",IF(E8&lt;-15,"No","Yes")))</f>
        <v>N/A</v>
      </c>
      <c r="G8" s="21">
        <v>72.857975749999994</v>
      </c>
      <c r="H8" s="19" t="str">
        <f>IF($B8="N/A","N/A",IF(G8&gt;15,"No",IF(G8&lt;-15,"No","Yes")))</f>
        <v>N/A</v>
      </c>
      <c r="I8" s="20">
        <v>2.073</v>
      </c>
      <c r="J8" s="20">
        <v>-1.96</v>
      </c>
      <c r="K8" s="106" t="str">
        <f t="shared" si="0"/>
        <v>Yes</v>
      </c>
    </row>
    <row r="9" spans="1:11" x14ac:dyDescent="0.2">
      <c r="A9" s="124" t="s">
        <v>119</v>
      </c>
      <c r="B9" s="22" t="s">
        <v>213</v>
      </c>
      <c r="C9" s="66">
        <v>0</v>
      </c>
      <c r="D9" s="5" t="str">
        <f>IF($B9="N/A","N/A",IF(C9&gt;15,"No",IF(C9&lt;-15,"No","Yes")))</f>
        <v>N/A</v>
      </c>
      <c r="E9" s="5">
        <v>0</v>
      </c>
      <c r="F9" s="5" t="str">
        <f>IF($B9="N/A","N/A",IF(E9&gt;15,"No",IF(E9&lt;-15,"No","Yes")))</f>
        <v>N/A</v>
      </c>
      <c r="G9" s="5">
        <v>0.36497800200000002</v>
      </c>
      <c r="H9" s="5" t="str">
        <f>IF($B9="N/A","N/A",IF(G9&gt;15,"No",IF(G9&lt;-15,"No","Yes")))</f>
        <v>N/A</v>
      </c>
      <c r="I9" s="6" t="s">
        <v>1748</v>
      </c>
      <c r="J9" s="6" t="s">
        <v>1748</v>
      </c>
      <c r="K9" s="105" t="str">
        <f t="shared" si="0"/>
        <v>N/A</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24" t="s">
        <v>854</v>
      </c>
      <c r="B11" s="22" t="s">
        <v>213</v>
      </c>
      <c r="C11" s="66">
        <v>27.192005936000001</v>
      </c>
      <c r="D11" s="5" t="str">
        <f>IF($B11="N/A","N/A",IF(C11&gt;15,"No",IF(C11&lt;-15,"No","Yes")))</f>
        <v>N/A</v>
      </c>
      <c r="E11" s="5">
        <v>25.682751989</v>
      </c>
      <c r="F11" s="5" t="str">
        <f>IF($B11="N/A","N/A",IF(E11&gt;15,"No",IF(E11&lt;-15,"No","Yes")))</f>
        <v>N/A</v>
      </c>
      <c r="G11" s="5">
        <v>26.777046248000001</v>
      </c>
      <c r="H11" s="5" t="str">
        <f>IF($B11="N/A","N/A",IF(G11&gt;15,"No",IF(G11&lt;-15,"No","Yes")))</f>
        <v>N/A</v>
      </c>
      <c r="I11" s="6">
        <v>-5.55</v>
      </c>
      <c r="J11" s="6">
        <v>4.2610000000000001</v>
      </c>
      <c r="K11" s="105" t="str">
        <f t="shared" si="0"/>
        <v>Yes</v>
      </c>
    </row>
    <row r="12" spans="1:11" x14ac:dyDescent="0.2">
      <c r="A12" s="124" t="s">
        <v>855</v>
      </c>
      <c r="B12" s="68" t="s">
        <v>214</v>
      </c>
      <c r="C12" s="66">
        <v>81.858120391</v>
      </c>
      <c r="D12" s="5" t="str">
        <f>IF(OR($B12="N/A",$C12="N/A"),"N/A",IF(C12&gt;100,"No",IF(C12&lt;95,"No","Yes")))</f>
        <v>No</v>
      </c>
      <c r="E12" s="66">
        <v>82.074868193</v>
      </c>
      <c r="F12" s="5" t="str">
        <f>IF(OR($B12="N/A",$E12="N/A"),"N/A",IF(E12&gt;100,"No",IF(E12&lt;95,"No","Yes")))</f>
        <v>No</v>
      </c>
      <c r="G12" s="66">
        <v>79.669801906999993</v>
      </c>
      <c r="H12" s="5" t="str">
        <f>IF($B12="N/A","N/A",IF(G12&gt;100,"No",IF(G12&lt;95,"No","Yes")))</f>
        <v>No</v>
      </c>
      <c r="I12" s="69">
        <v>0.26479999999999998</v>
      </c>
      <c r="J12" s="69">
        <v>-2.93</v>
      </c>
      <c r="K12" s="105" t="str">
        <f t="shared" si="0"/>
        <v>Yes</v>
      </c>
    </row>
    <row r="13" spans="1:11" x14ac:dyDescent="0.2">
      <c r="A13" s="124" t="s">
        <v>347</v>
      </c>
      <c r="B13" s="68" t="s">
        <v>213</v>
      </c>
      <c r="C13" s="66">
        <v>2.116756E-4</v>
      </c>
      <c r="D13" s="5" t="str">
        <f>IF($B13="N/A","N/A",IF(C13&gt;100,"No",IF(C13&lt;95,"No","Yes")))</f>
        <v>N/A</v>
      </c>
      <c r="E13" s="66">
        <v>1.2591739999999999E-4</v>
      </c>
      <c r="F13" s="5" t="str">
        <f>IF($B13="N/A","N/A",IF(E13&gt;100,"No",IF(E13&lt;95,"No","Yes")))</f>
        <v>N/A</v>
      </c>
      <c r="G13" s="66">
        <v>8.0445626999999998E-6</v>
      </c>
      <c r="H13" s="5" t="str">
        <f>IF($B13="N/A","N/A",IF(G13&gt;100,"No",IF(G13&lt;95,"No","Yes")))</f>
        <v>N/A</v>
      </c>
      <c r="I13" s="69">
        <v>-40.5</v>
      </c>
      <c r="J13" s="69">
        <v>-93.6</v>
      </c>
      <c r="K13" s="105" t="str">
        <f t="shared" si="0"/>
        <v>No</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05" t="str">
        <f t="shared" si="0"/>
        <v>N/A</v>
      </c>
    </row>
    <row r="15" spans="1:11" x14ac:dyDescent="0.2">
      <c r="A15" s="124" t="s">
        <v>856</v>
      </c>
      <c r="B15" s="68" t="s">
        <v>214</v>
      </c>
      <c r="C15" s="66">
        <v>93.161119284999998</v>
      </c>
      <c r="D15" s="5" t="str">
        <f>IF(OR($B15="N/A",$C15="N/A"),"N/A",IF(C15&gt;100,"No",IF(C15&lt;95,"No","Yes")))</f>
        <v>No</v>
      </c>
      <c r="E15" s="66">
        <v>92.949456612000006</v>
      </c>
      <c r="F15" s="5" t="str">
        <f>IF(OR($B15="N/A",$E15="N/A"),"N/A",IF(E15&gt;100,"No",IF(E15&lt;95,"No","Yes")))</f>
        <v>No</v>
      </c>
      <c r="G15" s="66">
        <v>87.011847068999998</v>
      </c>
      <c r="H15" s="5" t="str">
        <f>IF($B15="N/A","N/A",IF(G15&gt;100,"No",IF(G15&lt;95,"No","Yes")))</f>
        <v>No</v>
      </c>
      <c r="I15" s="69">
        <v>-0.22700000000000001</v>
      </c>
      <c r="J15" s="69">
        <v>-6.39</v>
      </c>
      <c r="K15" s="105" t="str">
        <f t="shared" si="0"/>
        <v>Yes</v>
      </c>
    </row>
    <row r="16" spans="1:11" x14ac:dyDescent="0.2">
      <c r="A16" s="124" t="s">
        <v>331</v>
      </c>
      <c r="B16" s="22" t="s">
        <v>213</v>
      </c>
      <c r="C16" s="56">
        <v>31741700</v>
      </c>
      <c r="D16" s="5" t="str">
        <f>IF($B16="N/A","N/A",IF(C16&gt;15,"No",IF(C16&lt;-15,"No","Yes")))</f>
        <v>N/A</v>
      </c>
      <c r="E16" s="23">
        <v>31931397</v>
      </c>
      <c r="F16" s="5" t="str">
        <f>IF($B16="N/A","N/A",IF(E16&gt;15,"No",IF(E16&lt;-15,"No","Yes")))</f>
        <v>N/A</v>
      </c>
      <c r="G16" s="23">
        <v>31050148</v>
      </c>
      <c r="H16" s="5" t="str">
        <f>IF($B16="N/A","N/A",IF(G16&gt;15,"No",IF(G16&lt;-15,"No","Yes")))</f>
        <v>N/A</v>
      </c>
      <c r="I16" s="6">
        <v>0.59760000000000002</v>
      </c>
      <c r="J16" s="6">
        <v>-2.76</v>
      </c>
      <c r="K16" s="105" t="str">
        <f t="shared" si="0"/>
        <v>Yes</v>
      </c>
    </row>
    <row r="17" spans="1:11" x14ac:dyDescent="0.2">
      <c r="A17" s="124" t="s">
        <v>439</v>
      </c>
      <c r="B17" s="22" t="s">
        <v>215</v>
      </c>
      <c r="C17" s="66">
        <v>10.265118125000001</v>
      </c>
      <c r="D17" s="5" t="str">
        <f>IF($B17="N/A","N/A",IF(C17&gt;20,"No",IF(C17&lt;5,"No","Yes")))</f>
        <v>Yes</v>
      </c>
      <c r="E17" s="5">
        <v>10.352108929</v>
      </c>
      <c r="F17" s="5" t="str">
        <f>IF($B17="N/A","N/A",IF(E17&gt;20,"No",IF(E17&lt;5,"No","Yes")))</f>
        <v>Yes</v>
      </c>
      <c r="G17" s="5">
        <v>11.793570194999999</v>
      </c>
      <c r="H17" s="5" t="str">
        <f>IF($B17="N/A","N/A",IF(G17&gt;20,"No",IF(G17&lt;5,"No","Yes")))</f>
        <v>Yes</v>
      </c>
      <c r="I17" s="6">
        <v>0.84740000000000004</v>
      </c>
      <c r="J17" s="6">
        <v>13.92</v>
      </c>
      <c r="K17" s="105" t="str">
        <f t="shared" si="0"/>
        <v>Yes</v>
      </c>
    </row>
    <row r="18" spans="1:11" x14ac:dyDescent="0.2">
      <c r="A18" s="124" t="s">
        <v>440</v>
      </c>
      <c r="B18" s="17" t="s">
        <v>213</v>
      </c>
      <c r="C18" s="66">
        <v>89.734881874999999</v>
      </c>
      <c r="D18" s="5" t="str">
        <f>IF($B18="N/A","N/A",IF(C18&gt;15,"No",IF(C18&lt;-15,"No","Yes")))</f>
        <v>N/A</v>
      </c>
      <c r="E18" s="5">
        <v>89.647891071000004</v>
      </c>
      <c r="F18" s="5" t="str">
        <f>IF($B18="N/A","N/A",IF(E18&gt;15,"No",IF(E18&lt;-15,"No","Yes")))</f>
        <v>N/A</v>
      </c>
      <c r="G18" s="5">
        <v>88.206429804999999</v>
      </c>
      <c r="H18" s="5" t="str">
        <f>IF($B18="N/A","N/A",IF(G18&gt;15,"No",IF(G18&lt;-15,"No","Yes")))</f>
        <v>N/A</v>
      </c>
      <c r="I18" s="6">
        <v>-9.7000000000000003E-2</v>
      </c>
      <c r="J18" s="6">
        <v>-1.61</v>
      </c>
      <c r="K18" s="105" t="str">
        <f t="shared" si="0"/>
        <v>Yes</v>
      </c>
    </row>
    <row r="19" spans="1:11" x14ac:dyDescent="0.2">
      <c r="A19" s="124" t="s">
        <v>441</v>
      </c>
      <c r="B19" s="22" t="s">
        <v>216</v>
      </c>
      <c r="C19" s="66">
        <v>0.7914856482</v>
      </c>
      <c r="D19" s="5" t="str">
        <f>IF($B19="N/A","N/A",IF(C19&gt;1,"Yes","No"))</f>
        <v>No</v>
      </c>
      <c r="E19" s="5">
        <v>6.3869707923999997</v>
      </c>
      <c r="F19" s="5" t="str">
        <f>IF($B19="N/A","N/A",IF(E19&gt;1,"Yes","No"))</f>
        <v>Yes</v>
      </c>
      <c r="G19" s="5">
        <v>7.4165346974000004</v>
      </c>
      <c r="H19" s="5" t="str">
        <f>IF($B19="N/A","N/A",IF(G19&gt;1,"Yes","No"))</f>
        <v>Yes</v>
      </c>
      <c r="I19" s="6">
        <v>707</v>
      </c>
      <c r="J19" s="6">
        <v>16.12</v>
      </c>
      <c r="K19" s="105" t="str">
        <f t="shared" si="0"/>
        <v>Yes</v>
      </c>
    </row>
    <row r="20" spans="1:11" x14ac:dyDescent="0.2">
      <c r="A20" s="124" t="s">
        <v>857</v>
      </c>
      <c r="B20" s="22" t="s">
        <v>213</v>
      </c>
      <c r="C20" s="59">
        <v>165.49601761</v>
      </c>
      <c r="D20" s="5" t="str">
        <f>IF($B20="N/A","N/A",IF(C20&gt;15,"No",IF(C20&lt;-15,"No","Yes")))</f>
        <v>N/A</v>
      </c>
      <c r="E20" s="24">
        <v>67.807392094999997</v>
      </c>
      <c r="F20" s="5" t="str">
        <f>IF($B20="N/A","N/A",IF(E20&gt;15,"No",IF(E20&lt;-15,"No","Yes")))</f>
        <v>N/A</v>
      </c>
      <c r="G20" s="24">
        <v>68.713928206000006</v>
      </c>
      <c r="H20" s="5" t="str">
        <f>IF($B20="N/A","N/A",IF(G20&gt;15,"No",IF(G20&lt;-15,"No","Yes")))</f>
        <v>N/A</v>
      </c>
      <c r="I20" s="6">
        <v>-59</v>
      </c>
      <c r="J20" s="6">
        <v>1.337</v>
      </c>
      <c r="K20" s="105" t="str">
        <f t="shared" si="0"/>
        <v>Yes</v>
      </c>
    </row>
    <row r="21" spans="1:11" x14ac:dyDescent="0.2">
      <c r="A21" s="124" t="s">
        <v>34</v>
      </c>
      <c r="B21" s="22" t="s">
        <v>213</v>
      </c>
      <c r="C21" s="70">
        <v>2.8626185000000001E-3</v>
      </c>
      <c r="D21" s="5" t="str">
        <f>IF($B21="N/A","N/A",IF(C21&gt;15,"No",IF(C21&lt;-15,"No","Yes")))</f>
        <v>N/A</v>
      </c>
      <c r="E21" s="71">
        <v>3.4049915000000002E-3</v>
      </c>
      <c r="F21" s="5" t="str">
        <f>IF($B21="N/A","N/A",IF(E21&gt;15,"No",IF(E21&lt;-15,"No","Yes")))</f>
        <v>N/A</v>
      </c>
      <c r="G21" s="71">
        <v>2.6800548000000001E-3</v>
      </c>
      <c r="H21" s="5" t="str">
        <f>IF($B21="N/A","N/A",IF(G21&gt;15,"No",IF(G21&lt;-15,"No","Yes")))</f>
        <v>N/A</v>
      </c>
      <c r="I21" s="6">
        <v>18.95</v>
      </c>
      <c r="J21" s="6">
        <v>-21.3</v>
      </c>
      <c r="K21" s="105" t="str">
        <f t="shared" si="0"/>
        <v>Yes</v>
      </c>
    </row>
    <row r="22" spans="1:11" x14ac:dyDescent="0.2">
      <c r="A22" s="124" t="s">
        <v>1685</v>
      </c>
      <c r="B22" s="22" t="s">
        <v>213</v>
      </c>
      <c r="C22" s="70">
        <v>15.425476510999999</v>
      </c>
      <c r="D22" s="5" t="str">
        <f>IF($B22="N/A","N/A",IF(C22&gt;15,"No",IF(C22&lt;-15,"No","Yes")))</f>
        <v>N/A</v>
      </c>
      <c r="E22" s="71">
        <v>13.161176376</v>
      </c>
      <c r="F22" s="5" t="str">
        <f>IF($B22="N/A","N/A",IF(E22&gt;15,"No",IF(E22&lt;-15,"No","Yes")))</f>
        <v>N/A</v>
      </c>
      <c r="G22" s="71">
        <v>17.095916215999999</v>
      </c>
      <c r="H22" s="5" t="str">
        <f>IF($B22="N/A","N/A",IF(G22&gt;15,"No",IF(G22&lt;-15,"No","Yes")))</f>
        <v>N/A</v>
      </c>
      <c r="I22" s="6">
        <v>-14.7</v>
      </c>
      <c r="J22" s="6">
        <v>29.9</v>
      </c>
      <c r="K22" s="105" t="str">
        <f t="shared" si="0"/>
        <v>Yes</v>
      </c>
    </row>
    <row r="23" spans="1:11" x14ac:dyDescent="0.2">
      <c r="A23" s="124" t="s">
        <v>35</v>
      </c>
      <c r="B23" s="22" t="s">
        <v>213</v>
      </c>
      <c r="C23" s="70">
        <v>11.763666807</v>
      </c>
      <c r="D23" s="5" t="str">
        <f>IF($B23="N/A","N/A",IF(C23&gt;15,"No",IF(C23&lt;-15,"No","Yes")))</f>
        <v>N/A</v>
      </c>
      <c r="E23" s="71">
        <v>12.518170622</v>
      </c>
      <c r="F23" s="5" t="str">
        <f>IF($B23="N/A","N/A",IF(E23&gt;15,"No",IF(E23&lt;-15,"No","Yes")))</f>
        <v>N/A</v>
      </c>
      <c r="G23" s="71">
        <v>9.7765383061000009</v>
      </c>
      <c r="H23" s="5" t="str">
        <f>IF($B23="N/A","N/A",IF(G23&gt;15,"No",IF(G23&lt;-15,"No","Yes")))</f>
        <v>N/A</v>
      </c>
      <c r="I23" s="6">
        <v>6.4139999999999997</v>
      </c>
      <c r="J23" s="6">
        <v>-21.9</v>
      </c>
      <c r="K23" s="105" t="str">
        <f t="shared" si="0"/>
        <v>Yes</v>
      </c>
    </row>
    <row r="24" spans="1:11" x14ac:dyDescent="0.2">
      <c r="A24" s="124" t="s">
        <v>858</v>
      </c>
      <c r="B24" s="22" t="s">
        <v>243</v>
      </c>
      <c r="C24" s="59">
        <v>3049.7692308000001</v>
      </c>
      <c r="D24" s="5" t="str">
        <f>IF($B24="N/A","N/A",IF(C24&gt;300,"No",IF(C24&lt;75,"No","Yes")))</f>
        <v>No</v>
      </c>
      <c r="E24" s="24">
        <v>2802.8947367999999</v>
      </c>
      <c r="F24" s="5" t="str">
        <f>IF($B24="N/A","N/A",IF(E24&gt;300,"No",IF(E24&lt;75,"No","Yes")))</f>
        <v>No</v>
      </c>
      <c r="G24" s="24">
        <v>2813.9384885999998</v>
      </c>
      <c r="H24" s="5" t="str">
        <f>IF($B24="N/A","N/A",IF(G24&gt;300,"No",IF(G24&lt;75,"No","Yes")))</f>
        <v>No</v>
      </c>
      <c r="I24" s="6">
        <v>-8.09</v>
      </c>
      <c r="J24" s="6">
        <v>0.39400000000000002</v>
      </c>
      <c r="K24" s="105" t="str">
        <f t="shared" si="0"/>
        <v>Yes</v>
      </c>
    </row>
    <row r="25" spans="1:11" x14ac:dyDescent="0.2">
      <c r="A25" s="124" t="s">
        <v>859</v>
      </c>
      <c r="B25" s="22" t="s">
        <v>244</v>
      </c>
      <c r="C25" s="59">
        <v>4.8371343473000001</v>
      </c>
      <c r="D25" s="5" t="str">
        <f>IF($B25="N/A","N/A",IF(C25&gt;250,"No",IF(C25&lt;20,"No","Yes")))</f>
        <v>No</v>
      </c>
      <c r="E25" s="24">
        <v>5.6972530781000001</v>
      </c>
      <c r="F25" s="5" t="str">
        <f>IF($B25="N/A","N/A",IF(E25&gt;250,"No",IF(E25&lt;20,"No","Yes")))</f>
        <v>No</v>
      </c>
      <c r="G25" s="24">
        <v>4.0732874542999999</v>
      </c>
      <c r="H25" s="5" t="str">
        <f>IF($B25="N/A","N/A",IF(G25&gt;250,"No",IF(G25&lt;20,"No","Yes")))</f>
        <v>No</v>
      </c>
      <c r="I25" s="6">
        <v>17.78</v>
      </c>
      <c r="J25" s="6">
        <v>-28.5</v>
      </c>
      <c r="K25" s="105" t="str">
        <f t="shared" si="0"/>
        <v>Yes</v>
      </c>
    </row>
    <row r="26" spans="1:11" x14ac:dyDescent="0.2">
      <c r="A26" s="124" t="s">
        <v>860</v>
      </c>
      <c r="B26" s="22" t="s">
        <v>245</v>
      </c>
      <c r="C26" s="59">
        <v>4.6297510344999999</v>
      </c>
      <c r="D26" s="5" t="str">
        <f>IF($B26="N/A","N/A",IF(C26&gt;5,"No",IF(C26&lt;3,"No","Yes")))</f>
        <v>Yes</v>
      </c>
      <c r="E26" s="24">
        <v>4.7919828193000003</v>
      </c>
      <c r="F26" s="5" t="str">
        <f>IF($B26="N/A","N/A",IF(E26&gt;5,"No",IF(E26&lt;3,"No","Yes")))</f>
        <v>Yes</v>
      </c>
      <c r="G26" s="24">
        <v>4.9163817756999997</v>
      </c>
      <c r="H26" s="5" t="str">
        <f>IF($B26="N/A","N/A",IF(G26&gt;5,"No",IF(G26&lt;3,"No","Yes")))</f>
        <v>Yes</v>
      </c>
      <c r="I26" s="6">
        <v>3.504</v>
      </c>
      <c r="J26" s="6">
        <v>2.5960000000000001</v>
      </c>
      <c r="K26" s="105" t="str">
        <f t="shared" si="0"/>
        <v>Yes</v>
      </c>
    </row>
    <row r="27" spans="1:11" x14ac:dyDescent="0.2">
      <c r="A27" s="124" t="s">
        <v>131</v>
      </c>
      <c r="B27" s="22" t="s">
        <v>213</v>
      </c>
      <c r="C27" s="56">
        <v>907393</v>
      </c>
      <c r="D27" s="22" t="s">
        <v>213</v>
      </c>
      <c r="E27" s="23">
        <v>573160</v>
      </c>
      <c r="F27" s="22" t="s">
        <v>213</v>
      </c>
      <c r="G27" s="23">
        <v>17442</v>
      </c>
      <c r="H27" s="5" t="str">
        <f>IF($B27="N/A","N/A",IF(G27&gt;15,"No",IF(G27&lt;-15,"No","Yes")))</f>
        <v>N/A</v>
      </c>
      <c r="I27" s="6">
        <v>-36.799999999999997</v>
      </c>
      <c r="J27" s="6">
        <v>-97</v>
      </c>
      <c r="K27" s="105" t="str">
        <f t="shared" si="0"/>
        <v>No</v>
      </c>
    </row>
    <row r="28" spans="1:11" x14ac:dyDescent="0.2">
      <c r="A28" s="124" t="s">
        <v>346</v>
      </c>
      <c r="B28" s="22" t="s">
        <v>213</v>
      </c>
      <c r="C28" s="57">
        <v>2.0813461206000001</v>
      </c>
      <c r="D28" s="22" t="s">
        <v>213</v>
      </c>
      <c r="E28" s="4">
        <v>1.3339746416</v>
      </c>
      <c r="F28" s="22" t="s">
        <v>213</v>
      </c>
      <c r="G28" s="4">
        <v>4.09269809E-2</v>
      </c>
      <c r="H28" s="5" t="str">
        <f>IF($B28="N/A","N/A",IF(G28&gt;15,"No",IF(G28&lt;-15,"No","Yes")))</f>
        <v>N/A</v>
      </c>
      <c r="I28" s="6">
        <v>-35.9</v>
      </c>
      <c r="J28" s="6">
        <v>-96.9</v>
      </c>
      <c r="K28" s="105" t="str">
        <f t="shared" si="0"/>
        <v>No</v>
      </c>
    </row>
    <row r="29" spans="1:11" ht="25.5" x14ac:dyDescent="0.2">
      <c r="A29" s="124" t="s">
        <v>836</v>
      </c>
      <c r="B29" s="22" t="s">
        <v>213</v>
      </c>
      <c r="C29" s="24">
        <v>60.350213193000002</v>
      </c>
      <c r="D29" s="22" t="s">
        <v>213</v>
      </c>
      <c r="E29" s="24">
        <v>64.329658385000002</v>
      </c>
      <c r="F29" s="22" t="s">
        <v>213</v>
      </c>
      <c r="G29" s="24">
        <v>72.957172342999996</v>
      </c>
      <c r="H29" s="22" t="s">
        <v>213</v>
      </c>
      <c r="I29" s="6">
        <v>6.5940000000000003</v>
      </c>
      <c r="J29" s="6">
        <v>13.41</v>
      </c>
      <c r="K29" s="105" t="str">
        <f t="shared" si="0"/>
        <v>Yes</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05" t="str">
        <f t="shared" si="0"/>
        <v>N/A</v>
      </c>
    </row>
    <row r="31" spans="1:11" x14ac:dyDescent="0.2">
      <c r="A31" s="124" t="s">
        <v>206</v>
      </c>
      <c r="B31" s="72" t="s">
        <v>213</v>
      </c>
      <c r="C31" s="56">
        <v>1248</v>
      </c>
      <c r="D31" s="5" t="str">
        <f t="shared" ref="D31:F50" si="4">IF($B31="N/A","N/A",IF(C31&lt;0,"No","Yes"))</f>
        <v>N/A</v>
      </c>
      <c r="E31" s="56">
        <v>1463</v>
      </c>
      <c r="F31" s="5" t="str">
        <f t="shared" si="4"/>
        <v>N/A</v>
      </c>
      <c r="G31" s="56">
        <v>1138</v>
      </c>
      <c r="H31" s="5" t="str">
        <f t="shared" ref="H31:H50" si="5">IF($B31="N/A","N/A",IF(G31&lt;0,"No","Yes"))</f>
        <v>N/A</v>
      </c>
      <c r="I31" s="6">
        <v>17.23</v>
      </c>
      <c r="J31" s="6">
        <v>-22.2</v>
      </c>
      <c r="K31" s="105" t="str">
        <f t="shared" si="0"/>
        <v>Yes</v>
      </c>
    </row>
    <row r="32" spans="1:11" ht="25.5" x14ac:dyDescent="0.2">
      <c r="A32" s="128" t="s">
        <v>654</v>
      </c>
      <c r="B32" s="72" t="s">
        <v>213</v>
      </c>
      <c r="C32" s="57">
        <v>99.358974359000001</v>
      </c>
      <c r="D32" s="5" t="str">
        <f t="shared" si="4"/>
        <v>N/A</v>
      </c>
      <c r="E32" s="57">
        <v>99.931647299999995</v>
      </c>
      <c r="F32" s="5" t="str">
        <f t="shared" si="4"/>
        <v>N/A</v>
      </c>
      <c r="G32" s="57">
        <v>100</v>
      </c>
      <c r="H32" s="5" t="str">
        <f t="shared" si="5"/>
        <v>N/A</v>
      </c>
      <c r="I32" s="6">
        <v>0.57640000000000002</v>
      </c>
      <c r="J32" s="6">
        <v>6.8400000000000002E-2</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1748</v>
      </c>
      <c r="J33" s="6" t="s">
        <v>1748</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1748</v>
      </c>
      <c r="J34" s="6" t="s">
        <v>1748</v>
      </c>
      <c r="K34" s="105" t="str">
        <f t="shared" si="0"/>
        <v>N/A</v>
      </c>
    </row>
    <row r="35" spans="1:11" x14ac:dyDescent="0.2">
      <c r="A35" s="128" t="s">
        <v>657</v>
      </c>
      <c r="B35" s="72" t="s">
        <v>213</v>
      </c>
      <c r="C35" s="57">
        <v>0.64102564100000003</v>
      </c>
      <c r="D35" s="5" t="str">
        <f t="shared" si="4"/>
        <v>N/A</v>
      </c>
      <c r="E35" s="57">
        <v>6.8352699899999994E-2</v>
      </c>
      <c r="F35" s="5" t="str">
        <f t="shared" si="4"/>
        <v>N/A</v>
      </c>
      <c r="G35" s="57">
        <v>0</v>
      </c>
      <c r="H35" s="5" t="str">
        <f t="shared" si="5"/>
        <v>N/A</v>
      </c>
      <c r="I35" s="6">
        <v>-89.3</v>
      </c>
      <c r="J35" s="6">
        <v>-100</v>
      </c>
      <c r="K35" s="105" t="str">
        <f t="shared" si="0"/>
        <v>No</v>
      </c>
    </row>
    <row r="36" spans="1:11" x14ac:dyDescent="0.2">
      <c r="A36" s="128" t="s">
        <v>349</v>
      </c>
      <c r="B36" s="72" t="s">
        <v>213</v>
      </c>
      <c r="C36" s="56">
        <v>6724960</v>
      </c>
      <c r="D36" s="5" t="str">
        <f t="shared" si="4"/>
        <v>N/A</v>
      </c>
      <c r="E36" s="56">
        <v>5654875</v>
      </c>
      <c r="F36" s="5" t="str">
        <f t="shared" si="4"/>
        <v>N/A</v>
      </c>
      <c r="G36" s="56">
        <v>7259237</v>
      </c>
      <c r="H36" s="5" t="str">
        <f t="shared" si="5"/>
        <v>N/A</v>
      </c>
      <c r="I36" s="6">
        <v>-15.9</v>
      </c>
      <c r="J36" s="6">
        <v>28.37</v>
      </c>
      <c r="K36" s="105" t="str">
        <f t="shared" si="0"/>
        <v>Yes</v>
      </c>
    </row>
    <row r="37" spans="1:11" x14ac:dyDescent="0.2">
      <c r="A37" s="128" t="s">
        <v>658</v>
      </c>
      <c r="B37" s="72" t="s">
        <v>213</v>
      </c>
      <c r="C37" s="57">
        <v>0</v>
      </c>
      <c r="D37" s="5" t="str">
        <f t="shared" si="4"/>
        <v>N/A</v>
      </c>
      <c r="E37" s="57">
        <v>0</v>
      </c>
      <c r="F37" s="5" t="str">
        <f t="shared" si="4"/>
        <v>N/A</v>
      </c>
      <c r="G37" s="57">
        <v>0</v>
      </c>
      <c r="H37" s="5" t="str">
        <f t="shared" si="5"/>
        <v>N/A</v>
      </c>
      <c r="I37" s="6" t="s">
        <v>1748</v>
      </c>
      <c r="J37" s="6" t="s">
        <v>1748</v>
      </c>
      <c r="K37" s="105" t="str">
        <f t="shared" si="0"/>
        <v>N/A</v>
      </c>
    </row>
    <row r="38" spans="1:11" x14ac:dyDescent="0.2">
      <c r="A38" s="128" t="s">
        <v>659</v>
      </c>
      <c r="B38" s="72" t="s">
        <v>213</v>
      </c>
      <c r="C38" s="57">
        <v>0</v>
      </c>
      <c r="D38" s="5" t="str">
        <f t="shared" si="4"/>
        <v>N/A</v>
      </c>
      <c r="E38" s="57">
        <v>0</v>
      </c>
      <c r="F38" s="5" t="str">
        <f t="shared" si="4"/>
        <v>N/A</v>
      </c>
      <c r="G38" s="57">
        <v>0</v>
      </c>
      <c r="H38" s="5" t="str">
        <f t="shared" si="5"/>
        <v>N/A</v>
      </c>
      <c r="I38" s="6" t="s">
        <v>1748</v>
      </c>
      <c r="J38" s="6" t="s">
        <v>1748</v>
      </c>
      <c r="K38" s="105" t="str">
        <f t="shared" si="0"/>
        <v>N/A</v>
      </c>
    </row>
    <row r="39" spans="1:11" x14ac:dyDescent="0.2">
      <c r="A39" s="128" t="s">
        <v>660</v>
      </c>
      <c r="B39" s="72" t="s">
        <v>213</v>
      </c>
      <c r="C39" s="57">
        <v>0</v>
      </c>
      <c r="D39" s="5" t="str">
        <f t="shared" si="4"/>
        <v>N/A</v>
      </c>
      <c r="E39" s="57">
        <v>0</v>
      </c>
      <c r="F39" s="5" t="str">
        <f t="shared" si="4"/>
        <v>N/A</v>
      </c>
      <c r="G39" s="57">
        <v>0</v>
      </c>
      <c r="H39" s="5" t="str">
        <f t="shared" si="5"/>
        <v>N/A</v>
      </c>
      <c r="I39" s="6" t="s">
        <v>1748</v>
      </c>
      <c r="J39" s="6" t="s">
        <v>1748</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1748</v>
      </c>
      <c r="J40" s="6" t="s">
        <v>1748</v>
      </c>
      <c r="K40" s="105" t="str">
        <f t="shared" si="0"/>
        <v>N/A</v>
      </c>
    </row>
    <row r="41" spans="1:11" x14ac:dyDescent="0.2">
      <c r="A41" s="128" t="s">
        <v>662</v>
      </c>
      <c r="B41" s="72" t="s">
        <v>213</v>
      </c>
      <c r="C41" s="57">
        <v>98.189966928999993</v>
      </c>
      <c r="D41" s="5" t="str">
        <f t="shared" si="4"/>
        <v>N/A</v>
      </c>
      <c r="E41" s="57">
        <v>99.222812175000001</v>
      </c>
      <c r="F41" s="5" t="str">
        <f t="shared" si="4"/>
        <v>N/A</v>
      </c>
      <c r="G41" s="57">
        <v>98.367032237999993</v>
      </c>
      <c r="H41" s="5" t="str">
        <f t="shared" si="5"/>
        <v>N/A</v>
      </c>
      <c r="I41" s="6">
        <v>1.052</v>
      </c>
      <c r="J41" s="6">
        <v>-0.86199999999999999</v>
      </c>
      <c r="K41" s="105" t="str">
        <f t="shared" si="0"/>
        <v>Yes</v>
      </c>
    </row>
    <row r="42" spans="1:11" x14ac:dyDescent="0.2">
      <c r="A42" s="128" t="s">
        <v>663</v>
      </c>
      <c r="B42" s="72" t="s">
        <v>213</v>
      </c>
      <c r="C42" s="57">
        <v>98.189966928999993</v>
      </c>
      <c r="D42" s="5" t="str">
        <f t="shared" si="4"/>
        <v>N/A</v>
      </c>
      <c r="E42" s="57">
        <v>99.222812175000001</v>
      </c>
      <c r="F42" s="5" t="str">
        <f t="shared" si="4"/>
        <v>N/A</v>
      </c>
      <c r="G42" s="57">
        <v>98.367032237999993</v>
      </c>
      <c r="H42" s="5" t="str">
        <f t="shared" si="5"/>
        <v>N/A</v>
      </c>
      <c r="I42" s="6">
        <v>1.052</v>
      </c>
      <c r="J42" s="6">
        <v>-0.86199999999999999</v>
      </c>
      <c r="K42" s="105" t="str">
        <f t="shared" si="0"/>
        <v>Yes</v>
      </c>
    </row>
    <row r="43" spans="1:11" x14ac:dyDescent="0.2">
      <c r="A43" s="128" t="s">
        <v>664</v>
      </c>
      <c r="B43" s="72" t="s">
        <v>213</v>
      </c>
      <c r="C43" s="57">
        <v>0</v>
      </c>
      <c r="D43" s="5" t="str">
        <f t="shared" si="4"/>
        <v>N/A</v>
      </c>
      <c r="E43" s="57">
        <v>0</v>
      </c>
      <c r="F43" s="5" t="str">
        <f t="shared" si="4"/>
        <v>N/A</v>
      </c>
      <c r="G43" s="57">
        <v>0</v>
      </c>
      <c r="H43" s="5" t="str">
        <f t="shared" si="5"/>
        <v>N/A</v>
      </c>
      <c r="I43" s="6" t="s">
        <v>1748</v>
      </c>
      <c r="J43" s="6" t="s">
        <v>1748</v>
      </c>
      <c r="K43" s="105" t="str">
        <f t="shared" si="0"/>
        <v>N/A</v>
      </c>
    </row>
    <row r="44" spans="1:11" x14ac:dyDescent="0.2">
      <c r="A44" s="128" t="s">
        <v>665</v>
      </c>
      <c r="B44" s="72" t="s">
        <v>213</v>
      </c>
      <c r="C44" s="57">
        <v>0</v>
      </c>
      <c r="D44" s="5" t="str">
        <f t="shared" si="4"/>
        <v>N/A</v>
      </c>
      <c r="E44" s="57">
        <v>0</v>
      </c>
      <c r="F44" s="5" t="str">
        <f t="shared" si="4"/>
        <v>N/A</v>
      </c>
      <c r="G44" s="57">
        <v>0</v>
      </c>
      <c r="H44" s="5" t="str">
        <f t="shared" si="5"/>
        <v>N/A</v>
      </c>
      <c r="I44" s="6" t="s">
        <v>1748</v>
      </c>
      <c r="J44" s="6" t="s">
        <v>1748</v>
      </c>
      <c r="K44" s="105" t="str">
        <f t="shared" si="0"/>
        <v>N/A</v>
      </c>
    </row>
    <row r="45" spans="1:11" x14ac:dyDescent="0.2">
      <c r="A45" s="128" t="s">
        <v>666</v>
      </c>
      <c r="B45" s="72" t="s">
        <v>213</v>
      </c>
      <c r="C45" s="57">
        <v>1.8100330708000001</v>
      </c>
      <c r="D45" s="5" t="str">
        <f t="shared" si="4"/>
        <v>N/A</v>
      </c>
      <c r="E45" s="57">
        <v>0.77718782470000003</v>
      </c>
      <c r="F45" s="5" t="str">
        <f t="shared" si="4"/>
        <v>N/A</v>
      </c>
      <c r="G45" s="57">
        <v>1.6329677623000001</v>
      </c>
      <c r="H45" s="5" t="str">
        <f t="shared" si="5"/>
        <v>N/A</v>
      </c>
      <c r="I45" s="6">
        <v>-57.1</v>
      </c>
      <c r="J45" s="6">
        <v>110.1</v>
      </c>
      <c r="K45" s="105" t="str">
        <f t="shared" si="0"/>
        <v>No</v>
      </c>
    </row>
    <row r="46" spans="1:11" x14ac:dyDescent="0.2">
      <c r="A46" s="128" t="s">
        <v>350</v>
      </c>
      <c r="B46" s="72" t="s">
        <v>213</v>
      </c>
      <c r="C46" s="56">
        <v>5128541</v>
      </c>
      <c r="D46" s="5" t="str">
        <f t="shared" si="4"/>
        <v>N/A</v>
      </c>
      <c r="E46" s="56">
        <v>5378599</v>
      </c>
      <c r="F46" s="5" t="str">
        <f t="shared" si="4"/>
        <v>N/A</v>
      </c>
      <c r="G46" s="56">
        <v>4151296</v>
      </c>
      <c r="H46" s="5" t="str">
        <f t="shared" si="5"/>
        <v>N/A</v>
      </c>
      <c r="I46" s="6">
        <v>4.8760000000000003</v>
      </c>
      <c r="J46" s="6">
        <v>-22.8</v>
      </c>
      <c r="K46" s="105" t="str">
        <f t="shared" si="0"/>
        <v>Yes</v>
      </c>
    </row>
    <row r="47" spans="1:11" x14ac:dyDescent="0.2">
      <c r="A47" s="128" t="s">
        <v>667</v>
      </c>
      <c r="B47" s="72" t="s">
        <v>213</v>
      </c>
      <c r="C47" s="57">
        <v>1.05293104E-2</v>
      </c>
      <c r="D47" s="5" t="str">
        <f t="shared" si="4"/>
        <v>N/A</v>
      </c>
      <c r="E47" s="57">
        <v>6.7917314500000006E-2</v>
      </c>
      <c r="F47" s="5" t="str">
        <f t="shared" si="4"/>
        <v>N/A</v>
      </c>
      <c r="G47" s="57">
        <v>0.1585528953</v>
      </c>
      <c r="H47" s="5" t="str">
        <f t="shared" si="5"/>
        <v>N/A</v>
      </c>
      <c r="I47" s="6">
        <v>545</v>
      </c>
      <c r="J47" s="6">
        <v>133.4</v>
      </c>
      <c r="K47" s="105" t="str">
        <f t="shared" si="0"/>
        <v>No</v>
      </c>
    </row>
    <row r="48" spans="1:11" x14ac:dyDescent="0.2">
      <c r="A48" s="128" t="s">
        <v>668</v>
      </c>
      <c r="B48" s="72" t="s">
        <v>213</v>
      </c>
      <c r="C48" s="57">
        <v>0</v>
      </c>
      <c r="D48" s="5" t="str">
        <f t="shared" si="4"/>
        <v>N/A</v>
      </c>
      <c r="E48" s="57">
        <v>0</v>
      </c>
      <c r="F48" s="5" t="str">
        <f t="shared" si="4"/>
        <v>N/A</v>
      </c>
      <c r="G48" s="57">
        <v>2.4088899999999999E-5</v>
      </c>
      <c r="H48" s="5" t="str">
        <f t="shared" si="5"/>
        <v>N/A</v>
      </c>
      <c r="I48" s="6" t="s">
        <v>1748</v>
      </c>
      <c r="J48" s="6" t="s">
        <v>1748</v>
      </c>
      <c r="K48" s="105" t="str">
        <f t="shared" si="0"/>
        <v>N/A</v>
      </c>
    </row>
    <row r="49" spans="1:11" x14ac:dyDescent="0.2">
      <c r="A49" s="128" t="s">
        <v>669</v>
      </c>
      <c r="B49" s="72" t="s">
        <v>213</v>
      </c>
      <c r="C49" s="57">
        <v>91.414907280999998</v>
      </c>
      <c r="D49" s="5" t="str">
        <f t="shared" si="4"/>
        <v>N/A</v>
      </c>
      <c r="E49" s="57">
        <v>85.998324099000001</v>
      </c>
      <c r="F49" s="5" t="str">
        <f t="shared" si="4"/>
        <v>N/A</v>
      </c>
      <c r="G49" s="57">
        <v>89.715500894000002</v>
      </c>
      <c r="H49" s="5" t="str">
        <f t="shared" si="5"/>
        <v>N/A</v>
      </c>
      <c r="I49" s="6">
        <v>-5.93</v>
      </c>
      <c r="J49" s="6">
        <v>4.3220000000000001</v>
      </c>
      <c r="K49" s="105" t="str">
        <f t="shared" si="0"/>
        <v>Yes</v>
      </c>
    </row>
    <row r="50" spans="1:11" x14ac:dyDescent="0.2">
      <c r="A50" s="128" t="s">
        <v>670</v>
      </c>
      <c r="B50" s="72" t="s">
        <v>213</v>
      </c>
      <c r="C50" s="57">
        <v>8.5742124319999995</v>
      </c>
      <c r="D50" s="5" t="str">
        <f t="shared" si="4"/>
        <v>N/A</v>
      </c>
      <c r="E50" s="57">
        <v>13.931323008</v>
      </c>
      <c r="F50" s="5" t="str">
        <f t="shared" si="4"/>
        <v>N/A</v>
      </c>
      <c r="G50" s="57">
        <v>10.107710941000001</v>
      </c>
      <c r="H50" s="5" t="str">
        <f t="shared" si="5"/>
        <v>N/A</v>
      </c>
      <c r="I50" s="6">
        <v>62.48</v>
      </c>
      <c r="J50" s="6">
        <v>-27.4</v>
      </c>
      <c r="K50" s="105" t="str">
        <f t="shared" si="0"/>
        <v>Yes</v>
      </c>
    </row>
    <row r="51" spans="1:11" x14ac:dyDescent="0.2">
      <c r="A51" s="128" t="s">
        <v>351</v>
      </c>
      <c r="B51" s="22" t="s">
        <v>213</v>
      </c>
      <c r="C51" s="56">
        <v>0</v>
      </c>
      <c r="D51" s="22" t="s">
        <v>213</v>
      </c>
      <c r="E51" s="23">
        <v>0</v>
      </c>
      <c r="F51" s="22" t="s">
        <v>213</v>
      </c>
      <c r="G51" s="23">
        <v>155544</v>
      </c>
      <c r="H51" s="22" t="s">
        <v>213</v>
      </c>
      <c r="I51" s="6" t="s">
        <v>1748</v>
      </c>
      <c r="J51" s="6" t="s">
        <v>1748</v>
      </c>
      <c r="K51" s="105" t="str">
        <f t="shared" si="0"/>
        <v>N/A</v>
      </c>
    </row>
    <row r="52" spans="1:11" x14ac:dyDescent="0.2">
      <c r="A52" s="128" t="s">
        <v>352</v>
      </c>
      <c r="B52" s="22" t="s">
        <v>213</v>
      </c>
      <c r="C52" s="57" t="s">
        <v>1748</v>
      </c>
      <c r="D52" s="5" t="str">
        <f t="shared" ref="D52:D54" si="6">IF($B52="N/A","N/A",IF(C52&gt;15,"No",IF(C52&lt;-15,"No","Yes")))</f>
        <v>N/A</v>
      </c>
      <c r="E52" s="4" t="s">
        <v>1748</v>
      </c>
      <c r="F52" s="5" t="str">
        <f t="shared" ref="F52:F54" si="7">IF($B52="N/A","N/A",IF(E52&gt;15,"No",IF(E52&lt;-15,"No","Yes")))</f>
        <v>N/A</v>
      </c>
      <c r="G52" s="4">
        <v>0</v>
      </c>
      <c r="H52" s="5" t="str">
        <f t="shared" ref="H52:H54" si="8">IF($B52="N/A","N/A",IF(G52&gt;15,"No",IF(G52&lt;-15,"No","Yes")))</f>
        <v>N/A</v>
      </c>
      <c r="I52" s="6" t="s">
        <v>1748</v>
      </c>
      <c r="J52" s="6" t="s">
        <v>1748</v>
      </c>
      <c r="K52" s="105" t="str">
        <f t="shared" si="0"/>
        <v>N/A</v>
      </c>
    </row>
    <row r="53" spans="1:11" x14ac:dyDescent="0.2">
      <c r="A53" s="128" t="s">
        <v>353</v>
      </c>
      <c r="B53" s="22" t="s">
        <v>213</v>
      </c>
      <c r="C53" s="57" t="s">
        <v>1748</v>
      </c>
      <c r="D53" s="5" t="str">
        <f t="shared" si="6"/>
        <v>N/A</v>
      </c>
      <c r="E53" s="4" t="s">
        <v>1748</v>
      </c>
      <c r="F53" s="5" t="str">
        <f t="shared" si="7"/>
        <v>N/A</v>
      </c>
      <c r="G53" s="4">
        <v>99.965283135000007</v>
      </c>
      <c r="H53" s="5" t="str">
        <f t="shared" si="8"/>
        <v>N/A</v>
      </c>
      <c r="I53" s="6" t="s">
        <v>1748</v>
      </c>
      <c r="J53" s="6" t="s">
        <v>1748</v>
      </c>
      <c r="K53" s="105" t="str">
        <f t="shared" si="0"/>
        <v>N/A</v>
      </c>
    </row>
    <row r="54" spans="1:11" x14ac:dyDescent="0.2">
      <c r="A54" s="129" t="s">
        <v>354</v>
      </c>
      <c r="B54" s="113" t="s">
        <v>213</v>
      </c>
      <c r="C54" s="130" t="s">
        <v>1748</v>
      </c>
      <c r="D54" s="114" t="str">
        <f t="shared" si="6"/>
        <v>N/A</v>
      </c>
      <c r="E54" s="118" t="s">
        <v>1748</v>
      </c>
      <c r="F54" s="114" t="str">
        <f t="shared" si="7"/>
        <v>N/A</v>
      </c>
      <c r="G54" s="118">
        <v>3.4716864700000002E-2</v>
      </c>
      <c r="H54" s="114" t="str">
        <f t="shared" si="8"/>
        <v>N/A</v>
      </c>
      <c r="I54" s="115" t="s">
        <v>1748</v>
      </c>
      <c r="J54" s="115" t="s">
        <v>1748</v>
      </c>
      <c r="K54" s="116" t="str">
        <f t="shared" si="0"/>
        <v>N/A</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28483377</v>
      </c>
      <c r="D6" s="5" t="str">
        <f>IF($B6="N/A","N/A",IF(C6&gt;15,"No",IF(C6&lt;-15,"No","Yes")))</f>
        <v>N/A</v>
      </c>
      <c r="E6" s="23">
        <v>28625824</v>
      </c>
      <c r="F6" s="5" t="str">
        <f>IF($B6="N/A","N/A",IF(E6&gt;15,"No",IF(E6&lt;-15,"No","Yes")))</f>
        <v>N/A</v>
      </c>
      <c r="G6" s="23">
        <v>27388227</v>
      </c>
      <c r="H6" s="5" t="str">
        <f>IF($B6="N/A","N/A",IF(G6&gt;15,"No",IF(G6&lt;-15,"No","Yes")))</f>
        <v>N/A</v>
      </c>
      <c r="I6" s="6">
        <v>0.50009999999999999</v>
      </c>
      <c r="J6" s="6">
        <v>-4.32</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1.8673593372999999</v>
      </c>
      <c r="D9" s="5" t="str">
        <f t="shared" ref="D9:D15" si="1">IF($B9="N/A","N/A",IF(C9&gt;15,"No",IF(C9&lt;-15,"No","Yes")))</f>
        <v>N/A</v>
      </c>
      <c r="E9" s="4">
        <v>1.7836377391</v>
      </c>
      <c r="F9" s="5" t="str">
        <f t="shared" ref="F9:F15" si="2">IF($B9="N/A","N/A",IF(E9&gt;15,"No",IF(E9&lt;-15,"No","Yes")))</f>
        <v>N/A</v>
      </c>
      <c r="G9" s="4">
        <v>1.7885750691</v>
      </c>
      <c r="H9" s="5" t="str">
        <f t="shared" ref="H9:H15" si="3">IF($B9="N/A","N/A",IF(G9&gt;15,"No",IF(G9&lt;-15,"No","Yes")))</f>
        <v>N/A</v>
      </c>
      <c r="I9" s="6">
        <v>-4.4800000000000004</v>
      </c>
      <c r="J9" s="6">
        <v>0.27679999999999999</v>
      </c>
      <c r="K9" s="105" t="str">
        <f t="shared" si="0"/>
        <v>Yes</v>
      </c>
    </row>
    <row r="10" spans="1:11" x14ac:dyDescent="0.2">
      <c r="A10" s="124" t="s">
        <v>36</v>
      </c>
      <c r="B10" s="22" t="s">
        <v>213</v>
      </c>
      <c r="C10" s="57">
        <v>0</v>
      </c>
      <c r="D10" s="5" t="str">
        <f t="shared" si="1"/>
        <v>N/A</v>
      </c>
      <c r="E10" s="4">
        <v>0</v>
      </c>
      <c r="F10" s="5" t="str">
        <f t="shared" si="2"/>
        <v>N/A</v>
      </c>
      <c r="G10" s="4">
        <v>1.83261389E-2</v>
      </c>
      <c r="H10" s="5" t="str">
        <f t="shared" si="3"/>
        <v>N/A</v>
      </c>
      <c r="I10" s="6" t="s">
        <v>1748</v>
      </c>
      <c r="J10" s="6" t="s">
        <v>1748</v>
      </c>
      <c r="K10" s="105" t="str">
        <f t="shared" si="0"/>
        <v>N/A</v>
      </c>
    </row>
    <row r="11" spans="1:11" x14ac:dyDescent="0.2">
      <c r="A11" s="124" t="s">
        <v>37</v>
      </c>
      <c r="B11" s="22" t="s">
        <v>213</v>
      </c>
      <c r="C11" s="57">
        <v>2.5711308657999998</v>
      </c>
      <c r="D11" s="5" t="str">
        <f t="shared" si="1"/>
        <v>N/A</v>
      </c>
      <c r="E11" s="4">
        <v>2.6660868725000002</v>
      </c>
      <c r="F11" s="5" t="str">
        <f t="shared" si="2"/>
        <v>N/A</v>
      </c>
      <c r="G11" s="4">
        <v>2.6066327481</v>
      </c>
      <c r="H11" s="5" t="str">
        <f t="shared" si="3"/>
        <v>N/A</v>
      </c>
      <c r="I11" s="6">
        <v>3.6930000000000001</v>
      </c>
      <c r="J11" s="6">
        <v>-2.23</v>
      </c>
      <c r="K11" s="105" t="str">
        <f t="shared" si="0"/>
        <v>Yes</v>
      </c>
    </row>
    <row r="12" spans="1:11" x14ac:dyDescent="0.2">
      <c r="A12" s="124" t="s">
        <v>38</v>
      </c>
      <c r="B12" s="22" t="s">
        <v>213</v>
      </c>
      <c r="C12" s="57">
        <v>1.9910436374</v>
      </c>
      <c r="D12" s="5" t="str">
        <f t="shared" si="1"/>
        <v>N/A</v>
      </c>
      <c r="E12" s="4">
        <v>1.8987018759000001</v>
      </c>
      <c r="F12" s="5" t="str">
        <f t="shared" si="2"/>
        <v>N/A</v>
      </c>
      <c r="G12" s="4">
        <v>1.9521996652</v>
      </c>
      <c r="H12" s="5" t="str">
        <f t="shared" si="3"/>
        <v>N/A</v>
      </c>
      <c r="I12" s="6">
        <v>-4.6399999999999997</v>
      </c>
      <c r="J12" s="6">
        <v>2.8180000000000001</v>
      </c>
      <c r="K12" s="105" t="str">
        <f t="shared" si="0"/>
        <v>Yes</v>
      </c>
    </row>
    <row r="13" spans="1:11" x14ac:dyDescent="0.2">
      <c r="A13" s="124" t="s">
        <v>861</v>
      </c>
      <c r="B13" s="22" t="s">
        <v>213</v>
      </c>
      <c r="C13" s="57">
        <v>8.0460238134999997</v>
      </c>
      <c r="D13" s="5" t="str">
        <f t="shared" si="1"/>
        <v>N/A</v>
      </c>
      <c r="E13" s="4">
        <v>8.1253011114000007</v>
      </c>
      <c r="F13" s="5" t="str">
        <f t="shared" si="2"/>
        <v>N/A</v>
      </c>
      <c r="G13" s="4">
        <v>8.3754877569000001</v>
      </c>
      <c r="H13" s="5" t="str">
        <f t="shared" si="3"/>
        <v>N/A</v>
      </c>
      <c r="I13" s="6">
        <v>0.98529999999999995</v>
      </c>
      <c r="J13" s="6">
        <v>3.0790000000000002</v>
      </c>
      <c r="K13" s="105" t="str">
        <f t="shared" si="0"/>
        <v>Yes</v>
      </c>
    </row>
    <row r="14" spans="1:11" x14ac:dyDescent="0.2">
      <c r="A14" s="124" t="s">
        <v>862</v>
      </c>
      <c r="B14" s="22" t="s">
        <v>213</v>
      </c>
      <c r="C14" s="57">
        <v>7.7043978416999996</v>
      </c>
      <c r="D14" s="5" t="str">
        <f t="shared" si="1"/>
        <v>N/A</v>
      </c>
      <c r="E14" s="4">
        <v>7.7113996776000002</v>
      </c>
      <c r="F14" s="5" t="str">
        <f t="shared" si="2"/>
        <v>N/A</v>
      </c>
      <c r="G14" s="4">
        <v>7.8279007504999996</v>
      </c>
      <c r="H14" s="5" t="str">
        <f t="shared" si="3"/>
        <v>N/A</v>
      </c>
      <c r="I14" s="6">
        <v>9.0899999999999995E-2</v>
      </c>
      <c r="J14" s="6">
        <v>1.5109999999999999</v>
      </c>
      <c r="K14" s="105" t="str">
        <f t="shared" si="0"/>
        <v>Yes</v>
      </c>
    </row>
    <row r="15" spans="1:11" x14ac:dyDescent="0.2">
      <c r="A15" s="124" t="s">
        <v>161</v>
      </c>
      <c r="B15" s="22" t="s">
        <v>213</v>
      </c>
      <c r="C15" s="57">
        <v>46.308617128000002</v>
      </c>
      <c r="D15" s="5" t="str">
        <f t="shared" si="1"/>
        <v>N/A</v>
      </c>
      <c r="E15" s="4">
        <v>46.139981857000002</v>
      </c>
      <c r="F15" s="5" t="str">
        <f t="shared" si="2"/>
        <v>N/A</v>
      </c>
      <c r="G15" s="4">
        <v>39.667204452</v>
      </c>
      <c r="H15" s="5" t="str">
        <f t="shared" si="3"/>
        <v>N/A</v>
      </c>
      <c r="I15" s="6">
        <v>-0.36399999999999999</v>
      </c>
      <c r="J15" s="6">
        <v>-14</v>
      </c>
      <c r="K15" s="105" t="str">
        <f t="shared" si="0"/>
        <v>Yes</v>
      </c>
    </row>
    <row r="16" spans="1:11" x14ac:dyDescent="0.2">
      <c r="A16" s="124" t="s">
        <v>162</v>
      </c>
      <c r="B16" s="22" t="s">
        <v>246</v>
      </c>
      <c r="C16" s="57">
        <v>92.463807926000001</v>
      </c>
      <c r="D16" s="5" t="str">
        <f>IF($B16="N/A","N/A",IF(C16&gt;95,"Yes","No"))</f>
        <v>No</v>
      </c>
      <c r="E16" s="4">
        <v>93.645063282999999</v>
      </c>
      <c r="F16" s="5" t="str">
        <f>IF($B16="N/A","N/A",IF(E16&gt;95,"Yes","No"))</f>
        <v>No</v>
      </c>
      <c r="G16" s="4">
        <v>90.943181535999997</v>
      </c>
      <c r="H16" s="5" t="str">
        <f>IF($B16="N/A","N/A",IF(G16&gt;95,"Yes","No"))</f>
        <v>No</v>
      </c>
      <c r="I16" s="6">
        <v>1.278</v>
      </c>
      <c r="J16" s="6">
        <v>-2.89</v>
      </c>
      <c r="K16" s="105" t="str">
        <f t="shared" ref="K16:K26" si="4">IF(J16="Div by 0", "N/A", IF(J16="N/A","N/A", IF(J16&gt;30, "No", IF(J16&lt;-30, "No", "Yes"))))</f>
        <v>Yes</v>
      </c>
    </row>
    <row r="17" spans="1:11" x14ac:dyDescent="0.2">
      <c r="A17" s="124" t="s">
        <v>863</v>
      </c>
      <c r="B17" s="38" t="s">
        <v>247</v>
      </c>
      <c r="C17" s="57">
        <v>31.085014954999998</v>
      </c>
      <c r="D17" s="5" t="str">
        <f>IF($B17="N/A","N/A",IF(C17&gt;90,"No",IF(C17&lt;50,"No","Yes")))</f>
        <v>No</v>
      </c>
      <c r="E17" s="4">
        <v>31.767525714000001</v>
      </c>
      <c r="F17" s="5" t="str">
        <f>IF($B17="N/A","N/A",IF(E17&gt;90,"No",IF(E17&lt;50,"No","Yes")))</f>
        <v>No</v>
      </c>
      <c r="G17" s="4">
        <v>33.459376542000001</v>
      </c>
      <c r="H17" s="5" t="str">
        <f>IF($B17="N/A","N/A",IF(G17&gt;90,"No",IF(G17&lt;50,"No","Yes")))</f>
        <v>No</v>
      </c>
      <c r="I17" s="6">
        <v>2.1960000000000002</v>
      </c>
      <c r="J17" s="6">
        <v>5.3259999999999996</v>
      </c>
      <c r="K17" s="105" t="str">
        <f t="shared" si="4"/>
        <v>Yes</v>
      </c>
    </row>
    <row r="18" spans="1:11" x14ac:dyDescent="0.2">
      <c r="A18" s="124" t="s">
        <v>864</v>
      </c>
      <c r="B18" s="38" t="s">
        <v>224</v>
      </c>
      <c r="C18" s="57">
        <v>25.332575557999998</v>
      </c>
      <c r="D18" s="5" t="str">
        <f t="shared" ref="D18:D23" si="5">IF($B18="N/A","N/A",IF(C18&gt;5,"No",IF(C18&lt;=0,"No","Yes")))</f>
        <v>No</v>
      </c>
      <c r="E18" s="4">
        <v>25.611916010000002</v>
      </c>
      <c r="F18" s="5" t="str">
        <f t="shared" ref="F18:F23" si="6">IF($B18="N/A","N/A",IF(E18&gt;5,"No",IF(E18&lt;=0,"No","Yes")))</f>
        <v>No</v>
      </c>
      <c r="G18" s="4">
        <v>25.845079346999999</v>
      </c>
      <c r="H18" s="5" t="str">
        <f t="shared" ref="H18:H23" si="7">IF($B18="N/A","N/A",IF(G18&gt;5,"No",IF(G18&lt;=0,"No","Yes")))</f>
        <v>No</v>
      </c>
      <c r="I18" s="6">
        <v>1.103</v>
      </c>
      <c r="J18" s="6">
        <v>0.91039999999999999</v>
      </c>
      <c r="K18" s="105" t="str">
        <f t="shared" si="4"/>
        <v>Yes</v>
      </c>
    </row>
    <row r="19" spans="1:11" x14ac:dyDescent="0.2">
      <c r="A19" s="124" t="s">
        <v>865</v>
      </c>
      <c r="B19" s="38" t="s">
        <v>224</v>
      </c>
      <c r="C19" s="57">
        <v>2.6634376955999999</v>
      </c>
      <c r="D19" s="5" t="str">
        <f t="shared" si="5"/>
        <v>Yes</v>
      </c>
      <c r="E19" s="4">
        <v>2.6461316886000001</v>
      </c>
      <c r="F19" s="5" t="str">
        <f t="shared" si="6"/>
        <v>Yes</v>
      </c>
      <c r="G19" s="4">
        <v>2.8604334264000002</v>
      </c>
      <c r="H19" s="5" t="str">
        <f t="shared" si="7"/>
        <v>Yes</v>
      </c>
      <c r="I19" s="6">
        <v>-0.65</v>
      </c>
      <c r="J19" s="6">
        <v>8.0990000000000002</v>
      </c>
      <c r="K19" s="105" t="str">
        <f t="shared" si="4"/>
        <v>Yes</v>
      </c>
    </row>
    <row r="20" spans="1:11" x14ac:dyDescent="0.2">
      <c r="A20" s="124" t="s">
        <v>866</v>
      </c>
      <c r="B20" s="38" t="s">
        <v>224</v>
      </c>
      <c r="C20" s="57">
        <v>0.22206987610000001</v>
      </c>
      <c r="D20" s="5" t="str">
        <f t="shared" si="5"/>
        <v>Yes</v>
      </c>
      <c r="E20" s="4">
        <v>0.2254048652</v>
      </c>
      <c r="F20" s="5" t="str">
        <f t="shared" si="6"/>
        <v>Yes</v>
      </c>
      <c r="G20" s="4">
        <v>0.24506515149999999</v>
      </c>
      <c r="H20" s="5" t="str">
        <f t="shared" si="7"/>
        <v>Yes</v>
      </c>
      <c r="I20" s="6">
        <v>1.502</v>
      </c>
      <c r="J20" s="6">
        <v>8.7219999999999995</v>
      </c>
      <c r="K20" s="105" t="str">
        <f t="shared" si="4"/>
        <v>Yes</v>
      </c>
    </row>
    <row r="21" spans="1:11" x14ac:dyDescent="0.2">
      <c r="A21" s="124" t="s">
        <v>867</v>
      </c>
      <c r="B21" s="22" t="s">
        <v>213</v>
      </c>
      <c r="C21" s="57">
        <v>5.73738149E-2</v>
      </c>
      <c r="D21" s="5" t="str">
        <f t="shared" si="5"/>
        <v>N/A</v>
      </c>
      <c r="E21" s="4">
        <v>6.8067909600000004E-2</v>
      </c>
      <c r="F21" s="5" t="str">
        <f t="shared" si="6"/>
        <v>N/A</v>
      </c>
      <c r="G21" s="4">
        <v>8.1845385600000001E-2</v>
      </c>
      <c r="H21" s="5" t="str">
        <f t="shared" si="7"/>
        <v>N/A</v>
      </c>
      <c r="I21" s="6">
        <v>18.64</v>
      </c>
      <c r="J21" s="6">
        <v>20.239999999999998</v>
      </c>
      <c r="K21" s="105" t="str">
        <f t="shared" si="4"/>
        <v>Yes</v>
      </c>
    </row>
    <row r="22" spans="1:11" x14ac:dyDescent="0.2">
      <c r="A22" s="124" t="s">
        <v>1703</v>
      </c>
      <c r="B22" s="22" t="s">
        <v>213</v>
      </c>
      <c r="C22" s="57">
        <v>4.8624851999999998E-3</v>
      </c>
      <c r="D22" s="5" t="str">
        <f t="shared" si="5"/>
        <v>N/A</v>
      </c>
      <c r="E22" s="4">
        <v>7.0205839300000003E-2</v>
      </c>
      <c r="F22" s="5" t="str">
        <f t="shared" si="6"/>
        <v>N/A</v>
      </c>
      <c r="G22" s="4">
        <v>0.144934537</v>
      </c>
      <c r="H22" s="5" t="str">
        <f t="shared" si="7"/>
        <v>N/A</v>
      </c>
      <c r="I22" s="6">
        <v>1344</v>
      </c>
      <c r="J22" s="6">
        <v>106.4</v>
      </c>
      <c r="K22" s="105" t="str">
        <f t="shared" si="4"/>
        <v>No</v>
      </c>
    </row>
    <row r="23" spans="1:11" x14ac:dyDescent="0.2">
      <c r="A23" s="124" t="s">
        <v>868</v>
      </c>
      <c r="B23" s="22" t="s">
        <v>213</v>
      </c>
      <c r="C23" s="57">
        <v>7.7624223000000003E-3</v>
      </c>
      <c r="D23" s="5" t="str">
        <f t="shared" si="5"/>
        <v>N/A</v>
      </c>
      <c r="E23" s="4">
        <v>1.0032899E-2</v>
      </c>
      <c r="F23" s="5" t="str">
        <f t="shared" si="6"/>
        <v>N/A</v>
      </c>
      <c r="G23" s="4">
        <v>5.8711357999999998E-3</v>
      </c>
      <c r="H23" s="5" t="str">
        <f t="shared" si="7"/>
        <v>N/A</v>
      </c>
      <c r="I23" s="6">
        <v>29.25</v>
      </c>
      <c r="J23" s="6">
        <v>-41.5</v>
      </c>
      <c r="K23" s="105" t="str">
        <f t="shared" si="4"/>
        <v>No</v>
      </c>
    </row>
    <row r="24" spans="1:11" x14ac:dyDescent="0.2">
      <c r="A24" s="124" t="s">
        <v>869</v>
      </c>
      <c r="B24" s="22" t="s">
        <v>232</v>
      </c>
      <c r="C24" s="57">
        <v>2.5806806545000001</v>
      </c>
      <c r="D24" s="5" t="str">
        <f>IF($B24="N/A","N/A",IF(C24&gt;10,"No",IF(C24&lt;1,"No","Yes")))</f>
        <v>Yes</v>
      </c>
      <c r="E24" s="4">
        <v>2.5260652759000002</v>
      </c>
      <c r="F24" s="5" t="str">
        <f>IF($B24="N/A","N/A",IF(E24&gt;10,"No",IF(E24&lt;1,"No","Yes")))</f>
        <v>Yes</v>
      </c>
      <c r="G24" s="4">
        <v>2.6013330471999998</v>
      </c>
      <c r="H24" s="5" t="str">
        <f>IF($B24="N/A","N/A",IF(G24&gt;10,"No",IF(G24&lt;1,"No","Yes")))</f>
        <v>Yes</v>
      </c>
      <c r="I24" s="6">
        <v>-2.12</v>
      </c>
      <c r="J24" s="6">
        <v>2.98</v>
      </c>
      <c r="K24" s="105" t="str">
        <f t="shared" si="4"/>
        <v>Yes</v>
      </c>
    </row>
    <row r="25" spans="1:11" x14ac:dyDescent="0.2">
      <c r="A25" s="124" t="s">
        <v>870</v>
      </c>
      <c r="B25" s="60" t="s">
        <v>239</v>
      </c>
      <c r="C25" s="57">
        <v>16.803706246000001</v>
      </c>
      <c r="D25" s="5" t="str">
        <f>IF($B25="N/A","N/A",IF(C25&gt;10,"No",IF(C25&lt;=0,"No","Yes")))</f>
        <v>No</v>
      </c>
      <c r="E25" s="4">
        <v>16.325870653999999</v>
      </c>
      <c r="F25" s="5" t="str">
        <f>IF($B25="N/A","N/A",IF(E25&gt;10,"No",IF(E25&lt;=0,"No","Yes")))</f>
        <v>No</v>
      </c>
      <c r="G25" s="4">
        <v>11.790887377000001</v>
      </c>
      <c r="H25" s="5" t="str">
        <f>IF($B25="N/A","N/A",IF(G25&gt;10,"No",IF(G25&lt;=0,"No","Yes")))</f>
        <v>No</v>
      </c>
      <c r="I25" s="6">
        <v>-2.84</v>
      </c>
      <c r="J25" s="6">
        <v>-27.8</v>
      </c>
      <c r="K25" s="105" t="str">
        <f t="shared" si="4"/>
        <v>Yes</v>
      </c>
    </row>
    <row r="26" spans="1:11" x14ac:dyDescent="0.2">
      <c r="A26" s="124" t="s">
        <v>871</v>
      </c>
      <c r="B26" s="38" t="s">
        <v>248</v>
      </c>
      <c r="C26" s="57">
        <v>7.5359006763999998</v>
      </c>
      <c r="D26" s="5" t="str">
        <f>IF($B26="N/A","N/A",IF(C26&gt;=5,"No",IF(C26&lt;0,"No","Yes")))</f>
        <v>No</v>
      </c>
      <c r="E26" s="4">
        <v>6.3548878104000002</v>
      </c>
      <c r="F26" s="5" t="str">
        <f>IF($B26="N/A","N/A",IF(E26&gt;=5,"No",IF(E26&lt;0,"No","Yes")))</f>
        <v>No</v>
      </c>
      <c r="G26" s="4">
        <v>9.0568038596000005</v>
      </c>
      <c r="H26" s="5" t="str">
        <f>IF($B26="N/A","N/A",IF(G26&gt;=5,"No",IF(G26&lt;0,"No","Yes")))</f>
        <v>No</v>
      </c>
      <c r="I26" s="6">
        <v>-15.7</v>
      </c>
      <c r="J26" s="6">
        <v>42.52</v>
      </c>
      <c r="K26" s="105" t="str">
        <f t="shared" si="4"/>
        <v>No</v>
      </c>
    </row>
    <row r="27" spans="1:11" x14ac:dyDescent="0.2">
      <c r="A27" s="124" t="s">
        <v>14</v>
      </c>
      <c r="B27" s="38" t="s">
        <v>249</v>
      </c>
      <c r="C27" s="57">
        <v>0.6439369882</v>
      </c>
      <c r="D27" s="5" t="str">
        <f>IF($B27="N/A","N/A",IF(C27&gt;15,"No",IF(C27&lt;=0,"No","Yes")))</f>
        <v>Yes</v>
      </c>
      <c r="E27" s="4">
        <v>0.67923284930000005</v>
      </c>
      <c r="F27" s="5" t="str">
        <f>IF($B27="N/A","N/A",IF(E27&gt;15,"No",IF(E27&lt;=0,"No","Yes")))</f>
        <v>Yes</v>
      </c>
      <c r="G27" s="4">
        <v>0.41372886240000001</v>
      </c>
      <c r="H27" s="5" t="str">
        <f>IF($B27="N/A","N/A",IF(G27&gt;15,"No",IF(G27&lt;=0,"No","Yes")))</f>
        <v>Yes</v>
      </c>
      <c r="I27" s="6">
        <v>5.4809999999999999</v>
      </c>
      <c r="J27" s="6">
        <v>-39.1</v>
      </c>
      <c r="K27" s="105" t="str">
        <f>IF(J27="Div by 0", "N/A", IF(J27="N/A","N/A", IF(J27&gt;30, "No", IF(J27&lt;-30, "No", "Yes"))))</f>
        <v>No</v>
      </c>
    </row>
    <row r="28" spans="1:11" x14ac:dyDescent="0.2">
      <c r="A28" s="124" t="s">
        <v>872</v>
      </c>
      <c r="B28" s="22" t="s">
        <v>213</v>
      </c>
      <c r="C28" s="59">
        <v>66.827369626000007</v>
      </c>
      <c r="D28" s="5" t="str">
        <f>IF($B28="N/A","N/A",IF(C28&gt;15,"No",IF(C28&lt;-15,"No","Yes")))</f>
        <v>N/A</v>
      </c>
      <c r="E28" s="24">
        <v>68.209889114999996</v>
      </c>
      <c r="F28" s="5" t="str">
        <f>IF($B28="N/A","N/A",IF(E28&gt;15,"No",IF(E28&lt;-15,"No","Yes")))</f>
        <v>N/A</v>
      </c>
      <c r="G28" s="24">
        <v>63.529453814</v>
      </c>
      <c r="H28" s="5" t="str">
        <f>IF($B28="N/A","N/A",IF(G28&gt;15,"No",IF(G28&lt;-15,"No","Yes")))</f>
        <v>N/A</v>
      </c>
      <c r="I28" s="6">
        <v>2.069</v>
      </c>
      <c r="J28" s="6">
        <v>-6.86</v>
      </c>
      <c r="K28" s="105" t="str">
        <f>IF(J28="Div by 0", "N/A", IF(J28="N/A","N/A", IF(J28&gt;30, "No", IF(J28&lt;-30, "No", "Yes"))))</f>
        <v>Yes</v>
      </c>
    </row>
    <row r="29" spans="1:11" x14ac:dyDescent="0.2">
      <c r="A29" s="124" t="s">
        <v>376</v>
      </c>
      <c r="B29" s="22" t="s">
        <v>250</v>
      </c>
      <c r="C29" s="57">
        <v>15.629372177</v>
      </c>
      <c r="D29" s="5" t="str">
        <f>IF($B29="N/A","N/A",IF(C29&gt;35,"No",IF(C29&lt;10,"No","Yes")))</f>
        <v>Yes</v>
      </c>
      <c r="E29" s="4">
        <v>17.023922175999999</v>
      </c>
      <c r="F29" s="5" t="str">
        <f>IF($B29="N/A","N/A",IF(E29&gt;35,"No",IF(E29&lt;10,"No","Yes")))</f>
        <v>Yes</v>
      </c>
      <c r="G29" s="4">
        <v>17.877035268</v>
      </c>
      <c r="H29" s="5" t="str">
        <f>IF($B29="N/A","N/A",IF(G29&gt;35,"No",IF(G29&lt;10,"No","Yes")))</f>
        <v>Yes</v>
      </c>
      <c r="I29" s="6">
        <v>8.923</v>
      </c>
      <c r="J29" s="6">
        <v>5.0110000000000001</v>
      </c>
      <c r="K29" s="105" t="str">
        <f t="shared" ref="K29:K54" si="8">IF(J29="Div by 0", "N/A", IF(J29="N/A","N/A", IF(J29&gt;30, "No", IF(J29&lt;-30, "No", "Yes"))))</f>
        <v>Yes</v>
      </c>
    </row>
    <row r="30" spans="1:11" x14ac:dyDescent="0.2">
      <c r="A30" s="124" t="s">
        <v>377</v>
      </c>
      <c r="B30" s="22" t="s">
        <v>251</v>
      </c>
      <c r="C30" s="57">
        <v>9.0562400659000009</v>
      </c>
      <c r="D30" s="5" t="str">
        <f>IF($B30="N/A","N/A",IF(C30&gt;20,"No",IF(C30&lt;2,"No","Yes")))</f>
        <v>Yes</v>
      </c>
      <c r="E30" s="4">
        <v>9.0908300141999998</v>
      </c>
      <c r="F30" s="5" t="str">
        <f>IF($B30="N/A","N/A",IF(E30&gt;20,"No",IF(E30&lt;2,"No","Yes")))</f>
        <v>Yes</v>
      </c>
      <c r="G30" s="4">
        <v>8.7953265467000001</v>
      </c>
      <c r="H30" s="5" t="str">
        <f>IF($B30="N/A","N/A",IF(G30&gt;20,"No",IF(G30&lt;2,"No","Yes")))</f>
        <v>Yes</v>
      </c>
      <c r="I30" s="6">
        <v>0.38190000000000002</v>
      </c>
      <c r="J30" s="6">
        <v>-3.25</v>
      </c>
      <c r="K30" s="105" t="str">
        <f t="shared" si="8"/>
        <v>Yes</v>
      </c>
    </row>
    <row r="31" spans="1:11" x14ac:dyDescent="0.2">
      <c r="A31" s="124" t="s">
        <v>378</v>
      </c>
      <c r="B31" s="22" t="s">
        <v>252</v>
      </c>
      <c r="C31" s="57">
        <v>0.58882414120000004</v>
      </c>
      <c r="D31" s="5" t="str">
        <f>IF($B31="N/A","N/A",IF(C31&gt;8,"No",IF(C31&lt;0.5,"No","Yes")))</f>
        <v>Yes</v>
      </c>
      <c r="E31" s="4">
        <v>0.64044619290000004</v>
      </c>
      <c r="F31" s="5" t="str">
        <f>IF($B31="N/A","N/A",IF(E31&gt;8,"No",IF(E31&lt;0.5,"No","Yes")))</f>
        <v>Yes</v>
      </c>
      <c r="G31" s="4">
        <v>2.7190953252000001</v>
      </c>
      <c r="H31" s="5" t="str">
        <f>IF($B31="N/A","N/A",IF(G31&gt;8,"No",IF(G31&lt;0.5,"No","Yes")))</f>
        <v>Yes</v>
      </c>
      <c r="I31" s="6">
        <v>8.7669999999999995</v>
      </c>
      <c r="J31" s="6">
        <v>324.60000000000002</v>
      </c>
      <c r="K31" s="105" t="str">
        <f t="shared" si="8"/>
        <v>No</v>
      </c>
    </row>
    <row r="32" spans="1:11" x14ac:dyDescent="0.2">
      <c r="A32" s="124" t="s">
        <v>379</v>
      </c>
      <c r="B32" s="22" t="s">
        <v>253</v>
      </c>
      <c r="C32" s="57">
        <v>6.3209990865999997</v>
      </c>
      <c r="D32" s="5" t="str">
        <f>IF($B32="N/A","N/A",IF(C32&gt;25,"No",IF(C32&lt;3,"No","Yes")))</f>
        <v>Yes</v>
      </c>
      <c r="E32" s="4">
        <v>6.2062562809999999</v>
      </c>
      <c r="F32" s="5" t="str">
        <f>IF($B32="N/A","N/A",IF(E32&gt;25,"No",IF(E32&lt;3,"No","Yes")))</f>
        <v>Yes</v>
      </c>
      <c r="G32" s="4">
        <v>8.5870180644000005</v>
      </c>
      <c r="H32" s="5" t="str">
        <f>IF($B32="N/A","N/A",IF(G32&gt;25,"No",IF(G32&lt;3,"No","Yes")))</f>
        <v>Yes</v>
      </c>
      <c r="I32" s="6">
        <v>-1.82</v>
      </c>
      <c r="J32" s="6">
        <v>38.36</v>
      </c>
      <c r="K32" s="105" t="str">
        <f t="shared" si="8"/>
        <v>No</v>
      </c>
    </row>
    <row r="33" spans="1:11" x14ac:dyDescent="0.2">
      <c r="A33" s="124" t="s">
        <v>380</v>
      </c>
      <c r="B33" s="22" t="s">
        <v>254</v>
      </c>
      <c r="C33" s="57">
        <v>3.7983312160999998</v>
      </c>
      <c r="D33" s="5" t="str">
        <f>IF($B33="N/A","N/A",IF(C33&gt;25,"No",IF(C33&lt;2,"No","Yes")))</f>
        <v>Yes</v>
      </c>
      <c r="E33" s="4">
        <v>4.0392374381999998</v>
      </c>
      <c r="F33" s="5" t="str">
        <f>IF($B33="N/A","N/A",IF(E33&gt;25,"No",IF(E33&lt;2,"No","Yes")))</f>
        <v>Yes</v>
      </c>
      <c r="G33" s="4">
        <v>4.7106225606000001</v>
      </c>
      <c r="H33" s="5" t="str">
        <f>IF($B33="N/A","N/A",IF(G33&gt;25,"No",IF(G33&lt;2,"No","Yes")))</f>
        <v>Yes</v>
      </c>
      <c r="I33" s="6">
        <v>6.3419999999999996</v>
      </c>
      <c r="J33" s="6">
        <v>16.62</v>
      </c>
      <c r="K33" s="105" t="str">
        <f t="shared" si="8"/>
        <v>Yes</v>
      </c>
    </row>
    <row r="34" spans="1:11" x14ac:dyDescent="0.2">
      <c r="A34" s="124" t="s">
        <v>381</v>
      </c>
      <c r="B34" s="22" t="s">
        <v>255</v>
      </c>
      <c r="C34" s="57">
        <v>0.37400410769999998</v>
      </c>
      <c r="D34" s="5" t="str">
        <f>IF($B34="N/A","N/A",IF(C34&gt;25,"No",IF(C34&lt;=0,"No","Yes")))</f>
        <v>Yes</v>
      </c>
      <c r="E34" s="4">
        <v>0.36150924420000002</v>
      </c>
      <c r="F34" s="5" t="str">
        <f>IF($B34="N/A","N/A",IF(E34&gt;25,"No",IF(E34&lt;=0,"No","Yes")))</f>
        <v>Yes</v>
      </c>
      <c r="G34" s="4">
        <v>0.37245565400000002</v>
      </c>
      <c r="H34" s="5" t="str">
        <f>IF($B34="N/A","N/A",IF(G34&gt;25,"No",IF(G34&lt;=0,"No","Yes")))</f>
        <v>Yes</v>
      </c>
      <c r="I34" s="6">
        <v>-3.34</v>
      </c>
      <c r="J34" s="6">
        <v>3.028</v>
      </c>
      <c r="K34" s="105" t="str">
        <f t="shared" si="8"/>
        <v>Yes</v>
      </c>
    </row>
    <row r="35" spans="1:11" x14ac:dyDescent="0.2">
      <c r="A35" s="124" t="s">
        <v>382</v>
      </c>
      <c r="B35" s="22" t="s">
        <v>256</v>
      </c>
      <c r="C35" s="57">
        <v>18.343621966000001</v>
      </c>
      <c r="D35" s="5" t="str">
        <f>IF($B35="N/A","N/A",IF(C35&gt;20,"No",IF(C35&lt;4,"No","Yes")))</f>
        <v>Yes</v>
      </c>
      <c r="E35" s="4">
        <v>18.971733355000001</v>
      </c>
      <c r="F35" s="5" t="str">
        <f>IF($B35="N/A","N/A",IF(E35&gt;20,"No",IF(E35&lt;4,"No","Yes")))</f>
        <v>Yes</v>
      </c>
      <c r="G35" s="4">
        <v>17.414676020999998</v>
      </c>
      <c r="H35" s="5" t="str">
        <f>IF($B35="N/A","N/A",IF(G35&gt;20,"No",IF(G35&lt;4,"No","Yes")))</f>
        <v>Yes</v>
      </c>
      <c r="I35" s="6">
        <v>3.4239999999999999</v>
      </c>
      <c r="J35" s="6">
        <v>-8.2100000000000009</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7.3024077000000001E-6</v>
      </c>
      <c r="H36" s="5" t="str">
        <f>IF($B36="N/A","N/A",IF(G36&gt;=3,"No",IF(G36&lt;0,"No","Yes")))</f>
        <v>Yes</v>
      </c>
      <c r="I36" s="6" t="s">
        <v>1748</v>
      </c>
      <c r="J36" s="6" t="s">
        <v>1748</v>
      </c>
      <c r="K36" s="105" t="str">
        <f t="shared" si="8"/>
        <v>N/A</v>
      </c>
    </row>
    <row r="37" spans="1:11" x14ac:dyDescent="0.2">
      <c r="A37" s="124" t="s">
        <v>384</v>
      </c>
      <c r="B37" s="22" t="s">
        <v>258</v>
      </c>
      <c r="C37" s="57">
        <v>7.4629493546000001</v>
      </c>
      <c r="D37" s="5" t="str">
        <f>IF($B37="N/A","N/A",IF(C37&gt;=25,"No",IF(C37&lt;0,"No","Yes")))</f>
        <v>Yes</v>
      </c>
      <c r="E37" s="4">
        <v>7.0860737493999997</v>
      </c>
      <c r="F37" s="5" t="str">
        <f>IF($B37="N/A","N/A",IF(E37&gt;=25,"No",IF(E37&lt;0,"No","Yes")))</f>
        <v>Yes</v>
      </c>
      <c r="G37" s="4">
        <v>5.2674274971999999</v>
      </c>
      <c r="H37" s="5" t="str">
        <f>IF($B37="N/A","N/A",IF(G37&gt;=25,"No",IF(G37&lt;0,"No","Yes")))</f>
        <v>Yes</v>
      </c>
      <c r="I37" s="6">
        <v>-5.05</v>
      </c>
      <c r="J37" s="6">
        <v>-25.7</v>
      </c>
      <c r="K37" s="105" t="str">
        <f t="shared" si="8"/>
        <v>Yes</v>
      </c>
    </row>
    <row r="38" spans="1:11" x14ac:dyDescent="0.2">
      <c r="A38" s="124" t="s">
        <v>385</v>
      </c>
      <c r="B38" s="22" t="s">
        <v>221</v>
      </c>
      <c r="C38" s="57">
        <v>4.6874111872000004</v>
      </c>
      <c r="D38" s="5" t="str">
        <f>IF($B38="N/A","N/A",IF(C38&gt;3,"Yes","No"))</f>
        <v>Yes</v>
      </c>
      <c r="E38" s="4">
        <v>4.6063861777000001</v>
      </c>
      <c r="F38" s="5" t="str">
        <f>IF($B38="N/A","N/A",IF(E38&gt;3,"Yes","No"))</f>
        <v>Yes</v>
      </c>
      <c r="G38" s="4">
        <v>4.4618112739000004</v>
      </c>
      <c r="H38" s="5" t="str">
        <f>IF($B38="N/A","N/A",IF(G38&gt;3,"Yes","No"))</f>
        <v>Yes</v>
      </c>
      <c r="I38" s="6">
        <v>-1.73</v>
      </c>
      <c r="J38" s="6">
        <v>-3.14</v>
      </c>
      <c r="K38" s="105" t="str">
        <f t="shared" si="8"/>
        <v>Yes</v>
      </c>
    </row>
    <row r="39" spans="1:11" x14ac:dyDescent="0.2">
      <c r="A39" s="124" t="s">
        <v>386</v>
      </c>
      <c r="B39" s="22" t="s">
        <v>220</v>
      </c>
      <c r="C39" s="57">
        <v>0.86278744269999996</v>
      </c>
      <c r="D39" s="5" t="str">
        <f>IF($B39="N/A","N/A",IF(C39&gt;1,"Yes","No"))</f>
        <v>No</v>
      </c>
      <c r="E39" s="4">
        <v>0.85552471779999995</v>
      </c>
      <c r="F39" s="5" t="str">
        <f>IF($B39="N/A","N/A",IF(E39&gt;1,"Yes","No"))</f>
        <v>No</v>
      </c>
      <c r="G39" s="4">
        <v>0.80683937660000005</v>
      </c>
      <c r="H39" s="5" t="str">
        <f>IF($B39="N/A","N/A",IF(G39&gt;1,"Yes","No"))</f>
        <v>No</v>
      </c>
      <c r="I39" s="6">
        <v>-0.84199999999999997</v>
      </c>
      <c r="J39" s="6">
        <v>-5.69</v>
      </c>
      <c r="K39" s="105" t="str">
        <f t="shared" si="8"/>
        <v>Yes</v>
      </c>
    </row>
    <row r="40" spans="1:11" x14ac:dyDescent="0.2">
      <c r="A40" s="124" t="s">
        <v>387</v>
      </c>
      <c r="B40" s="22" t="s">
        <v>213</v>
      </c>
      <c r="C40" s="57">
        <v>6.5044955900000007E-2</v>
      </c>
      <c r="D40" s="5" t="str">
        <f>IF($B40="N/A","N/A",IF(C40&gt;15,"No",IF(C40&lt;-15,"No","Yes")))</f>
        <v>N/A</v>
      </c>
      <c r="E40" s="4">
        <v>6.5657498600000003E-2</v>
      </c>
      <c r="F40" s="5" t="str">
        <f>IF($B40="N/A","N/A",IF(E40&gt;15,"No",IF(E40&lt;-15,"No","Yes")))</f>
        <v>N/A</v>
      </c>
      <c r="G40" s="4">
        <v>4.4453406899999999E-2</v>
      </c>
      <c r="H40" s="5" t="str">
        <f>IF($B40="N/A","N/A",IF(G40&gt;15,"No",IF(G40&lt;-15,"No","Yes")))</f>
        <v>N/A</v>
      </c>
      <c r="I40" s="6">
        <v>0.94169999999999998</v>
      </c>
      <c r="J40" s="6">
        <v>-32.299999999999997</v>
      </c>
      <c r="K40" s="105" t="str">
        <f t="shared" si="8"/>
        <v>No</v>
      </c>
    </row>
    <row r="41" spans="1:11" x14ac:dyDescent="0.2">
      <c r="A41" s="124" t="s">
        <v>388</v>
      </c>
      <c r="B41" s="22" t="s">
        <v>213</v>
      </c>
      <c r="C41" s="57">
        <v>2.0784051999999998E-3</v>
      </c>
      <c r="D41" s="5" t="str">
        <f>IF($B41="N/A","N/A",IF(C41&gt;15,"No",IF(C41&lt;-15,"No","Yes")))</f>
        <v>N/A</v>
      </c>
      <c r="E41" s="4">
        <v>1.8689418000000001E-3</v>
      </c>
      <c r="F41" s="5" t="str">
        <f>IF($B41="N/A","N/A",IF(E41&gt;15,"No",IF(E41&lt;-15,"No","Yes")))</f>
        <v>N/A</v>
      </c>
      <c r="G41" s="4">
        <v>1.4312718999999999E-3</v>
      </c>
      <c r="H41" s="5" t="str">
        <f>IF($B41="N/A","N/A",IF(G41&gt;15,"No",IF(G41&lt;-15,"No","Yes")))</f>
        <v>N/A</v>
      </c>
      <c r="I41" s="6">
        <v>-10.1</v>
      </c>
      <c r="J41" s="6">
        <v>-23.4</v>
      </c>
      <c r="K41" s="105" t="str">
        <f t="shared" si="8"/>
        <v>Yes</v>
      </c>
    </row>
    <row r="42" spans="1:11" x14ac:dyDescent="0.2">
      <c r="A42" s="124" t="s">
        <v>389</v>
      </c>
      <c r="B42" s="22" t="s">
        <v>259</v>
      </c>
      <c r="C42" s="57">
        <v>9.0097638351999993</v>
      </c>
      <c r="D42" s="5" t="str">
        <f>IF($B42="N/A","N/A",IF(C42&gt;0,"Yes","No"))</f>
        <v>Yes</v>
      </c>
      <c r="E42" s="4">
        <v>8.6611725133000004</v>
      </c>
      <c r="F42" s="5" t="str">
        <f>IF($B42="N/A","N/A",IF(E42&gt;0,"Yes","No"))</f>
        <v>Yes</v>
      </c>
      <c r="G42" s="4">
        <v>8.3098296213000005</v>
      </c>
      <c r="H42" s="5" t="str">
        <f>IF($B42="N/A","N/A",IF(G42&gt;0,"Yes","No"))</f>
        <v>Yes</v>
      </c>
      <c r="I42" s="6">
        <v>-3.87</v>
      </c>
      <c r="J42" s="6">
        <v>-4.0599999999999996</v>
      </c>
      <c r="K42" s="105" t="str">
        <f t="shared" si="8"/>
        <v>Yes</v>
      </c>
    </row>
    <row r="43" spans="1:11" x14ac:dyDescent="0.2">
      <c r="A43" s="124" t="s">
        <v>390</v>
      </c>
      <c r="B43" s="22" t="s">
        <v>259</v>
      </c>
      <c r="C43" s="57">
        <v>4.3015018899999999</v>
      </c>
      <c r="D43" s="5" t="str">
        <f>IF($B43="N/A","N/A",IF(C43&gt;0,"Yes","No"))</f>
        <v>Yes</v>
      </c>
      <c r="E43" s="4">
        <v>4.3463203015999996</v>
      </c>
      <c r="F43" s="5" t="str">
        <f>IF($B43="N/A","N/A",IF(E43&gt;0,"Yes","No"))</f>
        <v>Yes</v>
      </c>
      <c r="G43" s="4">
        <v>4.6049895818</v>
      </c>
      <c r="H43" s="5" t="str">
        <f>IF($B43="N/A","N/A",IF(G43&gt;0,"Yes","No"))</f>
        <v>Yes</v>
      </c>
      <c r="I43" s="6">
        <v>1.042</v>
      </c>
      <c r="J43" s="6">
        <v>5.9509999999999996</v>
      </c>
      <c r="K43" s="105" t="str">
        <f t="shared" si="8"/>
        <v>Yes</v>
      </c>
    </row>
    <row r="44" spans="1:11" x14ac:dyDescent="0.2">
      <c r="A44" s="124" t="s">
        <v>391</v>
      </c>
      <c r="B44" s="22" t="s">
        <v>259</v>
      </c>
      <c r="C44" s="57">
        <v>0</v>
      </c>
      <c r="D44" s="5" t="str">
        <f>IF($B44="N/A","N/A",IF(C44&gt;0,"Yes","No"))</f>
        <v>No</v>
      </c>
      <c r="E44" s="4">
        <v>0</v>
      </c>
      <c r="F44" s="5" t="str">
        <f>IF($B44="N/A","N/A",IF(E44&gt;0,"Yes","No"))</f>
        <v>No</v>
      </c>
      <c r="G44" s="4">
        <v>0.26981666250000003</v>
      </c>
      <c r="H44" s="5" t="str">
        <f>IF($B44="N/A","N/A",IF(G44&gt;0,"Yes","No"))</f>
        <v>Yes</v>
      </c>
      <c r="I44" s="6" t="s">
        <v>1748</v>
      </c>
      <c r="J44" s="6" t="s">
        <v>1748</v>
      </c>
      <c r="K44" s="105" t="str">
        <f t="shared" si="8"/>
        <v>N/A</v>
      </c>
    </row>
    <row r="45" spans="1:11" x14ac:dyDescent="0.2">
      <c r="A45" s="124" t="s">
        <v>392</v>
      </c>
      <c r="B45" s="22" t="s">
        <v>220</v>
      </c>
      <c r="C45" s="57">
        <v>0.72894095390000002</v>
      </c>
      <c r="D45" s="5" t="str">
        <f>IF($B45="N/A","N/A",IF(C45&gt;1,"Yes","No"))</f>
        <v>No</v>
      </c>
      <c r="E45" s="4">
        <v>0.72854846029999998</v>
      </c>
      <c r="F45" s="5" t="str">
        <f>IF($B45="N/A","N/A",IF(E45&gt;1,"Yes","No"))</f>
        <v>No</v>
      </c>
      <c r="G45" s="4">
        <v>0.59954227780000002</v>
      </c>
      <c r="H45" s="5" t="str">
        <f>IF($B45="N/A","N/A",IF(G45&gt;1,"Yes","No"))</f>
        <v>No</v>
      </c>
      <c r="I45" s="6">
        <v>-5.3999999999999999E-2</v>
      </c>
      <c r="J45" s="6">
        <v>-17.7</v>
      </c>
      <c r="K45" s="105" t="str">
        <f t="shared" si="8"/>
        <v>Yes</v>
      </c>
    </row>
    <row r="46" spans="1:11" x14ac:dyDescent="0.2">
      <c r="A46" s="124" t="s">
        <v>393</v>
      </c>
      <c r="B46" s="22" t="s">
        <v>259</v>
      </c>
      <c r="C46" s="57">
        <v>1.6743099000000001E-2</v>
      </c>
      <c r="D46" s="5" t="str">
        <f>IF($B46="N/A","N/A",IF(C46&gt;0,"Yes","No"))</f>
        <v>Yes</v>
      </c>
      <c r="E46" s="4">
        <v>9.6730840000000002E-3</v>
      </c>
      <c r="F46" s="5" t="str">
        <f>IF($B46="N/A","N/A",IF(E46&gt;0,"Yes","No"))</f>
        <v>Yes</v>
      </c>
      <c r="G46" s="4">
        <v>6.4662820000000003E-3</v>
      </c>
      <c r="H46" s="5" t="str">
        <f>IF($B46="N/A","N/A",IF(G46&gt;0,"Yes","No"))</f>
        <v>Yes</v>
      </c>
      <c r="I46" s="6">
        <v>-42.2</v>
      </c>
      <c r="J46" s="6">
        <v>-33.200000000000003</v>
      </c>
      <c r="K46" s="105" t="str">
        <f t="shared" si="8"/>
        <v>No</v>
      </c>
    </row>
    <row r="47" spans="1:11" x14ac:dyDescent="0.2">
      <c r="A47" s="124" t="s">
        <v>394</v>
      </c>
      <c r="B47" s="22" t="s">
        <v>213</v>
      </c>
      <c r="C47" s="57">
        <v>0</v>
      </c>
      <c r="D47" s="5" t="str">
        <f>IF($B47="N/A","N/A",IF(C47&gt;15,"No",IF(C47&lt;-15,"No","Yes")))</f>
        <v>N/A</v>
      </c>
      <c r="E47" s="4">
        <v>0</v>
      </c>
      <c r="F47" s="5" t="str">
        <f>IF($B47="N/A","N/A",IF(E47&gt;15,"No",IF(E47&lt;-15,"No","Yes")))</f>
        <v>N/A</v>
      </c>
      <c r="G47" s="4">
        <v>0</v>
      </c>
      <c r="H47" s="5" t="str">
        <f>IF($B47="N/A","N/A",IF(G47&gt;15,"No",IF(G47&lt;-15,"No","Yes")))</f>
        <v>N/A</v>
      </c>
      <c r="I47" s="6" t="s">
        <v>1748</v>
      </c>
      <c r="J47" s="6" t="s">
        <v>1748</v>
      </c>
      <c r="K47" s="105" t="str">
        <f t="shared" si="8"/>
        <v>N/A</v>
      </c>
    </row>
    <row r="48" spans="1:11" x14ac:dyDescent="0.2">
      <c r="A48" s="124" t="s">
        <v>395</v>
      </c>
      <c r="B48" s="22" t="s">
        <v>213</v>
      </c>
      <c r="C48" s="57">
        <v>0.16185931889999999</v>
      </c>
      <c r="D48" s="5" t="str">
        <f>IF($B48="N/A","N/A",IF(C48&gt;15,"No",IF(C48&lt;-15,"No","Yes")))</f>
        <v>N/A</v>
      </c>
      <c r="E48" s="4">
        <v>0.14148763019999999</v>
      </c>
      <c r="F48" s="5" t="str">
        <f>IF($B48="N/A","N/A",IF(E48&gt;15,"No",IF(E48&lt;-15,"No","Yes")))</f>
        <v>N/A</v>
      </c>
      <c r="G48" s="4">
        <v>0.14018432080000001</v>
      </c>
      <c r="H48" s="5" t="str">
        <f>IF($B48="N/A","N/A",IF(G48&gt;15,"No",IF(G48&lt;-15,"No","Yes")))</f>
        <v>N/A</v>
      </c>
      <c r="I48" s="6">
        <v>-12.6</v>
      </c>
      <c r="J48" s="6">
        <v>-0.92100000000000004</v>
      </c>
      <c r="K48" s="105" t="str">
        <f t="shared" si="8"/>
        <v>Yes</v>
      </c>
    </row>
    <row r="49" spans="1:11" x14ac:dyDescent="0.2">
      <c r="A49" s="124" t="s">
        <v>396</v>
      </c>
      <c r="B49" s="22" t="s">
        <v>213</v>
      </c>
      <c r="C49" s="57">
        <v>0</v>
      </c>
      <c r="D49" s="5" t="str">
        <f>IF($B49="N/A","N/A",IF(C49&gt;15,"No",IF(C49&lt;-15,"No","Yes")))</f>
        <v>N/A</v>
      </c>
      <c r="E49" s="4">
        <v>0</v>
      </c>
      <c r="F49" s="5" t="str">
        <f>IF($B49="N/A","N/A",IF(E49&gt;15,"No",IF(E49&lt;-15,"No","Yes")))</f>
        <v>N/A</v>
      </c>
      <c r="G49" s="4">
        <v>0</v>
      </c>
      <c r="H49" s="5" t="str">
        <f>IF($B49="N/A","N/A",IF(G49&gt;15,"No",IF(G49&lt;-15,"No","Yes")))</f>
        <v>N/A</v>
      </c>
      <c r="I49" s="6" t="s">
        <v>1748</v>
      </c>
      <c r="J49" s="6" t="s">
        <v>1748</v>
      </c>
      <c r="K49" s="105" t="str">
        <f t="shared" si="8"/>
        <v>N/A</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1.872292039</v>
      </c>
      <c r="D51" s="5" t="str">
        <f>IF($B51="N/A","N/A",IF(C51&gt;15,"No",IF(C51&lt;-15,"No","Yes")))</f>
        <v>N/A</v>
      </c>
      <c r="E51" s="4">
        <v>1.7919274568000001</v>
      </c>
      <c r="F51" s="5" t="str">
        <f>IF($B51="N/A","N/A",IF(E51&gt;15,"No",IF(E51&lt;-15,"No","Yes")))</f>
        <v>N/A</v>
      </c>
      <c r="G51" s="4">
        <v>1.8326889141</v>
      </c>
      <c r="H51" s="5" t="str">
        <f>IF($B51="N/A","N/A",IF(G51&gt;15,"No",IF(G51&lt;-15,"No","Yes")))</f>
        <v>N/A</v>
      </c>
      <c r="I51" s="6">
        <v>-4.29</v>
      </c>
      <c r="J51" s="6">
        <v>2.2749999999999999</v>
      </c>
      <c r="K51" s="105" t="str">
        <f t="shared" si="8"/>
        <v>Yes</v>
      </c>
    </row>
    <row r="52" spans="1:11" x14ac:dyDescent="0.2">
      <c r="A52" s="124" t="s">
        <v>399</v>
      </c>
      <c r="B52" s="22" t="s">
        <v>220</v>
      </c>
      <c r="C52" s="57">
        <v>16.157968207</v>
      </c>
      <c r="D52" s="5" t="str">
        <f>IF($B52="N/A","N/A",IF(C52&gt;1,"Yes","No"))</f>
        <v>Yes</v>
      </c>
      <c r="E52" s="4">
        <v>14.909597013000001</v>
      </c>
      <c r="F52" s="5" t="str">
        <f>IF($B52="N/A","N/A",IF(E52&gt;1,"Yes","No"))</f>
        <v>Yes</v>
      </c>
      <c r="G52" s="4">
        <v>13.027247072</v>
      </c>
      <c r="H52" s="5" t="str">
        <f>IF($B52="N/A","N/A",IF(G52&gt;1,"Yes","No"))</f>
        <v>Yes</v>
      </c>
      <c r="I52" s="6">
        <v>-7.73</v>
      </c>
      <c r="J52" s="6">
        <v>-12.6</v>
      </c>
      <c r="K52" s="105" t="str">
        <f t="shared" si="8"/>
        <v>Yes</v>
      </c>
    </row>
    <row r="53" spans="1:11" x14ac:dyDescent="0.2">
      <c r="A53" s="124" t="s">
        <v>400</v>
      </c>
      <c r="B53" s="22" t="s">
        <v>259</v>
      </c>
      <c r="C53" s="57">
        <v>0.12870313799999999</v>
      </c>
      <c r="D53" s="5" t="str">
        <f>IF($B53="N/A","N/A",IF(C53&gt;0,"Yes","No"))</f>
        <v>Yes</v>
      </c>
      <c r="E53" s="4">
        <v>0.13791044059999999</v>
      </c>
      <c r="F53" s="5" t="str">
        <f>IF($B53="N/A","N/A",IF(E53&gt;0,"Yes","No"))</f>
        <v>Yes</v>
      </c>
      <c r="G53" s="4">
        <v>0.15100283780000001</v>
      </c>
      <c r="H53" s="5" t="str">
        <f>IF($B53="N/A","N/A",IF(G53&gt;0,"Yes","No"))</f>
        <v>Yes</v>
      </c>
      <c r="I53" s="6">
        <v>7.1539999999999999</v>
      </c>
      <c r="J53" s="6">
        <v>9.4930000000000003</v>
      </c>
      <c r="K53" s="105" t="str">
        <f t="shared" si="8"/>
        <v>Yes</v>
      </c>
    </row>
    <row r="54" spans="1:11" x14ac:dyDescent="0.2">
      <c r="A54" s="124" t="s">
        <v>401</v>
      </c>
      <c r="B54" s="22" t="s">
        <v>260</v>
      </c>
      <c r="C54" s="57">
        <v>0.43056341250000002</v>
      </c>
      <c r="D54" s="5" t="str">
        <f>IF($B54="N/A","N/A",IF(C54&gt;=1,"No",IF(C54&lt;0,"No","Yes")))</f>
        <v>Yes</v>
      </c>
      <c r="E54" s="4">
        <v>0.32391731330000001</v>
      </c>
      <c r="F54" s="5" t="str">
        <f>IF($B54="N/A","N/A",IF(E54&gt;=1,"No",IF(E54&lt;0,"No","Yes")))</f>
        <v>Yes</v>
      </c>
      <c r="G54" s="4">
        <v>2.1907199999999999E-5</v>
      </c>
      <c r="H54" s="5" t="str">
        <f>IF($B54="N/A","N/A",IF(G54&gt;=1,"No",IF(G54&lt;0,"No","Yes")))</f>
        <v>Yes</v>
      </c>
      <c r="I54" s="6">
        <v>-24.8</v>
      </c>
      <c r="J54" s="6">
        <v>-100</v>
      </c>
      <c r="K54" s="105" t="str">
        <f t="shared" si="8"/>
        <v>No</v>
      </c>
    </row>
    <row r="55" spans="1:11" x14ac:dyDescent="0.2">
      <c r="A55" s="124" t="s">
        <v>873</v>
      </c>
      <c r="B55" s="22" t="s">
        <v>213</v>
      </c>
      <c r="C55" s="59">
        <v>73.843649227</v>
      </c>
      <c r="D55" s="5" t="str">
        <f>IF($B55="N/A","N/A",IF(C55&gt;15,"No",IF(C55&lt;-15,"No","Yes")))</f>
        <v>N/A</v>
      </c>
      <c r="E55" s="24">
        <v>74.966421577999995</v>
      </c>
      <c r="F55" s="5" t="str">
        <f>IF($B55="N/A","N/A",IF(E55&gt;15,"No",IF(E55&lt;-15,"No","Yes")))</f>
        <v>N/A</v>
      </c>
      <c r="G55" s="24">
        <v>75.287199240999996</v>
      </c>
      <c r="H55" s="5" t="str">
        <f>IF($B55="N/A","N/A",IF(G55&gt;15,"No",IF(G55&lt;-15,"No","Yes")))</f>
        <v>N/A</v>
      </c>
      <c r="I55" s="6">
        <v>1.52</v>
      </c>
      <c r="J55" s="6">
        <v>0.4279</v>
      </c>
      <c r="K55" s="105" t="str">
        <f t="shared" ref="K55:K74" si="9">IF(J55="Div by 0", "N/A", IF(J55="N/A","N/A", IF(J55&gt;30, "No", IF(J55&lt;-30, "No", "Yes"))))</f>
        <v>Yes</v>
      </c>
    </row>
    <row r="56" spans="1:11" x14ac:dyDescent="0.2">
      <c r="A56" s="124" t="s">
        <v>874</v>
      </c>
      <c r="B56" s="22" t="s">
        <v>261</v>
      </c>
      <c r="C56" s="59">
        <v>101.11331822</v>
      </c>
      <c r="D56" s="5" t="str">
        <f>IF($B56="N/A","N/A",IF(C56&gt;90,"No",IF(C56&lt;20,"No","Yes")))</f>
        <v>No</v>
      </c>
      <c r="E56" s="24">
        <v>100.19840299000001</v>
      </c>
      <c r="F56" s="5" t="str">
        <f>IF($B56="N/A","N/A",IF(E56&gt;90,"No",IF(E56&lt;20,"No","Yes")))</f>
        <v>No</v>
      </c>
      <c r="G56" s="24">
        <v>101.15193936999999</v>
      </c>
      <c r="H56" s="5" t="str">
        <f>IF($B56="N/A","N/A",IF(G56&gt;90,"No",IF(G56&lt;20,"No","Yes")))</f>
        <v>No</v>
      </c>
      <c r="I56" s="6">
        <v>-0.90500000000000003</v>
      </c>
      <c r="J56" s="6">
        <v>0.9516</v>
      </c>
      <c r="K56" s="105" t="str">
        <f t="shared" si="9"/>
        <v>Yes</v>
      </c>
    </row>
    <row r="57" spans="1:11" x14ac:dyDescent="0.2">
      <c r="A57" s="124" t="s">
        <v>875</v>
      </c>
      <c r="B57" s="22" t="s">
        <v>262</v>
      </c>
      <c r="C57" s="59">
        <v>53.872235680999999</v>
      </c>
      <c r="D57" s="5" t="str">
        <f>IF($B57="N/A","N/A",IF(C57&gt;60,"No",IF(C57&lt;10,"No","Yes")))</f>
        <v>Yes</v>
      </c>
      <c r="E57" s="24">
        <v>52.992721893000002</v>
      </c>
      <c r="F57" s="5" t="str">
        <f>IF($B57="N/A","N/A",IF(E57&gt;60,"No",IF(E57&lt;10,"No","Yes")))</f>
        <v>Yes</v>
      </c>
      <c r="G57" s="24">
        <v>50.619500565000003</v>
      </c>
      <c r="H57" s="5" t="str">
        <f>IF($B57="N/A","N/A",IF(G57&gt;60,"No",IF(G57&lt;10,"No","Yes")))</f>
        <v>Yes</v>
      </c>
      <c r="I57" s="6">
        <v>-1.63</v>
      </c>
      <c r="J57" s="6">
        <v>-4.4800000000000004</v>
      </c>
      <c r="K57" s="105" t="str">
        <f t="shared" si="9"/>
        <v>Yes</v>
      </c>
    </row>
    <row r="58" spans="1:11" ht="25.5" x14ac:dyDescent="0.2">
      <c r="A58" s="124" t="s">
        <v>876</v>
      </c>
      <c r="B58" s="22" t="s">
        <v>263</v>
      </c>
      <c r="C58" s="59">
        <v>89.551238097999999</v>
      </c>
      <c r="D58" s="5" t="str">
        <f>IF($B58="N/A","N/A",IF(C58&gt;100,"No",IF(C58&lt;10,"No","Yes")))</f>
        <v>Yes</v>
      </c>
      <c r="E58" s="24">
        <v>80.385026155000006</v>
      </c>
      <c r="F58" s="5" t="str">
        <f>IF($B58="N/A","N/A",IF(E58&gt;100,"No",IF(E58&lt;10,"No","Yes")))</f>
        <v>Yes</v>
      </c>
      <c r="G58" s="24">
        <v>55.426971768999998</v>
      </c>
      <c r="H58" s="5" t="str">
        <f>IF($B58="N/A","N/A",IF(G58&gt;100,"No",IF(G58&lt;10,"No","Yes")))</f>
        <v>Yes</v>
      </c>
      <c r="I58" s="6">
        <v>-10.199999999999999</v>
      </c>
      <c r="J58" s="6">
        <v>-31</v>
      </c>
      <c r="K58" s="105" t="str">
        <f t="shared" si="9"/>
        <v>No</v>
      </c>
    </row>
    <row r="59" spans="1:11" x14ac:dyDescent="0.2">
      <c r="A59" s="124" t="s">
        <v>877</v>
      </c>
      <c r="B59" s="22" t="s">
        <v>264</v>
      </c>
      <c r="C59" s="59">
        <v>103.21047925000001</v>
      </c>
      <c r="D59" s="5" t="str">
        <f>IF($B59="N/A","N/A",IF(C59&gt;100,"No",IF(C59&lt;20,"No","Yes")))</f>
        <v>No</v>
      </c>
      <c r="E59" s="24">
        <v>106.98424737000001</v>
      </c>
      <c r="F59" s="5" t="str">
        <f>IF($B59="N/A","N/A",IF(E59&gt;100,"No",IF(E59&lt;20,"No","Yes")))</f>
        <v>No</v>
      </c>
      <c r="G59" s="24">
        <v>87.832600287999995</v>
      </c>
      <c r="H59" s="5" t="str">
        <f>IF($B59="N/A","N/A",IF(G59&gt;100,"No",IF(G59&lt;20,"No","Yes")))</f>
        <v>Yes</v>
      </c>
      <c r="I59" s="6">
        <v>3.6560000000000001</v>
      </c>
      <c r="J59" s="6">
        <v>-17.899999999999999</v>
      </c>
      <c r="K59" s="105" t="str">
        <f t="shared" si="9"/>
        <v>Yes</v>
      </c>
    </row>
    <row r="60" spans="1:11" x14ac:dyDescent="0.2">
      <c r="A60" s="124" t="s">
        <v>878</v>
      </c>
      <c r="B60" s="22" t="s">
        <v>264</v>
      </c>
      <c r="C60" s="59">
        <v>105.61510334</v>
      </c>
      <c r="D60" s="5" t="str">
        <f>IF($B60="N/A","N/A",IF(C60&gt;100,"No",IF(C60&lt;20,"No","Yes")))</f>
        <v>No</v>
      </c>
      <c r="E60" s="24">
        <v>103.65199068</v>
      </c>
      <c r="F60" s="5" t="str">
        <f>IF($B60="N/A","N/A",IF(E60&gt;100,"No",IF(E60&lt;20,"No","Yes")))</f>
        <v>No</v>
      </c>
      <c r="G60" s="24">
        <v>93.378304639000007</v>
      </c>
      <c r="H60" s="5" t="str">
        <f>IF($B60="N/A","N/A",IF(G60&gt;100,"No",IF(G60&lt;20,"No","Yes")))</f>
        <v>Yes</v>
      </c>
      <c r="I60" s="6">
        <v>-1.86</v>
      </c>
      <c r="J60" s="6">
        <v>-9.91</v>
      </c>
      <c r="K60" s="105" t="str">
        <f t="shared" si="9"/>
        <v>Yes</v>
      </c>
    </row>
    <row r="61" spans="1:11" ht="25.5" x14ac:dyDescent="0.2">
      <c r="A61" s="124" t="s">
        <v>879</v>
      </c>
      <c r="B61" s="22" t="s">
        <v>213</v>
      </c>
      <c r="C61" s="59">
        <v>187.28688901999999</v>
      </c>
      <c r="D61" s="5" t="str">
        <f>IF($B61="N/A","N/A",IF(C61&gt;15,"No",IF(C61&lt;-15,"No","Yes")))</f>
        <v>N/A</v>
      </c>
      <c r="E61" s="24">
        <v>190.55974295999999</v>
      </c>
      <c r="F61" s="5" t="str">
        <f>IF($B61="N/A","N/A",IF(E61&gt;15,"No",IF(E61&lt;-15,"No","Yes")))</f>
        <v>N/A</v>
      </c>
      <c r="G61" s="24">
        <v>187.22104912</v>
      </c>
      <c r="H61" s="5" t="str">
        <f>IF($B61="N/A","N/A",IF(G61&gt;15,"No",IF(G61&lt;-15,"No","Yes")))</f>
        <v>N/A</v>
      </c>
      <c r="I61" s="6">
        <v>1.748</v>
      </c>
      <c r="J61" s="6">
        <v>-1.75</v>
      </c>
      <c r="K61" s="105" t="str">
        <f t="shared" si="9"/>
        <v>Yes</v>
      </c>
    </row>
    <row r="62" spans="1:11" x14ac:dyDescent="0.2">
      <c r="A62" s="124" t="s">
        <v>880</v>
      </c>
      <c r="B62" s="22" t="s">
        <v>265</v>
      </c>
      <c r="C62" s="59">
        <v>34.082997839000001</v>
      </c>
      <c r="D62" s="5" t="str">
        <f>IF($B62="N/A","N/A",IF(C62&gt;60,"No",IF(C62&lt;10,"No","Yes")))</f>
        <v>Yes</v>
      </c>
      <c r="E62" s="24">
        <v>32.476942411000003</v>
      </c>
      <c r="F62" s="5" t="str">
        <f>IF($B62="N/A","N/A",IF(E62&gt;60,"No",IF(E62&lt;10,"No","Yes")))</f>
        <v>Yes</v>
      </c>
      <c r="G62" s="24">
        <v>31.774161029999998</v>
      </c>
      <c r="H62" s="5" t="str">
        <f>IF($B62="N/A","N/A",IF(G62&gt;60,"No",IF(G62&lt;10,"No","Yes")))</f>
        <v>Yes</v>
      </c>
      <c r="I62" s="6">
        <v>-4.71</v>
      </c>
      <c r="J62" s="6">
        <v>-2.16</v>
      </c>
      <c r="K62" s="105" t="str">
        <f t="shared" si="9"/>
        <v>Yes</v>
      </c>
    </row>
    <row r="63" spans="1:11" x14ac:dyDescent="0.2">
      <c r="A63" s="124" t="s">
        <v>881</v>
      </c>
      <c r="B63" s="22" t="s">
        <v>265</v>
      </c>
      <c r="C63" s="59" t="s">
        <v>1748</v>
      </c>
      <c r="D63" s="5" t="str">
        <f>IF($B63="N/A","N/A",IF(C63&gt;60,"No",IF(C63&lt;10,"No","Yes")))</f>
        <v>No</v>
      </c>
      <c r="E63" s="24" t="s">
        <v>1748</v>
      </c>
      <c r="F63" s="5" t="str">
        <f>IF($B63="N/A","N/A",IF(E63&gt;60,"No",IF(E63&lt;10,"No","Yes")))</f>
        <v>No</v>
      </c>
      <c r="G63" s="24">
        <v>5.5</v>
      </c>
      <c r="H63" s="5" t="str">
        <f>IF($B63="N/A","N/A",IF(G63&gt;60,"No",IF(G63&lt;10,"No","Yes")))</f>
        <v>No</v>
      </c>
      <c r="I63" s="6" t="s">
        <v>1748</v>
      </c>
      <c r="J63" s="6" t="s">
        <v>1748</v>
      </c>
      <c r="K63" s="105" t="str">
        <f t="shared" si="9"/>
        <v>N/A</v>
      </c>
    </row>
    <row r="64" spans="1:11" x14ac:dyDescent="0.2">
      <c r="A64" s="124" t="s">
        <v>882</v>
      </c>
      <c r="B64" s="22" t="s">
        <v>213</v>
      </c>
      <c r="C64" s="59">
        <v>55.102481064999999</v>
      </c>
      <c r="D64" s="5" t="str">
        <f t="shared" ref="D64:D74" si="10">IF($B64="N/A","N/A",IF(C64&gt;15,"No",IF(C64&lt;-15,"No","Yes")))</f>
        <v>N/A</v>
      </c>
      <c r="E64" s="24">
        <v>59.364617858000003</v>
      </c>
      <c r="F64" s="5" t="str">
        <f>IF($B64="N/A","N/A",IF(E64&gt;15,"No",IF(E64&lt;-15,"No","Yes")))</f>
        <v>N/A</v>
      </c>
      <c r="G64" s="24">
        <v>65.764351837000007</v>
      </c>
      <c r="H64" s="5" t="str">
        <f>IF($B64="N/A","N/A",IF(G64&gt;15,"No",IF(G64&lt;-15,"No","Yes")))</f>
        <v>N/A</v>
      </c>
      <c r="I64" s="6">
        <v>7.7350000000000003</v>
      </c>
      <c r="J64" s="6">
        <v>10.78</v>
      </c>
      <c r="K64" s="105" t="str">
        <f t="shared" si="9"/>
        <v>Yes</v>
      </c>
    </row>
    <row r="65" spans="1:11" ht="24.95" customHeight="1" x14ac:dyDescent="0.2">
      <c r="A65" s="124" t="s">
        <v>883</v>
      </c>
      <c r="B65" s="22" t="s">
        <v>213</v>
      </c>
      <c r="C65" s="59">
        <v>68.300447220999999</v>
      </c>
      <c r="D65" s="5" t="str">
        <f t="shared" si="10"/>
        <v>N/A</v>
      </c>
      <c r="E65" s="24">
        <v>68.059304604000005</v>
      </c>
      <c r="F65" s="5" t="str">
        <f t="shared" ref="F65:F73" si="11">IF($B65="N/A","N/A",IF(E65&gt;15,"No",IF(E65&lt;-15,"No","Yes")))</f>
        <v>N/A</v>
      </c>
      <c r="G65" s="24">
        <v>66.774697609</v>
      </c>
      <c r="H65" s="5" t="str">
        <f t="shared" ref="H65:H86" si="12">IF($B65="N/A","N/A",IF(G65&gt;15,"No",IF(G65&lt;-15,"No","Yes")))</f>
        <v>N/A</v>
      </c>
      <c r="I65" s="6">
        <v>-0.35299999999999998</v>
      </c>
      <c r="J65" s="6">
        <v>-1.89</v>
      </c>
      <c r="K65" s="105" t="str">
        <f t="shared" si="9"/>
        <v>Yes</v>
      </c>
    </row>
    <row r="66" spans="1:11" ht="25.5" x14ac:dyDescent="0.2">
      <c r="A66" s="124" t="s">
        <v>884</v>
      </c>
      <c r="B66" s="22" t="s">
        <v>213</v>
      </c>
      <c r="C66" s="59">
        <v>153.62648779</v>
      </c>
      <c r="D66" s="5" t="str">
        <f t="shared" si="10"/>
        <v>N/A</v>
      </c>
      <c r="E66" s="24">
        <v>157.00420578000001</v>
      </c>
      <c r="F66" s="5" t="str">
        <f t="shared" si="11"/>
        <v>N/A</v>
      </c>
      <c r="G66" s="24">
        <v>168.26203846999999</v>
      </c>
      <c r="H66" s="5" t="str">
        <f t="shared" si="12"/>
        <v>N/A</v>
      </c>
      <c r="I66" s="6">
        <v>2.1989999999999998</v>
      </c>
      <c r="J66" s="6">
        <v>7.17</v>
      </c>
      <c r="K66" s="105" t="str">
        <f t="shared" si="9"/>
        <v>Yes</v>
      </c>
    </row>
    <row r="67" spans="1:11" ht="25.5" x14ac:dyDescent="0.2">
      <c r="A67" s="124" t="s">
        <v>885</v>
      </c>
      <c r="B67" s="22" t="s">
        <v>213</v>
      </c>
      <c r="C67" s="59">
        <v>35.931446819000001</v>
      </c>
      <c r="D67" s="5" t="str">
        <f t="shared" si="10"/>
        <v>N/A</v>
      </c>
      <c r="E67" s="24">
        <v>37.815424477000001</v>
      </c>
      <c r="F67" s="5" t="str">
        <f t="shared" si="11"/>
        <v>N/A</v>
      </c>
      <c r="G67" s="24">
        <v>38.952670464000001</v>
      </c>
      <c r="H67" s="5" t="str">
        <f t="shared" si="12"/>
        <v>N/A</v>
      </c>
      <c r="I67" s="6">
        <v>5.2430000000000003</v>
      </c>
      <c r="J67" s="6">
        <v>3.0070000000000001</v>
      </c>
      <c r="K67" s="105" t="str">
        <f t="shared" si="9"/>
        <v>Yes</v>
      </c>
    </row>
    <row r="68" spans="1:11" ht="25.5" x14ac:dyDescent="0.2">
      <c r="A68" s="124" t="s">
        <v>886</v>
      </c>
      <c r="B68" s="22" t="s">
        <v>213</v>
      </c>
      <c r="C68" s="59">
        <v>79.799187570000001</v>
      </c>
      <c r="D68" s="5" t="str">
        <f t="shared" si="10"/>
        <v>N/A</v>
      </c>
      <c r="E68" s="24">
        <v>87.171912198000001</v>
      </c>
      <c r="F68" s="5" t="str">
        <f t="shared" si="11"/>
        <v>N/A</v>
      </c>
      <c r="G68" s="24">
        <v>84.618688180000007</v>
      </c>
      <c r="H68" s="5" t="str">
        <f t="shared" si="12"/>
        <v>N/A</v>
      </c>
      <c r="I68" s="6">
        <v>9.2390000000000008</v>
      </c>
      <c r="J68" s="6">
        <v>-2.93</v>
      </c>
      <c r="K68" s="105" t="str">
        <f t="shared" si="9"/>
        <v>Yes</v>
      </c>
    </row>
    <row r="69" spans="1:11" ht="25.5" x14ac:dyDescent="0.2">
      <c r="A69" s="124" t="s">
        <v>887</v>
      </c>
      <c r="B69" s="22" t="s">
        <v>213</v>
      </c>
      <c r="C69" s="59" t="s">
        <v>1748</v>
      </c>
      <c r="D69" s="5" t="str">
        <f t="shared" si="10"/>
        <v>N/A</v>
      </c>
      <c r="E69" s="24" t="s">
        <v>1748</v>
      </c>
      <c r="F69" s="5" t="str">
        <f t="shared" si="11"/>
        <v>N/A</v>
      </c>
      <c r="G69" s="24">
        <v>68.859874421000001</v>
      </c>
      <c r="H69" s="5" t="str">
        <f t="shared" si="12"/>
        <v>N/A</v>
      </c>
      <c r="I69" s="6" t="s">
        <v>1748</v>
      </c>
      <c r="J69" s="6" t="s">
        <v>1748</v>
      </c>
      <c r="K69" s="105" t="str">
        <f t="shared" si="9"/>
        <v>N/A</v>
      </c>
    </row>
    <row r="70" spans="1:11" ht="25.5" x14ac:dyDescent="0.2">
      <c r="A70" s="124" t="s">
        <v>888</v>
      </c>
      <c r="B70" s="22" t="s">
        <v>213</v>
      </c>
      <c r="C70" s="59">
        <v>67.336550641000002</v>
      </c>
      <c r="D70" s="5" t="str">
        <f t="shared" si="10"/>
        <v>N/A</v>
      </c>
      <c r="E70" s="24">
        <v>64.212593440999996</v>
      </c>
      <c r="F70" s="5" t="str">
        <f t="shared" si="11"/>
        <v>N/A</v>
      </c>
      <c r="G70" s="24">
        <v>62.876939659999998</v>
      </c>
      <c r="H70" s="5" t="str">
        <f t="shared" si="12"/>
        <v>N/A</v>
      </c>
      <c r="I70" s="6">
        <v>-4.6399999999999997</v>
      </c>
      <c r="J70" s="6">
        <v>-2.08</v>
      </c>
      <c r="K70" s="105" t="str">
        <f t="shared" si="9"/>
        <v>Yes</v>
      </c>
    </row>
    <row r="71" spans="1:11" x14ac:dyDescent="0.2">
      <c r="A71" s="124" t="s">
        <v>889</v>
      </c>
      <c r="B71" s="22" t="s">
        <v>213</v>
      </c>
      <c r="C71" s="59">
        <v>228.32983854</v>
      </c>
      <c r="D71" s="5" t="str">
        <f t="shared" si="10"/>
        <v>N/A</v>
      </c>
      <c r="E71" s="24">
        <v>288.24774287000002</v>
      </c>
      <c r="F71" s="5" t="str">
        <f t="shared" si="11"/>
        <v>N/A</v>
      </c>
      <c r="G71" s="24">
        <v>295.12987012999997</v>
      </c>
      <c r="H71" s="5" t="str">
        <f t="shared" si="12"/>
        <v>N/A</v>
      </c>
      <c r="I71" s="6">
        <v>26.24</v>
      </c>
      <c r="J71" s="6">
        <v>2.3879999999999999</v>
      </c>
      <c r="K71" s="105" t="str">
        <f t="shared" si="9"/>
        <v>Yes</v>
      </c>
    </row>
    <row r="72" spans="1:11" ht="25.5" x14ac:dyDescent="0.2">
      <c r="A72" s="124" t="s">
        <v>890</v>
      </c>
      <c r="B72" s="22" t="s">
        <v>213</v>
      </c>
      <c r="C72" s="59">
        <v>354.65251494</v>
      </c>
      <c r="D72" s="5" t="str">
        <f t="shared" si="10"/>
        <v>N/A</v>
      </c>
      <c r="E72" s="24">
        <v>379.03183521</v>
      </c>
      <c r="F72" s="5" t="str">
        <f t="shared" si="11"/>
        <v>N/A</v>
      </c>
      <c r="G72" s="24">
        <v>392.29082303000001</v>
      </c>
      <c r="H72" s="5" t="str">
        <f t="shared" si="12"/>
        <v>N/A</v>
      </c>
      <c r="I72" s="6">
        <v>6.8739999999999997</v>
      </c>
      <c r="J72" s="6">
        <v>3.4980000000000002</v>
      </c>
      <c r="K72" s="105" t="str">
        <f t="shared" si="9"/>
        <v>Yes</v>
      </c>
    </row>
    <row r="73" spans="1:11" x14ac:dyDescent="0.2">
      <c r="A73" s="124" t="s">
        <v>891</v>
      </c>
      <c r="B73" s="22" t="s">
        <v>213</v>
      </c>
      <c r="C73" s="59">
        <v>74.004519662000007</v>
      </c>
      <c r="D73" s="5" t="str">
        <f t="shared" si="10"/>
        <v>N/A</v>
      </c>
      <c r="E73" s="24">
        <v>75.042831586999995</v>
      </c>
      <c r="F73" s="5" t="str">
        <f t="shared" si="11"/>
        <v>N/A</v>
      </c>
      <c r="G73" s="24">
        <v>76.177019068999996</v>
      </c>
      <c r="H73" s="5" t="str">
        <f t="shared" si="12"/>
        <v>N/A</v>
      </c>
      <c r="I73" s="6">
        <v>1.403</v>
      </c>
      <c r="J73" s="6">
        <v>1.5109999999999999</v>
      </c>
      <c r="K73" s="105" t="str">
        <f t="shared" si="9"/>
        <v>Yes</v>
      </c>
    </row>
    <row r="74" spans="1:11" x14ac:dyDescent="0.2">
      <c r="A74" s="124" t="s">
        <v>892</v>
      </c>
      <c r="B74" s="22" t="s">
        <v>213</v>
      </c>
      <c r="C74" s="59">
        <v>118.31342917000001</v>
      </c>
      <c r="D74" s="5" t="str">
        <f t="shared" si="10"/>
        <v>N/A</v>
      </c>
      <c r="E74" s="24">
        <v>115.06466893</v>
      </c>
      <c r="F74" s="5" t="str">
        <f>IF($B74="N/A","N/A",IF(E74&gt;15,"No",IF(E74&lt;-15,"No","Yes")))</f>
        <v>N/A</v>
      </c>
      <c r="G74" s="24">
        <v>115.20175544999999</v>
      </c>
      <c r="H74" s="5" t="str">
        <f t="shared" si="12"/>
        <v>N/A</v>
      </c>
      <c r="I74" s="6">
        <v>-2.75</v>
      </c>
      <c r="J74" s="6">
        <v>0.1191</v>
      </c>
      <c r="K74" s="105" t="str">
        <f t="shared" si="9"/>
        <v>Yes</v>
      </c>
    </row>
    <row r="75" spans="1:11" x14ac:dyDescent="0.2">
      <c r="A75" s="124" t="s">
        <v>893</v>
      </c>
      <c r="B75" s="22" t="s">
        <v>213</v>
      </c>
      <c r="C75" s="57">
        <v>1.2922344145</v>
      </c>
      <c r="D75" s="5" t="str">
        <f t="shared" ref="D75:D80" si="13">IF($B75="N/A","N/A",IF(C75&gt;15,"No",IF(C75&lt;-15,"No","Yes")))</f>
        <v>N/A</v>
      </c>
      <c r="E75" s="4">
        <v>1.2729450164</v>
      </c>
      <c r="F75" s="5" t="str">
        <f>IF($B75="N/A","N/A",IF(E75&gt;15,"No",IF(E75&lt;-15,"No","Yes")))</f>
        <v>N/A</v>
      </c>
      <c r="G75" s="4">
        <v>0.87549296269999999</v>
      </c>
      <c r="H75" s="5" t="str">
        <f t="shared" si="12"/>
        <v>N/A</v>
      </c>
      <c r="I75" s="6">
        <v>-1.49</v>
      </c>
      <c r="J75" s="6">
        <v>-31.2</v>
      </c>
      <c r="K75" s="105" t="str">
        <f t="shared" ref="K75:K80" si="14">IF(J75="Div by 0", "N/A", IF(J75="N/A","N/A", IF(J75&gt;30, "No", IF(J75&lt;-30, "No", "Yes"))))</f>
        <v>No</v>
      </c>
    </row>
    <row r="76" spans="1:11" x14ac:dyDescent="0.2">
      <c r="A76" s="124" t="s">
        <v>894</v>
      </c>
      <c r="B76" s="22" t="s">
        <v>213</v>
      </c>
      <c r="C76" s="57">
        <v>0.2581470589</v>
      </c>
      <c r="D76" s="5" t="str">
        <f t="shared" si="13"/>
        <v>N/A</v>
      </c>
      <c r="E76" s="4">
        <v>0.24477548660000001</v>
      </c>
      <c r="F76" s="5" t="str">
        <f t="shared" ref="F76:F86" si="15">IF($B76="N/A","N/A",IF(E76&gt;15,"No",IF(E76&lt;-15,"No","Yes")))</f>
        <v>N/A</v>
      </c>
      <c r="G76" s="4">
        <v>0.181508646</v>
      </c>
      <c r="H76" s="5" t="str">
        <f t="shared" si="12"/>
        <v>N/A</v>
      </c>
      <c r="I76" s="6">
        <v>-5.18</v>
      </c>
      <c r="J76" s="6">
        <v>-25.8</v>
      </c>
      <c r="K76" s="105" t="str">
        <f t="shared" si="14"/>
        <v>Yes</v>
      </c>
    </row>
    <row r="77" spans="1:11" x14ac:dyDescent="0.2">
      <c r="A77" s="124" t="s">
        <v>895</v>
      </c>
      <c r="B77" s="22" t="s">
        <v>213</v>
      </c>
      <c r="C77" s="57">
        <v>1.1741128869999999</v>
      </c>
      <c r="D77" s="5" t="str">
        <f t="shared" si="13"/>
        <v>N/A</v>
      </c>
      <c r="E77" s="4">
        <v>1.1432753866000001</v>
      </c>
      <c r="F77" s="5" t="str">
        <f t="shared" si="15"/>
        <v>N/A</v>
      </c>
      <c r="G77" s="4">
        <v>1.4195405931</v>
      </c>
      <c r="H77" s="5" t="str">
        <f t="shared" si="12"/>
        <v>N/A</v>
      </c>
      <c r="I77" s="6">
        <v>-2.63</v>
      </c>
      <c r="J77" s="6">
        <v>24.16</v>
      </c>
      <c r="K77" s="105" t="str">
        <f t="shared" si="14"/>
        <v>Yes</v>
      </c>
    </row>
    <row r="78" spans="1:11" x14ac:dyDescent="0.2">
      <c r="A78" s="124" t="s">
        <v>896</v>
      </c>
      <c r="B78" s="22" t="s">
        <v>213</v>
      </c>
      <c r="C78" s="57">
        <v>0.80587003430000004</v>
      </c>
      <c r="D78" s="5" t="str">
        <f t="shared" si="13"/>
        <v>N/A</v>
      </c>
      <c r="E78" s="4">
        <v>0.80745623249999998</v>
      </c>
      <c r="F78" s="5" t="str">
        <f t="shared" si="15"/>
        <v>N/A</v>
      </c>
      <c r="G78" s="4">
        <v>0.5740130604</v>
      </c>
      <c r="H78" s="5" t="str">
        <f t="shared" si="12"/>
        <v>N/A</v>
      </c>
      <c r="I78" s="6">
        <v>0.1968</v>
      </c>
      <c r="J78" s="6">
        <v>-28.9</v>
      </c>
      <c r="K78" s="105" t="str">
        <f t="shared" si="14"/>
        <v>Yes</v>
      </c>
    </row>
    <row r="79" spans="1:11" ht="25.5" x14ac:dyDescent="0.2">
      <c r="A79" s="124" t="s">
        <v>897</v>
      </c>
      <c r="B79" s="22" t="s">
        <v>213</v>
      </c>
      <c r="C79" s="57">
        <v>20.434908403000001</v>
      </c>
      <c r="D79" s="5" t="str">
        <f t="shared" si="13"/>
        <v>N/A</v>
      </c>
      <c r="E79" s="4">
        <v>19.831341798</v>
      </c>
      <c r="F79" s="5" t="str">
        <f t="shared" si="15"/>
        <v>N/A</v>
      </c>
      <c r="G79" s="4">
        <v>20.010221909999999</v>
      </c>
      <c r="H79" s="5" t="str">
        <f t="shared" si="12"/>
        <v>N/A</v>
      </c>
      <c r="I79" s="6">
        <v>-2.95</v>
      </c>
      <c r="J79" s="6">
        <v>0.90200000000000002</v>
      </c>
      <c r="K79" s="105" t="str">
        <f t="shared" si="14"/>
        <v>Yes</v>
      </c>
    </row>
    <row r="80" spans="1:11" ht="25.5" x14ac:dyDescent="0.2">
      <c r="A80" s="124" t="s">
        <v>898</v>
      </c>
      <c r="B80" s="22" t="s">
        <v>213</v>
      </c>
      <c r="C80" s="61">
        <v>20.429368328999999</v>
      </c>
      <c r="D80" s="5" t="str">
        <f t="shared" si="13"/>
        <v>N/A</v>
      </c>
      <c r="E80" s="61">
        <v>19.825979507</v>
      </c>
      <c r="F80" s="5" t="str">
        <f t="shared" si="15"/>
        <v>N/A</v>
      </c>
      <c r="G80" s="61">
        <v>20.003310181</v>
      </c>
      <c r="H80" s="5" t="str">
        <f t="shared" si="12"/>
        <v>N/A</v>
      </c>
      <c r="I80" s="6">
        <v>-2.95</v>
      </c>
      <c r="J80" s="62">
        <v>0.89439999999999997</v>
      </c>
      <c r="K80" s="105" t="str">
        <f t="shared" si="14"/>
        <v>Yes</v>
      </c>
    </row>
    <row r="81" spans="1:11" x14ac:dyDescent="0.2">
      <c r="A81" s="124" t="s">
        <v>899</v>
      </c>
      <c r="B81" s="22" t="s">
        <v>213</v>
      </c>
      <c r="C81" s="63">
        <v>58.795936664999999</v>
      </c>
      <c r="D81" s="5" t="str">
        <f t="shared" ref="D81:D86" si="16">IF($B81="N/A","N/A",IF(C81&gt;15,"No",IF(C81&lt;-15,"No","Yes")))</f>
        <v>N/A</v>
      </c>
      <c r="E81" s="64">
        <v>58.818733174000002</v>
      </c>
      <c r="F81" s="5" t="str">
        <f t="shared" si="15"/>
        <v>N/A</v>
      </c>
      <c r="G81" s="64">
        <v>60.750143881</v>
      </c>
      <c r="H81" s="5" t="str">
        <f>IF($B81="N/A","N/A",IF(G81&gt;15,"No",IF(G81&lt;-15,"No","Yes")))</f>
        <v>N/A</v>
      </c>
      <c r="I81" s="6">
        <v>3.8800000000000001E-2</v>
      </c>
      <c r="J81" s="6">
        <v>3.2839999999999998</v>
      </c>
      <c r="K81" s="105" t="str">
        <f t="shared" ref="K81:K86" si="17">IF(J81="Div by 0", "N/A", IF(J81="N/A","N/A", IF(J81&gt;30, "No", IF(J81&lt;-30, "No", "Yes"))))</f>
        <v>Yes</v>
      </c>
    </row>
    <row r="82" spans="1:11" x14ac:dyDescent="0.2">
      <c r="A82" s="124" t="s">
        <v>900</v>
      </c>
      <c r="B82" s="22" t="s">
        <v>213</v>
      </c>
      <c r="C82" s="63">
        <v>80.198860314000001</v>
      </c>
      <c r="D82" s="5" t="str">
        <f t="shared" si="16"/>
        <v>N/A</v>
      </c>
      <c r="E82" s="64">
        <v>82.569096177000006</v>
      </c>
      <c r="F82" s="5" t="str">
        <f t="shared" si="15"/>
        <v>N/A</v>
      </c>
      <c r="G82" s="64">
        <v>83.942186996999993</v>
      </c>
      <c r="H82" s="5" t="str">
        <f t="shared" si="12"/>
        <v>N/A</v>
      </c>
      <c r="I82" s="6">
        <v>2.9550000000000001</v>
      </c>
      <c r="J82" s="6">
        <v>1.663</v>
      </c>
      <c r="K82" s="105" t="str">
        <f t="shared" si="17"/>
        <v>Yes</v>
      </c>
    </row>
    <row r="83" spans="1:11" x14ac:dyDescent="0.2">
      <c r="A83" s="124" t="s">
        <v>901</v>
      </c>
      <c r="B83" s="22" t="s">
        <v>213</v>
      </c>
      <c r="C83" s="63">
        <v>87.138206543999999</v>
      </c>
      <c r="D83" s="5" t="str">
        <f t="shared" si="16"/>
        <v>N/A</v>
      </c>
      <c r="E83" s="64">
        <v>87.593631596999998</v>
      </c>
      <c r="F83" s="5" t="str">
        <f t="shared" si="15"/>
        <v>N/A</v>
      </c>
      <c r="G83" s="64">
        <v>83.311692520999998</v>
      </c>
      <c r="H83" s="5" t="str">
        <f t="shared" si="12"/>
        <v>N/A</v>
      </c>
      <c r="I83" s="6">
        <v>0.52259999999999995</v>
      </c>
      <c r="J83" s="6">
        <v>-4.8899999999999997</v>
      </c>
      <c r="K83" s="105" t="str">
        <f t="shared" si="17"/>
        <v>Yes</v>
      </c>
    </row>
    <row r="84" spans="1:11" x14ac:dyDescent="0.2">
      <c r="A84" s="124" t="s">
        <v>902</v>
      </c>
      <c r="B84" s="22" t="s">
        <v>213</v>
      </c>
      <c r="C84" s="63">
        <v>311.61000091</v>
      </c>
      <c r="D84" s="5" t="str">
        <f t="shared" si="16"/>
        <v>N/A</v>
      </c>
      <c r="E84" s="64">
        <v>321.99306917000001</v>
      </c>
      <c r="F84" s="5" t="str">
        <f t="shared" si="15"/>
        <v>N/A</v>
      </c>
      <c r="G84" s="64">
        <v>331.70647915000001</v>
      </c>
      <c r="H84" s="5" t="str">
        <f t="shared" si="12"/>
        <v>N/A</v>
      </c>
      <c r="I84" s="6">
        <v>3.3319999999999999</v>
      </c>
      <c r="J84" s="6">
        <v>3.0169999999999999</v>
      </c>
      <c r="K84" s="105" t="str">
        <f t="shared" si="17"/>
        <v>Yes</v>
      </c>
    </row>
    <row r="85" spans="1:11" x14ac:dyDescent="0.2">
      <c r="A85" s="124" t="s">
        <v>903</v>
      </c>
      <c r="B85" s="22" t="s">
        <v>213</v>
      </c>
      <c r="C85" s="63">
        <v>77.152433137000003</v>
      </c>
      <c r="D85" s="5" t="str">
        <f t="shared" si="16"/>
        <v>N/A</v>
      </c>
      <c r="E85" s="64">
        <v>81.969303940000003</v>
      </c>
      <c r="F85" s="5" t="str">
        <f t="shared" si="15"/>
        <v>N/A</v>
      </c>
      <c r="G85" s="64">
        <v>85.421047926</v>
      </c>
      <c r="H85" s="5" t="str">
        <f t="shared" si="12"/>
        <v>N/A</v>
      </c>
      <c r="I85" s="6">
        <v>6.2430000000000003</v>
      </c>
      <c r="J85" s="6">
        <v>4.2110000000000003</v>
      </c>
      <c r="K85" s="105" t="str">
        <f t="shared" si="17"/>
        <v>Yes</v>
      </c>
    </row>
    <row r="86" spans="1:11" ht="25.5" x14ac:dyDescent="0.2">
      <c r="A86" s="124" t="s">
        <v>904</v>
      </c>
      <c r="B86" s="22" t="s">
        <v>213</v>
      </c>
      <c r="C86" s="65">
        <v>77.135310794999995</v>
      </c>
      <c r="D86" s="5" t="str">
        <f t="shared" si="16"/>
        <v>N/A</v>
      </c>
      <c r="E86" s="65">
        <v>81.957707807000006</v>
      </c>
      <c r="F86" s="5" t="str">
        <f t="shared" si="15"/>
        <v>N/A</v>
      </c>
      <c r="G86" s="65">
        <v>85.414421548000007</v>
      </c>
      <c r="H86" s="5" t="str">
        <f t="shared" si="12"/>
        <v>N/A</v>
      </c>
      <c r="I86" s="6">
        <v>6.2519999999999998</v>
      </c>
      <c r="J86" s="6">
        <v>4.218</v>
      </c>
      <c r="K86" s="105" t="str">
        <f t="shared" si="17"/>
        <v>Yes</v>
      </c>
    </row>
    <row r="87" spans="1:11" x14ac:dyDescent="0.2">
      <c r="A87" s="124" t="s">
        <v>32</v>
      </c>
      <c r="B87" s="22" t="s">
        <v>266</v>
      </c>
      <c r="C87" s="57">
        <v>89.784371425000003</v>
      </c>
      <c r="D87" s="5" t="str">
        <f>IF($B87="N/A","N/A",IF(C87&gt;60,"Yes","No"))</f>
        <v>Yes</v>
      </c>
      <c r="E87" s="4">
        <v>89.693830297999995</v>
      </c>
      <c r="F87" s="5" t="str">
        <f>IF($B87="N/A","N/A",IF(E87&gt;60,"Yes","No"))</f>
        <v>Yes</v>
      </c>
      <c r="G87" s="4">
        <v>89.924028305999997</v>
      </c>
      <c r="H87" s="5" t="str">
        <f>IF($B87="N/A","N/A",IF(G87&gt;60,"Yes","No"))</f>
        <v>Yes</v>
      </c>
      <c r="I87" s="6">
        <v>-0.10100000000000001</v>
      </c>
      <c r="J87" s="6">
        <v>0.25659999999999999</v>
      </c>
      <c r="K87" s="105" t="str">
        <f t="shared" ref="K87:K105" si="18">IF(J87="Div by 0", "N/A", IF(J87="N/A","N/A", IF(J87&gt;30, "No", IF(J87&lt;-30, "No", "Yes"))))</f>
        <v>Yes</v>
      </c>
    </row>
    <row r="88" spans="1:11" x14ac:dyDescent="0.2">
      <c r="A88" s="124" t="s">
        <v>39</v>
      </c>
      <c r="B88" s="22" t="s">
        <v>267</v>
      </c>
      <c r="C88" s="57">
        <v>99.565904474000007</v>
      </c>
      <c r="D88" s="5" t="str">
        <f>IF($B88="N/A","N/A",IF(C88&gt;100,"No",IF(C88&lt;85,"No","Yes")))</f>
        <v>Yes</v>
      </c>
      <c r="E88" s="4">
        <v>99.485491785999997</v>
      </c>
      <c r="F88" s="5" t="str">
        <f>IF($B88="N/A","N/A",IF(E88&gt;100,"No",IF(E88&lt;85,"No","Yes")))</f>
        <v>Yes</v>
      </c>
      <c r="G88" s="4">
        <v>99.624112413999995</v>
      </c>
      <c r="H88" s="5" t="str">
        <f>IF($B88="N/A","N/A",IF(G88&gt;100,"No",IF(G88&lt;85,"No","Yes")))</f>
        <v>Yes</v>
      </c>
      <c r="I88" s="6">
        <v>-8.1000000000000003E-2</v>
      </c>
      <c r="J88" s="6">
        <v>0.13930000000000001</v>
      </c>
      <c r="K88" s="105" t="str">
        <f t="shared" si="18"/>
        <v>Yes</v>
      </c>
    </row>
    <row r="89" spans="1:11" x14ac:dyDescent="0.2">
      <c r="A89" s="124" t="s">
        <v>905</v>
      </c>
      <c r="B89" s="22" t="s">
        <v>213</v>
      </c>
      <c r="C89" s="57">
        <v>36.272008567</v>
      </c>
      <c r="D89" s="5" t="str">
        <f>IF($B89="N/A","N/A",IF(C89&gt;15,"No",IF(C89&lt;-15,"No","Yes")))</f>
        <v>N/A</v>
      </c>
      <c r="E89" s="4">
        <v>37.681447575</v>
      </c>
      <c r="F89" s="5" t="str">
        <f>IF($B89="N/A","N/A",IF(E89&gt;15,"No",IF(E89&lt;-15,"No","Yes")))</f>
        <v>N/A</v>
      </c>
      <c r="G89" s="4">
        <v>38.222185373000002</v>
      </c>
      <c r="H89" s="5" t="str">
        <f>IF($B89="N/A","N/A",IF(G89&gt;15,"No",IF(G89&lt;-15,"No","Yes")))</f>
        <v>N/A</v>
      </c>
      <c r="I89" s="6">
        <v>3.8860000000000001</v>
      </c>
      <c r="J89" s="6">
        <v>1.4350000000000001</v>
      </c>
      <c r="K89" s="105" t="str">
        <f t="shared" si="18"/>
        <v>Yes</v>
      </c>
    </row>
    <row r="90" spans="1:11" x14ac:dyDescent="0.2">
      <c r="A90" s="124" t="s">
        <v>846</v>
      </c>
      <c r="B90" s="22" t="s">
        <v>268</v>
      </c>
      <c r="C90" s="57">
        <v>11.564252086</v>
      </c>
      <c r="D90" s="5" t="str">
        <f>IF($B90="N/A","N/A",IF(C90&gt;25,"No",IF(C90&lt;5,"No","Yes")))</f>
        <v>Yes</v>
      </c>
      <c r="E90" s="4">
        <v>10.172958776</v>
      </c>
      <c r="F90" s="5" t="str">
        <f>IF($B90="N/A","N/A",IF(E90&gt;25,"No",IF(E90&lt;5,"No","Yes")))</f>
        <v>Yes</v>
      </c>
      <c r="G90" s="4">
        <v>10.284442918</v>
      </c>
      <c r="H90" s="5" t="str">
        <f>IF($B90="N/A","N/A",IF(G90&gt;25,"No",IF(G90&lt;5,"No","Yes")))</f>
        <v>Yes</v>
      </c>
      <c r="I90" s="6">
        <v>-12</v>
      </c>
      <c r="J90" s="6">
        <v>1.0960000000000001</v>
      </c>
      <c r="K90" s="105" t="str">
        <f t="shared" si="18"/>
        <v>Yes</v>
      </c>
    </row>
    <row r="91" spans="1:11" x14ac:dyDescent="0.2">
      <c r="A91" s="124" t="s">
        <v>847</v>
      </c>
      <c r="B91" s="22" t="s">
        <v>269</v>
      </c>
      <c r="C91" s="57">
        <v>42.927898243000001</v>
      </c>
      <c r="D91" s="5" t="str">
        <f>IF($B91="N/A","N/A",IF(C91&gt;70,"No",IF(C91&lt;40,"No","Yes")))</f>
        <v>Yes</v>
      </c>
      <c r="E91" s="4">
        <v>42.549373144</v>
      </c>
      <c r="F91" s="5" t="str">
        <f>IF($B91="N/A","N/A",IF(E91&gt;70,"No",IF(E91&lt;40,"No","Yes")))</f>
        <v>Yes</v>
      </c>
      <c r="G91" s="4">
        <v>41.740384155999998</v>
      </c>
      <c r="H91" s="5" t="str">
        <f>IF($B91="N/A","N/A",IF(G91&gt;70,"No",IF(G91&lt;40,"No","Yes")))</f>
        <v>Yes</v>
      </c>
      <c r="I91" s="6">
        <v>-0.88200000000000001</v>
      </c>
      <c r="J91" s="6">
        <v>-1.9</v>
      </c>
      <c r="K91" s="105" t="str">
        <f t="shared" si="18"/>
        <v>Yes</v>
      </c>
    </row>
    <row r="92" spans="1:11" x14ac:dyDescent="0.2">
      <c r="A92" s="124" t="s">
        <v>848</v>
      </c>
      <c r="B92" s="22" t="s">
        <v>270</v>
      </c>
      <c r="C92" s="57">
        <v>45.507618964000002</v>
      </c>
      <c r="D92" s="5" t="str">
        <f>IF($B92="N/A","N/A",IF(C92&gt;55,"No",IF(C92&lt;20,"No","Yes")))</f>
        <v>Yes</v>
      </c>
      <c r="E92" s="4">
        <v>47.276943656999997</v>
      </c>
      <c r="F92" s="5" t="str">
        <f>IF($B92="N/A","N/A",IF(E92&gt;55,"No",IF(E92&lt;20,"No","Yes")))</f>
        <v>Yes</v>
      </c>
      <c r="G92" s="4">
        <v>47.974718170000003</v>
      </c>
      <c r="H92" s="5" t="str">
        <f>IF($B92="N/A","N/A",IF(G92&gt;55,"No",IF(G92&lt;20,"No","Yes")))</f>
        <v>Yes</v>
      </c>
      <c r="I92" s="6">
        <v>3.8879999999999999</v>
      </c>
      <c r="J92" s="6">
        <v>1.476</v>
      </c>
      <c r="K92" s="105" t="str">
        <f t="shared" si="18"/>
        <v>Yes</v>
      </c>
    </row>
    <row r="93" spans="1:11" x14ac:dyDescent="0.2">
      <c r="A93" s="124" t="s">
        <v>163</v>
      </c>
      <c r="B93" s="22" t="s">
        <v>246</v>
      </c>
      <c r="C93" s="57">
        <v>98.199065371000003</v>
      </c>
      <c r="D93" s="5" t="str">
        <f>IF($B93="N/A","N/A",IF(C93&gt;95,"Yes","No"))</f>
        <v>Yes</v>
      </c>
      <c r="E93" s="4">
        <v>98.258278958000005</v>
      </c>
      <c r="F93" s="5" t="str">
        <f>IF($B93="N/A","N/A",IF(E93&gt;95,"Yes","No"))</f>
        <v>Yes</v>
      </c>
      <c r="G93" s="4">
        <v>98.228293492999995</v>
      </c>
      <c r="H93" s="5" t="str">
        <f>IF($B93="N/A","N/A",IF(G93&gt;95,"Yes","No"))</f>
        <v>Yes</v>
      </c>
      <c r="I93" s="6">
        <v>6.0299999999999999E-2</v>
      </c>
      <c r="J93" s="6">
        <v>-3.1E-2</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98.930487624999998</v>
      </c>
      <c r="D97" s="5" t="str">
        <f>IF($B97="N/A","N/A",IF(C97&gt;15,"No",IF(C97&lt;-15,"No","Yes")))</f>
        <v>N/A</v>
      </c>
      <c r="E97" s="4">
        <v>98.963266271999998</v>
      </c>
      <c r="F97" s="5" t="str">
        <f>IF($B97="N/A","N/A",IF(E97&gt;15,"No",IF(E97&lt;-15,"No","Yes")))</f>
        <v>N/A</v>
      </c>
      <c r="G97" s="4">
        <v>98.976500920999996</v>
      </c>
      <c r="H97" s="5" t="str">
        <f>IF($B97="N/A","N/A",IF(G97&gt;15,"No",IF(G97&lt;-15,"No","Yes")))</f>
        <v>N/A</v>
      </c>
      <c r="I97" s="6">
        <v>3.3099999999999997E-2</v>
      </c>
      <c r="J97" s="6">
        <v>1.34E-2</v>
      </c>
      <c r="K97" s="105" t="str">
        <f t="shared" si="18"/>
        <v>Yes</v>
      </c>
    </row>
    <row r="98" spans="1:11" x14ac:dyDescent="0.2">
      <c r="A98" s="124" t="s">
        <v>43</v>
      </c>
      <c r="B98" s="22" t="s">
        <v>223</v>
      </c>
      <c r="C98" s="57">
        <v>98.906440124</v>
      </c>
      <c r="D98" s="5" t="str">
        <f>IF($B98="N/A","N/A",IF(C98&gt;100,"No",IF(C98&lt;98,"No","Yes")))</f>
        <v>Yes</v>
      </c>
      <c r="E98" s="4">
        <v>98.967850850999994</v>
      </c>
      <c r="F98" s="5" t="str">
        <f>IF($B98="N/A","N/A",IF(E98&gt;100,"No",IF(E98&lt;98,"No","Yes")))</f>
        <v>Yes</v>
      </c>
      <c r="G98" s="4">
        <v>99.062732084000004</v>
      </c>
      <c r="H98" s="5" t="str">
        <f>IF($B98="N/A","N/A",IF(G98&gt;100,"No",IF(G98&lt;98,"No","Yes")))</f>
        <v>Yes</v>
      </c>
      <c r="I98" s="6">
        <v>6.2100000000000002E-2</v>
      </c>
      <c r="J98" s="6">
        <v>9.5899999999999999E-2</v>
      </c>
      <c r="K98" s="105" t="str">
        <f t="shared" si="18"/>
        <v>Yes</v>
      </c>
    </row>
    <row r="99" spans="1:11" x14ac:dyDescent="0.2">
      <c r="A99" s="124" t="s">
        <v>44</v>
      </c>
      <c r="B99" s="22" t="s">
        <v>213</v>
      </c>
      <c r="C99" s="57">
        <v>43.913078142000003</v>
      </c>
      <c r="D99" s="5" t="str">
        <f>IF($B99="N/A","N/A",IF(C99&gt;15,"No",IF(C99&lt;-15,"No","Yes")))</f>
        <v>N/A</v>
      </c>
      <c r="E99" s="4">
        <v>45.280127358000001</v>
      </c>
      <c r="F99" s="5" t="str">
        <f>IF($B99="N/A","N/A",IF(E99&gt;15,"No",IF(E99&lt;-15,"No","Yes")))</f>
        <v>N/A</v>
      </c>
      <c r="G99" s="4">
        <v>43.227272747999997</v>
      </c>
      <c r="H99" s="5" t="str">
        <f>IF($B99="N/A","N/A",IF(G99&gt;15,"No",IF(G99&lt;-15,"No","Yes")))</f>
        <v>N/A</v>
      </c>
      <c r="I99" s="6">
        <v>3.113</v>
      </c>
      <c r="J99" s="6">
        <v>-4.53</v>
      </c>
      <c r="K99" s="105" t="str">
        <f t="shared" si="18"/>
        <v>Yes</v>
      </c>
    </row>
    <row r="100" spans="1:11" x14ac:dyDescent="0.2">
      <c r="A100" s="124" t="s">
        <v>45</v>
      </c>
      <c r="B100" s="22" t="s">
        <v>213</v>
      </c>
      <c r="C100" s="57">
        <v>56.086921857999997</v>
      </c>
      <c r="D100" s="5" t="str">
        <f>IF($B100="N/A","N/A",IF(C100&gt;15,"No",IF(C100&lt;-15,"No","Yes")))</f>
        <v>N/A</v>
      </c>
      <c r="E100" s="4">
        <v>54.719872641999999</v>
      </c>
      <c r="F100" s="5" t="str">
        <f>IF($B100="N/A","N/A",IF(E100&gt;15,"No",IF(E100&lt;-15,"No","Yes")))</f>
        <v>N/A</v>
      </c>
      <c r="G100" s="4">
        <v>53.004948743999996</v>
      </c>
      <c r="H100" s="5" t="str">
        <f>IF($B100="N/A","N/A",IF(G100&gt;15,"No",IF(G100&lt;-15,"No","Yes")))</f>
        <v>N/A</v>
      </c>
      <c r="I100" s="6">
        <v>-2.44</v>
      </c>
      <c r="J100" s="6">
        <v>-3.13</v>
      </c>
      <c r="K100" s="105" t="str">
        <f t="shared" si="18"/>
        <v>Yes</v>
      </c>
    </row>
    <row r="101" spans="1:11" x14ac:dyDescent="0.2">
      <c r="A101" s="124" t="s">
        <v>355</v>
      </c>
      <c r="B101" s="22" t="s">
        <v>213</v>
      </c>
      <c r="C101" s="57">
        <v>100</v>
      </c>
      <c r="D101" s="5" t="str">
        <f>IF($B101="N/A","N/A",IF(C101&gt;15,"No",IF(C101&lt;-15,"No","Yes")))</f>
        <v>N/A</v>
      </c>
      <c r="E101" s="4">
        <v>100</v>
      </c>
      <c r="F101" s="5" t="str">
        <f>IF($B101="N/A","N/A",IF(E101&gt;15,"No",IF(E101&lt;-15,"No","Yes")))</f>
        <v>N/A</v>
      </c>
      <c r="G101" s="4">
        <v>96.232221491999994</v>
      </c>
      <c r="H101" s="5" t="str">
        <f>IF($B101="N/A","N/A",IF(G101&gt;15,"No",IF(G101&lt;-15,"No","Yes")))</f>
        <v>N/A</v>
      </c>
      <c r="I101" s="6">
        <v>0</v>
      </c>
      <c r="J101" s="6">
        <v>-3.77</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05" t="str">
        <f t="shared" si="18"/>
        <v>N/A</v>
      </c>
    </row>
    <row r="104" spans="1:11" x14ac:dyDescent="0.2">
      <c r="A104" s="124" t="s">
        <v>33</v>
      </c>
      <c r="B104" s="22" t="s">
        <v>223</v>
      </c>
      <c r="C104" s="57">
        <v>99.998843898999993</v>
      </c>
      <c r="D104" s="5" t="str">
        <f>IF($B104="N/A","N/A",IF(C104&gt;100,"No",IF(C104&lt;98,"No","Yes")))</f>
        <v>Yes</v>
      </c>
      <c r="E104" s="4">
        <v>99.998955719999998</v>
      </c>
      <c r="F104" s="5" t="str">
        <f>IF($B104="N/A","N/A",IF(E104&gt;100,"No",IF(E104&lt;98,"No","Yes")))</f>
        <v>Yes</v>
      </c>
      <c r="G104" s="4">
        <v>99.998572586999998</v>
      </c>
      <c r="H104" s="5" t="str">
        <f>IF($B104="N/A","N/A",IF(G104&gt;100,"No",IF(G104&lt;98,"No","Yes")))</f>
        <v>Yes</v>
      </c>
      <c r="I104" s="6">
        <v>1E-4</v>
      </c>
      <c r="J104" s="6">
        <v>0</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100</v>
      </c>
      <c r="D106" s="5" t="str">
        <f>IF($B106="N/A","N/A",IF(C106&gt;15,"No",IF(C106&lt;-15,"No","Yes")))</f>
        <v>N/A</v>
      </c>
      <c r="E106" s="4">
        <v>100</v>
      </c>
      <c r="F106" s="5" t="str">
        <f>IF($B106="N/A","N/A",IF(E106&gt;15,"No",IF(E106&lt;-15,"No","Yes")))</f>
        <v>N/A</v>
      </c>
      <c r="G106" s="4">
        <v>99.998284385000005</v>
      </c>
      <c r="H106" s="5" t="str">
        <f>IF($B106="N/A","N/A",IF(G106&gt;15,"No",IF(G106&lt;-15,"No","Yes")))</f>
        <v>N/A</v>
      </c>
      <c r="I106" s="6">
        <v>0</v>
      </c>
      <c r="J106" s="6">
        <v>-2E-3</v>
      </c>
      <c r="K106" s="105" t="str">
        <f>IF(J106="Div by 0", "N/A", IF(J106="N/A","N/A", IF(J106&gt;30, "No", IF(J106&lt;-30, "No", "Yes"))))</f>
        <v>Yes</v>
      </c>
    </row>
    <row r="107" spans="1:11" x14ac:dyDescent="0.2">
      <c r="A107" s="124" t="s">
        <v>908</v>
      </c>
      <c r="B107" s="22" t="s">
        <v>213</v>
      </c>
      <c r="C107" s="66">
        <v>75.714508851999994</v>
      </c>
      <c r="D107" s="5" t="str">
        <f t="shared" ref="D107:D130" si="19">IF($B107="N/A","N/A",IF(C107&gt;15,"No",IF(C107&lt;-15,"No","Yes")))</f>
        <v>N/A</v>
      </c>
      <c r="E107" s="5">
        <v>76.519061949000005</v>
      </c>
      <c r="F107" s="5" t="str">
        <f t="shared" ref="F107:F130" si="20">IF($B107="N/A","N/A",IF(E107&gt;15,"No",IF(E107&lt;-15,"No","Yes")))</f>
        <v>N/A</v>
      </c>
      <c r="G107" s="4">
        <v>76.366801691999996</v>
      </c>
      <c r="H107" s="5" t="str">
        <f t="shared" ref="H107:H130" si="21">IF($B107="N/A","N/A",IF(G107&gt;15,"No",IF(G107&lt;-15,"No","Yes")))</f>
        <v>N/A</v>
      </c>
      <c r="I107" s="6">
        <v>1.0629999999999999</v>
      </c>
      <c r="J107" s="6">
        <v>-0.19900000000000001</v>
      </c>
      <c r="K107" s="105" t="str">
        <f t="shared" ref="K107:K130" si="22">IF(J107="Div by 0", "N/A", IF(J107="N/A","N/A", IF(J107&gt;30, "No", IF(J107&lt;-30, "No", "Yes"))))</f>
        <v>Yes</v>
      </c>
    </row>
    <row r="108" spans="1:11" x14ac:dyDescent="0.2">
      <c r="A108" s="124" t="s">
        <v>909</v>
      </c>
      <c r="B108" s="22" t="s">
        <v>213</v>
      </c>
      <c r="C108" s="66">
        <v>3.8564633681</v>
      </c>
      <c r="D108" s="22" t="s">
        <v>213</v>
      </c>
      <c r="E108" s="5">
        <v>3.6508328983</v>
      </c>
      <c r="F108" s="22" t="s">
        <v>213</v>
      </c>
      <c r="G108" s="4">
        <v>3.6234510543999998</v>
      </c>
      <c r="H108" s="22" t="s">
        <v>213</v>
      </c>
      <c r="I108" s="6">
        <v>-5.33</v>
      </c>
      <c r="J108" s="6">
        <v>-0.75</v>
      </c>
      <c r="K108" s="105" t="str">
        <f t="shared" si="22"/>
        <v>Yes</v>
      </c>
    </row>
    <row r="109" spans="1:11" x14ac:dyDescent="0.2">
      <c r="A109" s="124" t="s">
        <v>910</v>
      </c>
      <c r="B109" s="22" t="s">
        <v>213</v>
      </c>
      <c r="C109" s="66">
        <v>1.2916481075999999</v>
      </c>
      <c r="D109" s="5" t="str">
        <f t="shared" si="19"/>
        <v>N/A</v>
      </c>
      <c r="E109" s="5">
        <v>1.2390665156</v>
      </c>
      <c r="F109" s="5" t="str">
        <f t="shared" si="20"/>
        <v>N/A</v>
      </c>
      <c r="G109" s="4">
        <v>1.2264649332999999</v>
      </c>
      <c r="H109" s="5" t="str">
        <f t="shared" si="21"/>
        <v>N/A</v>
      </c>
      <c r="I109" s="6">
        <v>-4.07</v>
      </c>
      <c r="J109" s="6">
        <v>-1.02</v>
      </c>
      <c r="K109" s="105" t="str">
        <f t="shared" si="22"/>
        <v>Yes</v>
      </c>
    </row>
    <row r="110" spans="1:11" x14ac:dyDescent="0.2">
      <c r="A110" s="124" t="s">
        <v>911</v>
      </c>
      <c r="B110" s="22" t="s">
        <v>213</v>
      </c>
      <c r="C110" s="66">
        <v>0</v>
      </c>
      <c r="D110" s="5" t="str">
        <f t="shared" si="19"/>
        <v>N/A</v>
      </c>
      <c r="E110" s="5">
        <v>0</v>
      </c>
      <c r="F110" s="5" t="str">
        <f t="shared" si="20"/>
        <v>N/A</v>
      </c>
      <c r="G110" s="4">
        <v>0</v>
      </c>
      <c r="H110" s="5" t="str">
        <f t="shared" si="21"/>
        <v>N/A</v>
      </c>
      <c r="I110" s="6" t="s">
        <v>1748</v>
      </c>
      <c r="J110" s="6" t="s">
        <v>1748</v>
      </c>
      <c r="K110" s="105" t="str">
        <f t="shared" si="22"/>
        <v>N/A</v>
      </c>
    </row>
    <row r="111" spans="1:11" x14ac:dyDescent="0.2">
      <c r="A111" s="124" t="s">
        <v>912</v>
      </c>
      <c r="B111" s="22" t="s">
        <v>213</v>
      </c>
      <c r="C111" s="66">
        <v>0</v>
      </c>
      <c r="D111" s="5" t="str">
        <f t="shared" si="19"/>
        <v>N/A</v>
      </c>
      <c r="E111" s="5">
        <v>0</v>
      </c>
      <c r="F111" s="5" t="str">
        <f t="shared" si="20"/>
        <v>N/A</v>
      </c>
      <c r="G111" s="4">
        <v>1.7525780000000001E-4</v>
      </c>
      <c r="H111" s="5" t="str">
        <f t="shared" si="21"/>
        <v>N/A</v>
      </c>
      <c r="I111" s="6" t="s">
        <v>1748</v>
      </c>
      <c r="J111" s="6" t="s">
        <v>1748</v>
      </c>
      <c r="K111" s="105" t="str">
        <f t="shared" si="22"/>
        <v>N/A</v>
      </c>
    </row>
    <row r="112" spans="1:11" x14ac:dyDescent="0.2">
      <c r="A112" s="124" t="s">
        <v>913</v>
      </c>
      <c r="B112" s="22" t="s">
        <v>213</v>
      </c>
      <c r="C112" s="66">
        <v>0.37373377460000001</v>
      </c>
      <c r="D112" s="5" t="str">
        <f t="shared" si="19"/>
        <v>N/A</v>
      </c>
      <c r="E112" s="5">
        <v>0.3609712685</v>
      </c>
      <c r="F112" s="5" t="str">
        <f t="shared" si="20"/>
        <v>N/A</v>
      </c>
      <c r="G112" s="4">
        <v>0.36963692469999998</v>
      </c>
      <c r="H112" s="5" t="str">
        <f t="shared" si="21"/>
        <v>N/A</v>
      </c>
      <c r="I112" s="6">
        <v>-3.41</v>
      </c>
      <c r="J112" s="6">
        <v>2.4009999999999998</v>
      </c>
      <c r="K112" s="105" t="str">
        <f t="shared" si="22"/>
        <v>Yes</v>
      </c>
    </row>
    <row r="113" spans="1:11" x14ac:dyDescent="0.2">
      <c r="A113" s="124" t="s">
        <v>914</v>
      </c>
      <c r="B113" s="22" t="s">
        <v>213</v>
      </c>
      <c r="C113" s="66">
        <v>0.1090109505</v>
      </c>
      <c r="D113" s="5" t="str">
        <f t="shared" si="19"/>
        <v>N/A</v>
      </c>
      <c r="E113" s="5">
        <v>3.8412868000000003E-2</v>
      </c>
      <c r="F113" s="5" t="str">
        <f t="shared" si="20"/>
        <v>N/A</v>
      </c>
      <c r="G113" s="4">
        <v>1.559064E-3</v>
      </c>
      <c r="H113" s="5" t="str">
        <f t="shared" si="21"/>
        <v>N/A</v>
      </c>
      <c r="I113" s="6">
        <v>-64.8</v>
      </c>
      <c r="J113" s="6">
        <v>-95.9</v>
      </c>
      <c r="K113" s="105" t="str">
        <f t="shared" si="22"/>
        <v>No</v>
      </c>
    </row>
    <row r="114" spans="1:11" x14ac:dyDescent="0.2">
      <c r="A114" s="124" t="s">
        <v>915</v>
      </c>
      <c r="B114" s="22" t="s">
        <v>213</v>
      </c>
      <c r="C114" s="66">
        <v>0</v>
      </c>
      <c r="D114" s="5" t="str">
        <f t="shared" si="19"/>
        <v>N/A</v>
      </c>
      <c r="E114" s="5">
        <v>0</v>
      </c>
      <c r="F114" s="5" t="str">
        <f t="shared" si="20"/>
        <v>N/A</v>
      </c>
      <c r="G114" s="4">
        <v>8.47736511E-2</v>
      </c>
      <c r="H114" s="5" t="str">
        <f t="shared" si="21"/>
        <v>N/A</v>
      </c>
      <c r="I114" s="6" t="s">
        <v>1748</v>
      </c>
      <c r="J114" s="6" t="s">
        <v>1748</v>
      </c>
      <c r="K114" s="105" t="str">
        <f t="shared" si="22"/>
        <v>N/A</v>
      </c>
    </row>
    <row r="115" spans="1:11" x14ac:dyDescent="0.2">
      <c r="A115" s="124" t="s">
        <v>916</v>
      </c>
      <c r="B115" s="22" t="s">
        <v>213</v>
      </c>
      <c r="C115" s="66">
        <v>0.46825557239999999</v>
      </c>
      <c r="D115" s="5" t="str">
        <f t="shared" si="19"/>
        <v>N/A</v>
      </c>
      <c r="E115" s="5">
        <v>0.46377354939999998</v>
      </c>
      <c r="F115" s="5" t="str">
        <f t="shared" si="20"/>
        <v>N/A</v>
      </c>
      <c r="G115" s="4">
        <v>0.47381307299999997</v>
      </c>
      <c r="H115" s="5" t="str">
        <f t="shared" si="21"/>
        <v>N/A</v>
      </c>
      <c r="I115" s="6">
        <v>-0.95699999999999996</v>
      </c>
      <c r="J115" s="6">
        <v>2.165</v>
      </c>
      <c r="K115" s="105" t="str">
        <f t="shared" si="22"/>
        <v>Yes</v>
      </c>
    </row>
    <row r="116" spans="1:11" x14ac:dyDescent="0.2">
      <c r="A116" s="124" t="s">
        <v>917</v>
      </c>
      <c r="B116" s="22" t="s">
        <v>213</v>
      </c>
      <c r="C116" s="66">
        <v>0.23708214089999999</v>
      </c>
      <c r="D116" s="5" t="str">
        <f t="shared" si="19"/>
        <v>N/A</v>
      </c>
      <c r="E116" s="5">
        <v>0.25437521029999999</v>
      </c>
      <c r="F116" s="5" t="str">
        <f t="shared" si="20"/>
        <v>N/A</v>
      </c>
      <c r="G116" s="4">
        <v>0.25567920109999998</v>
      </c>
      <c r="H116" s="5" t="str">
        <f t="shared" si="21"/>
        <v>N/A</v>
      </c>
      <c r="I116" s="6">
        <v>7.2939999999999996</v>
      </c>
      <c r="J116" s="6">
        <v>0.51259999999999994</v>
      </c>
      <c r="K116" s="105" t="str">
        <f t="shared" si="22"/>
        <v>Yes</v>
      </c>
    </row>
    <row r="117" spans="1:11" x14ac:dyDescent="0.2">
      <c r="A117" s="124" t="s">
        <v>918</v>
      </c>
      <c r="B117" s="22" t="s">
        <v>213</v>
      </c>
      <c r="C117" s="66">
        <v>6.3545840000000001E-4</v>
      </c>
      <c r="D117" s="5" t="str">
        <f t="shared" si="19"/>
        <v>N/A</v>
      </c>
      <c r="E117" s="5">
        <v>2.4104110000000001E-4</v>
      </c>
      <c r="F117" s="5" t="str">
        <f t="shared" si="20"/>
        <v>N/A</v>
      </c>
      <c r="G117" s="4">
        <v>2.1907199999999999E-5</v>
      </c>
      <c r="H117" s="5" t="str">
        <f t="shared" si="21"/>
        <v>N/A</v>
      </c>
      <c r="I117" s="6">
        <v>-62.1</v>
      </c>
      <c r="J117" s="6">
        <v>-90.9</v>
      </c>
      <c r="K117" s="105" t="str">
        <f t="shared" si="22"/>
        <v>No</v>
      </c>
    </row>
    <row r="118" spans="1:11" x14ac:dyDescent="0.2">
      <c r="A118" s="124" t="s">
        <v>919</v>
      </c>
      <c r="B118" s="22" t="s">
        <v>213</v>
      </c>
      <c r="C118" s="66">
        <v>1.3760973637</v>
      </c>
      <c r="D118" s="5" t="str">
        <f t="shared" si="19"/>
        <v>N/A</v>
      </c>
      <c r="E118" s="5">
        <v>1.2939924454</v>
      </c>
      <c r="F118" s="5" t="str">
        <f t="shared" si="20"/>
        <v>N/A</v>
      </c>
      <c r="G118" s="4">
        <v>1.2113270421</v>
      </c>
      <c r="H118" s="5" t="str">
        <f t="shared" si="21"/>
        <v>N/A</v>
      </c>
      <c r="I118" s="6">
        <v>-5.97</v>
      </c>
      <c r="J118" s="6">
        <v>-6.39</v>
      </c>
      <c r="K118" s="105" t="str">
        <f t="shared" si="22"/>
        <v>Yes</v>
      </c>
    </row>
    <row r="119" spans="1:11" x14ac:dyDescent="0.2">
      <c r="A119" s="124" t="s">
        <v>920</v>
      </c>
      <c r="B119" s="22" t="s">
        <v>213</v>
      </c>
      <c r="C119" s="66">
        <v>20.429027779999998</v>
      </c>
      <c r="D119" s="5" t="str">
        <f t="shared" si="19"/>
        <v>N/A</v>
      </c>
      <c r="E119" s="5">
        <v>19.830105153000002</v>
      </c>
      <c r="F119" s="5" t="str">
        <f t="shared" si="20"/>
        <v>N/A</v>
      </c>
      <c r="G119" s="4">
        <v>20.009747254000001</v>
      </c>
      <c r="H119" s="5" t="str">
        <f t="shared" si="21"/>
        <v>N/A</v>
      </c>
      <c r="I119" s="6">
        <v>-2.93</v>
      </c>
      <c r="J119" s="6">
        <v>0.90590000000000004</v>
      </c>
      <c r="K119" s="105" t="str">
        <f t="shared" si="22"/>
        <v>Yes</v>
      </c>
    </row>
    <row r="120" spans="1:11" x14ac:dyDescent="0.2">
      <c r="A120" s="124" t="s">
        <v>921</v>
      </c>
      <c r="B120" s="22" t="s">
        <v>213</v>
      </c>
      <c r="C120" s="66">
        <v>6.3428293631999999</v>
      </c>
      <c r="D120" s="5" t="str">
        <f t="shared" si="19"/>
        <v>N/A</v>
      </c>
      <c r="E120" s="5">
        <v>5.9882084093000003</v>
      </c>
      <c r="F120" s="5" t="str">
        <f t="shared" si="20"/>
        <v>N/A</v>
      </c>
      <c r="G120" s="4">
        <v>6.2039795419999999</v>
      </c>
      <c r="H120" s="5" t="str">
        <f t="shared" si="21"/>
        <v>N/A</v>
      </c>
      <c r="I120" s="6">
        <v>-5.59</v>
      </c>
      <c r="J120" s="6">
        <v>3.6030000000000002</v>
      </c>
      <c r="K120" s="105" t="str">
        <f t="shared" si="22"/>
        <v>Yes</v>
      </c>
    </row>
    <row r="121" spans="1:11" x14ac:dyDescent="0.2">
      <c r="A121" s="124" t="s">
        <v>922</v>
      </c>
      <c r="B121" s="22" t="s">
        <v>213</v>
      </c>
      <c r="C121" s="66">
        <v>7.7162620148999999</v>
      </c>
      <c r="D121" s="5" t="str">
        <f t="shared" si="19"/>
        <v>N/A</v>
      </c>
      <c r="E121" s="5">
        <v>7.4217950895999998</v>
      </c>
      <c r="F121" s="5" t="str">
        <f t="shared" si="20"/>
        <v>N/A</v>
      </c>
      <c r="G121" s="4">
        <v>7.0832843615999996</v>
      </c>
      <c r="H121" s="5" t="str">
        <f t="shared" si="21"/>
        <v>N/A</v>
      </c>
      <c r="I121" s="6">
        <v>-3.82</v>
      </c>
      <c r="J121" s="6">
        <v>-4.5599999999999996</v>
      </c>
      <c r="K121" s="105" t="str">
        <f t="shared" si="22"/>
        <v>Yes</v>
      </c>
    </row>
    <row r="122" spans="1:11" x14ac:dyDescent="0.2">
      <c r="A122" s="124" t="s">
        <v>923</v>
      </c>
      <c r="B122" s="22" t="s">
        <v>213</v>
      </c>
      <c r="C122" s="66">
        <v>0</v>
      </c>
      <c r="D122" s="5" t="str">
        <f t="shared" si="19"/>
        <v>N/A</v>
      </c>
      <c r="E122" s="5">
        <v>0</v>
      </c>
      <c r="F122" s="5" t="str">
        <f t="shared" si="20"/>
        <v>N/A</v>
      </c>
      <c r="G122" s="4">
        <v>0</v>
      </c>
      <c r="H122" s="5" t="str">
        <f t="shared" si="21"/>
        <v>N/A</v>
      </c>
      <c r="I122" s="6" t="s">
        <v>1748</v>
      </c>
      <c r="J122" s="6" t="s">
        <v>1748</v>
      </c>
      <c r="K122" s="105" t="str">
        <f t="shared" si="22"/>
        <v>N/A</v>
      </c>
    </row>
    <row r="123" spans="1:11" x14ac:dyDescent="0.2">
      <c r="A123" s="124" t="s">
        <v>924</v>
      </c>
      <c r="B123" s="22" t="s">
        <v>213</v>
      </c>
      <c r="C123" s="66">
        <v>0.12870313799999999</v>
      </c>
      <c r="D123" s="5" t="str">
        <f t="shared" si="19"/>
        <v>N/A</v>
      </c>
      <c r="E123" s="5">
        <v>0.13791044059999999</v>
      </c>
      <c r="F123" s="5" t="str">
        <f t="shared" si="20"/>
        <v>N/A</v>
      </c>
      <c r="G123" s="4">
        <v>0.15082757999999999</v>
      </c>
      <c r="H123" s="5" t="str">
        <f t="shared" si="21"/>
        <v>N/A</v>
      </c>
      <c r="I123" s="6">
        <v>7.1539999999999999</v>
      </c>
      <c r="J123" s="6">
        <v>9.3659999999999997</v>
      </c>
      <c r="K123" s="105" t="str">
        <f t="shared" si="22"/>
        <v>Yes</v>
      </c>
    </row>
    <row r="124" spans="1:11" x14ac:dyDescent="0.2">
      <c r="A124" s="124" t="s">
        <v>925</v>
      </c>
      <c r="B124" s="22" t="s">
        <v>213</v>
      </c>
      <c r="C124" s="66">
        <v>0</v>
      </c>
      <c r="D124" s="5" t="str">
        <f t="shared" si="19"/>
        <v>N/A</v>
      </c>
      <c r="E124" s="5">
        <v>0</v>
      </c>
      <c r="F124" s="5" t="str">
        <f t="shared" si="20"/>
        <v>N/A</v>
      </c>
      <c r="G124" s="4">
        <v>2.8187294E-3</v>
      </c>
      <c r="H124" s="5" t="str">
        <f t="shared" si="21"/>
        <v>N/A</v>
      </c>
      <c r="I124" s="6" t="s">
        <v>1748</v>
      </c>
      <c r="J124" s="6" t="s">
        <v>1748</v>
      </c>
      <c r="K124" s="105" t="str">
        <f t="shared" si="22"/>
        <v>N/A</v>
      </c>
    </row>
    <row r="125" spans="1:11" x14ac:dyDescent="0.2">
      <c r="A125" s="124" t="s">
        <v>926</v>
      </c>
      <c r="B125" s="22" t="s">
        <v>213</v>
      </c>
      <c r="C125" s="66">
        <v>1.7152706296</v>
      </c>
      <c r="D125" s="5" t="str">
        <f t="shared" si="19"/>
        <v>N/A</v>
      </c>
      <c r="E125" s="5">
        <v>1.7255153947999999</v>
      </c>
      <c r="F125" s="5" t="str">
        <f t="shared" si="20"/>
        <v>N/A</v>
      </c>
      <c r="G125" s="4">
        <v>1.8310933380000001</v>
      </c>
      <c r="H125" s="5" t="str">
        <f t="shared" si="21"/>
        <v>N/A</v>
      </c>
      <c r="I125" s="6">
        <v>0.59730000000000005</v>
      </c>
      <c r="J125" s="6">
        <v>6.1189999999999998</v>
      </c>
      <c r="K125" s="105" t="str">
        <f t="shared" si="22"/>
        <v>Yes</v>
      </c>
    </row>
    <row r="126" spans="1:11" x14ac:dyDescent="0.2">
      <c r="A126" s="124" t="s">
        <v>927</v>
      </c>
      <c r="B126" s="22" t="s">
        <v>213</v>
      </c>
      <c r="C126" s="66">
        <v>0</v>
      </c>
      <c r="D126" s="5" t="str">
        <f t="shared" si="19"/>
        <v>N/A</v>
      </c>
      <c r="E126" s="5">
        <v>0</v>
      </c>
      <c r="F126" s="5" t="str">
        <f t="shared" si="20"/>
        <v>N/A</v>
      </c>
      <c r="G126" s="4">
        <v>3.0275782399999999E-2</v>
      </c>
      <c r="H126" s="5" t="str">
        <f t="shared" si="21"/>
        <v>N/A</v>
      </c>
      <c r="I126" s="6" t="s">
        <v>1748</v>
      </c>
      <c r="J126" s="6" t="s">
        <v>1748</v>
      </c>
      <c r="K126" s="105" t="str">
        <f t="shared" si="22"/>
        <v>N/A</v>
      </c>
    </row>
    <row r="127" spans="1:11" x14ac:dyDescent="0.2">
      <c r="A127" s="124" t="s">
        <v>928</v>
      </c>
      <c r="B127" s="22" t="s">
        <v>213</v>
      </c>
      <c r="C127" s="66">
        <v>3.2443905791000001</v>
      </c>
      <c r="D127" s="5" t="str">
        <f t="shared" si="19"/>
        <v>N/A</v>
      </c>
      <c r="E127" s="5">
        <v>3.2666098974</v>
      </c>
      <c r="F127" s="5" t="str">
        <f t="shared" si="20"/>
        <v>N/A</v>
      </c>
      <c r="G127" s="4">
        <v>3.3831726310999999</v>
      </c>
      <c r="H127" s="5" t="str">
        <f t="shared" si="21"/>
        <v>N/A</v>
      </c>
      <c r="I127" s="6">
        <v>0.68489999999999995</v>
      </c>
      <c r="J127" s="6">
        <v>3.5680000000000001</v>
      </c>
      <c r="K127" s="105" t="str">
        <f t="shared" si="22"/>
        <v>Yes</v>
      </c>
    </row>
    <row r="128" spans="1:11" x14ac:dyDescent="0.2">
      <c r="A128" s="124" t="s">
        <v>929</v>
      </c>
      <c r="B128" s="22" t="s">
        <v>213</v>
      </c>
      <c r="C128" s="66">
        <v>0.37110065990000002</v>
      </c>
      <c r="D128" s="5" t="str">
        <f t="shared" si="19"/>
        <v>N/A</v>
      </c>
      <c r="E128" s="5">
        <v>0.36331879909999998</v>
      </c>
      <c r="F128" s="5" t="str">
        <f t="shared" si="20"/>
        <v>N/A</v>
      </c>
      <c r="G128" s="4">
        <v>0.353451138</v>
      </c>
      <c r="H128" s="5" t="str">
        <f t="shared" si="21"/>
        <v>N/A</v>
      </c>
      <c r="I128" s="6">
        <v>-2.1</v>
      </c>
      <c r="J128" s="6">
        <v>-2.72</v>
      </c>
      <c r="K128" s="105" t="str">
        <f t="shared" si="22"/>
        <v>Yes</v>
      </c>
    </row>
    <row r="129" spans="1:11" x14ac:dyDescent="0.2">
      <c r="A129" s="124" t="s">
        <v>930</v>
      </c>
      <c r="B129" s="22" t="s">
        <v>213</v>
      </c>
      <c r="C129" s="66">
        <v>1.60198701E-2</v>
      </c>
      <c r="D129" s="5" t="str">
        <f t="shared" si="19"/>
        <v>N/A</v>
      </c>
      <c r="E129" s="5">
        <v>9.2853221999999996E-3</v>
      </c>
      <c r="F129" s="5" t="str">
        <f t="shared" si="20"/>
        <v>N/A</v>
      </c>
      <c r="G129" s="4">
        <v>6.4334212E-3</v>
      </c>
      <c r="H129" s="5" t="str">
        <f t="shared" si="21"/>
        <v>N/A</v>
      </c>
      <c r="I129" s="6">
        <v>-42</v>
      </c>
      <c r="J129" s="6">
        <v>-30.7</v>
      </c>
      <c r="K129" s="105" t="str">
        <f t="shared" si="22"/>
        <v>No</v>
      </c>
    </row>
    <row r="130" spans="1:11" x14ac:dyDescent="0.2">
      <c r="A130" s="131" t="s">
        <v>931</v>
      </c>
      <c r="B130" s="113" t="s">
        <v>213</v>
      </c>
      <c r="C130" s="132">
        <v>0.89445152520000004</v>
      </c>
      <c r="D130" s="114" t="str">
        <f t="shared" si="19"/>
        <v>N/A</v>
      </c>
      <c r="E130" s="114">
        <v>0.91746179949999995</v>
      </c>
      <c r="F130" s="114" t="str">
        <f t="shared" si="20"/>
        <v>N/A</v>
      </c>
      <c r="G130" s="118">
        <v>0.96441073020000001</v>
      </c>
      <c r="H130" s="114" t="str">
        <f t="shared" si="21"/>
        <v>N/A</v>
      </c>
      <c r="I130" s="115">
        <v>2.573</v>
      </c>
      <c r="J130" s="115">
        <v>5.117</v>
      </c>
      <c r="K130" s="116" t="str">
        <f t="shared" si="22"/>
        <v>Yes</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3258323</v>
      </c>
      <c r="D6" s="5" t="str">
        <f>IF($B6="N/A","N/A",IF(C6&gt;15,"No",IF(C6&lt;-15,"No","Yes")))</f>
        <v>N/A</v>
      </c>
      <c r="E6" s="23">
        <v>3305573</v>
      </c>
      <c r="F6" s="5" t="str">
        <f>IF($B6="N/A","N/A",IF(E6&gt;15,"No",IF(E6&lt;-15,"No","Yes")))</f>
        <v>N/A</v>
      </c>
      <c r="G6" s="23">
        <v>3661921</v>
      </c>
      <c r="H6" s="5" t="str">
        <f>IF($B6="N/A","N/A",IF(G6&gt;15,"No",IF(G6&lt;-15,"No","Yes")))</f>
        <v>N/A</v>
      </c>
      <c r="I6" s="6">
        <v>1.45</v>
      </c>
      <c r="J6" s="6">
        <v>10.78</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23.970422514999999</v>
      </c>
      <c r="D9" s="5" t="str">
        <f t="shared" ref="D9:D17" si="1">IF($B9="N/A","N/A",IF(C9&gt;15,"No",IF(C9&lt;-15,"No","Yes")))</f>
        <v>N/A</v>
      </c>
      <c r="E9" s="24">
        <v>24.185001208999999</v>
      </c>
      <c r="F9" s="5" t="str">
        <f>IF($B9="N/A","N/A",IF(E9&gt;15,"No",IF(E9&lt;-15,"No","Yes")))</f>
        <v>N/A</v>
      </c>
      <c r="G9" s="24">
        <v>17.83461522</v>
      </c>
      <c r="H9" s="5" t="str">
        <f>IF($B9="N/A","N/A",IF(G9&gt;15,"No",IF(G9&lt;-15,"No","Yes")))</f>
        <v>N/A</v>
      </c>
      <c r="I9" s="6">
        <v>0.8952</v>
      </c>
      <c r="J9" s="6">
        <v>-26.3</v>
      </c>
      <c r="K9" s="105" t="str">
        <f t="shared" si="0"/>
        <v>Yes</v>
      </c>
    </row>
    <row r="10" spans="1:11" x14ac:dyDescent="0.2">
      <c r="A10" s="124" t="s">
        <v>16</v>
      </c>
      <c r="B10" s="22" t="s">
        <v>213</v>
      </c>
      <c r="C10" s="57">
        <v>3.0696158730000001</v>
      </c>
      <c r="D10" s="5" t="str">
        <f t="shared" si="1"/>
        <v>N/A</v>
      </c>
      <c r="E10" s="4">
        <v>2.9519541695</v>
      </c>
      <c r="F10" s="5" t="str">
        <f>IF($B10="N/A","N/A",IF(E10&gt;15,"No",IF(E10&lt;-15,"No","Yes")))</f>
        <v>N/A</v>
      </c>
      <c r="G10" s="4">
        <v>1.8740163973999999</v>
      </c>
      <c r="H10" s="5" t="str">
        <f>IF($B10="N/A","N/A",IF(G10&gt;15,"No",IF(G10&lt;-15,"No","Yes")))</f>
        <v>N/A</v>
      </c>
      <c r="I10" s="6">
        <v>-3.83</v>
      </c>
      <c r="J10" s="6">
        <v>-36.5</v>
      </c>
      <c r="K10" s="105" t="str">
        <f t="shared" si="0"/>
        <v>No</v>
      </c>
    </row>
    <row r="11" spans="1:11" x14ac:dyDescent="0.2">
      <c r="A11" s="124" t="s">
        <v>36</v>
      </c>
      <c r="B11" s="22" t="s">
        <v>213</v>
      </c>
      <c r="C11" s="57">
        <v>13.845247587999999</v>
      </c>
      <c r="D11" s="5" t="str">
        <f t="shared" si="1"/>
        <v>N/A</v>
      </c>
      <c r="E11" s="4">
        <v>15.546841079</v>
      </c>
      <c r="F11" s="5" t="str">
        <f>IF($B11="N/A","N/A",IF(E11&gt;15,"No",IF(E11&lt;-15,"No","Yes")))</f>
        <v>N/A</v>
      </c>
      <c r="G11" s="4">
        <v>2.9022099499</v>
      </c>
      <c r="H11" s="5" t="str">
        <f>IF($B11="N/A","N/A",IF(G11&gt;15,"No",IF(G11&lt;-15,"No","Yes")))</f>
        <v>N/A</v>
      </c>
      <c r="I11" s="6">
        <v>12.29</v>
      </c>
      <c r="J11" s="6">
        <v>-81.3</v>
      </c>
      <c r="K11" s="105" t="str">
        <f t="shared" si="0"/>
        <v>No</v>
      </c>
    </row>
    <row r="12" spans="1:11" x14ac:dyDescent="0.2">
      <c r="A12" s="124" t="s">
        <v>37</v>
      </c>
      <c r="B12" s="22" t="s">
        <v>213</v>
      </c>
      <c r="C12" s="57">
        <v>90.322580645000002</v>
      </c>
      <c r="D12" s="5" t="str">
        <f t="shared" si="1"/>
        <v>N/A</v>
      </c>
      <c r="E12" s="4">
        <v>97.619047619</v>
      </c>
      <c r="F12" s="5" t="str">
        <f>IF($B12="N/A","N/A",IF(E12&gt;15,"No",IF(E12&lt;-15,"No","Yes")))</f>
        <v>N/A</v>
      </c>
      <c r="G12" s="4">
        <v>0</v>
      </c>
      <c r="H12" s="5" t="str">
        <f>IF($B12="N/A","N/A",IF(G12&gt;15,"No",IF(G12&lt;-15,"No","Yes")))</f>
        <v>N/A</v>
      </c>
      <c r="I12" s="6">
        <v>8.0779999999999994</v>
      </c>
      <c r="J12" s="6">
        <v>-100</v>
      </c>
      <c r="K12" s="105" t="str">
        <f t="shared" si="0"/>
        <v>No</v>
      </c>
    </row>
    <row r="13" spans="1:11" x14ac:dyDescent="0.2">
      <c r="A13" s="124" t="s">
        <v>38</v>
      </c>
      <c r="B13" s="22" t="s">
        <v>213</v>
      </c>
      <c r="C13" s="57">
        <v>2.5808625703999999</v>
      </c>
      <c r="D13" s="5" t="str">
        <f t="shared" si="1"/>
        <v>N/A</v>
      </c>
      <c r="E13" s="4">
        <v>2.3711931937999999</v>
      </c>
      <c r="F13" s="5" t="str">
        <f>IF($B13="N/A","N/A",IF(E13&gt;15,"No",IF(E13&lt;-15,"No","Yes")))</f>
        <v>N/A</v>
      </c>
      <c r="G13" s="4">
        <v>1.6956235275</v>
      </c>
      <c r="H13" s="5" t="str">
        <f>IF($B13="N/A","N/A",IF(G13&gt;15,"No",IF(G13&lt;-15,"No","Yes")))</f>
        <v>N/A</v>
      </c>
      <c r="I13" s="6">
        <v>-8.1199999999999992</v>
      </c>
      <c r="J13" s="6">
        <v>-28.5</v>
      </c>
      <c r="K13" s="105" t="str">
        <f t="shared" si="0"/>
        <v>Yes</v>
      </c>
    </row>
    <row r="14" spans="1:11" x14ac:dyDescent="0.2">
      <c r="A14" s="124" t="s">
        <v>671</v>
      </c>
      <c r="B14" s="22" t="s">
        <v>213</v>
      </c>
      <c r="C14" s="57">
        <v>51.457053213999998</v>
      </c>
      <c r="D14" s="5" t="str">
        <f t="shared" si="1"/>
        <v>N/A</v>
      </c>
      <c r="E14" s="4">
        <v>52.269061975</v>
      </c>
      <c r="F14" s="5" t="str">
        <f t="shared" ref="F14:F33" si="2">IF($B14="N/A","N/A",IF(E14&gt;15,"No",IF(E14&lt;-15,"No","Yes")))</f>
        <v>N/A</v>
      </c>
      <c r="G14" s="4">
        <v>44.600388703</v>
      </c>
      <c r="H14" s="5" t="str">
        <f t="shared" ref="H14:H33" si="3">IF($B14="N/A","N/A",IF(G14&gt;15,"No",IF(G14&lt;-15,"No","Yes")))</f>
        <v>N/A</v>
      </c>
      <c r="I14" s="6">
        <v>1.5780000000000001</v>
      </c>
      <c r="J14" s="6">
        <v>-14.7</v>
      </c>
      <c r="K14" s="105" t="str">
        <f t="shared" ref="K14:K30" si="4">IF(J14="Div by 0", "N/A", IF(J14="N/A","N/A", IF(J14&gt;30, "No", IF(J14&lt;-30, "No", "Yes"))))</f>
        <v>Yes</v>
      </c>
    </row>
    <row r="15" spans="1:11" x14ac:dyDescent="0.2">
      <c r="A15" s="124" t="s">
        <v>672</v>
      </c>
      <c r="B15" s="22" t="s">
        <v>213</v>
      </c>
      <c r="C15" s="57">
        <v>2.4357928910000002</v>
      </c>
      <c r="D15" s="5" t="str">
        <f t="shared" si="1"/>
        <v>N/A</v>
      </c>
      <c r="E15" s="4">
        <v>2.7224024398000002</v>
      </c>
      <c r="F15" s="5" t="str">
        <f t="shared" si="2"/>
        <v>N/A</v>
      </c>
      <c r="G15" s="4">
        <v>2.3993417662000001</v>
      </c>
      <c r="H15" s="5" t="str">
        <f t="shared" si="3"/>
        <v>N/A</v>
      </c>
      <c r="I15" s="6">
        <v>11.77</v>
      </c>
      <c r="J15" s="6">
        <v>-11.9</v>
      </c>
      <c r="K15" s="105" t="str">
        <f t="shared" si="4"/>
        <v>Yes</v>
      </c>
    </row>
    <row r="16" spans="1:11" x14ac:dyDescent="0.2">
      <c r="A16" s="124" t="s">
        <v>379</v>
      </c>
      <c r="B16" s="22" t="s">
        <v>213</v>
      </c>
      <c r="C16" s="57">
        <v>4.2722283824999998</v>
      </c>
      <c r="D16" s="5" t="str">
        <f t="shared" si="1"/>
        <v>N/A</v>
      </c>
      <c r="E16" s="4">
        <v>4.3894659111000003</v>
      </c>
      <c r="F16" s="5" t="str">
        <f t="shared" si="2"/>
        <v>N/A</v>
      </c>
      <c r="G16" s="4">
        <v>14.784999458</v>
      </c>
      <c r="H16" s="5" t="str">
        <f t="shared" si="3"/>
        <v>N/A</v>
      </c>
      <c r="I16" s="6">
        <v>2.7440000000000002</v>
      </c>
      <c r="J16" s="6">
        <v>236.8</v>
      </c>
      <c r="K16" s="105" t="str">
        <f t="shared" si="4"/>
        <v>No</v>
      </c>
    </row>
    <row r="17" spans="1:11" x14ac:dyDescent="0.2">
      <c r="A17" s="124" t="s">
        <v>380</v>
      </c>
      <c r="B17" s="22" t="s">
        <v>213</v>
      </c>
      <c r="C17" s="57">
        <v>3.5609115487</v>
      </c>
      <c r="D17" s="5" t="str">
        <f t="shared" si="1"/>
        <v>N/A</v>
      </c>
      <c r="E17" s="4">
        <v>3.3668595429999999</v>
      </c>
      <c r="F17" s="5" t="str">
        <f t="shared" si="2"/>
        <v>N/A</v>
      </c>
      <c r="G17" s="4">
        <v>6.9506687882999998</v>
      </c>
      <c r="H17" s="5" t="str">
        <f t="shared" si="3"/>
        <v>N/A</v>
      </c>
      <c r="I17" s="6">
        <v>-5.45</v>
      </c>
      <c r="J17" s="6">
        <v>106.4</v>
      </c>
      <c r="K17" s="105" t="str">
        <f t="shared" si="4"/>
        <v>No</v>
      </c>
    </row>
    <row r="18" spans="1:11" x14ac:dyDescent="0.2">
      <c r="A18" s="124" t="s">
        <v>381</v>
      </c>
      <c r="B18" s="22" t="s">
        <v>213</v>
      </c>
      <c r="C18" s="57">
        <v>8.5626869999999994E-3</v>
      </c>
      <c r="D18" s="5" t="str">
        <f t="shared" ref="D18:D33" si="5">IF($B18="N/A","N/A",IF(C18&gt;15,"No",IF(C18&lt;-15,"No","Yes")))</f>
        <v>N/A</v>
      </c>
      <c r="E18" s="4">
        <v>2.5411631E-3</v>
      </c>
      <c r="F18" s="5" t="str">
        <f t="shared" si="2"/>
        <v>N/A</v>
      </c>
      <c r="G18" s="4">
        <v>5.46161E-5</v>
      </c>
      <c r="H18" s="5" t="str">
        <f t="shared" si="3"/>
        <v>N/A</v>
      </c>
      <c r="I18" s="6">
        <v>-70.3</v>
      </c>
      <c r="J18" s="6">
        <v>-97.9</v>
      </c>
      <c r="K18" s="105" t="str">
        <f t="shared" si="4"/>
        <v>No</v>
      </c>
    </row>
    <row r="19" spans="1:11" x14ac:dyDescent="0.2">
      <c r="A19" s="124" t="s">
        <v>382</v>
      </c>
      <c r="B19" s="22" t="s">
        <v>213</v>
      </c>
      <c r="C19" s="57">
        <v>20.95467515</v>
      </c>
      <c r="D19" s="5" t="str">
        <f t="shared" si="5"/>
        <v>N/A</v>
      </c>
      <c r="E19" s="4">
        <v>20.327670875999999</v>
      </c>
      <c r="F19" s="5" t="str">
        <f t="shared" si="2"/>
        <v>N/A</v>
      </c>
      <c r="G19" s="4">
        <v>15.944309012</v>
      </c>
      <c r="H19" s="5" t="str">
        <f t="shared" si="3"/>
        <v>N/A</v>
      </c>
      <c r="I19" s="6">
        <v>-2.99</v>
      </c>
      <c r="J19" s="6">
        <v>-21.6</v>
      </c>
      <c r="K19" s="105" t="str">
        <f t="shared" si="4"/>
        <v>Yes</v>
      </c>
    </row>
    <row r="20" spans="1:11" x14ac:dyDescent="0.2">
      <c r="A20" s="124" t="s">
        <v>384</v>
      </c>
      <c r="B20" s="22" t="s">
        <v>213</v>
      </c>
      <c r="C20" s="57">
        <v>10.967144755</v>
      </c>
      <c r="D20" s="5" t="str">
        <f t="shared" si="5"/>
        <v>N/A</v>
      </c>
      <c r="E20" s="4">
        <v>9.8993729679999998</v>
      </c>
      <c r="F20" s="5" t="str">
        <f t="shared" si="2"/>
        <v>N/A</v>
      </c>
      <c r="G20" s="4">
        <v>5.0154823111000004</v>
      </c>
      <c r="H20" s="5" t="str">
        <f t="shared" si="3"/>
        <v>N/A</v>
      </c>
      <c r="I20" s="6">
        <v>-9.74</v>
      </c>
      <c r="J20" s="6">
        <v>-49.3</v>
      </c>
      <c r="K20" s="105" t="str">
        <f t="shared" si="4"/>
        <v>No</v>
      </c>
    </row>
    <row r="21" spans="1:11" x14ac:dyDescent="0.2">
      <c r="A21" s="124" t="s">
        <v>385</v>
      </c>
      <c r="B21" s="22" t="s">
        <v>213</v>
      </c>
      <c r="C21" s="57">
        <v>0.8383760603</v>
      </c>
      <c r="D21" s="5" t="str">
        <f t="shared" si="5"/>
        <v>N/A</v>
      </c>
      <c r="E21" s="4">
        <v>1.2464707329</v>
      </c>
      <c r="F21" s="5" t="str">
        <f t="shared" si="2"/>
        <v>N/A</v>
      </c>
      <c r="G21" s="4">
        <v>4.6692705823000002</v>
      </c>
      <c r="H21" s="5" t="str">
        <f t="shared" si="3"/>
        <v>N/A</v>
      </c>
      <c r="I21" s="6">
        <v>48.68</v>
      </c>
      <c r="J21" s="6">
        <v>274.60000000000002</v>
      </c>
      <c r="K21" s="105" t="str">
        <f t="shared" si="4"/>
        <v>No</v>
      </c>
    </row>
    <row r="22" spans="1:11" x14ac:dyDescent="0.2">
      <c r="A22" s="124" t="s">
        <v>386</v>
      </c>
      <c r="B22" s="22" t="s">
        <v>213</v>
      </c>
      <c r="C22" s="57">
        <v>3.0442960995999999</v>
      </c>
      <c r="D22" s="5" t="str">
        <f t="shared" si="5"/>
        <v>N/A</v>
      </c>
      <c r="E22" s="4">
        <v>3.0905080601999999</v>
      </c>
      <c r="F22" s="5" t="str">
        <f t="shared" si="2"/>
        <v>N/A</v>
      </c>
      <c r="G22" s="4">
        <v>2.9707904676000001</v>
      </c>
      <c r="H22" s="5" t="str">
        <f t="shared" si="3"/>
        <v>N/A</v>
      </c>
      <c r="I22" s="6">
        <v>1.518</v>
      </c>
      <c r="J22" s="6">
        <v>-3.87</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1748</v>
      </c>
      <c r="J24" s="6" t="s">
        <v>1748</v>
      </c>
      <c r="K24" s="105" t="str">
        <f t="shared" si="4"/>
        <v>N/A</v>
      </c>
    </row>
    <row r="25" spans="1:11" x14ac:dyDescent="0.2">
      <c r="A25" s="124" t="s">
        <v>391</v>
      </c>
      <c r="B25" s="22" t="s">
        <v>213</v>
      </c>
      <c r="C25" s="57">
        <v>0</v>
      </c>
      <c r="D25" s="5" t="str">
        <f t="shared" si="5"/>
        <v>N/A</v>
      </c>
      <c r="E25" s="4">
        <v>0</v>
      </c>
      <c r="F25" s="5" t="str">
        <f t="shared" si="2"/>
        <v>N/A</v>
      </c>
      <c r="G25" s="4">
        <v>0.33233922849999997</v>
      </c>
      <c r="H25" s="5" t="str">
        <f t="shared" si="3"/>
        <v>N/A</v>
      </c>
      <c r="I25" s="6" t="s">
        <v>1748</v>
      </c>
      <c r="J25" s="6" t="s">
        <v>1748</v>
      </c>
      <c r="K25" s="105" t="str">
        <f t="shared" si="4"/>
        <v>N/A</v>
      </c>
    </row>
    <row r="26" spans="1:11" x14ac:dyDescent="0.2">
      <c r="A26" s="124" t="s">
        <v>392</v>
      </c>
      <c r="B26" s="22" t="s">
        <v>213</v>
      </c>
      <c r="C26" s="57">
        <v>0.93996206019999995</v>
      </c>
      <c r="D26" s="5" t="str">
        <f t="shared" si="5"/>
        <v>N/A</v>
      </c>
      <c r="E26" s="4">
        <v>1.0562162747999999</v>
      </c>
      <c r="F26" s="5" t="str">
        <f t="shared" si="2"/>
        <v>N/A</v>
      </c>
      <c r="G26" s="4">
        <v>0.4954776468</v>
      </c>
      <c r="H26" s="5" t="str">
        <f t="shared" si="3"/>
        <v>N/A</v>
      </c>
      <c r="I26" s="6">
        <v>12.37</v>
      </c>
      <c r="J26" s="6">
        <v>-53.1</v>
      </c>
      <c r="K26" s="105" t="str">
        <f t="shared" si="4"/>
        <v>No</v>
      </c>
    </row>
    <row r="27" spans="1:11" x14ac:dyDescent="0.2">
      <c r="A27" s="124" t="s">
        <v>393</v>
      </c>
      <c r="B27" s="22" t="s">
        <v>213</v>
      </c>
      <c r="C27" s="57">
        <v>0</v>
      </c>
      <c r="D27" s="5" t="str">
        <f t="shared" si="5"/>
        <v>N/A</v>
      </c>
      <c r="E27" s="4">
        <v>0</v>
      </c>
      <c r="F27" s="5" t="str">
        <f t="shared" si="2"/>
        <v>N/A</v>
      </c>
      <c r="G27" s="4">
        <v>0</v>
      </c>
      <c r="H27" s="5" t="str">
        <f t="shared" si="3"/>
        <v>N/A</v>
      </c>
      <c r="I27" s="6" t="s">
        <v>1748</v>
      </c>
      <c r="J27" s="6" t="s">
        <v>1748</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0.16551459139999999</v>
      </c>
      <c r="D29" s="5" t="str">
        <f t="shared" si="5"/>
        <v>N/A</v>
      </c>
      <c r="E29" s="4">
        <v>0.14877904680000001</v>
      </c>
      <c r="F29" s="5" t="str">
        <f t="shared" si="2"/>
        <v>N/A</v>
      </c>
      <c r="G29" s="4">
        <v>1.0289681289999999</v>
      </c>
      <c r="H29" s="5" t="str">
        <f t="shared" si="3"/>
        <v>N/A</v>
      </c>
      <c r="I29" s="6">
        <v>-10.1</v>
      </c>
      <c r="J29" s="6">
        <v>591.6</v>
      </c>
      <c r="K29" s="105" t="str">
        <f t="shared" si="4"/>
        <v>No</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99.978670008999998</v>
      </c>
      <c r="D31" s="5" t="str">
        <f t="shared" si="5"/>
        <v>N/A</v>
      </c>
      <c r="E31" s="4">
        <v>99.996067248000003</v>
      </c>
      <c r="F31" s="5" t="str">
        <f t="shared" si="2"/>
        <v>N/A</v>
      </c>
      <c r="G31" s="4">
        <v>100</v>
      </c>
      <c r="H31" s="5" t="str">
        <f t="shared" si="3"/>
        <v>N/A</v>
      </c>
      <c r="I31" s="6">
        <v>1.7399999999999999E-2</v>
      </c>
      <c r="J31" s="6">
        <v>3.8999999999999998E-3</v>
      </c>
      <c r="K31" s="105" t="str">
        <f t="shared" ref="K31:K43" si="6">IF(J31="Div by 0", "N/A", IF(J31="N/A","N/A", IF(J31&gt;30, "No", IF(J31&lt;-30, "No", "Yes"))))</f>
        <v>Yes</v>
      </c>
    </row>
    <row r="32" spans="1:11" x14ac:dyDescent="0.2">
      <c r="A32" s="124" t="s">
        <v>39</v>
      </c>
      <c r="B32" s="22" t="s">
        <v>267</v>
      </c>
      <c r="C32" s="57">
        <v>99.973445362999996</v>
      </c>
      <c r="D32" s="5" t="str">
        <f>IF($B32="N/A","N/A",IF(C32&gt;100,"No",IF(C32&lt;85,"No","Yes")))</f>
        <v>Yes</v>
      </c>
      <c r="E32" s="4">
        <v>99.994103366000004</v>
      </c>
      <c r="F32" s="5" t="str">
        <f>IF($B32="N/A","N/A",IF(E32&gt;100,"No",IF(E32&lt;85,"No","Yes")))</f>
        <v>Yes</v>
      </c>
      <c r="G32" s="4">
        <v>100</v>
      </c>
      <c r="H32" s="5" t="str">
        <f>IF($B32="N/A","N/A",IF(G32&gt;100,"No",IF(G32&lt;85,"No","Yes")))</f>
        <v>Yes</v>
      </c>
      <c r="I32" s="6">
        <v>2.07E-2</v>
      </c>
      <c r="J32" s="6">
        <v>5.8999999999999999E-3</v>
      </c>
      <c r="K32" s="105" t="str">
        <f t="shared" si="6"/>
        <v>Yes</v>
      </c>
    </row>
    <row r="33" spans="1:11" x14ac:dyDescent="0.2">
      <c r="A33" s="124" t="s">
        <v>905</v>
      </c>
      <c r="B33" s="22" t="s">
        <v>213</v>
      </c>
      <c r="C33" s="57">
        <v>63.236563535999998</v>
      </c>
      <c r="D33" s="5" t="str">
        <f t="shared" si="5"/>
        <v>N/A</v>
      </c>
      <c r="E33" s="4">
        <v>64.500764344999993</v>
      </c>
      <c r="F33" s="5" t="str">
        <f t="shared" si="2"/>
        <v>N/A</v>
      </c>
      <c r="G33" s="4">
        <v>69.898941019999995</v>
      </c>
      <c r="H33" s="5" t="str">
        <f t="shared" si="3"/>
        <v>N/A</v>
      </c>
      <c r="I33" s="6">
        <v>1.9990000000000001</v>
      </c>
      <c r="J33" s="6">
        <v>8.3689999999999998</v>
      </c>
      <c r="K33" s="105" t="str">
        <f t="shared" si="6"/>
        <v>Yes</v>
      </c>
    </row>
    <row r="34" spans="1:11" x14ac:dyDescent="0.2">
      <c r="A34" s="124" t="s">
        <v>846</v>
      </c>
      <c r="B34" s="22" t="s">
        <v>268</v>
      </c>
      <c r="C34" s="57">
        <v>9.1490802510000009</v>
      </c>
      <c r="D34" s="5" t="str">
        <f>IF($B34="N/A","N/A",IF(C34&gt;25,"No",IF(C34&lt;5,"No","Yes")))</f>
        <v>Yes</v>
      </c>
      <c r="E34" s="4">
        <v>9.3300050855999999</v>
      </c>
      <c r="F34" s="5" t="str">
        <f>IF($B34="N/A","N/A",IF(E34&gt;25,"No",IF(E34&lt;5,"No","Yes")))</f>
        <v>Yes</v>
      </c>
      <c r="G34" s="4">
        <v>8.1826724279</v>
      </c>
      <c r="H34" s="5" t="str">
        <f>IF($B34="N/A","N/A",IF(G34&gt;25,"No",IF(G34&lt;5,"No","Yes")))</f>
        <v>Yes</v>
      </c>
      <c r="I34" s="6">
        <v>1.978</v>
      </c>
      <c r="J34" s="6">
        <v>-12.3</v>
      </c>
      <c r="K34" s="105" t="str">
        <f t="shared" si="6"/>
        <v>Yes</v>
      </c>
    </row>
    <row r="35" spans="1:11" x14ac:dyDescent="0.2">
      <c r="A35" s="124" t="s">
        <v>847</v>
      </c>
      <c r="B35" s="22" t="s">
        <v>269</v>
      </c>
      <c r="C35" s="57">
        <v>39.119721466000001</v>
      </c>
      <c r="D35" s="5" t="str">
        <f>IF($B35="N/A","N/A",IF(C35&gt;70,"No",IF(C35&lt;40,"No","Yes")))</f>
        <v>No</v>
      </c>
      <c r="E35" s="4">
        <v>38.965185603999998</v>
      </c>
      <c r="F35" s="5" t="str">
        <f>IF($B35="N/A","N/A",IF(E35&gt;70,"No",IF(E35&lt;40,"No","Yes")))</f>
        <v>No</v>
      </c>
      <c r="G35" s="4">
        <v>41.762888932000003</v>
      </c>
      <c r="H35" s="5" t="str">
        <f>IF($B35="N/A","N/A",IF(G35&gt;70,"No",IF(G35&lt;40,"No","Yes")))</f>
        <v>Yes</v>
      </c>
      <c r="I35" s="6">
        <v>-0.39500000000000002</v>
      </c>
      <c r="J35" s="6">
        <v>7.18</v>
      </c>
      <c r="K35" s="105" t="str">
        <f t="shared" si="6"/>
        <v>Yes</v>
      </c>
    </row>
    <row r="36" spans="1:11" x14ac:dyDescent="0.2">
      <c r="A36" s="124" t="s">
        <v>848</v>
      </c>
      <c r="B36" s="22" t="s">
        <v>270</v>
      </c>
      <c r="C36" s="57">
        <v>51.728957389000001</v>
      </c>
      <c r="D36" s="5" t="str">
        <f>IF($B36="N/A","N/A",IF(C36&gt;55,"No",IF(C36&lt;20,"No","Yes")))</f>
        <v>Yes</v>
      </c>
      <c r="E36" s="4">
        <v>51.697941849000003</v>
      </c>
      <c r="F36" s="5" t="str">
        <f>IF($B36="N/A","N/A",IF(E36&gt;55,"No",IF(E36&lt;20,"No","Yes")))</f>
        <v>Yes</v>
      </c>
      <c r="G36" s="4">
        <v>50.050205888999997</v>
      </c>
      <c r="H36" s="5" t="str">
        <f>IF($B36="N/A","N/A",IF(G36&gt;55,"No",IF(G36&lt;20,"No","Yes")))</f>
        <v>Yes</v>
      </c>
      <c r="I36" s="6">
        <v>-0.06</v>
      </c>
      <c r="J36" s="6">
        <v>-3.19</v>
      </c>
      <c r="K36" s="105" t="str">
        <f t="shared" si="6"/>
        <v>Yes</v>
      </c>
    </row>
    <row r="37" spans="1:11" x14ac:dyDescent="0.2">
      <c r="A37" s="124" t="s">
        <v>163</v>
      </c>
      <c r="B37" s="22" t="s">
        <v>246</v>
      </c>
      <c r="C37" s="57">
        <v>0</v>
      </c>
      <c r="D37" s="5" t="str">
        <f>IF($B37="N/A","N/A",IF(C37&gt;95,"Yes","No"))</f>
        <v>No</v>
      </c>
      <c r="E37" s="4">
        <v>0</v>
      </c>
      <c r="F37" s="5" t="str">
        <f>IF($B37="N/A","N/A",IF(E37&gt;95,"Yes","No"))</f>
        <v>No</v>
      </c>
      <c r="G37" s="4">
        <v>44.087324658</v>
      </c>
      <c r="H37" s="5" t="str">
        <f>IF($B37="N/A","N/A",IF(G37&gt;95,"Yes","No"))</f>
        <v>No</v>
      </c>
      <c r="I37" s="6" t="s">
        <v>1748</v>
      </c>
      <c r="J37" s="6" t="s">
        <v>1748</v>
      </c>
      <c r="K37" s="105" t="str">
        <f t="shared" si="6"/>
        <v>N/A</v>
      </c>
    </row>
    <row r="38" spans="1:11" x14ac:dyDescent="0.2">
      <c r="A38" s="124"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05" t="str">
        <f t="shared" si="6"/>
        <v>Yes</v>
      </c>
    </row>
    <row r="39" spans="1:11" x14ac:dyDescent="0.2">
      <c r="A39" s="124" t="s">
        <v>42</v>
      </c>
      <c r="B39" s="22" t="s">
        <v>213</v>
      </c>
      <c r="C39" s="57">
        <v>100</v>
      </c>
      <c r="D39" s="5" t="str">
        <f t="shared" si="7"/>
        <v>N/A</v>
      </c>
      <c r="E39" s="4">
        <v>100</v>
      </c>
      <c r="F39" s="5" t="str">
        <f>IF($B39="N/A","N/A",IF(E39&gt;15,"No",IF(E39&lt;-15,"No","Yes")))</f>
        <v>N/A</v>
      </c>
      <c r="G39" s="4">
        <v>100</v>
      </c>
      <c r="H39" s="5" t="str">
        <f>IF($B39="N/A","N/A",IF(G39&gt;15,"No",IF(G39&lt;-15,"No","Yes")))</f>
        <v>N/A</v>
      </c>
      <c r="I39" s="6">
        <v>0</v>
      </c>
      <c r="J39" s="6">
        <v>0</v>
      </c>
      <c r="K39" s="105" t="str">
        <f t="shared" si="6"/>
        <v>Yes</v>
      </c>
    </row>
    <row r="40" spans="1:11" x14ac:dyDescent="0.2">
      <c r="A40" s="124" t="s">
        <v>43</v>
      </c>
      <c r="B40" s="22" t="s">
        <v>223</v>
      </c>
      <c r="C40" s="57">
        <v>0</v>
      </c>
      <c r="D40" s="5" t="str">
        <f>IF($B40="N/A","N/A",IF(C40&gt;100,"No",IF(C40&lt;98,"No","Yes")))</f>
        <v>No</v>
      </c>
      <c r="E40" s="4">
        <v>0</v>
      </c>
      <c r="F40" s="5" t="str">
        <f>IF($B40="N/A","N/A",IF(E40&gt;100,"No",IF(E40&lt;98,"No","Yes")))</f>
        <v>No</v>
      </c>
      <c r="G40" s="4">
        <v>38.319450959999998</v>
      </c>
      <c r="H40" s="5" t="str">
        <f>IF($B40="N/A","N/A",IF(G40&gt;100,"No",IF(G40&lt;98,"No","Yes")))</f>
        <v>No</v>
      </c>
      <c r="I40" s="6" t="s">
        <v>1748</v>
      </c>
      <c r="J40" s="6" t="s">
        <v>1748</v>
      </c>
      <c r="K40" s="105" t="str">
        <f t="shared" si="6"/>
        <v>N/A</v>
      </c>
    </row>
    <row r="41" spans="1:11" x14ac:dyDescent="0.2">
      <c r="A41" s="124" t="s">
        <v>44</v>
      </c>
      <c r="B41" s="22" t="s">
        <v>213</v>
      </c>
      <c r="C41" s="57" t="s">
        <v>1748</v>
      </c>
      <c r="D41" s="5" t="str">
        <f t="shared" si="7"/>
        <v>N/A</v>
      </c>
      <c r="E41" s="4" t="s">
        <v>1748</v>
      </c>
      <c r="F41" s="5" t="str">
        <f t="shared" ref="F41:F47" si="8">IF($B41="N/A","N/A",IF(E41&gt;15,"No",IF(E41&lt;-15,"No","Yes")))</f>
        <v>N/A</v>
      </c>
      <c r="G41" s="4">
        <v>48.766045007000002</v>
      </c>
      <c r="H41" s="5" t="str">
        <f t="shared" ref="H41:H47" si="9">IF($B41="N/A","N/A",IF(G41&gt;15,"No",IF(G41&lt;-15,"No","Yes")))</f>
        <v>N/A</v>
      </c>
      <c r="I41" s="6" t="s">
        <v>1748</v>
      </c>
      <c r="J41" s="6" t="s">
        <v>1748</v>
      </c>
      <c r="K41" s="105" t="str">
        <f t="shared" si="6"/>
        <v>N/A</v>
      </c>
    </row>
    <row r="42" spans="1:11" x14ac:dyDescent="0.2">
      <c r="A42" s="124" t="s">
        <v>45</v>
      </c>
      <c r="B42" s="22" t="s">
        <v>213</v>
      </c>
      <c r="C42" s="57" t="s">
        <v>1748</v>
      </c>
      <c r="D42" s="5" t="str">
        <f t="shared" si="7"/>
        <v>N/A</v>
      </c>
      <c r="E42" s="4" t="s">
        <v>1748</v>
      </c>
      <c r="F42" s="5" t="str">
        <f t="shared" si="8"/>
        <v>N/A</v>
      </c>
      <c r="G42" s="4">
        <v>21.302517339000001</v>
      </c>
      <c r="H42" s="5" t="str">
        <f t="shared" si="9"/>
        <v>N/A</v>
      </c>
      <c r="I42" s="6" t="s">
        <v>1748</v>
      </c>
      <c r="J42" s="6" t="s">
        <v>1748</v>
      </c>
      <c r="K42" s="105" t="str">
        <f t="shared" si="6"/>
        <v>N/A</v>
      </c>
    </row>
    <row r="43" spans="1:11" x14ac:dyDescent="0.2">
      <c r="A43" s="124" t="s">
        <v>50</v>
      </c>
      <c r="B43" s="22" t="s">
        <v>213</v>
      </c>
      <c r="C43" s="57" t="s">
        <v>1748</v>
      </c>
      <c r="D43" s="5" t="str">
        <f t="shared" si="7"/>
        <v>N/A</v>
      </c>
      <c r="E43" s="4" t="s">
        <v>1748</v>
      </c>
      <c r="F43" s="5" t="str">
        <f t="shared" si="8"/>
        <v>N/A</v>
      </c>
      <c r="G43" s="4">
        <v>0</v>
      </c>
      <c r="H43" s="5" t="str">
        <f t="shared" si="9"/>
        <v>N/A</v>
      </c>
      <c r="I43" s="6" t="s">
        <v>1748</v>
      </c>
      <c r="J43" s="6" t="s">
        <v>1748</v>
      </c>
      <c r="K43" s="105" t="str">
        <f t="shared" si="6"/>
        <v>N/A</v>
      </c>
    </row>
    <row r="44" spans="1:11" x14ac:dyDescent="0.2">
      <c r="A44" s="124" t="s">
        <v>908</v>
      </c>
      <c r="B44" s="22" t="s">
        <v>213</v>
      </c>
      <c r="C44" s="57">
        <v>96.105235730000004</v>
      </c>
      <c r="D44" s="5" t="str">
        <f t="shared" si="7"/>
        <v>N/A</v>
      </c>
      <c r="E44" s="4">
        <v>95.659390974000004</v>
      </c>
      <c r="F44" s="5" t="str">
        <f t="shared" si="8"/>
        <v>N/A</v>
      </c>
      <c r="G44" s="4">
        <v>92.023885824000004</v>
      </c>
      <c r="H44" s="5" t="str">
        <f t="shared" si="9"/>
        <v>N/A</v>
      </c>
      <c r="I44" s="6">
        <v>-0.46400000000000002</v>
      </c>
      <c r="J44" s="6">
        <v>-3.8</v>
      </c>
      <c r="K44" s="105" t="str">
        <f>IF(J44="Div by 0", "N/A", IF(J44="N/A","N/A", IF(J44&gt;30, "No", IF(J44&lt;-30, "No", "Yes"))))</f>
        <v>Yes</v>
      </c>
    </row>
    <row r="45" spans="1:11" x14ac:dyDescent="0.2">
      <c r="A45" s="124" t="s">
        <v>909</v>
      </c>
      <c r="B45" s="22" t="s">
        <v>213</v>
      </c>
      <c r="C45" s="57">
        <v>3.8828256131000001</v>
      </c>
      <c r="D45" s="5" t="str">
        <f t="shared" si="7"/>
        <v>N/A</v>
      </c>
      <c r="E45" s="4">
        <v>4.3286595093000004</v>
      </c>
      <c r="F45" s="5" t="str">
        <f t="shared" si="8"/>
        <v>N/A</v>
      </c>
      <c r="G45" s="4">
        <v>7.9442183487999998</v>
      </c>
      <c r="H45" s="5" t="str">
        <f t="shared" si="9"/>
        <v>N/A</v>
      </c>
      <c r="I45" s="6">
        <v>11.48</v>
      </c>
      <c r="J45" s="6">
        <v>83.53</v>
      </c>
      <c r="K45" s="105" t="str">
        <f>IF(J45="Div by 0", "N/A", IF(J45="N/A","N/A", IF(J45&gt;30, "No", IF(J45&lt;-30, "No", "Yes"))))</f>
        <v>No</v>
      </c>
    </row>
    <row r="46" spans="1:11" x14ac:dyDescent="0.2">
      <c r="A46" s="124" t="s">
        <v>932</v>
      </c>
      <c r="B46" s="22" t="s">
        <v>213</v>
      </c>
      <c r="C46" s="57">
        <v>8.5626869999999994E-3</v>
      </c>
      <c r="D46" s="5" t="str">
        <f t="shared" si="7"/>
        <v>N/A</v>
      </c>
      <c r="E46" s="4">
        <v>2.5411631E-3</v>
      </c>
      <c r="F46" s="5" t="str">
        <f t="shared" si="8"/>
        <v>N/A</v>
      </c>
      <c r="G46" s="4">
        <v>5.46161E-5</v>
      </c>
      <c r="H46" s="5" t="str">
        <f t="shared" si="9"/>
        <v>N/A</v>
      </c>
      <c r="I46" s="6">
        <v>-70.3</v>
      </c>
      <c r="J46" s="6">
        <v>-97.9</v>
      </c>
      <c r="K46" s="105" t="str">
        <f>IF(J46="Div by 0", "N/A", IF(J46="N/A","N/A", IF(J46&gt;30, "No", IF(J46&lt;-30, "No", "Yes"))))</f>
        <v>No</v>
      </c>
    </row>
    <row r="47" spans="1:11" x14ac:dyDescent="0.2">
      <c r="A47" s="131" t="s">
        <v>920</v>
      </c>
      <c r="B47" s="113" t="s">
        <v>213</v>
      </c>
      <c r="C47" s="130">
        <v>1.1938656799999999E-2</v>
      </c>
      <c r="D47" s="114" t="str">
        <f t="shared" si="7"/>
        <v>N/A</v>
      </c>
      <c r="E47" s="118">
        <v>1.1949516800000001E-2</v>
      </c>
      <c r="F47" s="114" t="str">
        <f t="shared" si="8"/>
        <v>N/A</v>
      </c>
      <c r="G47" s="118">
        <v>3.18958274E-2</v>
      </c>
      <c r="H47" s="114" t="str">
        <f t="shared" si="9"/>
        <v>N/A</v>
      </c>
      <c r="I47" s="115">
        <v>9.0999999999999998E-2</v>
      </c>
      <c r="J47" s="115">
        <v>166.9</v>
      </c>
      <c r="K47" s="116" t="str">
        <f>IF(J47="Div by 0", "N/A", IF(J47="N/A","N/A", IF(J47&gt;30, "No", IF(J47&lt;-30, "No", "Yes"))))</f>
        <v>No</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0</v>
      </c>
      <c r="D6" s="5" t="str">
        <f t="shared" ref="D6:D15" si="0">IF($B6="N/A","N/A",IF(C6&lt;0,"No","Yes"))</f>
        <v>N/A</v>
      </c>
      <c r="E6" s="56">
        <v>0</v>
      </c>
      <c r="F6" s="5" t="str">
        <f t="shared" ref="F6:F15" si="1">IF($B6="N/A","N/A",IF(E6&lt;0,"No","Yes"))</f>
        <v>N/A</v>
      </c>
      <c r="G6" s="56">
        <v>155544</v>
      </c>
      <c r="H6" s="5" t="str">
        <f t="shared" ref="H6:H15" si="2">IF($B6="N/A","N/A",IF(G6&lt;0,"No","Yes"))</f>
        <v>N/A</v>
      </c>
      <c r="I6" s="6" t="s">
        <v>1748</v>
      </c>
      <c r="J6" s="6" t="s">
        <v>1748</v>
      </c>
      <c r="K6" s="105" t="str">
        <f t="shared" ref="K6:K15" si="3">IF(J6="Div by 0", "N/A", IF(J6="N/A","N/A", IF(J6&gt;30, "No", IF(J6&lt;-30, "No", "Yes"))))</f>
        <v>N/A</v>
      </c>
    </row>
    <row r="7" spans="1:11" x14ac:dyDescent="0.2">
      <c r="A7" s="125" t="s">
        <v>442</v>
      </c>
      <c r="B7" s="3" t="s">
        <v>213</v>
      </c>
      <c r="C7" s="57" t="s">
        <v>1748</v>
      </c>
      <c r="D7" s="5" t="str">
        <f t="shared" si="0"/>
        <v>N/A</v>
      </c>
      <c r="E7" s="57" t="s">
        <v>1748</v>
      </c>
      <c r="F7" s="5" t="str">
        <f t="shared" si="1"/>
        <v>N/A</v>
      </c>
      <c r="G7" s="57">
        <v>24.627758062000002</v>
      </c>
      <c r="H7" s="5" t="str">
        <f t="shared" si="2"/>
        <v>N/A</v>
      </c>
      <c r="I7" s="6" t="s">
        <v>1748</v>
      </c>
      <c r="J7" s="6" t="s">
        <v>1748</v>
      </c>
      <c r="K7" s="105" t="str">
        <f t="shared" si="3"/>
        <v>N/A</v>
      </c>
    </row>
    <row r="8" spans="1:11" x14ac:dyDescent="0.2">
      <c r="A8" s="125" t="s">
        <v>443</v>
      </c>
      <c r="B8" s="3" t="s">
        <v>213</v>
      </c>
      <c r="C8" s="57" t="s">
        <v>1748</v>
      </c>
      <c r="D8" s="5" t="str">
        <f t="shared" si="0"/>
        <v>N/A</v>
      </c>
      <c r="E8" s="57" t="s">
        <v>1748</v>
      </c>
      <c r="F8" s="5" t="str">
        <f t="shared" si="1"/>
        <v>N/A</v>
      </c>
      <c r="G8" s="57">
        <v>64.422285656</v>
      </c>
      <c r="H8" s="5" t="str">
        <f t="shared" si="2"/>
        <v>N/A</v>
      </c>
      <c r="I8" s="6" t="s">
        <v>1748</v>
      </c>
      <c r="J8" s="6" t="s">
        <v>1748</v>
      </c>
      <c r="K8" s="105" t="str">
        <f t="shared" si="3"/>
        <v>N/A</v>
      </c>
    </row>
    <row r="9" spans="1:11" x14ac:dyDescent="0.2">
      <c r="A9" s="125" t="s">
        <v>444</v>
      </c>
      <c r="B9" s="3" t="s">
        <v>213</v>
      </c>
      <c r="C9" s="57" t="s">
        <v>1748</v>
      </c>
      <c r="D9" s="5" t="str">
        <f t="shared" si="0"/>
        <v>N/A</v>
      </c>
      <c r="E9" s="57" t="s">
        <v>1748</v>
      </c>
      <c r="F9" s="5" t="str">
        <f t="shared" si="1"/>
        <v>N/A</v>
      </c>
      <c r="G9" s="57">
        <v>5.9545851978000002</v>
      </c>
      <c r="H9" s="5" t="str">
        <f t="shared" si="2"/>
        <v>N/A</v>
      </c>
      <c r="I9" s="6" t="s">
        <v>1748</v>
      </c>
      <c r="J9" s="6" t="s">
        <v>1748</v>
      </c>
      <c r="K9" s="105" t="str">
        <f t="shared" si="3"/>
        <v>N/A</v>
      </c>
    </row>
    <row r="10" spans="1:11" x14ac:dyDescent="0.2">
      <c r="A10" s="125" t="s">
        <v>445</v>
      </c>
      <c r="B10" s="3" t="s">
        <v>213</v>
      </c>
      <c r="C10" s="57" t="s">
        <v>1748</v>
      </c>
      <c r="D10" s="5" t="str">
        <f t="shared" si="0"/>
        <v>N/A</v>
      </c>
      <c r="E10" s="57" t="s">
        <v>1748</v>
      </c>
      <c r="F10" s="5" t="str">
        <f t="shared" si="1"/>
        <v>N/A</v>
      </c>
      <c r="G10" s="57">
        <v>4.1525227588</v>
      </c>
      <c r="H10" s="5" t="str">
        <f t="shared" si="2"/>
        <v>N/A</v>
      </c>
      <c r="I10" s="6" t="s">
        <v>1748</v>
      </c>
      <c r="J10" s="6" t="s">
        <v>1748</v>
      </c>
      <c r="K10" s="105" t="str">
        <f t="shared" si="3"/>
        <v>N/A</v>
      </c>
    </row>
    <row r="11" spans="1:11" x14ac:dyDescent="0.2">
      <c r="A11" s="125" t="s">
        <v>1616</v>
      </c>
      <c r="B11" s="3" t="s">
        <v>213</v>
      </c>
      <c r="C11" s="57" t="s">
        <v>1748</v>
      </c>
      <c r="D11" s="5" t="str">
        <f t="shared" si="0"/>
        <v>N/A</v>
      </c>
      <c r="E11" s="57" t="s">
        <v>1748</v>
      </c>
      <c r="F11" s="5" t="str">
        <f t="shared" si="1"/>
        <v>N/A</v>
      </c>
      <c r="G11" s="57">
        <v>99.092861184</v>
      </c>
      <c r="H11" s="5" t="str">
        <f t="shared" si="2"/>
        <v>N/A</v>
      </c>
      <c r="I11" s="6" t="s">
        <v>1748</v>
      </c>
      <c r="J11" s="6" t="s">
        <v>1748</v>
      </c>
      <c r="K11" s="105" t="str">
        <f t="shared" si="3"/>
        <v>N/A</v>
      </c>
    </row>
    <row r="12" spans="1:11" x14ac:dyDescent="0.2">
      <c r="A12" s="125" t="s">
        <v>16</v>
      </c>
      <c r="B12" s="3" t="s">
        <v>213</v>
      </c>
      <c r="C12" s="57" t="s">
        <v>1748</v>
      </c>
      <c r="D12" s="5" t="str">
        <f t="shared" si="0"/>
        <v>N/A</v>
      </c>
      <c r="E12" s="57" t="s">
        <v>1748</v>
      </c>
      <c r="F12" s="5" t="str">
        <f t="shared" si="1"/>
        <v>N/A</v>
      </c>
      <c r="G12" s="57">
        <v>0</v>
      </c>
      <c r="H12" s="5" t="str">
        <f t="shared" si="2"/>
        <v>N/A</v>
      </c>
      <c r="I12" s="6" t="s">
        <v>1748</v>
      </c>
      <c r="J12" s="6" t="s">
        <v>1748</v>
      </c>
      <c r="K12" s="105" t="str">
        <f t="shared" si="3"/>
        <v>N/A</v>
      </c>
    </row>
    <row r="13" spans="1:11" x14ac:dyDescent="0.2">
      <c r="A13" s="125" t="s">
        <v>36</v>
      </c>
      <c r="B13" s="3" t="s">
        <v>213</v>
      </c>
      <c r="C13" s="57" t="s">
        <v>1748</v>
      </c>
      <c r="D13" s="5" t="str">
        <f t="shared" si="0"/>
        <v>N/A</v>
      </c>
      <c r="E13" s="57" t="s">
        <v>1748</v>
      </c>
      <c r="F13" s="5" t="str">
        <f t="shared" si="1"/>
        <v>N/A</v>
      </c>
      <c r="G13" s="57" t="s">
        <v>1748</v>
      </c>
      <c r="H13" s="5" t="str">
        <f t="shared" si="2"/>
        <v>N/A</v>
      </c>
      <c r="I13" s="6" t="s">
        <v>1748</v>
      </c>
      <c r="J13" s="6" t="s">
        <v>1748</v>
      </c>
      <c r="K13" s="105" t="str">
        <f t="shared" si="3"/>
        <v>N/A</v>
      </c>
    </row>
    <row r="14" spans="1:11" x14ac:dyDescent="0.2">
      <c r="A14" s="125" t="s">
        <v>37</v>
      </c>
      <c r="B14" s="3" t="s">
        <v>213</v>
      </c>
      <c r="C14" s="57" t="s">
        <v>1748</v>
      </c>
      <c r="D14" s="5" t="str">
        <f t="shared" si="0"/>
        <v>N/A</v>
      </c>
      <c r="E14" s="57" t="s">
        <v>1748</v>
      </c>
      <c r="F14" s="5" t="str">
        <f t="shared" si="1"/>
        <v>N/A</v>
      </c>
      <c r="G14" s="57" t="s">
        <v>1748</v>
      </c>
      <c r="H14" s="5" t="str">
        <f t="shared" si="2"/>
        <v>N/A</v>
      </c>
      <c r="I14" s="6" t="s">
        <v>1748</v>
      </c>
      <c r="J14" s="6" t="s">
        <v>1748</v>
      </c>
      <c r="K14" s="105" t="str">
        <f t="shared" si="3"/>
        <v>N/A</v>
      </c>
    </row>
    <row r="15" spans="1:11" x14ac:dyDescent="0.2">
      <c r="A15" s="125" t="s">
        <v>38</v>
      </c>
      <c r="B15" s="3" t="s">
        <v>213</v>
      </c>
      <c r="C15" s="57" t="s">
        <v>1748</v>
      </c>
      <c r="D15" s="5" t="str">
        <f t="shared" si="0"/>
        <v>N/A</v>
      </c>
      <c r="E15" s="57" t="s">
        <v>1748</v>
      </c>
      <c r="F15" s="5" t="str">
        <f t="shared" si="1"/>
        <v>N/A</v>
      </c>
      <c r="G15" s="57">
        <v>0</v>
      </c>
      <c r="H15" s="5" t="str">
        <f t="shared" si="2"/>
        <v>N/A</v>
      </c>
      <c r="I15" s="6" t="s">
        <v>1748</v>
      </c>
      <c r="J15" s="6" t="s">
        <v>1748</v>
      </c>
      <c r="K15" s="105" t="str">
        <f t="shared" si="3"/>
        <v>N/A</v>
      </c>
    </row>
    <row r="16" spans="1:11" x14ac:dyDescent="0.2">
      <c r="A16" s="125" t="s">
        <v>376</v>
      </c>
      <c r="B16" s="3" t="s">
        <v>213</v>
      </c>
      <c r="C16" s="4" t="s">
        <v>1748</v>
      </c>
      <c r="D16" s="5" t="str">
        <f t="shared" ref="D16:D41" si="4">IF($B16="N/A","N/A",IF(C16&lt;0,"No","Yes"))</f>
        <v>N/A</v>
      </c>
      <c r="E16" s="4" t="s">
        <v>1748</v>
      </c>
      <c r="F16" s="5" t="str">
        <f t="shared" ref="F16:F41" si="5">IF($B16="N/A","N/A",IF(E16&lt;0,"No","Yes"))</f>
        <v>N/A</v>
      </c>
      <c r="G16" s="4">
        <v>0</v>
      </c>
      <c r="H16" s="5" t="str">
        <f t="shared" ref="H16:H41" si="6">IF($B16="N/A","N/A",IF(G16&lt;0,"No","Yes"))</f>
        <v>N/A</v>
      </c>
      <c r="I16" s="6" t="s">
        <v>1748</v>
      </c>
      <c r="J16" s="6" t="s">
        <v>1748</v>
      </c>
      <c r="K16" s="105" t="str">
        <f t="shared" ref="K16:K41" si="7">IF(J16="Div by 0", "N/A", IF(J16="N/A","N/A", IF(J16&gt;30, "No", IF(J16&lt;-30, "No", "Yes"))))</f>
        <v>N/A</v>
      </c>
    </row>
    <row r="17" spans="1:11" x14ac:dyDescent="0.2">
      <c r="A17" s="125" t="s">
        <v>377</v>
      </c>
      <c r="B17" s="3" t="s">
        <v>213</v>
      </c>
      <c r="C17" s="4" t="s">
        <v>1748</v>
      </c>
      <c r="D17" s="5" t="str">
        <f t="shared" si="4"/>
        <v>N/A</v>
      </c>
      <c r="E17" s="4" t="s">
        <v>1748</v>
      </c>
      <c r="F17" s="5" t="str">
        <f t="shared" si="5"/>
        <v>N/A</v>
      </c>
      <c r="G17" s="4">
        <v>0</v>
      </c>
      <c r="H17" s="5" t="str">
        <f t="shared" si="6"/>
        <v>N/A</v>
      </c>
      <c r="I17" s="6" t="s">
        <v>1748</v>
      </c>
      <c r="J17" s="6" t="s">
        <v>1748</v>
      </c>
      <c r="K17" s="105" t="str">
        <f t="shared" si="7"/>
        <v>N/A</v>
      </c>
    </row>
    <row r="18" spans="1:11" x14ac:dyDescent="0.2">
      <c r="A18" s="125" t="s">
        <v>378</v>
      </c>
      <c r="B18" s="3" t="s">
        <v>213</v>
      </c>
      <c r="C18" s="4" t="s">
        <v>1748</v>
      </c>
      <c r="D18" s="5" t="str">
        <f t="shared" si="4"/>
        <v>N/A</v>
      </c>
      <c r="E18" s="4" t="s">
        <v>1748</v>
      </c>
      <c r="F18" s="5" t="str">
        <f t="shared" si="5"/>
        <v>N/A</v>
      </c>
      <c r="G18" s="4">
        <v>0</v>
      </c>
      <c r="H18" s="5" t="str">
        <f t="shared" si="6"/>
        <v>N/A</v>
      </c>
      <c r="I18" s="6" t="s">
        <v>1748</v>
      </c>
      <c r="J18" s="6" t="s">
        <v>1748</v>
      </c>
      <c r="K18" s="105" t="str">
        <f t="shared" si="7"/>
        <v>N/A</v>
      </c>
    </row>
    <row r="19" spans="1:11" x14ac:dyDescent="0.2">
      <c r="A19" s="125" t="s">
        <v>379</v>
      </c>
      <c r="B19" s="3" t="s">
        <v>213</v>
      </c>
      <c r="C19" s="4" t="s">
        <v>1748</v>
      </c>
      <c r="D19" s="5" t="str">
        <f t="shared" si="4"/>
        <v>N/A</v>
      </c>
      <c r="E19" s="4" t="s">
        <v>1748</v>
      </c>
      <c r="F19" s="5" t="str">
        <f t="shared" si="5"/>
        <v>N/A</v>
      </c>
      <c r="G19" s="4">
        <v>0</v>
      </c>
      <c r="H19" s="5" t="str">
        <f t="shared" si="6"/>
        <v>N/A</v>
      </c>
      <c r="I19" s="6" t="s">
        <v>1748</v>
      </c>
      <c r="J19" s="6" t="s">
        <v>1748</v>
      </c>
      <c r="K19" s="105" t="str">
        <f t="shared" si="7"/>
        <v>N/A</v>
      </c>
    </row>
    <row r="20" spans="1:11" x14ac:dyDescent="0.2">
      <c r="A20" s="125" t="s">
        <v>380</v>
      </c>
      <c r="B20" s="3" t="s">
        <v>213</v>
      </c>
      <c r="C20" s="4" t="s">
        <v>1748</v>
      </c>
      <c r="D20" s="5" t="str">
        <f t="shared" si="4"/>
        <v>N/A</v>
      </c>
      <c r="E20" s="4" t="s">
        <v>1748</v>
      </c>
      <c r="F20" s="5" t="str">
        <f t="shared" si="5"/>
        <v>N/A</v>
      </c>
      <c r="G20" s="4">
        <v>0</v>
      </c>
      <c r="H20" s="5" t="str">
        <f t="shared" si="6"/>
        <v>N/A</v>
      </c>
      <c r="I20" s="6" t="s">
        <v>1748</v>
      </c>
      <c r="J20" s="6" t="s">
        <v>1748</v>
      </c>
      <c r="K20" s="105" t="str">
        <f t="shared" si="7"/>
        <v>N/A</v>
      </c>
    </row>
    <row r="21" spans="1:11" x14ac:dyDescent="0.2">
      <c r="A21" s="125" t="s">
        <v>381</v>
      </c>
      <c r="B21" s="3" t="s">
        <v>213</v>
      </c>
      <c r="C21" s="4" t="s">
        <v>1748</v>
      </c>
      <c r="D21" s="5" t="str">
        <f t="shared" si="4"/>
        <v>N/A</v>
      </c>
      <c r="E21" s="4" t="s">
        <v>1748</v>
      </c>
      <c r="F21" s="5" t="str">
        <f t="shared" si="5"/>
        <v>N/A</v>
      </c>
      <c r="G21" s="4">
        <v>0</v>
      </c>
      <c r="H21" s="5" t="str">
        <f t="shared" si="6"/>
        <v>N/A</v>
      </c>
      <c r="I21" s="6" t="s">
        <v>1748</v>
      </c>
      <c r="J21" s="6" t="s">
        <v>1748</v>
      </c>
      <c r="K21" s="105" t="str">
        <f t="shared" si="7"/>
        <v>N/A</v>
      </c>
    </row>
    <row r="22" spans="1:11" x14ac:dyDescent="0.2">
      <c r="A22" s="125" t="s">
        <v>382</v>
      </c>
      <c r="B22" s="3" t="s">
        <v>213</v>
      </c>
      <c r="C22" s="4" t="s">
        <v>1748</v>
      </c>
      <c r="D22" s="5" t="str">
        <f t="shared" si="4"/>
        <v>N/A</v>
      </c>
      <c r="E22" s="4" t="s">
        <v>1748</v>
      </c>
      <c r="F22" s="5" t="str">
        <f t="shared" si="5"/>
        <v>N/A</v>
      </c>
      <c r="G22" s="4">
        <v>0</v>
      </c>
      <c r="H22" s="5" t="str">
        <f t="shared" si="6"/>
        <v>N/A</v>
      </c>
      <c r="I22" s="6" t="s">
        <v>1748</v>
      </c>
      <c r="J22" s="6" t="s">
        <v>1748</v>
      </c>
      <c r="K22" s="105" t="str">
        <f t="shared" si="7"/>
        <v>N/A</v>
      </c>
    </row>
    <row r="23" spans="1:11" x14ac:dyDescent="0.2">
      <c r="A23" s="125" t="s">
        <v>383</v>
      </c>
      <c r="B23" s="3" t="s">
        <v>213</v>
      </c>
      <c r="C23" s="4" t="s">
        <v>1748</v>
      </c>
      <c r="D23" s="5" t="str">
        <f t="shared" si="4"/>
        <v>N/A</v>
      </c>
      <c r="E23" s="4" t="s">
        <v>1748</v>
      </c>
      <c r="F23" s="5" t="str">
        <f t="shared" si="5"/>
        <v>N/A</v>
      </c>
      <c r="G23" s="4">
        <v>0</v>
      </c>
      <c r="H23" s="5" t="str">
        <f t="shared" si="6"/>
        <v>N/A</v>
      </c>
      <c r="I23" s="6" t="s">
        <v>1748</v>
      </c>
      <c r="J23" s="6" t="s">
        <v>1748</v>
      </c>
      <c r="K23" s="105" t="str">
        <f t="shared" si="7"/>
        <v>N/A</v>
      </c>
    </row>
    <row r="24" spans="1:11" x14ac:dyDescent="0.2">
      <c r="A24" s="125" t="s">
        <v>384</v>
      </c>
      <c r="B24" s="3" t="s">
        <v>213</v>
      </c>
      <c r="C24" s="4" t="s">
        <v>1748</v>
      </c>
      <c r="D24" s="5" t="str">
        <f t="shared" si="4"/>
        <v>N/A</v>
      </c>
      <c r="E24" s="4" t="s">
        <v>1748</v>
      </c>
      <c r="F24" s="5" t="str">
        <f t="shared" si="5"/>
        <v>N/A</v>
      </c>
      <c r="G24" s="4">
        <v>0</v>
      </c>
      <c r="H24" s="5" t="str">
        <f t="shared" si="6"/>
        <v>N/A</v>
      </c>
      <c r="I24" s="6" t="s">
        <v>1748</v>
      </c>
      <c r="J24" s="6" t="s">
        <v>1748</v>
      </c>
      <c r="K24" s="105" t="str">
        <f t="shared" si="7"/>
        <v>N/A</v>
      </c>
    </row>
    <row r="25" spans="1:11" x14ac:dyDescent="0.2">
      <c r="A25" s="125" t="s">
        <v>385</v>
      </c>
      <c r="B25" s="3" t="s">
        <v>213</v>
      </c>
      <c r="C25" s="4" t="s">
        <v>1748</v>
      </c>
      <c r="D25" s="5" t="str">
        <f t="shared" si="4"/>
        <v>N/A</v>
      </c>
      <c r="E25" s="4" t="s">
        <v>1748</v>
      </c>
      <c r="F25" s="5" t="str">
        <f t="shared" si="5"/>
        <v>N/A</v>
      </c>
      <c r="G25" s="4">
        <v>0</v>
      </c>
      <c r="H25" s="5" t="str">
        <f t="shared" si="6"/>
        <v>N/A</v>
      </c>
      <c r="I25" s="6" t="s">
        <v>1748</v>
      </c>
      <c r="J25" s="6" t="s">
        <v>1748</v>
      </c>
      <c r="K25" s="105" t="str">
        <f t="shared" si="7"/>
        <v>N/A</v>
      </c>
    </row>
    <row r="26" spans="1:11" x14ac:dyDescent="0.2">
      <c r="A26" s="125" t="s">
        <v>386</v>
      </c>
      <c r="B26" s="3" t="s">
        <v>213</v>
      </c>
      <c r="C26" s="4" t="s">
        <v>1748</v>
      </c>
      <c r="D26" s="5" t="str">
        <f t="shared" si="4"/>
        <v>N/A</v>
      </c>
      <c r="E26" s="4" t="s">
        <v>1748</v>
      </c>
      <c r="F26" s="5" t="str">
        <f t="shared" si="5"/>
        <v>N/A</v>
      </c>
      <c r="G26" s="4">
        <v>100</v>
      </c>
      <c r="H26" s="5" t="str">
        <f t="shared" si="6"/>
        <v>N/A</v>
      </c>
      <c r="I26" s="6" t="s">
        <v>1748</v>
      </c>
      <c r="J26" s="6" t="s">
        <v>1748</v>
      </c>
      <c r="K26" s="105" t="str">
        <f t="shared" si="7"/>
        <v>N/A</v>
      </c>
    </row>
    <row r="27" spans="1:11" x14ac:dyDescent="0.2">
      <c r="A27" s="125" t="s">
        <v>387</v>
      </c>
      <c r="B27" s="3" t="s">
        <v>213</v>
      </c>
      <c r="C27" s="4" t="s">
        <v>1748</v>
      </c>
      <c r="D27" s="5" t="str">
        <f t="shared" si="4"/>
        <v>N/A</v>
      </c>
      <c r="E27" s="4" t="s">
        <v>1748</v>
      </c>
      <c r="F27" s="5" t="str">
        <f t="shared" si="5"/>
        <v>N/A</v>
      </c>
      <c r="G27" s="4">
        <v>0</v>
      </c>
      <c r="H27" s="5" t="str">
        <f t="shared" si="6"/>
        <v>N/A</v>
      </c>
      <c r="I27" s="6" t="s">
        <v>1748</v>
      </c>
      <c r="J27" s="6" t="s">
        <v>1748</v>
      </c>
      <c r="K27" s="105" t="str">
        <f t="shared" si="7"/>
        <v>N/A</v>
      </c>
    </row>
    <row r="28" spans="1:11" x14ac:dyDescent="0.2">
      <c r="A28" s="125" t="s">
        <v>388</v>
      </c>
      <c r="B28" s="3" t="s">
        <v>213</v>
      </c>
      <c r="C28" s="4" t="s">
        <v>1748</v>
      </c>
      <c r="D28" s="5" t="str">
        <f t="shared" si="4"/>
        <v>N/A</v>
      </c>
      <c r="E28" s="4" t="s">
        <v>1748</v>
      </c>
      <c r="F28" s="5" t="str">
        <f t="shared" si="5"/>
        <v>N/A</v>
      </c>
      <c r="G28" s="4">
        <v>0</v>
      </c>
      <c r="H28" s="5" t="str">
        <f t="shared" si="6"/>
        <v>N/A</v>
      </c>
      <c r="I28" s="6" t="s">
        <v>1748</v>
      </c>
      <c r="J28" s="6" t="s">
        <v>1748</v>
      </c>
      <c r="K28" s="105" t="str">
        <f t="shared" si="7"/>
        <v>N/A</v>
      </c>
    </row>
    <row r="29" spans="1:11" x14ac:dyDescent="0.2">
      <c r="A29" s="125" t="s">
        <v>389</v>
      </c>
      <c r="B29" s="3" t="s">
        <v>213</v>
      </c>
      <c r="C29" s="4" t="s">
        <v>1748</v>
      </c>
      <c r="D29" s="5" t="str">
        <f t="shared" si="4"/>
        <v>N/A</v>
      </c>
      <c r="E29" s="4" t="s">
        <v>1748</v>
      </c>
      <c r="F29" s="5" t="str">
        <f t="shared" si="5"/>
        <v>N/A</v>
      </c>
      <c r="G29" s="4">
        <v>0</v>
      </c>
      <c r="H29" s="5" t="str">
        <f t="shared" si="6"/>
        <v>N/A</v>
      </c>
      <c r="I29" s="6" t="s">
        <v>1748</v>
      </c>
      <c r="J29" s="6" t="s">
        <v>1748</v>
      </c>
      <c r="K29" s="105" t="str">
        <f t="shared" si="7"/>
        <v>N/A</v>
      </c>
    </row>
    <row r="30" spans="1:11" x14ac:dyDescent="0.2">
      <c r="A30" s="125" t="s">
        <v>390</v>
      </c>
      <c r="B30" s="3" t="s">
        <v>213</v>
      </c>
      <c r="C30" s="4" t="s">
        <v>1748</v>
      </c>
      <c r="D30" s="5" t="str">
        <f t="shared" si="4"/>
        <v>N/A</v>
      </c>
      <c r="E30" s="4" t="s">
        <v>1748</v>
      </c>
      <c r="F30" s="5" t="str">
        <f t="shared" si="5"/>
        <v>N/A</v>
      </c>
      <c r="G30" s="4">
        <v>0</v>
      </c>
      <c r="H30" s="5" t="str">
        <f t="shared" si="6"/>
        <v>N/A</v>
      </c>
      <c r="I30" s="6" t="s">
        <v>1748</v>
      </c>
      <c r="J30" s="6" t="s">
        <v>1748</v>
      </c>
      <c r="K30" s="105" t="str">
        <f t="shared" si="7"/>
        <v>N/A</v>
      </c>
    </row>
    <row r="31" spans="1:11" x14ac:dyDescent="0.2">
      <c r="A31" s="125" t="s">
        <v>391</v>
      </c>
      <c r="B31" s="3" t="s">
        <v>213</v>
      </c>
      <c r="C31" s="4" t="s">
        <v>1748</v>
      </c>
      <c r="D31" s="5" t="str">
        <f t="shared" si="4"/>
        <v>N/A</v>
      </c>
      <c r="E31" s="4" t="s">
        <v>1748</v>
      </c>
      <c r="F31" s="5" t="str">
        <f t="shared" si="5"/>
        <v>N/A</v>
      </c>
      <c r="G31" s="4">
        <v>0</v>
      </c>
      <c r="H31" s="5" t="str">
        <f t="shared" si="6"/>
        <v>N/A</v>
      </c>
      <c r="I31" s="6" t="s">
        <v>1748</v>
      </c>
      <c r="J31" s="6" t="s">
        <v>1748</v>
      </c>
      <c r="K31" s="105" t="str">
        <f t="shared" si="7"/>
        <v>N/A</v>
      </c>
    </row>
    <row r="32" spans="1:11" x14ac:dyDescent="0.2">
      <c r="A32" s="125" t="s">
        <v>392</v>
      </c>
      <c r="B32" s="3" t="s">
        <v>213</v>
      </c>
      <c r="C32" s="4" t="s">
        <v>1748</v>
      </c>
      <c r="D32" s="5" t="str">
        <f t="shared" si="4"/>
        <v>N/A</v>
      </c>
      <c r="E32" s="4" t="s">
        <v>1748</v>
      </c>
      <c r="F32" s="5" t="str">
        <f t="shared" si="5"/>
        <v>N/A</v>
      </c>
      <c r="G32" s="4">
        <v>0</v>
      </c>
      <c r="H32" s="5" t="str">
        <f t="shared" si="6"/>
        <v>N/A</v>
      </c>
      <c r="I32" s="6" t="s">
        <v>1748</v>
      </c>
      <c r="J32" s="6" t="s">
        <v>1748</v>
      </c>
      <c r="K32" s="105" t="str">
        <f t="shared" si="7"/>
        <v>N/A</v>
      </c>
    </row>
    <row r="33" spans="1:11" x14ac:dyDescent="0.2">
      <c r="A33" s="125" t="s">
        <v>393</v>
      </c>
      <c r="B33" s="3" t="s">
        <v>213</v>
      </c>
      <c r="C33" s="4" t="s">
        <v>1748</v>
      </c>
      <c r="D33" s="5" t="str">
        <f t="shared" si="4"/>
        <v>N/A</v>
      </c>
      <c r="E33" s="4" t="s">
        <v>1748</v>
      </c>
      <c r="F33" s="5" t="str">
        <f t="shared" si="5"/>
        <v>N/A</v>
      </c>
      <c r="G33" s="4">
        <v>0</v>
      </c>
      <c r="H33" s="5" t="str">
        <f t="shared" si="6"/>
        <v>N/A</v>
      </c>
      <c r="I33" s="6" t="s">
        <v>1748</v>
      </c>
      <c r="J33" s="6" t="s">
        <v>1748</v>
      </c>
      <c r="K33" s="105" t="str">
        <f t="shared" si="7"/>
        <v>N/A</v>
      </c>
    </row>
    <row r="34" spans="1:11" x14ac:dyDescent="0.2">
      <c r="A34" s="125" t="s">
        <v>394</v>
      </c>
      <c r="B34" s="3" t="s">
        <v>213</v>
      </c>
      <c r="C34" s="4" t="s">
        <v>1748</v>
      </c>
      <c r="D34" s="5" t="str">
        <f t="shared" si="4"/>
        <v>N/A</v>
      </c>
      <c r="E34" s="4" t="s">
        <v>1748</v>
      </c>
      <c r="F34" s="5" t="str">
        <f t="shared" si="5"/>
        <v>N/A</v>
      </c>
      <c r="G34" s="4">
        <v>0</v>
      </c>
      <c r="H34" s="5" t="str">
        <f t="shared" si="6"/>
        <v>N/A</v>
      </c>
      <c r="I34" s="6" t="s">
        <v>1748</v>
      </c>
      <c r="J34" s="6" t="s">
        <v>1748</v>
      </c>
      <c r="K34" s="105" t="str">
        <f t="shared" si="7"/>
        <v>N/A</v>
      </c>
    </row>
    <row r="35" spans="1:11" x14ac:dyDescent="0.2">
      <c r="A35" s="125" t="s">
        <v>395</v>
      </c>
      <c r="B35" s="3" t="s">
        <v>213</v>
      </c>
      <c r="C35" s="4" t="s">
        <v>1748</v>
      </c>
      <c r="D35" s="5" t="str">
        <f t="shared" si="4"/>
        <v>N/A</v>
      </c>
      <c r="E35" s="4" t="s">
        <v>1748</v>
      </c>
      <c r="F35" s="5" t="str">
        <f t="shared" si="5"/>
        <v>N/A</v>
      </c>
      <c r="G35" s="4">
        <v>0</v>
      </c>
      <c r="H35" s="5" t="str">
        <f t="shared" si="6"/>
        <v>N/A</v>
      </c>
      <c r="I35" s="6" t="s">
        <v>1748</v>
      </c>
      <c r="J35" s="6" t="s">
        <v>1748</v>
      </c>
      <c r="K35" s="105" t="str">
        <f t="shared" si="7"/>
        <v>N/A</v>
      </c>
    </row>
    <row r="36" spans="1:11" x14ac:dyDescent="0.2">
      <c r="A36" s="125" t="s">
        <v>396</v>
      </c>
      <c r="B36" s="3" t="s">
        <v>213</v>
      </c>
      <c r="C36" s="4" t="s">
        <v>1748</v>
      </c>
      <c r="D36" s="5" t="str">
        <f t="shared" si="4"/>
        <v>N/A</v>
      </c>
      <c r="E36" s="4" t="s">
        <v>1748</v>
      </c>
      <c r="F36" s="5" t="str">
        <f t="shared" si="5"/>
        <v>N/A</v>
      </c>
      <c r="G36" s="4">
        <v>0</v>
      </c>
      <c r="H36" s="5" t="str">
        <f t="shared" si="6"/>
        <v>N/A</v>
      </c>
      <c r="I36" s="6" t="s">
        <v>1748</v>
      </c>
      <c r="J36" s="6" t="s">
        <v>1748</v>
      </c>
      <c r="K36" s="105" t="str">
        <f t="shared" si="7"/>
        <v>N/A</v>
      </c>
    </row>
    <row r="37" spans="1:11" x14ac:dyDescent="0.2">
      <c r="A37" s="125" t="s">
        <v>397</v>
      </c>
      <c r="B37" s="3" t="s">
        <v>213</v>
      </c>
      <c r="C37" s="4" t="s">
        <v>1748</v>
      </c>
      <c r="D37" s="5" t="str">
        <f t="shared" si="4"/>
        <v>N/A</v>
      </c>
      <c r="E37" s="4" t="s">
        <v>1748</v>
      </c>
      <c r="F37" s="5" t="str">
        <f t="shared" si="5"/>
        <v>N/A</v>
      </c>
      <c r="G37" s="4">
        <v>0</v>
      </c>
      <c r="H37" s="5" t="str">
        <f t="shared" si="6"/>
        <v>N/A</v>
      </c>
      <c r="I37" s="6" t="s">
        <v>1748</v>
      </c>
      <c r="J37" s="6" t="s">
        <v>1748</v>
      </c>
      <c r="K37" s="105" t="str">
        <f t="shared" si="7"/>
        <v>N/A</v>
      </c>
    </row>
    <row r="38" spans="1:11" x14ac:dyDescent="0.2">
      <c r="A38" s="125" t="s">
        <v>398</v>
      </c>
      <c r="B38" s="3" t="s">
        <v>213</v>
      </c>
      <c r="C38" s="4" t="s">
        <v>1748</v>
      </c>
      <c r="D38" s="5" t="str">
        <f t="shared" si="4"/>
        <v>N/A</v>
      </c>
      <c r="E38" s="4" t="s">
        <v>1748</v>
      </c>
      <c r="F38" s="5" t="str">
        <f t="shared" si="5"/>
        <v>N/A</v>
      </c>
      <c r="G38" s="4">
        <v>0</v>
      </c>
      <c r="H38" s="5" t="str">
        <f t="shared" si="6"/>
        <v>N/A</v>
      </c>
      <c r="I38" s="6" t="s">
        <v>1748</v>
      </c>
      <c r="J38" s="6" t="s">
        <v>1748</v>
      </c>
      <c r="K38" s="105" t="str">
        <f t="shared" si="7"/>
        <v>N/A</v>
      </c>
    </row>
    <row r="39" spans="1:11" x14ac:dyDescent="0.2">
      <c r="A39" s="125" t="s">
        <v>399</v>
      </c>
      <c r="B39" s="3" t="s">
        <v>213</v>
      </c>
      <c r="C39" s="4" t="s">
        <v>1748</v>
      </c>
      <c r="D39" s="5" t="str">
        <f t="shared" si="4"/>
        <v>N/A</v>
      </c>
      <c r="E39" s="4" t="s">
        <v>1748</v>
      </c>
      <c r="F39" s="5" t="str">
        <f t="shared" si="5"/>
        <v>N/A</v>
      </c>
      <c r="G39" s="4">
        <v>0</v>
      </c>
      <c r="H39" s="5" t="str">
        <f t="shared" si="6"/>
        <v>N/A</v>
      </c>
      <c r="I39" s="6" t="s">
        <v>1748</v>
      </c>
      <c r="J39" s="6" t="s">
        <v>1748</v>
      </c>
      <c r="K39" s="105" t="str">
        <f t="shared" si="7"/>
        <v>N/A</v>
      </c>
    </row>
    <row r="40" spans="1:11" x14ac:dyDescent="0.2">
      <c r="A40" s="125" t="s">
        <v>400</v>
      </c>
      <c r="B40" s="3" t="s">
        <v>213</v>
      </c>
      <c r="C40" s="4" t="s">
        <v>1748</v>
      </c>
      <c r="D40" s="5" t="str">
        <f t="shared" si="4"/>
        <v>N/A</v>
      </c>
      <c r="E40" s="4" t="s">
        <v>1748</v>
      </c>
      <c r="F40" s="5" t="str">
        <f t="shared" si="5"/>
        <v>N/A</v>
      </c>
      <c r="G40" s="4">
        <v>0</v>
      </c>
      <c r="H40" s="5" t="str">
        <f t="shared" si="6"/>
        <v>N/A</v>
      </c>
      <c r="I40" s="6" t="s">
        <v>1748</v>
      </c>
      <c r="J40" s="6" t="s">
        <v>1748</v>
      </c>
      <c r="K40" s="105" t="str">
        <f t="shared" si="7"/>
        <v>N/A</v>
      </c>
    </row>
    <row r="41" spans="1:11" x14ac:dyDescent="0.2">
      <c r="A41" s="125" t="s">
        <v>401</v>
      </c>
      <c r="B41" s="3" t="s">
        <v>213</v>
      </c>
      <c r="C41" s="4" t="s">
        <v>1748</v>
      </c>
      <c r="D41" s="5" t="str">
        <f t="shared" si="4"/>
        <v>N/A</v>
      </c>
      <c r="E41" s="4" t="s">
        <v>1748</v>
      </c>
      <c r="F41" s="5" t="str">
        <f t="shared" si="5"/>
        <v>N/A</v>
      </c>
      <c r="G41" s="4">
        <v>0</v>
      </c>
      <c r="H41" s="5" t="str">
        <f t="shared" si="6"/>
        <v>N/A</v>
      </c>
      <c r="I41" s="6" t="s">
        <v>1748</v>
      </c>
      <c r="J41" s="6" t="s">
        <v>1748</v>
      </c>
      <c r="K41" s="105" t="str">
        <f t="shared" si="7"/>
        <v>N/A</v>
      </c>
    </row>
    <row r="42" spans="1:11" x14ac:dyDescent="0.2">
      <c r="A42" s="125" t="s">
        <v>32</v>
      </c>
      <c r="B42" s="3" t="s">
        <v>213</v>
      </c>
      <c r="C42" s="4" t="s">
        <v>1748</v>
      </c>
      <c r="D42" s="5" t="str">
        <f t="shared" ref="D42:D51" si="8">IF($B42="N/A","N/A",IF(C42&lt;0,"No","Yes"))</f>
        <v>N/A</v>
      </c>
      <c r="E42" s="4" t="s">
        <v>1748</v>
      </c>
      <c r="F42" s="5" t="str">
        <f t="shared" ref="F42:F51" si="9">IF($B42="N/A","N/A",IF(E42&lt;0,"No","Yes"))</f>
        <v>N/A</v>
      </c>
      <c r="G42" s="4">
        <v>100</v>
      </c>
      <c r="H42" s="5" t="str">
        <f t="shared" ref="H42:H51" si="10">IF($B42="N/A","N/A",IF(G42&lt;0,"No","Yes"))</f>
        <v>N/A</v>
      </c>
      <c r="I42" s="6" t="s">
        <v>1748</v>
      </c>
      <c r="J42" s="6" t="s">
        <v>1748</v>
      </c>
      <c r="K42" s="105" t="str">
        <f t="shared" ref="K42:K51" si="11">IF(J42="Div by 0", "N/A", IF(J42="N/A","N/A", IF(J42&gt;30, "No", IF(J42&lt;-30, "No", "Yes"))))</f>
        <v>N/A</v>
      </c>
    </row>
    <row r="43" spans="1:11" x14ac:dyDescent="0.2">
      <c r="A43" s="125" t="s">
        <v>39</v>
      </c>
      <c r="B43" s="3" t="s">
        <v>213</v>
      </c>
      <c r="C43" s="4" t="s">
        <v>1748</v>
      </c>
      <c r="D43" s="5" t="str">
        <f t="shared" si="8"/>
        <v>N/A</v>
      </c>
      <c r="E43" s="4" t="s">
        <v>1748</v>
      </c>
      <c r="F43" s="5" t="str">
        <f t="shared" si="9"/>
        <v>N/A</v>
      </c>
      <c r="G43" s="4" t="s">
        <v>1748</v>
      </c>
      <c r="H43" s="5" t="str">
        <f t="shared" si="10"/>
        <v>N/A</v>
      </c>
      <c r="I43" s="6" t="s">
        <v>1748</v>
      </c>
      <c r="J43" s="6" t="s">
        <v>1748</v>
      </c>
      <c r="K43" s="105" t="str">
        <f t="shared" si="11"/>
        <v>N/A</v>
      </c>
    </row>
    <row r="44" spans="1:11" x14ac:dyDescent="0.2">
      <c r="A44" s="125" t="s">
        <v>40</v>
      </c>
      <c r="B44" s="3" t="s">
        <v>213</v>
      </c>
      <c r="C44" s="4" t="s">
        <v>1748</v>
      </c>
      <c r="D44" s="5" t="str">
        <f t="shared" si="8"/>
        <v>N/A</v>
      </c>
      <c r="E44" s="4" t="s">
        <v>1748</v>
      </c>
      <c r="F44" s="5" t="str">
        <f t="shared" si="9"/>
        <v>N/A</v>
      </c>
      <c r="G44" s="4">
        <v>0</v>
      </c>
      <c r="H44" s="5" t="str">
        <f t="shared" si="10"/>
        <v>N/A</v>
      </c>
      <c r="I44" s="6" t="s">
        <v>1748</v>
      </c>
      <c r="J44" s="6" t="s">
        <v>1748</v>
      </c>
      <c r="K44" s="105" t="str">
        <f t="shared" si="11"/>
        <v>N/A</v>
      </c>
    </row>
    <row r="45" spans="1:11" x14ac:dyDescent="0.2">
      <c r="A45" s="125" t="s">
        <v>163</v>
      </c>
      <c r="B45" s="3" t="s">
        <v>213</v>
      </c>
      <c r="C45" s="4" t="s">
        <v>1748</v>
      </c>
      <c r="D45" s="5" t="str">
        <f t="shared" si="8"/>
        <v>N/A</v>
      </c>
      <c r="E45" s="4" t="s">
        <v>1748</v>
      </c>
      <c r="F45" s="5" t="str">
        <f t="shared" si="9"/>
        <v>N/A</v>
      </c>
      <c r="G45" s="4">
        <v>100</v>
      </c>
      <c r="H45" s="5" t="str">
        <f t="shared" si="10"/>
        <v>N/A</v>
      </c>
      <c r="I45" s="6" t="s">
        <v>1748</v>
      </c>
      <c r="J45" s="6" t="s">
        <v>1748</v>
      </c>
      <c r="K45" s="105" t="str">
        <f t="shared" si="11"/>
        <v>N/A</v>
      </c>
    </row>
    <row r="46" spans="1:11" x14ac:dyDescent="0.2">
      <c r="A46" s="125" t="s">
        <v>41</v>
      </c>
      <c r="B46" s="3" t="s">
        <v>213</v>
      </c>
      <c r="C46" s="4" t="s">
        <v>1748</v>
      </c>
      <c r="D46" s="5" t="str">
        <f t="shared" si="8"/>
        <v>N/A</v>
      </c>
      <c r="E46" s="4" t="s">
        <v>1748</v>
      </c>
      <c r="F46" s="5" t="str">
        <f t="shared" si="9"/>
        <v>N/A</v>
      </c>
      <c r="G46" s="4" t="s">
        <v>1748</v>
      </c>
      <c r="H46" s="5" t="str">
        <f t="shared" si="10"/>
        <v>N/A</v>
      </c>
      <c r="I46" s="6" t="s">
        <v>1748</v>
      </c>
      <c r="J46" s="6" t="s">
        <v>1748</v>
      </c>
      <c r="K46" s="105" t="str">
        <f t="shared" si="11"/>
        <v>N/A</v>
      </c>
    </row>
    <row r="47" spans="1:11" x14ac:dyDescent="0.2">
      <c r="A47" s="125" t="s">
        <v>42</v>
      </c>
      <c r="B47" s="3" t="s">
        <v>213</v>
      </c>
      <c r="C47" s="4" t="s">
        <v>1748</v>
      </c>
      <c r="D47" s="5" t="str">
        <f t="shared" si="8"/>
        <v>N/A</v>
      </c>
      <c r="E47" s="4" t="s">
        <v>1748</v>
      </c>
      <c r="F47" s="5" t="str">
        <f t="shared" si="9"/>
        <v>N/A</v>
      </c>
      <c r="G47" s="4" t="s">
        <v>1748</v>
      </c>
      <c r="H47" s="5" t="str">
        <f t="shared" si="10"/>
        <v>N/A</v>
      </c>
      <c r="I47" s="6" t="s">
        <v>1748</v>
      </c>
      <c r="J47" s="6" t="s">
        <v>1748</v>
      </c>
      <c r="K47" s="105" t="str">
        <f t="shared" si="11"/>
        <v>N/A</v>
      </c>
    </row>
    <row r="48" spans="1:11" x14ac:dyDescent="0.2">
      <c r="A48" s="125" t="s">
        <v>43</v>
      </c>
      <c r="B48" s="3" t="s">
        <v>213</v>
      </c>
      <c r="C48" s="4" t="s">
        <v>1748</v>
      </c>
      <c r="D48" s="5" t="str">
        <f t="shared" si="8"/>
        <v>N/A</v>
      </c>
      <c r="E48" s="4" t="s">
        <v>1748</v>
      </c>
      <c r="F48" s="5" t="str">
        <f t="shared" si="9"/>
        <v>N/A</v>
      </c>
      <c r="G48" s="4">
        <v>100</v>
      </c>
      <c r="H48" s="5" t="str">
        <f t="shared" si="10"/>
        <v>N/A</v>
      </c>
      <c r="I48" s="6" t="s">
        <v>1748</v>
      </c>
      <c r="J48" s="6" t="s">
        <v>1748</v>
      </c>
      <c r="K48" s="105" t="str">
        <f t="shared" si="11"/>
        <v>N/A</v>
      </c>
    </row>
    <row r="49" spans="1:12" x14ac:dyDescent="0.2">
      <c r="A49" s="125" t="s">
        <v>44</v>
      </c>
      <c r="B49" s="3" t="s">
        <v>213</v>
      </c>
      <c r="C49" s="4" t="s">
        <v>1748</v>
      </c>
      <c r="D49" s="5" t="str">
        <f t="shared" si="8"/>
        <v>N/A</v>
      </c>
      <c r="E49" s="4" t="s">
        <v>1748</v>
      </c>
      <c r="F49" s="5" t="str">
        <f t="shared" si="9"/>
        <v>N/A</v>
      </c>
      <c r="G49" s="4">
        <v>0</v>
      </c>
      <c r="H49" s="5" t="str">
        <f t="shared" si="10"/>
        <v>N/A</v>
      </c>
      <c r="I49" s="6" t="s">
        <v>1748</v>
      </c>
      <c r="J49" s="6" t="s">
        <v>1748</v>
      </c>
      <c r="K49" s="105" t="str">
        <f t="shared" si="11"/>
        <v>N/A</v>
      </c>
    </row>
    <row r="50" spans="1:12" x14ac:dyDescent="0.2">
      <c r="A50" s="125" t="s">
        <v>45</v>
      </c>
      <c r="B50" s="3" t="s">
        <v>213</v>
      </c>
      <c r="C50" s="4" t="s">
        <v>1748</v>
      </c>
      <c r="D50" s="5" t="str">
        <f t="shared" si="8"/>
        <v>N/A</v>
      </c>
      <c r="E50" s="4" t="s">
        <v>1748</v>
      </c>
      <c r="F50" s="5" t="str">
        <f t="shared" si="9"/>
        <v>N/A</v>
      </c>
      <c r="G50" s="4">
        <v>100</v>
      </c>
      <c r="H50" s="5" t="str">
        <f t="shared" si="10"/>
        <v>N/A</v>
      </c>
      <c r="I50" s="6" t="s">
        <v>1748</v>
      </c>
      <c r="J50" s="6" t="s">
        <v>1748</v>
      </c>
      <c r="K50" s="105" t="str">
        <f t="shared" si="11"/>
        <v>N/A</v>
      </c>
    </row>
    <row r="51" spans="1:12" x14ac:dyDescent="0.2">
      <c r="A51" s="125" t="s">
        <v>50</v>
      </c>
      <c r="B51" s="3" t="s">
        <v>213</v>
      </c>
      <c r="C51" s="4" t="s">
        <v>1748</v>
      </c>
      <c r="D51" s="5" t="str">
        <f t="shared" si="8"/>
        <v>N/A</v>
      </c>
      <c r="E51" s="4" t="s">
        <v>1748</v>
      </c>
      <c r="F51" s="5" t="str">
        <f t="shared" si="9"/>
        <v>N/A</v>
      </c>
      <c r="G51" s="4">
        <v>0</v>
      </c>
      <c r="H51" s="5" t="str">
        <f t="shared" si="10"/>
        <v>N/A</v>
      </c>
      <c r="I51" s="6" t="s">
        <v>1748</v>
      </c>
      <c r="J51" s="6" t="s">
        <v>1748</v>
      </c>
      <c r="K51" s="105" t="str">
        <f t="shared" si="11"/>
        <v>N/A</v>
      </c>
      <c r="L51" s="38"/>
    </row>
    <row r="52" spans="1:12" s="38" customFormat="1" x14ac:dyDescent="0.2">
      <c r="A52" s="124" t="s">
        <v>893</v>
      </c>
      <c r="B52" s="3" t="s">
        <v>213</v>
      </c>
      <c r="C52" s="4" t="s">
        <v>1748</v>
      </c>
      <c r="D52" s="5" t="str">
        <f t="shared" ref="D52:D57" si="12">IF($B52="N/A","N/A",IF(C52&lt;0,"No","Yes"))</f>
        <v>N/A</v>
      </c>
      <c r="E52" s="4" t="s">
        <v>1748</v>
      </c>
      <c r="F52" s="5" t="str">
        <f t="shared" ref="F52:F57" si="13">IF($B52="N/A","N/A",IF(E52&lt;0,"No","Yes"))</f>
        <v>N/A</v>
      </c>
      <c r="G52" s="4">
        <v>0</v>
      </c>
      <c r="H52" s="5" t="str">
        <f t="shared" ref="H52:H57" si="14">IF($B52="N/A","N/A",IF(G52&lt;0,"No","Yes"))</f>
        <v>N/A</v>
      </c>
      <c r="I52" s="6" t="s">
        <v>1748</v>
      </c>
      <c r="J52" s="6" t="s">
        <v>1748</v>
      </c>
      <c r="K52" s="105" t="str">
        <f t="shared" ref="K52:K57" si="15">IF(J52="Div by 0", "N/A", IF(J52="N/A","N/A", IF(J52&gt;30, "No", IF(J52&lt;-30, "No", "Yes"))))</f>
        <v>N/A</v>
      </c>
    </row>
    <row r="53" spans="1:12" s="38" customFormat="1" x14ac:dyDescent="0.2">
      <c r="A53" s="124" t="s">
        <v>894</v>
      </c>
      <c r="B53" s="3" t="s">
        <v>213</v>
      </c>
      <c r="C53" s="4" t="s">
        <v>1748</v>
      </c>
      <c r="D53" s="5" t="str">
        <f t="shared" si="12"/>
        <v>N/A</v>
      </c>
      <c r="E53" s="4" t="s">
        <v>1748</v>
      </c>
      <c r="F53" s="5" t="str">
        <f t="shared" si="13"/>
        <v>N/A</v>
      </c>
      <c r="G53" s="4">
        <v>0</v>
      </c>
      <c r="H53" s="5" t="str">
        <f t="shared" si="14"/>
        <v>N/A</v>
      </c>
      <c r="I53" s="6" t="s">
        <v>1748</v>
      </c>
      <c r="J53" s="6" t="s">
        <v>1748</v>
      </c>
      <c r="K53" s="105" t="str">
        <f t="shared" si="15"/>
        <v>N/A</v>
      </c>
    </row>
    <row r="54" spans="1:12" s="38" customFormat="1" x14ac:dyDescent="0.2">
      <c r="A54" s="124" t="s">
        <v>895</v>
      </c>
      <c r="B54" s="3" t="s">
        <v>213</v>
      </c>
      <c r="C54" s="4" t="s">
        <v>1748</v>
      </c>
      <c r="D54" s="5" t="str">
        <f t="shared" si="12"/>
        <v>N/A</v>
      </c>
      <c r="E54" s="4" t="s">
        <v>1748</v>
      </c>
      <c r="F54" s="5" t="str">
        <f t="shared" si="13"/>
        <v>N/A</v>
      </c>
      <c r="G54" s="4">
        <v>0</v>
      </c>
      <c r="H54" s="5" t="str">
        <f t="shared" si="14"/>
        <v>N/A</v>
      </c>
      <c r="I54" s="6" t="s">
        <v>1748</v>
      </c>
      <c r="J54" s="6" t="s">
        <v>1748</v>
      </c>
      <c r="K54" s="105" t="str">
        <f t="shared" si="15"/>
        <v>N/A</v>
      </c>
    </row>
    <row r="55" spans="1:12" s="38" customFormat="1" x14ac:dyDescent="0.2">
      <c r="A55" s="124" t="s">
        <v>896</v>
      </c>
      <c r="B55" s="3" t="s">
        <v>213</v>
      </c>
      <c r="C55" s="4" t="s">
        <v>1748</v>
      </c>
      <c r="D55" s="5" t="str">
        <f t="shared" si="12"/>
        <v>N/A</v>
      </c>
      <c r="E55" s="4" t="s">
        <v>1748</v>
      </c>
      <c r="F55" s="5" t="str">
        <f t="shared" si="13"/>
        <v>N/A</v>
      </c>
      <c r="G55" s="4">
        <v>0</v>
      </c>
      <c r="H55" s="5" t="str">
        <f t="shared" si="14"/>
        <v>N/A</v>
      </c>
      <c r="I55" s="6" t="s">
        <v>1748</v>
      </c>
      <c r="J55" s="6" t="s">
        <v>1748</v>
      </c>
      <c r="K55" s="105" t="str">
        <f t="shared" si="15"/>
        <v>N/A</v>
      </c>
    </row>
    <row r="56" spans="1:12" s="38" customFormat="1" ht="25.5" x14ac:dyDescent="0.2">
      <c r="A56" s="124" t="s">
        <v>897</v>
      </c>
      <c r="B56" s="3" t="s">
        <v>213</v>
      </c>
      <c r="C56" s="4" t="s">
        <v>1748</v>
      </c>
      <c r="D56" s="5" t="str">
        <f t="shared" si="12"/>
        <v>N/A</v>
      </c>
      <c r="E56" s="4" t="s">
        <v>1748</v>
      </c>
      <c r="F56" s="5" t="str">
        <f t="shared" si="13"/>
        <v>N/A</v>
      </c>
      <c r="G56" s="4">
        <v>0</v>
      </c>
      <c r="H56" s="5" t="str">
        <f t="shared" si="14"/>
        <v>N/A</v>
      </c>
      <c r="I56" s="6" t="s">
        <v>1748</v>
      </c>
      <c r="J56" s="6" t="s">
        <v>1748</v>
      </c>
      <c r="K56" s="105" t="str">
        <f t="shared" si="15"/>
        <v>N/A</v>
      </c>
    </row>
    <row r="57" spans="1:12" s="38" customFormat="1" ht="25.5" x14ac:dyDescent="0.2">
      <c r="A57" s="131" t="s">
        <v>933</v>
      </c>
      <c r="B57" s="133" t="s">
        <v>213</v>
      </c>
      <c r="C57" s="118" t="s">
        <v>1748</v>
      </c>
      <c r="D57" s="114" t="str">
        <f t="shared" si="12"/>
        <v>N/A</v>
      </c>
      <c r="E57" s="118" t="s">
        <v>1748</v>
      </c>
      <c r="F57" s="114" t="str">
        <f t="shared" si="13"/>
        <v>N/A</v>
      </c>
      <c r="G57" s="118">
        <v>0</v>
      </c>
      <c r="H57" s="114" t="str">
        <f t="shared" si="14"/>
        <v>N/A</v>
      </c>
      <c r="I57" s="115" t="s">
        <v>1748</v>
      </c>
      <c r="J57" s="115" t="s">
        <v>1748</v>
      </c>
      <c r="K57" s="116" t="str">
        <f t="shared" si="15"/>
        <v>N/A</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K5" sqref="K1:K1048576"/>
      <selection pane="topRight" activeCell="K5" sqref="K1:K1048576"/>
      <selection pane="bottomLeft" activeCell="K5" sqref="K1:K1048576"/>
      <selection pane="bottomRight" activeCell="K5" sqref="K1:K104857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6452534</v>
      </c>
      <c r="D7" s="19" t="str">
        <f>IF($B7="N/A","N/A",IF(C7&gt;15,"No",IF(C7&lt;-15,"No","Yes")))</f>
        <v>N/A</v>
      </c>
      <c r="E7" s="18">
        <v>6274235</v>
      </c>
      <c r="F7" s="19" t="str">
        <f>IF($B7="N/A","N/A",IF(E7&gt;15,"No",IF(E7&lt;-15,"No","Yes")))</f>
        <v>N/A</v>
      </c>
      <c r="G7" s="18">
        <v>6209482</v>
      </c>
      <c r="H7" s="19" t="str">
        <f>IF($B7="N/A","N/A",IF(G7&gt;15,"No",IF(G7&lt;-15,"No","Yes")))</f>
        <v>N/A</v>
      </c>
      <c r="I7" s="20">
        <v>-2.76</v>
      </c>
      <c r="J7" s="20">
        <v>-1.03</v>
      </c>
      <c r="K7" s="106" t="str">
        <f t="shared" ref="K7:K22" si="0">IF(J7="Div by 0", "N/A", IF(J7="N/A","N/A", IF(J7&gt;30, "No", IF(J7&lt;-30, "No", "Yes"))))</f>
        <v>Yes</v>
      </c>
    </row>
    <row r="8" spans="1:11" x14ac:dyDescent="0.2">
      <c r="A8" s="104"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4" t="s">
        <v>119</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100</v>
      </c>
      <c r="D11" s="5" t="str">
        <f>IF(OR($B11="N/A",$C11="N/A"),"N/A",IF(C11&gt;100,"No",IF(C11&lt;95,"No","Yes")))</f>
        <v>Yes</v>
      </c>
      <c r="E11" s="5">
        <v>100</v>
      </c>
      <c r="F11" s="5" t="str">
        <f>IF(OR($B11="N/A",$E11="N/A"),"N/A",IF(E11&gt;100,"No",IF(E11&lt;95,"No","Yes")))</f>
        <v>Yes</v>
      </c>
      <c r="G11" s="5">
        <v>99.999983896000003</v>
      </c>
      <c r="H11" s="5" t="str">
        <f>IF($B11="N/A","N/A",IF(G11&gt;100,"No",IF(G11&lt;95,"No","Yes")))</f>
        <v>Yes</v>
      </c>
      <c r="I11" s="6">
        <v>0</v>
      </c>
      <c r="J11" s="6">
        <v>0</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4" t="s">
        <v>835</v>
      </c>
      <c r="B13" s="22" t="s">
        <v>214</v>
      </c>
      <c r="C13" s="5">
        <v>100</v>
      </c>
      <c r="D13" s="5" t="str">
        <f t="shared" si="1"/>
        <v>Yes</v>
      </c>
      <c r="E13" s="5">
        <v>100</v>
      </c>
      <c r="F13" s="5" t="str">
        <f t="shared" si="2"/>
        <v>Yes</v>
      </c>
      <c r="G13" s="5">
        <v>99.999951687000006</v>
      </c>
      <c r="H13" s="5" t="str">
        <f t="shared" si="3"/>
        <v>Yes</v>
      </c>
      <c r="I13" s="6">
        <v>0</v>
      </c>
      <c r="J13" s="6">
        <v>0</v>
      </c>
      <c r="K13" s="105" t="str">
        <f t="shared" si="0"/>
        <v>Yes</v>
      </c>
    </row>
    <row r="14" spans="1:11" x14ac:dyDescent="0.2">
      <c r="A14" s="104" t="s">
        <v>13</v>
      </c>
      <c r="B14" s="22" t="s">
        <v>213</v>
      </c>
      <c r="C14" s="23">
        <v>6452534</v>
      </c>
      <c r="D14" s="5" t="str">
        <f>IF($B14="N/A","N/A",IF(C14&gt;15,"No",IF(C14&lt;-15,"No","Yes")))</f>
        <v>N/A</v>
      </c>
      <c r="E14" s="23">
        <v>6274235</v>
      </c>
      <c r="F14" s="5" t="str">
        <f>IF($B14="N/A","N/A",IF(E14&gt;15,"No",IF(E14&lt;-15,"No","Yes")))</f>
        <v>N/A</v>
      </c>
      <c r="G14" s="23">
        <v>6209482</v>
      </c>
      <c r="H14" s="5" t="str">
        <f>IF($B14="N/A","N/A",IF(G14&gt;15,"No",IF(G14&lt;-15,"No","Yes")))</f>
        <v>N/A</v>
      </c>
      <c r="I14" s="6">
        <v>-2.76</v>
      </c>
      <c r="J14" s="6">
        <v>-1.03</v>
      </c>
      <c r="K14" s="105" t="str">
        <f t="shared" si="0"/>
        <v>Yes</v>
      </c>
    </row>
    <row r="15" spans="1:11" ht="14.25" customHeight="1" x14ac:dyDescent="0.2">
      <c r="A15" s="104" t="s">
        <v>441</v>
      </c>
      <c r="B15" s="22" t="s">
        <v>213</v>
      </c>
      <c r="C15" s="5">
        <v>7.3784965699999996E-2</v>
      </c>
      <c r="D15" s="5" t="str">
        <f>IF($B15="N/A","N/A",IF(C15&gt;15,"No",IF(C15&lt;-15,"No","Yes")))</f>
        <v>N/A</v>
      </c>
      <c r="E15" s="5">
        <v>0.1212578107</v>
      </c>
      <c r="F15" s="5" t="str">
        <f>IF($B15="N/A","N/A",IF(E15&gt;15,"No",IF(E15&lt;-15,"No","Yes")))</f>
        <v>N/A</v>
      </c>
      <c r="G15" s="5">
        <v>5.9150988762000001</v>
      </c>
      <c r="H15" s="5" t="str">
        <f>IF($B15="N/A","N/A",IF(G15&gt;15,"No",IF(G15&lt;-15,"No","Yes")))</f>
        <v>N/A</v>
      </c>
      <c r="I15" s="6">
        <v>64.34</v>
      </c>
      <c r="J15" s="6">
        <v>4778</v>
      </c>
      <c r="K15" s="105" t="str">
        <f t="shared" si="0"/>
        <v>No</v>
      </c>
    </row>
    <row r="16" spans="1:11" ht="12.75" customHeight="1" x14ac:dyDescent="0.2">
      <c r="A16" s="104" t="s">
        <v>857</v>
      </c>
      <c r="B16" s="22" t="s">
        <v>213</v>
      </c>
      <c r="C16" s="24">
        <v>83.024784709000002</v>
      </c>
      <c r="D16" s="5" t="str">
        <f>IF($B16="N/A","N/A",IF(C16&gt;15,"No",IF(C16&lt;-15,"No","Yes")))</f>
        <v>N/A</v>
      </c>
      <c r="E16" s="24">
        <v>73.850157729000003</v>
      </c>
      <c r="F16" s="5" t="str">
        <f>IF($B16="N/A","N/A",IF(E16&gt;15,"No",IF(E16&lt;-15,"No","Yes")))</f>
        <v>N/A</v>
      </c>
      <c r="G16" s="24">
        <v>92.877238310999999</v>
      </c>
      <c r="H16" s="5" t="str">
        <f>IF($B16="N/A","N/A",IF(G16&gt;15,"No",IF(G16&lt;-15,"No","Yes")))</f>
        <v>N/A</v>
      </c>
      <c r="I16" s="6">
        <v>-11.1</v>
      </c>
      <c r="J16" s="6">
        <v>25.76</v>
      </c>
      <c r="K16" s="105" t="str">
        <f t="shared" si="0"/>
        <v>Yes</v>
      </c>
    </row>
    <row r="17" spans="1:11" x14ac:dyDescent="0.2">
      <c r="A17" s="104" t="s">
        <v>131</v>
      </c>
      <c r="B17" s="22" t="s">
        <v>213</v>
      </c>
      <c r="C17" s="23">
        <v>59576</v>
      </c>
      <c r="D17" s="5" t="str">
        <f>IF($B17="N/A","N/A",IF(C17&gt;15,"No",IF(C17&lt;-15,"No","Yes")))</f>
        <v>N/A</v>
      </c>
      <c r="E17" s="23">
        <v>40550</v>
      </c>
      <c r="F17" s="5" t="str">
        <f>IF($B17="N/A","N/A",IF(E17&gt;15,"No",IF(E17&lt;-15,"No","Yes")))</f>
        <v>N/A</v>
      </c>
      <c r="G17" s="23">
        <v>1698</v>
      </c>
      <c r="H17" s="5" t="str">
        <f>IF($B17="N/A","N/A",IF(G17&gt;15,"No",IF(G17&lt;-15,"No","Yes")))</f>
        <v>N/A</v>
      </c>
      <c r="I17" s="6">
        <v>-31.9</v>
      </c>
      <c r="J17" s="6">
        <v>-95.8</v>
      </c>
      <c r="K17" s="105" t="str">
        <f t="shared" si="0"/>
        <v>No</v>
      </c>
    </row>
    <row r="18" spans="1:11" x14ac:dyDescent="0.2">
      <c r="A18" s="104" t="s">
        <v>346</v>
      </c>
      <c r="B18" s="22" t="s">
        <v>213</v>
      </c>
      <c r="C18" s="4">
        <v>0.92329618099999999</v>
      </c>
      <c r="D18" s="5" t="str">
        <f>IF($B18="N/A","N/A",IF(C18&gt;15,"No",IF(C18&lt;-15,"No","Yes")))</f>
        <v>N/A</v>
      </c>
      <c r="E18" s="4">
        <v>0.64629393069999996</v>
      </c>
      <c r="F18" s="5" t="str">
        <f>IF($B18="N/A","N/A",IF(E18&gt;15,"No",IF(E18&lt;-15,"No","Yes")))</f>
        <v>N/A</v>
      </c>
      <c r="G18" s="4">
        <v>2.73452761E-2</v>
      </c>
      <c r="H18" s="5" t="str">
        <f>IF($B18="N/A","N/A",IF(G18&gt;15,"No",IF(G18&lt;-15,"No","Yes")))</f>
        <v>N/A</v>
      </c>
      <c r="I18" s="6">
        <v>-30</v>
      </c>
      <c r="J18" s="6">
        <v>-95.8</v>
      </c>
      <c r="K18" s="105" t="str">
        <f t="shared" si="0"/>
        <v>No</v>
      </c>
    </row>
    <row r="19" spans="1:11" ht="27.75" customHeight="1" x14ac:dyDescent="0.2">
      <c r="A19" s="104" t="s">
        <v>836</v>
      </c>
      <c r="B19" s="22" t="s">
        <v>213</v>
      </c>
      <c r="C19" s="24">
        <v>53.888377869999999</v>
      </c>
      <c r="D19" s="5" t="str">
        <f>IF($B19="N/A","N/A",IF(C19&gt;60,"No",IF(C19&lt;15,"No","Yes")))</f>
        <v>N/A</v>
      </c>
      <c r="E19" s="24">
        <v>54.212601726000003</v>
      </c>
      <c r="F19" s="5" t="str">
        <f>IF($B19="N/A","N/A",IF(E19&gt;60,"No",IF(E19&lt;15,"No","Yes")))</f>
        <v>N/A</v>
      </c>
      <c r="G19" s="24">
        <v>50.331566549000001</v>
      </c>
      <c r="H19" s="5" t="str">
        <f>IF($B19="N/A","N/A",IF(G19&gt;60,"No",IF(G19&lt;15,"No","Yes")))</f>
        <v>N/A</v>
      </c>
      <c r="I19" s="6">
        <v>0.60170000000000001</v>
      </c>
      <c r="J19" s="6">
        <v>-7.16</v>
      </c>
      <c r="K19" s="105" t="str">
        <f t="shared" si="0"/>
        <v>Yes</v>
      </c>
    </row>
    <row r="20" spans="1:11" x14ac:dyDescent="0.2">
      <c r="A20" s="104" t="s">
        <v>27</v>
      </c>
      <c r="B20" s="22" t="s">
        <v>217</v>
      </c>
      <c r="C20" s="23">
        <v>11</v>
      </c>
      <c r="D20" s="5" t="str">
        <f>IF($B20="N/A","N/A",IF(C20="N/A","N/A",IF(C20=0,"Yes","No")))</f>
        <v>No</v>
      </c>
      <c r="E20" s="23">
        <v>11</v>
      </c>
      <c r="F20" s="5" t="str">
        <f>IF($B20="N/A","N/A",IF(E20="N/A","N/A",IF(E20=0,"Yes","No")))</f>
        <v>No</v>
      </c>
      <c r="G20" s="23">
        <v>11</v>
      </c>
      <c r="H20" s="5" t="str">
        <f>IF($B20="N/A","N/A",IF(G20=0,"Yes","No"))</f>
        <v>No</v>
      </c>
      <c r="I20" s="6">
        <v>50</v>
      </c>
      <c r="J20" s="6">
        <v>-66.7</v>
      </c>
      <c r="K20" s="105" t="str">
        <f t="shared" si="0"/>
        <v>No</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6452534</v>
      </c>
      <c r="D6" s="5" t="str">
        <f>IF($B6="N/A","N/A",IF(C6&gt;15,"No",IF(C6&lt;-15,"No","Yes")))</f>
        <v>N/A</v>
      </c>
      <c r="E6" s="23">
        <v>6274235</v>
      </c>
      <c r="F6" s="5" t="str">
        <f>IF($B6="N/A","N/A",IF(E6&gt;15,"No",IF(E6&lt;-15,"No","Yes")))</f>
        <v>N/A</v>
      </c>
      <c r="G6" s="23">
        <v>6209482</v>
      </c>
      <c r="H6" s="5" t="str">
        <f>IF($B6="N/A","N/A",IF(G6&gt;15,"No",IF(G6&lt;-15,"No","Yes")))</f>
        <v>N/A</v>
      </c>
      <c r="I6" s="6">
        <v>-2.76</v>
      </c>
      <c r="J6" s="6">
        <v>-1.03</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61.871935274000002</v>
      </c>
      <c r="D9" s="5" t="str">
        <f>IF($B9="N/A","N/A",IF(C9&gt;60,"No",IF(C9&lt;15,"No","Yes")))</f>
        <v>No</v>
      </c>
      <c r="E9" s="24">
        <v>68.005217049999999</v>
      </c>
      <c r="F9" s="5" t="str">
        <f>IF($B9="N/A","N/A",IF(E9&gt;60,"No",IF(E9&lt;15,"No","Yes")))</f>
        <v>No</v>
      </c>
      <c r="G9" s="24">
        <v>77.059088826000007</v>
      </c>
      <c r="H9" s="5" t="str">
        <f>IF($B9="N/A","N/A",IF(G9&gt;60,"No",IF(G9&lt;15,"No","Yes")))</f>
        <v>No</v>
      </c>
      <c r="I9" s="6">
        <v>9.9130000000000003</v>
      </c>
      <c r="J9" s="6">
        <v>13.31</v>
      </c>
      <c r="K9" s="105" t="str">
        <f t="shared" si="0"/>
        <v>Yes</v>
      </c>
    </row>
    <row r="10" spans="1:11" x14ac:dyDescent="0.2">
      <c r="A10" s="104" t="s">
        <v>14</v>
      </c>
      <c r="B10" s="22" t="s">
        <v>272</v>
      </c>
      <c r="C10" s="5">
        <v>1.1102614879999999</v>
      </c>
      <c r="D10" s="5" t="str">
        <f>IF($B10="N/A","N/A",IF(C10&gt;15,"No",IF(C10&lt;=0,"No","Yes")))</f>
        <v>Yes</v>
      </c>
      <c r="E10" s="5">
        <v>1.2558503148</v>
      </c>
      <c r="F10" s="5" t="str">
        <f>IF($B10="N/A","N/A",IF(E10&gt;15,"No",IF(E10&lt;=0,"No","Yes")))</f>
        <v>Yes</v>
      </c>
      <c r="G10" s="5">
        <v>1.3853007385</v>
      </c>
      <c r="H10" s="5" t="str">
        <f>IF($B10="N/A","N/A",IF(G10&gt;15,"No",IF(G10&lt;=0,"No","Yes")))</f>
        <v>Yes</v>
      </c>
      <c r="I10" s="6">
        <v>13.11</v>
      </c>
      <c r="J10" s="6">
        <v>10.31</v>
      </c>
      <c r="K10" s="105" t="str">
        <f t="shared" si="0"/>
        <v>Yes</v>
      </c>
    </row>
    <row r="11" spans="1:11" x14ac:dyDescent="0.2">
      <c r="A11" s="104" t="s">
        <v>872</v>
      </c>
      <c r="B11" s="22" t="s">
        <v>213</v>
      </c>
      <c r="C11" s="24">
        <v>92.496035734000003</v>
      </c>
      <c r="D11" s="5" t="str">
        <f>IF($B11="N/A","N/A",IF(C11&gt;15,"No",IF(C11&lt;-15,"No","Yes")))</f>
        <v>N/A</v>
      </c>
      <c r="E11" s="24">
        <v>87.985189415999997</v>
      </c>
      <c r="F11" s="5" t="str">
        <f>IF($B11="N/A","N/A",IF(E11&gt;15,"No",IF(E11&lt;-15,"No","Yes")))</f>
        <v>N/A</v>
      </c>
      <c r="G11" s="24">
        <v>101.9555336</v>
      </c>
      <c r="H11" s="5" t="str">
        <f>IF($B11="N/A","N/A",IF(G11&gt;15,"No",IF(G11&lt;-15,"No","Yes")))</f>
        <v>N/A</v>
      </c>
      <c r="I11" s="6">
        <v>-4.88</v>
      </c>
      <c r="J11" s="6">
        <v>15.88</v>
      </c>
      <c r="K11" s="105" t="str">
        <f t="shared" si="0"/>
        <v>Yes</v>
      </c>
    </row>
    <row r="12" spans="1:11" x14ac:dyDescent="0.2">
      <c r="A12" s="104" t="s">
        <v>934</v>
      </c>
      <c r="B12" s="22" t="s">
        <v>213</v>
      </c>
      <c r="C12" s="5">
        <v>2.5102851066</v>
      </c>
      <c r="D12" s="5" t="str">
        <f>IF($B12="N/A","N/A",IF(C12&gt;15,"No",IF(C12&lt;-15,"No","Yes")))</f>
        <v>N/A</v>
      </c>
      <c r="E12" s="5">
        <v>2.3065600825999999</v>
      </c>
      <c r="F12" s="5" t="str">
        <f>IF($B12="N/A","N/A",IF(E12&gt;15,"No",IF(E12&lt;-15,"No","Yes")))</f>
        <v>N/A</v>
      </c>
      <c r="G12" s="5">
        <v>1.982355372</v>
      </c>
      <c r="H12" s="5" t="str">
        <f>IF($B12="N/A","N/A",IF(G12&gt;15,"No",IF(G12&lt;-15,"No","Yes")))</f>
        <v>N/A</v>
      </c>
      <c r="I12" s="6">
        <v>-8.1199999999999992</v>
      </c>
      <c r="J12" s="6">
        <v>-14.1</v>
      </c>
      <c r="K12" s="105" t="str">
        <f t="shared" si="0"/>
        <v>Yes</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05" t="str">
        <f t="shared" si="0"/>
        <v>N/A</v>
      </c>
    </row>
    <row r="15" spans="1:11" x14ac:dyDescent="0.2">
      <c r="A15" s="104" t="s">
        <v>164</v>
      </c>
      <c r="B15" s="22" t="s">
        <v>213</v>
      </c>
      <c r="C15" s="5">
        <v>100</v>
      </c>
      <c r="D15" s="5" t="str">
        <f>IF($B15="N/A","N/A",IF(C15&gt;15,"No",IF(C15&lt;-15,"No","Yes")))</f>
        <v>N/A</v>
      </c>
      <c r="E15" s="5">
        <v>99.997657085</v>
      </c>
      <c r="F15" s="5" t="str">
        <f>IF($B15="N/A","N/A",IF(E15&gt;15,"No",IF(E15&lt;-15,"No","Yes")))</f>
        <v>N/A</v>
      </c>
      <c r="G15" s="5">
        <v>99.990675550999995</v>
      </c>
      <c r="H15" s="5" t="str">
        <f>IF($B15="N/A","N/A",IF(G15&gt;15,"No",IF(G15&lt;-15,"No","Yes")))</f>
        <v>N/A</v>
      </c>
      <c r="I15" s="6">
        <v>-2E-3</v>
      </c>
      <c r="J15" s="6">
        <v>-7.0000000000000001E-3</v>
      </c>
      <c r="K15" s="105" t="str">
        <f t="shared" si="0"/>
        <v>Yes</v>
      </c>
    </row>
    <row r="16" spans="1:11" x14ac:dyDescent="0.2">
      <c r="A16" s="104" t="s">
        <v>165</v>
      </c>
      <c r="B16" s="22" t="s">
        <v>275</v>
      </c>
      <c r="C16" s="5">
        <v>100</v>
      </c>
      <c r="D16" s="5" t="str">
        <f>IF($B16="N/A","N/A",IF(C16&gt;98,"Yes","No"))</f>
        <v>Yes</v>
      </c>
      <c r="E16" s="5">
        <v>100</v>
      </c>
      <c r="F16" s="5" t="str">
        <f>IF($B16="N/A","N/A",IF(E16&gt;98,"Yes","No"))</f>
        <v>Yes</v>
      </c>
      <c r="G16" s="5">
        <v>100</v>
      </c>
      <c r="H16" s="5" t="str">
        <f>IF($B16="N/A","N/A",IF(G16&gt;98,"Yes","No"))</f>
        <v>Yes</v>
      </c>
      <c r="I16" s="6">
        <v>0</v>
      </c>
      <c r="J16" s="6">
        <v>0</v>
      </c>
      <c r="K16" s="105" t="str">
        <f t="shared" si="0"/>
        <v>Yes</v>
      </c>
    </row>
    <row r="17" spans="1:11" x14ac:dyDescent="0.2">
      <c r="A17" s="104" t="s">
        <v>21</v>
      </c>
      <c r="B17" s="22" t="s">
        <v>275</v>
      </c>
      <c r="C17" s="5">
        <v>99.643287427999994</v>
      </c>
      <c r="D17" s="5" t="str">
        <f>IF($B17="N/A","N/A",IF(C17&gt;98,"Yes","No"))</f>
        <v>Yes</v>
      </c>
      <c r="E17" s="5">
        <v>99.624368548999996</v>
      </c>
      <c r="F17" s="5" t="str">
        <f>IF($B17="N/A","N/A",IF(E17&gt;98,"Yes","No"))</f>
        <v>Yes</v>
      </c>
      <c r="G17" s="5">
        <v>99.783540720000005</v>
      </c>
      <c r="H17" s="5" t="str">
        <f>IF($B17="N/A","N/A",IF(G17&gt;98,"Yes","No"))</f>
        <v>Yes</v>
      </c>
      <c r="I17" s="6">
        <v>-1.9E-2</v>
      </c>
      <c r="J17" s="6">
        <v>0.1598</v>
      </c>
      <c r="K17" s="105" t="str">
        <f t="shared" si="0"/>
        <v>Yes</v>
      </c>
    </row>
    <row r="18" spans="1:11" x14ac:dyDescent="0.2">
      <c r="A18" s="104" t="s">
        <v>53</v>
      </c>
      <c r="B18" s="22" t="s">
        <v>275</v>
      </c>
      <c r="C18" s="5">
        <v>99.997799314000005</v>
      </c>
      <c r="D18" s="5" t="str">
        <f>IF($B18="N/A","N/A",IF(C18&gt;98,"Yes","No"))</f>
        <v>Yes</v>
      </c>
      <c r="E18" s="5">
        <v>99.999155275999996</v>
      </c>
      <c r="F18" s="5" t="str">
        <f>IF($B18="N/A","N/A",IF(E18&gt;98,"Yes","No"))</f>
        <v>Yes</v>
      </c>
      <c r="G18" s="5">
        <v>99.999307510999998</v>
      </c>
      <c r="H18" s="5" t="str">
        <f>IF($B18="N/A","N/A",IF(G18&gt;98,"Yes","No"))</f>
        <v>Yes</v>
      </c>
      <c r="I18" s="6">
        <v>1.4E-3</v>
      </c>
      <c r="J18" s="6">
        <v>2.0000000000000001E-4</v>
      </c>
      <c r="K18" s="105" t="str">
        <f t="shared" si="0"/>
        <v>Yes</v>
      </c>
    </row>
    <row r="19" spans="1:11" ht="12.75" customHeight="1" x14ac:dyDescent="0.2">
      <c r="A19" s="104" t="s">
        <v>673</v>
      </c>
      <c r="B19" s="22" t="s">
        <v>223</v>
      </c>
      <c r="C19" s="5">
        <v>99.634624165000005</v>
      </c>
      <c r="D19" s="5" t="str">
        <f>IF($B19="N/A","N/A",IF(C19&gt;100,"No",IF(C19&lt;98,"No","Yes")))</f>
        <v>Yes</v>
      </c>
      <c r="E19" s="5">
        <v>99.505979612999994</v>
      </c>
      <c r="F19" s="5" t="str">
        <f>IF($B19="N/A","N/A",IF(E19&gt;100,"No",IF(E19&lt;98,"No","Yes")))</f>
        <v>Yes</v>
      </c>
      <c r="G19" s="5">
        <v>99.823093134000004</v>
      </c>
      <c r="H19" s="5" t="str">
        <f>IF($B19="N/A","N/A",IF(G19&gt;100,"No",IF(G19&lt;98,"No","Yes")))</f>
        <v>Yes</v>
      </c>
      <c r="I19" s="6">
        <v>-0.129</v>
      </c>
      <c r="J19" s="6">
        <v>0.31869999999999998</v>
      </c>
      <c r="K19" s="105" t="str">
        <f>IF(J19="Div by 0", "N/A", IF(J19="N/A","N/A", IF(J19&gt;30, "No", IF(J19&lt;-30, "No", "Yes"))))</f>
        <v>Yes</v>
      </c>
    </row>
    <row r="20" spans="1:11" x14ac:dyDescent="0.2">
      <c r="A20" s="104" t="s">
        <v>674</v>
      </c>
      <c r="B20" s="22" t="s">
        <v>223</v>
      </c>
      <c r="C20" s="5">
        <v>99.995738107999998</v>
      </c>
      <c r="D20" s="5" t="str">
        <f>IF($B20="N/A","N/A",IF(C20&gt;100,"No",IF(C20&lt;98,"No","Yes")))</f>
        <v>Yes</v>
      </c>
      <c r="E20" s="5">
        <v>99.991600570000003</v>
      </c>
      <c r="F20" s="5" t="str">
        <f>IF($B20="N/A","N/A",IF(E20&gt;100,"No",IF(E20&lt;98,"No","Yes")))</f>
        <v>Yes</v>
      </c>
      <c r="G20" s="5">
        <v>99.998921005</v>
      </c>
      <c r="H20" s="5" t="str">
        <f>IF($B20="N/A","N/A",IF(G20&gt;100,"No",IF(G20&lt;98,"No","Yes")))</f>
        <v>Yes</v>
      </c>
      <c r="I20" s="6">
        <v>-4.0000000000000001E-3</v>
      </c>
      <c r="J20" s="6">
        <v>7.3000000000000001E-3</v>
      </c>
      <c r="K20" s="105" t="str">
        <f>IF(J20="Div by 0", "N/A", IF(J20="N/A","N/A", IF(J20&gt;30, "No", IF(J20&lt;-30, "No", "Yes"))))</f>
        <v>Yes</v>
      </c>
    </row>
    <row r="21" spans="1:11" x14ac:dyDescent="0.2">
      <c r="A21" s="104" t="s">
        <v>675</v>
      </c>
      <c r="B21" s="22" t="s">
        <v>223</v>
      </c>
      <c r="C21" s="5">
        <v>99.995738107999998</v>
      </c>
      <c r="D21" s="5" t="str">
        <f>IF($B21="N/A","N/A",IF(C21&gt;100,"No",IF(C21&lt;98,"No","Yes")))</f>
        <v>Yes</v>
      </c>
      <c r="E21" s="5">
        <v>99.991600570000003</v>
      </c>
      <c r="F21" s="5" t="str">
        <f>IF($B21="N/A","N/A",IF(E21&gt;100,"No",IF(E21&lt;98,"No","Yes")))</f>
        <v>Yes</v>
      </c>
      <c r="G21" s="5">
        <v>99.998921005</v>
      </c>
      <c r="H21" s="5" t="str">
        <f>IF($B21="N/A","N/A",IF(G21&gt;100,"No",IF(G21&lt;98,"No","Yes")))</f>
        <v>Yes</v>
      </c>
      <c r="I21" s="6">
        <v>-4.0000000000000001E-3</v>
      </c>
      <c r="J21" s="6">
        <v>7.3000000000000001E-3</v>
      </c>
      <c r="K21" s="105" t="str">
        <f>IF(J21="Div by 0", "N/A", IF(J21="N/A","N/A", IF(J21&gt;30, "No", IF(J21&lt;-30, "No", "Yes"))))</f>
        <v>Yes</v>
      </c>
    </row>
    <row r="22" spans="1:11" ht="15" customHeight="1" x14ac:dyDescent="0.2">
      <c r="A22" s="104" t="s">
        <v>1687</v>
      </c>
      <c r="B22" s="22" t="s">
        <v>213</v>
      </c>
      <c r="C22" s="5">
        <v>60.068184064999997</v>
      </c>
      <c r="D22" s="5" t="str">
        <f>IF($B22="N/A","N/A",IF(C22&gt;15,"No",IF(C22&lt;-15,"No","Yes")))</f>
        <v>N/A</v>
      </c>
      <c r="E22" s="5">
        <v>57.313202326999999</v>
      </c>
      <c r="F22" s="5" t="str">
        <f>IF($B22="N/A","N/A",IF(E22&gt;15,"No",IF(E22&lt;-15,"No","Yes")))</f>
        <v>N/A</v>
      </c>
      <c r="G22" s="5">
        <v>56.074918971000002</v>
      </c>
      <c r="H22" s="5" t="str">
        <f>IF($B22="N/A","N/A",IF(G22&gt;15,"No",IF(G22&lt;-15,"No","Yes")))</f>
        <v>N/A</v>
      </c>
      <c r="I22" s="6">
        <v>-4.59</v>
      </c>
      <c r="J22" s="6">
        <v>-2.16</v>
      </c>
      <c r="K22" s="105" t="str">
        <f t="shared" ref="K22:K31" si="1">IF(J22="Div by 0", "N/A", IF(J22="N/A","N/A", IF(J22&gt;30, "No", IF(J22&lt;-30, "No", "Yes"))))</f>
        <v>Yes</v>
      </c>
    </row>
    <row r="23" spans="1:11" x14ac:dyDescent="0.2">
      <c r="A23" s="104" t="s">
        <v>935</v>
      </c>
      <c r="B23" s="22" t="s">
        <v>213</v>
      </c>
      <c r="C23" s="5">
        <v>39.678008671000001</v>
      </c>
      <c r="D23" s="5" t="str">
        <f>IF($B23="N/A","N/A",IF(C23&gt;15,"No",IF(C23&lt;-15,"No","Yes")))</f>
        <v>N/A</v>
      </c>
      <c r="E23" s="5">
        <v>42.129885156999997</v>
      </c>
      <c r="F23" s="5" t="str">
        <f>IF($B23="N/A","N/A",IF(E23&gt;15,"No",IF(E23&lt;-15,"No","Yes")))</f>
        <v>N/A</v>
      </c>
      <c r="G23" s="5">
        <v>43.079728711999998</v>
      </c>
      <c r="H23" s="5" t="str">
        <f>IF($B23="N/A","N/A",IF(G23&gt;15,"No",IF(G23&lt;-15,"No","Yes")))</f>
        <v>N/A</v>
      </c>
      <c r="I23" s="6">
        <v>6.1790000000000003</v>
      </c>
      <c r="J23" s="6">
        <v>2.2549999999999999</v>
      </c>
      <c r="K23" s="105" t="str">
        <f t="shared" si="1"/>
        <v>Yes</v>
      </c>
    </row>
    <row r="24" spans="1:11" ht="25.5" x14ac:dyDescent="0.2">
      <c r="A24" s="104" t="s">
        <v>936</v>
      </c>
      <c r="B24" s="22" t="s">
        <v>213</v>
      </c>
      <c r="C24" s="5">
        <v>0.24413664460000001</v>
      </c>
      <c r="D24" s="5" t="str">
        <f>IF($B24="N/A","N/A",IF(C24&gt;15,"No",IF(C24&lt;-15,"No","Yes")))</f>
        <v>N/A</v>
      </c>
      <c r="E24" s="5">
        <v>0.54320566569999995</v>
      </c>
      <c r="F24" s="5" t="str">
        <f>IF($B24="N/A","N/A",IF(E24&gt;15,"No",IF(E24&lt;-15,"No","Yes")))</f>
        <v>N/A</v>
      </c>
      <c r="G24" s="5">
        <v>0.84314601440000003</v>
      </c>
      <c r="H24" s="5" t="str">
        <f>IF($B24="N/A","N/A",IF(G24&gt;15,"No",IF(G24&lt;-15,"No","Yes")))</f>
        <v>N/A</v>
      </c>
      <c r="I24" s="6">
        <v>122.5</v>
      </c>
      <c r="J24" s="6">
        <v>55.22</v>
      </c>
      <c r="K24" s="105" t="str">
        <f t="shared" si="1"/>
        <v>No</v>
      </c>
    </row>
    <row r="25" spans="1:11" x14ac:dyDescent="0.2">
      <c r="A25" s="104" t="s">
        <v>166</v>
      </c>
      <c r="B25" s="22" t="s">
        <v>213</v>
      </c>
      <c r="C25" s="5">
        <v>99.995738107999998</v>
      </c>
      <c r="D25" s="5" t="str">
        <f t="shared" ref="D25:D27" si="2">IF($B25="N/A","N/A",IF(C25&gt;15,"No",IF(C25&lt;-15,"No","Yes")))</f>
        <v>N/A</v>
      </c>
      <c r="E25" s="5">
        <v>99.991600570000003</v>
      </c>
      <c r="F25" s="5" t="str">
        <f t="shared" ref="F25:F27" si="3">IF($B25="N/A","N/A",IF(E25&gt;15,"No",IF(E25&lt;-15,"No","Yes")))</f>
        <v>N/A</v>
      </c>
      <c r="G25" s="5">
        <v>99.998921005</v>
      </c>
      <c r="H25" s="5" t="str">
        <f t="shared" ref="H25:H27" si="4">IF($B25="N/A","N/A",IF(G25&gt;15,"No",IF(G25&lt;-15,"No","Yes")))</f>
        <v>N/A</v>
      </c>
      <c r="I25" s="6">
        <v>-4.0000000000000001E-3</v>
      </c>
      <c r="J25" s="6">
        <v>7.3000000000000001E-3</v>
      </c>
      <c r="K25" s="105" t="str">
        <f t="shared" si="1"/>
        <v>Yes</v>
      </c>
    </row>
    <row r="26" spans="1:11" x14ac:dyDescent="0.2">
      <c r="A26" s="104" t="s">
        <v>167</v>
      </c>
      <c r="B26" s="22" t="s">
        <v>213</v>
      </c>
      <c r="C26" s="5">
        <v>99.995738107999998</v>
      </c>
      <c r="D26" s="5" t="str">
        <f t="shared" si="2"/>
        <v>N/A</v>
      </c>
      <c r="E26" s="5">
        <v>99.991600570000003</v>
      </c>
      <c r="F26" s="5" t="str">
        <f t="shared" si="3"/>
        <v>N/A</v>
      </c>
      <c r="G26" s="5">
        <v>99.998921005</v>
      </c>
      <c r="H26" s="5" t="str">
        <f t="shared" si="4"/>
        <v>N/A</v>
      </c>
      <c r="I26" s="6">
        <v>-4.0000000000000001E-3</v>
      </c>
      <c r="J26" s="6">
        <v>7.3000000000000001E-3</v>
      </c>
      <c r="K26" s="105" t="str">
        <f t="shared" si="1"/>
        <v>Yes</v>
      </c>
    </row>
    <row r="27" spans="1:11" x14ac:dyDescent="0.2">
      <c r="A27" s="104" t="s">
        <v>168</v>
      </c>
      <c r="B27" s="22" t="s">
        <v>213</v>
      </c>
      <c r="C27" s="5">
        <v>99.995738107999998</v>
      </c>
      <c r="D27" s="5" t="str">
        <f t="shared" si="2"/>
        <v>N/A</v>
      </c>
      <c r="E27" s="5">
        <v>99.991600570000003</v>
      </c>
      <c r="F27" s="5" t="str">
        <f t="shared" si="3"/>
        <v>N/A</v>
      </c>
      <c r="G27" s="5">
        <v>99.998921005</v>
      </c>
      <c r="H27" s="5" t="str">
        <f t="shared" si="4"/>
        <v>N/A</v>
      </c>
      <c r="I27" s="6">
        <v>-4.0000000000000001E-3</v>
      </c>
      <c r="J27" s="6">
        <v>7.3000000000000001E-3</v>
      </c>
      <c r="K27" s="105" t="str">
        <f t="shared" si="1"/>
        <v>Yes</v>
      </c>
    </row>
    <row r="28" spans="1:11" x14ac:dyDescent="0.2">
      <c r="A28" s="104" t="s">
        <v>54</v>
      </c>
      <c r="B28" s="22" t="s">
        <v>213</v>
      </c>
      <c r="C28" s="5">
        <v>3.8623120777</v>
      </c>
      <c r="D28" s="5" t="str">
        <f>IF($B28="N/A","N/A",IF(C28&gt;15,"No",IF(C28&lt;-15,"No","Yes")))</f>
        <v>N/A</v>
      </c>
      <c r="E28" s="5">
        <v>3.7717426905</v>
      </c>
      <c r="F28" s="5" t="str">
        <f>IF($B28="N/A","N/A",IF(E28&gt;15,"No",IF(E28&lt;-15,"No","Yes")))</f>
        <v>N/A</v>
      </c>
      <c r="G28" s="5">
        <v>3.7704594360999999</v>
      </c>
      <c r="H28" s="5" t="str">
        <f>IF($B28="N/A","N/A",IF(G28&gt;15,"No",IF(G28&lt;-15,"No","Yes")))</f>
        <v>N/A</v>
      </c>
      <c r="I28" s="6">
        <v>-2.34</v>
      </c>
      <c r="J28" s="6">
        <v>-3.4000000000000002E-2</v>
      </c>
      <c r="K28" s="105" t="str">
        <f t="shared" si="1"/>
        <v>Yes</v>
      </c>
    </row>
    <row r="29" spans="1:11" x14ac:dyDescent="0.2">
      <c r="A29" s="104" t="s">
        <v>55</v>
      </c>
      <c r="B29" s="22" t="s">
        <v>213</v>
      </c>
      <c r="C29" s="5">
        <v>96.133426030999999</v>
      </c>
      <c r="D29" s="5" t="str">
        <f>IF($B29="N/A","N/A",IF(C29&gt;15,"No",IF(C29&lt;-15,"No","Yes")))</f>
        <v>N/A</v>
      </c>
      <c r="E29" s="5">
        <v>96.219857879000003</v>
      </c>
      <c r="F29" s="5" t="str">
        <f>IF($B29="N/A","N/A",IF(E29&gt;15,"No",IF(E29&lt;-15,"No","Yes")))</f>
        <v>N/A</v>
      </c>
      <c r="G29" s="5">
        <v>96.228461569000004</v>
      </c>
      <c r="H29" s="5" t="str">
        <f>IF($B29="N/A","N/A",IF(G29&gt;15,"No",IF(G29&lt;-15,"No","Yes")))</f>
        <v>N/A</v>
      </c>
      <c r="I29" s="6">
        <v>8.9899999999999994E-2</v>
      </c>
      <c r="J29" s="6">
        <v>8.8999999999999999E-3</v>
      </c>
      <c r="K29" s="105" t="str">
        <f t="shared" si="1"/>
        <v>Yes</v>
      </c>
    </row>
    <row r="30" spans="1:11" x14ac:dyDescent="0.2">
      <c r="A30" s="104" t="s">
        <v>56</v>
      </c>
      <c r="B30" s="22" t="s">
        <v>213</v>
      </c>
      <c r="C30" s="5">
        <v>81.664025327000004</v>
      </c>
      <c r="D30" s="5" t="str">
        <f>IF($B30="N/A","N/A",IF(C30&gt;15,"No",IF(C30&lt;-15,"No","Yes")))</f>
        <v>N/A</v>
      </c>
      <c r="E30" s="5">
        <v>81.296779607000005</v>
      </c>
      <c r="F30" s="5" t="str">
        <f>IF($B30="N/A","N/A",IF(E30&gt;15,"No",IF(E30&lt;-15,"No","Yes")))</f>
        <v>N/A</v>
      </c>
      <c r="G30" s="5">
        <v>82.804443269000004</v>
      </c>
      <c r="H30" s="5" t="str">
        <f>IF($B30="N/A","N/A",IF(G30&gt;15,"No",IF(G30&lt;-15,"No","Yes")))</f>
        <v>N/A</v>
      </c>
      <c r="I30" s="6">
        <v>-0.45</v>
      </c>
      <c r="J30" s="6">
        <v>1.855</v>
      </c>
      <c r="K30" s="105" t="str">
        <f t="shared" si="1"/>
        <v>Yes</v>
      </c>
    </row>
    <row r="31" spans="1:11" x14ac:dyDescent="0.2">
      <c r="A31" s="112" t="s">
        <v>57</v>
      </c>
      <c r="B31" s="113" t="s">
        <v>213</v>
      </c>
      <c r="C31" s="114">
        <v>14.735978144000001</v>
      </c>
      <c r="D31" s="114" t="str">
        <f>IF($B31="N/A","N/A",IF(C31&gt;15,"No",IF(C31&lt;-15,"No","Yes")))</f>
        <v>N/A</v>
      </c>
      <c r="E31" s="114">
        <v>14.122725719</v>
      </c>
      <c r="F31" s="114" t="str">
        <f>IF($B31="N/A","N/A",IF(E31&gt;15,"No",IF(E31&lt;-15,"No","Yes")))</f>
        <v>N/A</v>
      </c>
      <c r="G31" s="114">
        <v>13.412777427</v>
      </c>
      <c r="H31" s="114" t="str">
        <f>IF($B31="N/A","N/A",IF(G31&gt;15,"No",IF(G31&lt;-15,"No","Yes")))</f>
        <v>N/A</v>
      </c>
      <c r="I31" s="115">
        <v>-4.16</v>
      </c>
      <c r="J31" s="115">
        <v>-5.03</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0</v>
      </c>
      <c r="D6" s="5" t="str">
        <f t="shared" ref="D6:F18" si="0">IF($B6="N/A","N/A",IF(C6&lt;0,"No","Yes"))</f>
        <v>N/A</v>
      </c>
      <c r="E6" s="23">
        <v>0</v>
      </c>
      <c r="F6" s="5" t="str">
        <f t="shared" si="0"/>
        <v>N/A</v>
      </c>
      <c r="G6" s="23">
        <v>0</v>
      </c>
      <c r="H6" s="5" t="str">
        <f t="shared" ref="H6:H18" si="1">IF($B6="N/A","N/A",IF(G6&lt;0,"No","Yes"))</f>
        <v>N/A</v>
      </c>
      <c r="I6" s="6" t="s">
        <v>1748</v>
      </c>
      <c r="J6" s="6" t="s">
        <v>1748</v>
      </c>
      <c r="K6" s="105" t="str">
        <f t="shared" ref="K6:K18" si="2">IF(J6="Div by 0", "N/A", IF(J6="N/A","N/A", IF(J6&gt;30, "No", IF(J6&lt;-30, "No", "Yes"))))</f>
        <v>N/A</v>
      </c>
    </row>
    <row r="7" spans="1:11" x14ac:dyDescent="0.2">
      <c r="A7" s="102" t="s">
        <v>442</v>
      </c>
      <c r="B7" s="55" t="s">
        <v>213</v>
      </c>
      <c r="C7" s="5" t="s">
        <v>1748</v>
      </c>
      <c r="D7" s="5" t="str">
        <f t="shared" si="0"/>
        <v>N/A</v>
      </c>
      <c r="E7" s="5" t="s">
        <v>1748</v>
      </c>
      <c r="F7" s="5" t="str">
        <f t="shared" si="0"/>
        <v>N/A</v>
      </c>
      <c r="G7" s="5" t="s">
        <v>1748</v>
      </c>
      <c r="H7" s="5" t="str">
        <f t="shared" si="1"/>
        <v>N/A</v>
      </c>
      <c r="I7" s="6" t="s">
        <v>1748</v>
      </c>
      <c r="J7" s="6" t="s">
        <v>1748</v>
      </c>
      <c r="K7" s="105" t="str">
        <f t="shared" si="2"/>
        <v>N/A</v>
      </c>
    </row>
    <row r="8" spans="1:11" x14ac:dyDescent="0.2">
      <c r="A8" s="102" t="s">
        <v>443</v>
      </c>
      <c r="B8" s="55" t="s">
        <v>213</v>
      </c>
      <c r="C8" s="5" t="s">
        <v>1748</v>
      </c>
      <c r="D8" s="5" t="str">
        <f t="shared" si="0"/>
        <v>N/A</v>
      </c>
      <c r="E8" s="5" t="s">
        <v>1748</v>
      </c>
      <c r="F8" s="5" t="str">
        <f t="shared" si="0"/>
        <v>N/A</v>
      </c>
      <c r="G8" s="5" t="s">
        <v>1748</v>
      </c>
      <c r="H8" s="5" t="str">
        <f t="shared" si="1"/>
        <v>N/A</v>
      </c>
      <c r="I8" s="6" t="s">
        <v>1748</v>
      </c>
      <c r="J8" s="6" t="s">
        <v>1748</v>
      </c>
      <c r="K8" s="105" t="str">
        <f t="shared" si="2"/>
        <v>N/A</v>
      </c>
    </row>
    <row r="9" spans="1:11" x14ac:dyDescent="0.2">
      <c r="A9" s="102" t="s">
        <v>444</v>
      </c>
      <c r="B9" s="55" t="s">
        <v>213</v>
      </c>
      <c r="C9" s="5" t="s">
        <v>1748</v>
      </c>
      <c r="D9" s="5" t="str">
        <f t="shared" si="0"/>
        <v>N/A</v>
      </c>
      <c r="E9" s="5" t="s">
        <v>1748</v>
      </c>
      <c r="F9" s="5" t="str">
        <f t="shared" si="0"/>
        <v>N/A</v>
      </c>
      <c r="G9" s="5" t="s">
        <v>1748</v>
      </c>
      <c r="H9" s="5" t="str">
        <f t="shared" si="1"/>
        <v>N/A</v>
      </c>
      <c r="I9" s="6" t="s">
        <v>1748</v>
      </c>
      <c r="J9" s="6" t="s">
        <v>1748</v>
      </c>
      <c r="K9" s="105" t="str">
        <f t="shared" si="2"/>
        <v>N/A</v>
      </c>
    </row>
    <row r="10" spans="1:11" x14ac:dyDescent="0.2">
      <c r="A10" s="102" t="s">
        <v>445</v>
      </c>
      <c r="B10" s="55" t="s">
        <v>213</v>
      </c>
      <c r="C10" s="5" t="s">
        <v>1748</v>
      </c>
      <c r="D10" s="5" t="str">
        <f t="shared" si="0"/>
        <v>N/A</v>
      </c>
      <c r="E10" s="5" t="s">
        <v>1748</v>
      </c>
      <c r="F10" s="5" t="str">
        <f t="shared" si="0"/>
        <v>N/A</v>
      </c>
      <c r="G10" s="5" t="s">
        <v>1748</v>
      </c>
      <c r="H10" s="5" t="str">
        <f t="shared" si="1"/>
        <v>N/A</v>
      </c>
      <c r="I10" s="6" t="s">
        <v>1748</v>
      </c>
      <c r="J10" s="6" t="s">
        <v>1748</v>
      </c>
      <c r="K10" s="105" t="str">
        <f t="shared" si="2"/>
        <v>N/A</v>
      </c>
    </row>
    <row r="11" spans="1:11" x14ac:dyDescent="0.2">
      <c r="A11" s="128" t="s">
        <v>207</v>
      </c>
      <c r="B11" s="55" t="s">
        <v>213</v>
      </c>
      <c r="C11" s="5" t="s">
        <v>1748</v>
      </c>
      <c r="D11" s="5" t="str">
        <f t="shared" si="0"/>
        <v>N/A</v>
      </c>
      <c r="E11" s="5" t="s">
        <v>1748</v>
      </c>
      <c r="F11" s="5" t="str">
        <f t="shared" si="0"/>
        <v>N/A</v>
      </c>
      <c r="G11" s="5" t="s">
        <v>1748</v>
      </c>
      <c r="H11" s="5" t="str">
        <f t="shared" si="1"/>
        <v>N/A</v>
      </c>
      <c r="I11" s="6" t="s">
        <v>1748</v>
      </c>
      <c r="J11" s="6" t="s">
        <v>1748</v>
      </c>
      <c r="K11" s="105" t="str">
        <f t="shared" si="2"/>
        <v>N/A</v>
      </c>
    </row>
    <row r="12" spans="1:11" x14ac:dyDescent="0.2">
      <c r="A12" s="128" t="s">
        <v>934</v>
      </c>
      <c r="B12" s="55" t="s">
        <v>213</v>
      </c>
      <c r="C12" s="5" t="s">
        <v>1748</v>
      </c>
      <c r="D12" s="5" t="str">
        <f t="shared" si="0"/>
        <v>N/A</v>
      </c>
      <c r="E12" s="5" t="s">
        <v>1748</v>
      </c>
      <c r="F12" s="5" t="str">
        <f t="shared" si="0"/>
        <v>N/A</v>
      </c>
      <c r="G12" s="5" t="s">
        <v>1748</v>
      </c>
      <c r="H12" s="5" t="str">
        <f t="shared" si="1"/>
        <v>N/A</v>
      </c>
      <c r="I12" s="6" t="s">
        <v>1748</v>
      </c>
      <c r="J12" s="6" t="s">
        <v>1748</v>
      </c>
      <c r="K12" s="105" t="str">
        <f t="shared" si="2"/>
        <v>N/A</v>
      </c>
    </row>
    <row r="13" spans="1:11" x14ac:dyDescent="0.2">
      <c r="A13" s="128" t="s">
        <v>51</v>
      </c>
      <c r="B13" s="55" t="s">
        <v>213</v>
      </c>
      <c r="C13" s="5" t="s">
        <v>1748</v>
      </c>
      <c r="D13" s="5" t="str">
        <f t="shared" si="0"/>
        <v>N/A</v>
      </c>
      <c r="E13" s="5" t="s">
        <v>1748</v>
      </c>
      <c r="F13" s="5" t="str">
        <f t="shared" si="0"/>
        <v>N/A</v>
      </c>
      <c r="G13" s="5" t="s">
        <v>1748</v>
      </c>
      <c r="H13" s="5" t="str">
        <f t="shared" si="1"/>
        <v>N/A</v>
      </c>
      <c r="I13" s="6" t="s">
        <v>1748</v>
      </c>
      <c r="J13" s="6" t="s">
        <v>1748</v>
      </c>
      <c r="K13" s="105" t="str">
        <f t="shared" si="2"/>
        <v>N/A</v>
      </c>
    </row>
    <row r="14" spans="1:11" x14ac:dyDescent="0.2">
      <c r="A14" s="128" t="s">
        <v>52</v>
      </c>
      <c r="B14" s="55" t="s">
        <v>213</v>
      </c>
      <c r="C14" s="5" t="s">
        <v>1748</v>
      </c>
      <c r="D14" s="5" t="str">
        <f t="shared" si="0"/>
        <v>N/A</v>
      </c>
      <c r="E14" s="5" t="s">
        <v>1748</v>
      </c>
      <c r="F14" s="5" t="str">
        <f t="shared" si="0"/>
        <v>N/A</v>
      </c>
      <c r="G14" s="5" t="s">
        <v>1748</v>
      </c>
      <c r="H14" s="5" t="str">
        <f t="shared" si="1"/>
        <v>N/A</v>
      </c>
      <c r="I14" s="6" t="s">
        <v>1748</v>
      </c>
      <c r="J14" s="6" t="s">
        <v>1748</v>
      </c>
      <c r="K14" s="105" t="str">
        <f t="shared" si="2"/>
        <v>N/A</v>
      </c>
    </row>
    <row r="15" spans="1:11" x14ac:dyDescent="0.2">
      <c r="A15" s="128" t="s">
        <v>164</v>
      </c>
      <c r="B15" s="55" t="s">
        <v>213</v>
      </c>
      <c r="C15" s="5" t="s">
        <v>1748</v>
      </c>
      <c r="D15" s="5" t="str">
        <f t="shared" si="0"/>
        <v>N/A</v>
      </c>
      <c r="E15" s="5" t="s">
        <v>1748</v>
      </c>
      <c r="F15" s="5" t="str">
        <f t="shared" si="0"/>
        <v>N/A</v>
      </c>
      <c r="G15" s="5" t="s">
        <v>1748</v>
      </c>
      <c r="H15" s="5" t="str">
        <f t="shared" si="1"/>
        <v>N/A</v>
      </c>
      <c r="I15" s="6" t="s">
        <v>1748</v>
      </c>
      <c r="J15" s="6" t="s">
        <v>1748</v>
      </c>
      <c r="K15" s="105" t="str">
        <f t="shared" si="2"/>
        <v>N/A</v>
      </c>
    </row>
    <row r="16" spans="1:11" x14ac:dyDescent="0.2">
      <c r="A16" s="128" t="s">
        <v>165</v>
      </c>
      <c r="B16" s="55" t="s">
        <v>213</v>
      </c>
      <c r="C16" s="5" t="s">
        <v>1748</v>
      </c>
      <c r="D16" s="5" t="str">
        <f t="shared" si="0"/>
        <v>N/A</v>
      </c>
      <c r="E16" s="5" t="s">
        <v>1748</v>
      </c>
      <c r="F16" s="5" t="str">
        <f t="shared" si="0"/>
        <v>N/A</v>
      </c>
      <c r="G16" s="5" t="s">
        <v>1748</v>
      </c>
      <c r="H16" s="5" t="str">
        <f t="shared" si="1"/>
        <v>N/A</v>
      </c>
      <c r="I16" s="6" t="s">
        <v>1748</v>
      </c>
      <c r="J16" s="6" t="s">
        <v>1748</v>
      </c>
      <c r="K16" s="105" t="str">
        <f t="shared" si="2"/>
        <v>N/A</v>
      </c>
    </row>
    <row r="17" spans="1:11" x14ac:dyDescent="0.2">
      <c r="A17" s="128" t="s">
        <v>21</v>
      </c>
      <c r="B17" s="55" t="s">
        <v>213</v>
      </c>
      <c r="C17" s="5" t="s">
        <v>1748</v>
      </c>
      <c r="D17" s="5" t="str">
        <f t="shared" si="0"/>
        <v>N/A</v>
      </c>
      <c r="E17" s="5" t="s">
        <v>1748</v>
      </c>
      <c r="F17" s="5" t="str">
        <f t="shared" si="0"/>
        <v>N/A</v>
      </c>
      <c r="G17" s="5" t="s">
        <v>1748</v>
      </c>
      <c r="H17" s="5" t="str">
        <f t="shared" si="1"/>
        <v>N/A</v>
      </c>
      <c r="I17" s="6" t="s">
        <v>1748</v>
      </c>
      <c r="J17" s="6" t="s">
        <v>1748</v>
      </c>
      <c r="K17" s="105" t="str">
        <f t="shared" si="2"/>
        <v>N/A</v>
      </c>
    </row>
    <row r="18" spans="1:11" x14ac:dyDescent="0.2">
      <c r="A18" s="128" t="s">
        <v>53</v>
      </c>
      <c r="B18" s="55" t="s">
        <v>213</v>
      </c>
      <c r="C18" s="5" t="s">
        <v>1748</v>
      </c>
      <c r="D18" s="5" t="str">
        <f t="shared" si="0"/>
        <v>N/A</v>
      </c>
      <c r="E18" s="5" t="s">
        <v>1748</v>
      </c>
      <c r="F18" s="5" t="str">
        <f t="shared" si="0"/>
        <v>N/A</v>
      </c>
      <c r="G18" s="5" t="s">
        <v>1748</v>
      </c>
      <c r="H18" s="5" t="str">
        <f t="shared" si="1"/>
        <v>N/A</v>
      </c>
      <c r="I18" s="6" t="s">
        <v>1748</v>
      </c>
      <c r="J18" s="6" t="s">
        <v>1748</v>
      </c>
      <c r="K18" s="105" t="str">
        <f t="shared" si="2"/>
        <v>N/A</v>
      </c>
    </row>
    <row r="19" spans="1:11" x14ac:dyDescent="0.2">
      <c r="A19" s="104" t="s">
        <v>673</v>
      </c>
      <c r="B19" s="55" t="s">
        <v>213</v>
      </c>
      <c r="C19" s="5" t="s">
        <v>1748</v>
      </c>
      <c r="D19" s="5" t="str">
        <f t="shared" ref="D19:D21" si="3">IF($B19="N/A","N/A",IF(C19&lt;0,"No","Yes"))</f>
        <v>N/A</v>
      </c>
      <c r="E19" s="5" t="s">
        <v>1748</v>
      </c>
      <c r="F19" s="5" t="str">
        <f t="shared" ref="F19:F21" si="4">IF($B19="N/A","N/A",IF(E19&lt;0,"No","Yes"))</f>
        <v>N/A</v>
      </c>
      <c r="G19" s="5" t="s">
        <v>1748</v>
      </c>
      <c r="H19" s="5" t="str">
        <f t="shared" ref="H19:H21" si="5">IF($B19="N/A","N/A",IF(G19&lt;0,"No","Yes"))</f>
        <v>N/A</v>
      </c>
      <c r="I19" s="6" t="s">
        <v>1748</v>
      </c>
      <c r="J19" s="6" t="s">
        <v>1748</v>
      </c>
      <c r="K19" s="105" t="str">
        <f>IF(J19="Div by 0", "N/A", IF(J19="N/A","N/A", IF(J19&gt;30, "No", IF(J19&lt;-30, "No", "Yes"))))</f>
        <v>N/A</v>
      </c>
    </row>
    <row r="20" spans="1:11" x14ac:dyDescent="0.2">
      <c r="A20" s="104" t="s">
        <v>674</v>
      </c>
      <c r="B20" s="55" t="s">
        <v>213</v>
      </c>
      <c r="C20" s="5" t="s">
        <v>1748</v>
      </c>
      <c r="D20" s="5" t="str">
        <f t="shared" si="3"/>
        <v>N/A</v>
      </c>
      <c r="E20" s="5" t="s">
        <v>1748</v>
      </c>
      <c r="F20" s="5" t="str">
        <f t="shared" si="4"/>
        <v>N/A</v>
      </c>
      <c r="G20" s="5" t="s">
        <v>1748</v>
      </c>
      <c r="H20" s="5" t="str">
        <f t="shared" si="5"/>
        <v>N/A</v>
      </c>
      <c r="I20" s="6" t="s">
        <v>1748</v>
      </c>
      <c r="J20" s="6" t="s">
        <v>1748</v>
      </c>
      <c r="K20" s="105" t="str">
        <f>IF(J20="Div by 0", "N/A", IF(J20="N/A","N/A", IF(J20&gt;30, "No", IF(J20&lt;-30, "No", "Yes"))))</f>
        <v>N/A</v>
      </c>
    </row>
    <row r="21" spans="1:11" x14ac:dyDescent="0.2">
      <c r="A21" s="104" t="s">
        <v>675</v>
      </c>
      <c r="B21" s="55" t="s">
        <v>213</v>
      </c>
      <c r="C21" s="5" t="s">
        <v>1748</v>
      </c>
      <c r="D21" s="5" t="str">
        <f t="shared" si="3"/>
        <v>N/A</v>
      </c>
      <c r="E21" s="5" t="s">
        <v>1748</v>
      </c>
      <c r="F21" s="5" t="str">
        <f t="shared" si="4"/>
        <v>N/A</v>
      </c>
      <c r="G21" s="5" t="s">
        <v>1748</v>
      </c>
      <c r="H21" s="5" t="str">
        <f t="shared" si="5"/>
        <v>N/A</v>
      </c>
      <c r="I21" s="6" t="s">
        <v>1748</v>
      </c>
      <c r="J21" s="6" t="s">
        <v>1748</v>
      </c>
      <c r="K21" s="105" t="str">
        <f>IF(J21="Div by 0", "N/A", IF(J21="N/A","N/A", IF(J21&gt;30, "No", IF(J21&lt;-30, "No", "Yes"))))</f>
        <v>N/A</v>
      </c>
    </row>
    <row r="22" spans="1:11" ht="16.5" customHeight="1" x14ac:dyDescent="0.2">
      <c r="A22" s="104" t="s">
        <v>1687</v>
      </c>
      <c r="B22" s="55" t="s">
        <v>213</v>
      </c>
      <c r="C22" s="5" t="s">
        <v>1748</v>
      </c>
      <c r="D22" s="5" t="str">
        <f t="shared" ref="D22:D31" si="6">IF($B22="N/A","N/A",IF(C22&lt;0,"No","Yes"))</f>
        <v>N/A</v>
      </c>
      <c r="E22" s="5" t="s">
        <v>1748</v>
      </c>
      <c r="F22" s="5" t="str">
        <f t="shared" ref="F22:F31" si="7">IF($B22="N/A","N/A",IF(E22&lt;0,"No","Yes"))</f>
        <v>N/A</v>
      </c>
      <c r="G22" s="5" t="s">
        <v>1748</v>
      </c>
      <c r="I22" s="6" t="s">
        <v>1748</v>
      </c>
      <c r="J22" s="6" t="s">
        <v>1748</v>
      </c>
      <c r="K22" s="105" t="str">
        <f t="shared" ref="K22:K31" si="8">IF(J22="Div by 0", "N/A", IF(J22="N/A","N/A", IF(J22&gt;30, "No", IF(J22&lt;-30, "No", "Yes"))))</f>
        <v>N/A</v>
      </c>
    </row>
    <row r="23" spans="1:11" x14ac:dyDescent="0.2">
      <c r="A23" s="104" t="s">
        <v>937</v>
      </c>
      <c r="B23" s="55" t="s">
        <v>213</v>
      </c>
      <c r="C23" s="5" t="s">
        <v>1748</v>
      </c>
      <c r="D23" s="5" t="str">
        <f t="shared" si="6"/>
        <v>N/A</v>
      </c>
      <c r="E23" s="5" t="s">
        <v>1748</v>
      </c>
      <c r="F23" s="5" t="str">
        <f t="shared" si="7"/>
        <v>N/A</v>
      </c>
      <c r="G23" s="5" t="s">
        <v>1748</v>
      </c>
      <c r="H23" s="5" t="str">
        <f t="shared" ref="H23:H31" si="9">IF($B23="N/A","N/A",IF(G23&lt;0,"No","Yes"))</f>
        <v>N/A</v>
      </c>
      <c r="I23" s="6" t="s">
        <v>1748</v>
      </c>
      <c r="J23" s="6" t="s">
        <v>1748</v>
      </c>
      <c r="K23" s="105" t="str">
        <f t="shared" si="8"/>
        <v>N/A</v>
      </c>
    </row>
    <row r="24" spans="1:11" ht="25.5" x14ac:dyDescent="0.2">
      <c r="A24" s="104" t="s">
        <v>938</v>
      </c>
      <c r="B24" s="55" t="s">
        <v>213</v>
      </c>
      <c r="C24" s="5" t="s">
        <v>1748</v>
      </c>
      <c r="D24" s="5" t="str">
        <f t="shared" si="6"/>
        <v>N/A</v>
      </c>
      <c r="E24" s="5" t="s">
        <v>1748</v>
      </c>
      <c r="F24" s="5" t="str">
        <f t="shared" si="7"/>
        <v>N/A</v>
      </c>
      <c r="G24" s="5" t="s">
        <v>1748</v>
      </c>
      <c r="H24" s="5" t="str">
        <f t="shared" si="9"/>
        <v>N/A</v>
      </c>
      <c r="I24" s="6" t="s">
        <v>1748</v>
      </c>
      <c r="J24" s="6" t="s">
        <v>1748</v>
      </c>
      <c r="K24" s="105" t="str">
        <f t="shared" si="8"/>
        <v>N/A</v>
      </c>
    </row>
    <row r="25" spans="1:11" x14ac:dyDescent="0.2">
      <c r="A25" s="128" t="s">
        <v>166</v>
      </c>
      <c r="B25" s="55" t="s">
        <v>213</v>
      </c>
      <c r="C25" s="5" t="s">
        <v>1748</v>
      </c>
      <c r="D25" s="5" t="str">
        <f t="shared" si="6"/>
        <v>N/A</v>
      </c>
      <c r="E25" s="5" t="s">
        <v>1748</v>
      </c>
      <c r="F25" s="5" t="str">
        <f t="shared" si="7"/>
        <v>N/A</v>
      </c>
      <c r="G25" s="5" t="s">
        <v>1748</v>
      </c>
      <c r="H25" s="5" t="str">
        <f t="shared" si="9"/>
        <v>N/A</v>
      </c>
      <c r="I25" s="6" t="s">
        <v>1748</v>
      </c>
      <c r="J25" s="6" t="s">
        <v>1748</v>
      </c>
      <c r="K25" s="105" t="str">
        <f t="shared" si="8"/>
        <v>N/A</v>
      </c>
    </row>
    <row r="26" spans="1:11" x14ac:dyDescent="0.2">
      <c r="A26" s="128" t="s">
        <v>167</v>
      </c>
      <c r="B26" s="55" t="s">
        <v>213</v>
      </c>
      <c r="C26" s="5" t="s">
        <v>1748</v>
      </c>
      <c r="D26" s="5" t="str">
        <f t="shared" si="6"/>
        <v>N/A</v>
      </c>
      <c r="E26" s="5" t="s">
        <v>1748</v>
      </c>
      <c r="F26" s="5" t="str">
        <f t="shared" si="7"/>
        <v>N/A</v>
      </c>
      <c r="G26" s="5" t="s">
        <v>1748</v>
      </c>
      <c r="H26" s="5" t="str">
        <f t="shared" si="9"/>
        <v>N/A</v>
      </c>
      <c r="I26" s="6" t="s">
        <v>1748</v>
      </c>
      <c r="J26" s="6" t="s">
        <v>1748</v>
      </c>
      <c r="K26" s="105" t="str">
        <f t="shared" si="8"/>
        <v>N/A</v>
      </c>
    </row>
    <row r="27" spans="1:11" x14ac:dyDescent="0.2">
      <c r="A27" s="128" t="s">
        <v>168</v>
      </c>
      <c r="B27" s="55" t="s">
        <v>213</v>
      </c>
      <c r="C27" s="5" t="s">
        <v>1748</v>
      </c>
      <c r="D27" s="5" t="str">
        <f t="shared" si="6"/>
        <v>N/A</v>
      </c>
      <c r="E27" s="5" t="s">
        <v>1748</v>
      </c>
      <c r="F27" s="5" t="str">
        <f t="shared" si="7"/>
        <v>N/A</v>
      </c>
      <c r="G27" s="5" t="s">
        <v>1748</v>
      </c>
      <c r="H27" s="5" t="str">
        <f t="shared" si="9"/>
        <v>N/A</v>
      </c>
      <c r="I27" s="6" t="s">
        <v>1748</v>
      </c>
      <c r="J27" s="6" t="s">
        <v>1748</v>
      </c>
      <c r="K27" s="105" t="str">
        <f t="shared" si="8"/>
        <v>N/A</v>
      </c>
    </row>
    <row r="28" spans="1:11" x14ac:dyDescent="0.2">
      <c r="A28" s="128" t="s">
        <v>54</v>
      </c>
      <c r="B28" s="55" t="s">
        <v>213</v>
      </c>
      <c r="C28" s="5" t="s">
        <v>1748</v>
      </c>
      <c r="D28" s="5" t="str">
        <f t="shared" si="6"/>
        <v>N/A</v>
      </c>
      <c r="E28" s="5" t="s">
        <v>1748</v>
      </c>
      <c r="F28" s="5" t="str">
        <f t="shared" si="7"/>
        <v>N/A</v>
      </c>
      <c r="G28" s="5" t="s">
        <v>1748</v>
      </c>
      <c r="H28" s="5" t="str">
        <f t="shared" si="9"/>
        <v>N/A</v>
      </c>
      <c r="I28" s="6" t="s">
        <v>1748</v>
      </c>
      <c r="J28" s="6" t="s">
        <v>1748</v>
      </c>
      <c r="K28" s="105" t="str">
        <f t="shared" si="8"/>
        <v>N/A</v>
      </c>
    </row>
    <row r="29" spans="1:11" x14ac:dyDescent="0.2">
      <c r="A29" s="128" t="s">
        <v>55</v>
      </c>
      <c r="B29" s="55" t="s">
        <v>213</v>
      </c>
      <c r="C29" s="5" t="s">
        <v>1748</v>
      </c>
      <c r="D29" s="5" t="str">
        <f t="shared" si="6"/>
        <v>N/A</v>
      </c>
      <c r="E29" s="5" t="s">
        <v>1748</v>
      </c>
      <c r="F29" s="5" t="str">
        <f t="shared" si="7"/>
        <v>N/A</v>
      </c>
      <c r="G29" s="5" t="s">
        <v>1748</v>
      </c>
      <c r="H29" s="5" t="str">
        <f t="shared" si="9"/>
        <v>N/A</v>
      </c>
      <c r="I29" s="6" t="s">
        <v>1748</v>
      </c>
      <c r="J29" s="6" t="s">
        <v>1748</v>
      </c>
      <c r="K29" s="105" t="str">
        <f t="shared" si="8"/>
        <v>N/A</v>
      </c>
    </row>
    <row r="30" spans="1:11" x14ac:dyDescent="0.2">
      <c r="A30" s="128" t="s">
        <v>56</v>
      </c>
      <c r="B30" s="55" t="s">
        <v>213</v>
      </c>
      <c r="C30" s="5" t="s">
        <v>1748</v>
      </c>
      <c r="D30" s="5" t="str">
        <f t="shared" si="6"/>
        <v>N/A</v>
      </c>
      <c r="E30" s="5" t="s">
        <v>1748</v>
      </c>
      <c r="F30" s="5" t="str">
        <f t="shared" si="7"/>
        <v>N/A</v>
      </c>
      <c r="G30" s="5" t="s">
        <v>1748</v>
      </c>
      <c r="H30" s="5" t="str">
        <f t="shared" si="9"/>
        <v>N/A</v>
      </c>
      <c r="I30" s="6" t="s">
        <v>1748</v>
      </c>
      <c r="J30" s="6" t="s">
        <v>1748</v>
      </c>
      <c r="K30" s="105" t="str">
        <f t="shared" si="8"/>
        <v>N/A</v>
      </c>
    </row>
    <row r="31" spans="1:11" x14ac:dyDescent="0.2">
      <c r="A31" s="129" t="s">
        <v>57</v>
      </c>
      <c r="B31" s="135" t="s">
        <v>213</v>
      </c>
      <c r="C31" s="114" t="s">
        <v>1748</v>
      </c>
      <c r="D31" s="114" t="str">
        <f t="shared" si="6"/>
        <v>N/A</v>
      </c>
      <c r="E31" s="114" t="s">
        <v>1748</v>
      </c>
      <c r="F31" s="114" t="str">
        <f t="shared" si="7"/>
        <v>N/A</v>
      </c>
      <c r="G31" s="114" t="s">
        <v>1748</v>
      </c>
      <c r="H31" s="114" t="str">
        <f t="shared" si="9"/>
        <v>N/A</v>
      </c>
      <c r="I31" s="115" t="s">
        <v>1748</v>
      </c>
      <c r="J31" s="115" t="s">
        <v>1748</v>
      </c>
      <c r="K31" s="116" t="str">
        <f t="shared" si="8"/>
        <v>N/A</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F12"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1094979</v>
      </c>
      <c r="D7" s="52" t="str">
        <f>IF($B7="N/A","N/A",IF(C7&gt;10,"No",IF(C7&lt;-10,"No","Yes")))</f>
        <v>N/A</v>
      </c>
      <c r="E7" s="18">
        <v>1091038</v>
      </c>
      <c r="F7" s="52" t="str">
        <f>IF($B7="N/A","N/A",IF(E7&gt;10,"No",IF(E7&lt;-10,"No","Yes")))</f>
        <v>N/A</v>
      </c>
      <c r="G7" s="18">
        <v>1061511</v>
      </c>
      <c r="H7" s="52" t="str">
        <f>IF($B7="N/A","N/A",IF(G7&gt;10,"No",IF(G7&lt;-10,"No","Yes")))</f>
        <v>N/A</v>
      </c>
      <c r="I7" s="53">
        <v>-0.36</v>
      </c>
      <c r="J7" s="53">
        <v>-2.71</v>
      </c>
      <c r="K7" s="54" t="s">
        <v>734</v>
      </c>
      <c r="L7" s="106" t="str">
        <f>IF(J7="Div by 0", "N/A", IF(K7="N/A","N/A", IF(J7&gt;VALUE(MID(K7,1,2)), "No", IF(J7&lt;-1*VALUE(MID(K7,1,2)), "No", "Yes"))))</f>
        <v>Yes</v>
      </c>
    </row>
    <row r="8" spans="1:12" x14ac:dyDescent="0.2">
      <c r="A8" s="104" t="s">
        <v>58</v>
      </c>
      <c r="B8" s="22" t="s">
        <v>213</v>
      </c>
      <c r="C8" s="29">
        <v>3948817752</v>
      </c>
      <c r="D8" s="27" t="str">
        <f>IF($B8="N/A","N/A",IF(C8&gt;10,"No",IF(C8&lt;-10,"No","Yes")))</f>
        <v>N/A</v>
      </c>
      <c r="E8" s="29">
        <v>4103107287</v>
      </c>
      <c r="F8" s="27" t="str">
        <f>IF($B8="N/A","N/A",IF(E8&gt;10,"No",IF(E8&lt;-10,"No","Yes")))</f>
        <v>N/A</v>
      </c>
      <c r="G8" s="29">
        <v>3973485568</v>
      </c>
      <c r="H8" s="27" t="str">
        <f>IF($B8="N/A","N/A",IF(G8&gt;10,"No",IF(G8&lt;-10,"No","Yes")))</f>
        <v>N/A</v>
      </c>
      <c r="I8" s="8">
        <v>3.907</v>
      </c>
      <c r="J8" s="8">
        <v>-3.16</v>
      </c>
      <c r="K8" s="28" t="s">
        <v>734</v>
      </c>
      <c r="L8" s="105" t="str">
        <f>IF(J8="Div by 0", "N/A", IF(K8="N/A","N/A", IF(J8&gt;VALUE(MID(K8,1,2)), "No", IF(J8&lt;-1*VALUE(MID(K8,1,2)), "No", "Yes"))))</f>
        <v>Yes</v>
      </c>
    </row>
    <row r="9" spans="1:12" x14ac:dyDescent="0.2">
      <c r="A9" s="136" t="s">
        <v>939</v>
      </c>
      <c r="B9" s="5" t="s">
        <v>213</v>
      </c>
      <c r="C9" s="4">
        <v>10.519927779</v>
      </c>
      <c r="D9" s="27" t="str">
        <f>IF($B9="N/A","N/A",IF(C9&gt;10,"No",IF(C9&lt;-10,"No","Yes")))</f>
        <v>N/A</v>
      </c>
      <c r="E9" s="4">
        <v>10.005151057999999</v>
      </c>
      <c r="F9" s="27" t="str">
        <f>IF($B9="N/A","N/A",IF(E9&gt;10,"No",IF(E9&lt;-10,"No","Yes")))</f>
        <v>N/A</v>
      </c>
      <c r="G9" s="4">
        <v>11.287306490000001</v>
      </c>
      <c r="H9" s="27" t="str">
        <f>IF($B9="N/A","N/A",IF(G9&gt;10,"No",IF(G9&lt;-10,"No","Yes")))</f>
        <v>N/A</v>
      </c>
      <c r="I9" s="8">
        <v>-4.8899999999999997</v>
      </c>
      <c r="J9" s="8">
        <v>12.81</v>
      </c>
      <c r="K9" s="5" t="s">
        <v>213</v>
      </c>
      <c r="L9" s="105" t="str">
        <f>IF(J9="Div by 0", "N/A", IF(K9="N/A","N/A", IF(J9&gt;VALUE(MID(K9,1,2)), "No", IF(J9&lt;-1*VALUE(MID(K9,1,2)), "No", "Yes"))))</f>
        <v>N/A</v>
      </c>
    </row>
    <row r="10" spans="1:12" x14ac:dyDescent="0.2">
      <c r="A10" s="136" t="s">
        <v>940</v>
      </c>
      <c r="B10" s="5" t="s">
        <v>213</v>
      </c>
      <c r="C10" s="4">
        <v>9.5400003105</v>
      </c>
      <c r="D10" s="27" t="str">
        <f t="shared" ref="D10:D20" si="0">IF($B10="N/A","N/A",IF(C10&gt;10,"No",IF(C10&lt;-10,"No","Yes")))</f>
        <v>N/A</v>
      </c>
      <c r="E10" s="4">
        <v>8.5343498577000005</v>
      </c>
      <c r="F10" s="27" t="str">
        <f t="shared" ref="F10:F20" si="1">IF($B10="N/A","N/A",IF(E10&gt;10,"No",IF(E10&lt;-10,"No","Yes")))</f>
        <v>N/A</v>
      </c>
      <c r="G10" s="4">
        <v>8.2683081004000005</v>
      </c>
      <c r="H10" s="27" t="str">
        <f t="shared" ref="H10:H20" si="2">IF($B10="N/A","N/A",IF(G10&gt;10,"No",IF(G10&lt;-10,"No","Yes")))</f>
        <v>N/A</v>
      </c>
      <c r="I10" s="8">
        <v>-10.5</v>
      </c>
      <c r="J10" s="8">
        <v>-3.12</v>
      </c>
      <c r="K10" s="5" t="s">
        <v>213</v>
      </c>
      <c r="L10" s="105" t="str">
        <f t="shared" ref="L10:L27" si="3">IF(J10="Div by 0", "N/A", IF(K10="N/A","N/A", IF(J10&gt;VALUE(MID(K10,1,2)), "No", IF(J10&lt;-1*VALUE(MID(K10,1,2)), "No", "Yes"))))</f>
        <v>N/A</v>
      </c>
    </row>
    <row r="11" spans="1:12" x14ac:dyDescent="0.2">
      <c r="A11" s="136" t="s">
        <v>941</v>
      </c>
      <c r="B11" s="5" t="s">
        <v>213</v>
      </c>
      <c r="C11" s="4">
        <v>8.3523976259000001</v>
      </c>
      <c r="D11" s="27" t="str">
        <f t="shared" si="0"/>
        <v>N/A</v>
      </c>
      <c r="E11" s="4">
        <v>8.5733952438000003</v>
      </c>
      <c r="F11" s="27" t="str">
        <f t="shared" si="1"/>
        <v>N/A</v>
      </c>
      <c r="G11" s="4">
        <v>8.6736736595000004</v>
      </c>
      <c r="H11" s="27" t="str">
        <f t="shared" si="2"/>
        <v>N/A</v>
      </c>
      <c r="I11" s="8">
        <v>2.6459999999999999</v>
      </c>
      <c r="J11" s="8">
        <v>1.17</v>
      </c>
      <c r="K11" s="5" t="s">
        <v>213</v>
      </c>
      <c r="L11" s="105" t="str">
        <f t="shared" si="3"/>
        <v>N/A</v>
      </c>
    </row>
    <row r="12" spans="1:12" x14ac:dyDescent="0.2">
      <c r="A12" s="136" t="s">
        <v>942</v>
      </c>
      <c r="B12" s="5" t="s">
        <v>213</v>
      </c>
      <c r="C12" s="4">
        <v>0</v>
      </c>
      <c r="D12" s="27" t="str">
        <f t="shared" si="0"/>
        <v>N/A</v>
      </c>
      <c r="E12" s="4">
        <v>0</v>
      </c>
      <c r="F12" s="27" t="str">
        <f t="shared" si="1"/>
        <v>N/A</v>
      </c>
      <c r="G12" s="4">
        <v>1.695696E-3</v>
      </c>
      <c r="H12" s="27" t="str">
        <f t="shared" si="2"/>
        <v>N/A</v>
      </c>
      <c r="I12" s="8" t="s">
        <v>1748</v>
      </c>
      <c r="J12" s="8" t="s">
        <v>1748</v>
      </c>
      <c r="K12" s="5" t="s">
        <v>213</v>
      </c>
      <c r="L12" s="105" t="str">
        <f t="shared" si="3"/>
        <v>N/A</v>
      </c>
    </row>
    <row r="13" spans="1:12" x14ac:dyDescent="0.2">
      <c r="A13" s="136" t="s">
        <v>943</v>
      </c>
      <c r="B13" s="7" t="s">
        <v>213</v>
      </c>
      <c r="C13" s="4">
        <v>71.587674284000002</v>
      </c>
      <c r="D13" s="27" t="str">
        <f t="shared" si="0"/>
        <v>N/A</v>
      </c>
      <c r="E13" s="4">
        <v>72.887103840999998</v>
      </c>
      <c r="F13" s="27" t="str">
        <f t="shared" si="1"/>
        <v>N/A</v>
      </c>
      <c r="G13" s="4">
        <v>69.667671838000004</v>
      </c>
      <c r="H13" s="27" t="str">
        <f t="shared" si="2"/>
        <v>N/A</v>
      </c>
      <c r="I13" s="8">
        <v>1.8149999999999999</v>
      </c>
      <c r="J13" s="8">
        <v>-4.42</v>
      </c>
      <c r="K13" s="5" t="s">
        <v>213</v>
      </c>
      <c r="L13" s="105" t="str">
        <f t="shared" si="3"/>
        <v>N/A</v>
      </c>
    </row>
    <row r="14" spans="1:12" ht="12.75" customHeight="1" x14ac:dyDescent="0.2">
      <c r="A14" s="136" t="s">
        <v>944</v>
      </c>
      <c r="B14" s="7" t="s">
        <v>213</v>
      </c>
      <c r="C14" s="4">
        <v>0</v>
      </c>
      <c r="D14" s="27" t="str">
        <f t="shared" si="0"/>
        <v>N/A</v>
      </c>
      <c r="E14" s="4">
        <v>0</v>
      </c>
      <c r="F14" s="27" t="str">
        <f t="shared" si="1"/>
        <v>N/A</v>
      </c>
      <c r="G14" s="4">
        <v>5.6523201000000002E-3</v>
      </c>
      <c r="H14" s="27" t="str">
        <f t="shared" si="2"/>
        <v>N/A</v>
      </c>
      <c r="I14" s="8" t="s">
        <v>1748</v>
      </c>
      <c r="J14" s="8" t="s">
        <v>1748</v>
      </c>
      <c r="K14" s="5" t="s">
        <v>213</v>
      </c>
      <c r="L14" s="105" t="str">
        <f t="shared" si="3"/>
        <v>N/A</v>
      </c>
    </row>
    <row r="15" spans="1:12" x14ac:dyDescent="0.2">
      <c r="A15" s="136" t="s">
        <v>945</v>
      </c>
      <c r="B15" s="7" t="s">
        <v>213</v>
      </c>
      <c r="C15" s="4">
        <v>0</v>
      </c>
      <c r="D15" s="27" t="str">
        <f t="shared" si="0"/>
        <v>N/A</v>
      </c>
      <c r="E15" s="4">
        <v>0</v>
      </c>
      <c r="F15" s="27" t="str">
        <f t="shared" si="1"/>
        <v>N/A</v>
      </c>
      <c r="G15" s="4">
        <v>0.108901368</v>
      </c>
      <c r="H15" s="27" t="str">
        <f t="shared" si="2"/>
        <v>N/A</v>
      </c>
      <c r="I15" s="8" t="s">
        <v>1748</v>
      </c>
      <c r="J15" s="8" t="s">
        <v>1748</v>
      </c>
      <c r="K15" s="5" t="s">
        <v>213</v>
      </c>
      <c r="L15" s="105" t="str">
        <f t="shared" si="3"/>
        <v>N/A</v>
      </c>
    </row>
    <row r="16" spans="1:12" ht="12.75" customHeight="1" x14ac:dyDescent="0.2">
      <c r="A16" s="136" t="s">
        <v>946</v>
      </c>
      <c r="B16" s="7" t="s">
        <v>213</v>
      </c>
      <c r="C16" s="4">
        <v>0</v>
      </c>
      <c r="D16" s="27" t="str">
        <f t="shared" si="0"/>
        <v>N/A</v>
      </c>
      <c r="E16" s="4">
        <v>0</v>
      </c>
      <c r="F16" s="27" t="str">
        <f t="shared" si="1"/>
        <v>N/A</v>
      </c>
      <c r="G16" s="4">
        <v>1.9867905278</v>
      </c>
      <c r="H16" s="27" t="str">
        <f t="shared" si="2"/>
        <v>N/A</v>
      </c>
      <c r="I16" s="8" t="s">
        <v>1748</v>
      </c>
      <c r="J16" s="8" t="s">
        <v>1748</v>
      </c>
      <c r="K16" s="5" t="s">
        <v>213</v>
      </c>
      <c r="L16" s="105" t="str">
        <f t="shared" si="3"/>
        <v>N/A</v>
      </c>
    </row>
    <row r="17" spans="1:12" ht="12.75" customHeight="1" x14ac:dyDescent="0.2">
      <c r="A17" s="137" t="s">
        <v>947</v>
      </c>
      <c r="B17" s="7" t="s">
        <v>213</v>
      </c>
      <c r="C17" s="4">
        <v>81.127674595000002</v>
      </c>
      <c r="D17" s="27" t="str">
        <f t="shared" si="0"/>
        <v>N/A</v>
      </c>
      <c r="E17" s="4">
        <v>81.421453697999993</v>
      </c>
      <c r="F17" s="27" t="str">
        <f t="shared" si="1"/>
        <v>N/A</v>
      </c>
      <c r="G17" s="4">
        <v>80.031671833999994</v>
      </c>
      <c r="H17" s="27" t="str">
        <f t="shared" si="2"/>
        <v>N/A</v>
      </c>
      <c r="I17" s="8">
        <v>0.36209999999999998</v>
      </c>
      <c r="J17" s="8">
        <v>-1.71</v>
      </c>
      <c r="K17" s="5" t="s">
        <v>213</v>
      </c>
      <c r="L17" s="105" t="str">
        <f t="shared" si="3"/>
        <v>N/A</v>
      </c>
    </row>
    <row r="18" spans="1:12" ht="12.75" customHeight="1" x14ac:dyDescent="0.2">
      <c r="A18" s="137" t="s">
        <v>1705</v>
      </c>
      <c r="B18" s="7" t="s">
        <v>213</v>
      </c>
      <c r="C18" s="4" t="s">
        <v>213</v>
      </c>
      <c r="D18" s="27" t="str">
        <f t="shared" si="0"/>
        <v>N/A</v>
      </c>
      <c r="E18" s="4">
        <v>72.887103840999998</v>
      </c>
      <c r="F18" s="27" t="str">
        <f t="shared" si="1"/>
        <v>N/A</v>
      </c>
      <c r="G18" s="4">
        <v>71.763363733000006</v>
      </c>
      <c r="H18" s="27" t="str">
        <f t="shared" si="2"/>
        <v>N/A</v>
      </c>
      <c r="I18" s="8" t="s">
        <v>213</v>
      </c>
      <c r="J18" s="8">
        <v>-1.54</v>
      </c>
      <c r="K18" s="5" t="s">
        <v>213</v>
      </c>
      <c r="L18" s="105" t="str">
        <f t="shared" si="3"/>
        <v>N/A</v>
      </c>
    </row>
    <row r="19" spans="1:12" ht="12.75" customHeight="1" x14ac:dyDescent="0.2">
      <c r="A19" s="137" t="s">
        <v>948</v>
      </c>
      <c r="B19" s="7" t="s">
        <v>213</v>
      </c>
      <c r="C19" s="4">
        <v>8.3523976259000001</v>
      </c>
      <c r="D19" s="27" t="str">
        <f t="shared" si="0"/>
        <v>N/A</v>
      </c>
      <c r="E19" s="4">
        <v>8.5733952438000003</v>
      </c>
      <c r="F19" s="27" t="str">
        <f t="shared" si="1"/>
        <v>N/A</v>
      </c>
      <c r="G19" s="4">
        <v>8.6810216757000003</v>
      </c>
      <c r="H19" s="27" t="str">
        <f t="shared" si="2"/>
        <v>N/A</v>
      </c>
      <c r="I19" s="8">
        <v>2.6459999999999999</v>
      </c>
      <c r="J19" s="8">
        <v>1.2549999999999999</v>
      </c>
      <c r="K19" s="5" t="s">
        <v>213</v>
      </c>
      <c r="L19" s="105" t="str">
        <f t="shared" si="3"/>
        <v>N/A</v>
      </c>
    </row>
    <row r="20" spans="1:12" ht="12.75" customHeight="1" x14ac:dyDescent="0.2">
      <c r="A20" s="138" t="s">
        <v>132</v>
      </c>
      <c r="B20" s="1" t="s">
        <v>213</v>
      </c>
      <c r="C20" s="23">
        <v>61847</v>
      </c>
      <c r="D20" s="27" t="str">
        <f t="shared" si="0"/>
        <v>N/A</v>
      </c>
      <c r="E20" s="23">
        <v>56334</v>
      </c>
      <c r="F20" s="27" t="str">
        <f t="shared" si="1"/>
        <v>N/A</v>
      </c>
      <c r="G20" s="23">
        <v>3556</v>
      </c>
      <c r="H20" s="27" t="str">
        <f t="shared" si="2"/>
        <v>N/A</v>
      </c>
      <c r="I20" s="8">
        <v>-8.91</v>
      </c>
      <c r="J20" s="8">
        <v>-93.7</v>
      </c>
      <c r="K20" s="23" t="s">
        <v>213</v>
      </c>
      <c r="L20" s="105" t="str">
        <f t="shared" si="3"/>
        <v>N/A</v>
      </c>
    </row>
    <row r="21" spans="1:12" ht="12.75" customHeight="1" x14ac:dyDescent="0.2">
      <c r="A21" s="138" t="s">
        <v>133</v>
      </c>
      <c r="B21" s="30" t="s">
        <v>276</v>
      </c>
      <c r="C21" s="4">
        <v>5.6482361762000002</v>
      </c>
      <c r="D21" s="27" t="str">
        <f>IF($B21="N/A","N/A",IF(C21&gt;=2,"No",IF(C21&lt;0,"No","Yes")))</f>
        <v>No</v>
      </c>
      <c r="E21" s="4">
        <v>5.1633398653000002</v>
      </c>
      <c r="F21" s="27" t="str">
        <f>IF($B21="N/A","N/A",IF(E21&gt;=2,"No",IF(E21&lt;0,"No","Yes")))</f>
        <v>No</v>
      </c>
      <c r="G21" s="4">
        <v>0.33499417339999998</v>
      </c>
      <c r="H21" s="27" t="str">
        <f>IF($B21="N/A","N/A",IF(G21&gt;=2,"No",IF(G21&lt;0,"No","Yes")))</f>
        <v>Yes</v>
      </c>
      <c r="I21" s="8">
        <v>-8.58</v>
      </c>
      <c r="J21" s="8">
        <v>-93.5</v>
      </c>
      <c r="K21" s="5" t="s">
        <v>213</v>
      </c>
      <c r="L21" s="105" t="str">
        <f t="shared" si="3"/>
        <v>N/A</v>
      </c>
    </row>
    <row r="22" spans="1:12" ht="25.5" x14ac:dyDescent="0.2">
      <c r="A22" s="128" t="s">
        <v>134</v>
      </c>
      <c r="B22" s="30" t="s">
        <v>213</v>
      </c>
      <c r="C22" s="29">
        <v>72360084</v>
      </c>
      <c r="D22" s="27" t="str">
        <f t="shared" ref="D22:D27" si="4">IF($B22="N/A","N/A",IF(C22&gt;10,"No",IF(C22&lt;-10,"No","Yes")))</f>
        <v>N/A</v>
      </c>
      <c r="E22" s="29">
        <v>58407272</v>
      </c>
      <c r="F22" s="27" t="str">
        <f t="shared" ref="F22:F27" si="5">IF($B22="N/A","N/A",IF(E22&gt;10,"No",IF(E22&lt;-10,"No","Yes")))</f>
        <v>N/A</v>
      </c>
      <c r="G22" s="29">
        <v>5018579</v>
      </c>
      <c r="H22" s="27" t="str">
        <f t="shared" ref="H22:H27" si="6">IF($B22="N/A","N/A",IF(G22&gt;10,"No",IF(G22&lt;-10,"No","Yes")))</f>
        <v>N/A</v>
      </c>
      <c r="I22" s="8">
        <v>-19.3</v>
      </c>
      <c r="J22" s="8">
        <v>-91.4</v>
      </c>
      <c r="K22" s="5" t="s">
        <v>213</v>
      </c>
      <c r="L22" s="105" t="str">
        <f t="shared" si="3"/>
        <v>N/A</v>
      </c>
    </row>
    <row r="23" spans="1:12" ht="25.5" x14ac:dyDescent="0.2">
      <c r="A23" s="128" t="s">
        <v>1681</v>
      </c>
      <c r="B23" s="30" t="s">
        <v>213</v>
      </c>
      <c r="C23" s="29">
        <v>1169.9853509</v>
      </c>
      <c r="D23" s="27" t="str">
        <f t="shared" si="4"/>
        <v>N/A</v>
      </c>
      <c r="E23" s="29">
        <v>1036.8032094</v>
      </c>
      <c r="F23" s="27" t="str">
        <f t="shared" si="5"/>
        <v>N/A</v>
      </c>
      <c r="G23" s="29">
        <v>1411.2989313999999</v>
      </c>
      <c r="H23" s="27" t="str">
        <f t="shared" si="6"/>
        <v>N/A</v>
      </c>
      <c r="I23" s="8">
        <v>-11.4</v>
      </c>
      <c r="J23" s="8">
        <v>36.119999999999997</v>
      </c>
      <c r="K23" s="5" t="s">
        <v>213</v>
      </c>
      <c r="L23" s="105" t="str">
        <f t="shared" si="3"/>
        <v>N/A</v>
      </c>
    </row>
    <row r="24" spans="1:12" ht="12.75" customHeight="1" x14ac:dyDescent="0.2">
      <c r="A24" s="138" t="s">
        <v>135</v>
      </c>
      <c r="B24" s="22" t="s">
        <v>213</v>
      </c>
      <c r="C24" s="1">
        <v>55050</v>
      </c>
      <c r="D24" s="27" t="str">
        <f t="shared" si="4"/>
        <v>N/A</v>
      </c>
      <c r="E24" s="1">
        <v>47684</v>
      </c>
      <c r="F24" s="27" t="str">
        <f t="shared" si="5"/>
        <v>N/A</v>
      </c>
      <c r="G24" s="1">
        <v>1672</v>
      </c>
      <c r="H24" s="27" t="str">
        <f t="shared" si="6"/>
        <v>N/A</v>
      </c>
      <c r="I24" s="8">
        <v>-13.4</v>
      </c>
      <c r="J24" s="8">
        <v>-96.5</v>
      </c>
      <c r="K24" s="23" t="s">
        <v>213</v>
      </c>
      <c r="L24" s="105" t="str">
        <f t="shared" si="3"/>
        <v>N/A</v>
      </c>
    </row>
    <row r="25" spans="1:12" ht="12.75" customHeight="1" x14ac:dyDescent="0.2">
      <c r="A25" s="138" t="s">
        <v>136</v>
      </c>
      <c r="B25" s="22" t="s">
        <v>213</v>
      </c>
      <c r="C25" s="9">
        <v>5.0274936779999999</v>
      </c>
      <c r="D25" s="27" t="str">
        <f t="shared" si="4"/>
        <v>N/A</v>
      </c>
      <c r="E25" s="9">
        <v>4.3705168838999997</v>
      </c>
      <c r="F25" s="27" t="str">
        <f t="shared" si="5"/>
        <v>N/A</v>
      </c>
      <c r="G25" s="9">
        <v>0.15751132109999999</v>
      </c>
      <c r="H25" s="27" t="str">
        <f t="shared" si="6"/>
        <v>N/A</v>
      </c>
      <c r="I25" s="8">
        <v>-13.1</v>
      </c>
      <c r="J25" s="8">
        <v>-96.4</v>
      </c>
      <c r="K25" s="5" t="s">
        <v>213</v>
      </c>
      <c r="L25" s="105" t="str">
        <f t="shared" si="3"/>
        <v>N/A</v>
      </c>
    </row>
    <row r="26" spans="1:12" ht="25.5" x14ac:dyDescent="0.2">
      <c r="A26" s="128" t="s">
        <v>137</v>
      </c>
      <c r="B26" s="22" t="s">
        <v>213</v>
      </c>
      <c r="C26" s="10">
        <v>72201662</v>
      </c>
      <c r="D26" s="27" t="str">
        <f t="shared" si="4"/>
        <v>N/A</v>
      </c>
      <c r="E26" s="10">
        <v>58265778</v>
      </c>
      <c r="F26" s="27" t="str">
        <f t="shared" si="5"/>
        <v>N/A</v>
      </c>
      <c r="G26" s="10">
        <v>4987626</v>
      </c>
      <c r="H26" s="27" t="str">
        <f t="shared" si="6"/>
        <v>N/A</v>
      </c>
      <c r="I26" s="8">
        <v>-19.3</v>
      </c>
      <c r="J26" s="8">
        <v>-91.4</v>
      </c>
      <c r="K26" s="5" t="s">
        <v>213</v>
      </c>
      <c r="L26" s="105" t="str">
        <f t="shared" si="3"/>
        <v>N/A</v>
      </c>
    </row>
    <row r="27" spans="1:12" ht="25.5" x14ac:dyDescent="0.2">
      <c r="A27" s="128" t="s">
        <v>949</v>
      </c>
      <c r="B27" s="22" t="s">
        <v>213</v>
      </c>
      <c r="C27" s="10">
        <v>1311.5651588999999</v>
      </c>
      <c r="D27" s="27" t="str">
        <f t="shared" si="4"/>
        <v>N/A</v>
      </c>
      <c r="E27" s="10">
        <v>1221.9146464</v>
      </c>
      <c r="F27" s="27" t="str">
        <f t="shared" si="5"/>
        <v>N/A</v>
      </c>
      <c r="G27" s="10">
        <v>2983.0299043</v>
      </c>
      <c r="H27" s="27" t="str">
        <f t="shared" si="6"/>
        <v>N/A</v>
      </c>
      <c r="I27" s="8">
        <v>-6.84</v>
      </c>
      <c r="J27" s="8">
        <v>144.1</v>
      </c>
      <c r="K27" s="5" t="s">
        <v>213</v>
      </c>
      <c r="L27" s="105" t="str">
        <f t="shared" si="3"/>
        <v>N/A</v>
      </c>
    </row>
    <row r="28" spans="1:12" x14ac:dyDescent="0.2">
      <c r="A28" s="138" t="s">
        <v>138</v>
      </c>
      <c r="B28" s="1" t="s">
        <v>213</v>
      </c>
      <c r="C28" s="23">
        <v>0</v>
      </c>
      <c r="D28" s="27" t="str">
        <f>IF($B28="N/A","N/A",IF(C28&gt;10,"No",IF(C28&lt;-10,"No","Yes")))</f>
        <v>N/A</v>
      </c>
      <c r="E28" s="23">
        <v>0</v>
      </c>
      <c r="F28" s="27" t="str">
        <f>IF($B28="N/A","N/A",IF(E28&gt;10,"No",IF(E28&lt;-10,"No","Yes")))</f>
        <v>N/A</v>
      </c>
      <c r="G28" s="23">
        <v>1520</v>
      </c>
      <c r="H28" s="27" t="str">
        <f>IF($B28="N/A","N/A",IF(G28&gt;10,"No",IF(G28&lt;-10,"No","Yes")))</f>
        <v>N/A</v>
      </c>
      <c r="I28" s="8" t="s">
        <v>1748</v>
      </c>
      <c r="J28" s="8" t="s">
        <v>1748</v>
      </c>
      <c r="K28" s="23" t="s">
        <v>213</v>
      </c>
      <c r="L28" s="105" t="str">
        <f>IF(J28="Div by 0", "N/A", IF(K28="N/A","N/A", IF(J28&gt;VALUE(MID(K28,1,2)), "No", IF(J28&lt;-1*VALUE(MID(K28,1,2)), "No", "Yes"))))</f>
        <v>N/A</v>
      </c>
    </row>
    <row r="29" spans="1:12" x14ac:dyDescent="0.2">
      <c r="A29" s="128" t="s">
        <v>139</v>
      </c>
      <c r="B29" s="30" t="s">
        <v>213</v>
      </c>
      <c r="C29" s="4">
        <v>0</v>
      </c>
      <c r="D29" s="27" t="str">
        <f>IF($B29="N/A","N/A",IF(C29&gt;10,"No",IF(C29&lt;-10,"No","Yes")))</f>
        <v>N/A</v>
      </c>
      <c r="E29" s="4">
        <v>0</v>
      </c>
      <c r="F29" s="27" t="str">
        <f>IF($B29="N/A","N/A",IF(E29&gt;10,"No",IF(E29&lt;-10,"No","Yes")))</f>
        <v>N/A</v>
      </c>
      <c r="G29" s="4">
        <v>0.14319211009999999</v>
      </c>
      <c r="H29" s="27" t="str">
        <f>IF($B29="N/A","N/A",IF(G29&gt;10,"No",IF(G29&lt;-10,"No","Yes")))</f>
        <v>N/A</v>
      </c>
      <c r="I29" s="8" t="s">
        <v>1748</v>
      </c>
      <c r="J29" s="8" t="s">
        <v>1748</v>
      </c>
      <c r="K29" s="5" t="s">
        <v>213</v>
      </c>
      <c r="L29" s="105" t="str">
        <f>IF(J29="Div by 0", "N/A", IF(K29="N/A","N/A", IF(J29&gt;VALUE(MID(K29,1,2)), "No", IF(J29&lt;-1*VALUE(MID(K29,1,2)), "No", "Yes"))))</f>
        <v>N/A</v>
      </c>
    </row>
    <row r="30" spans="1:12" x14ac:dyDescent="0.2">
      <c r="A30" s="138" t="s">
        <v>140</v>
      </c>
      <c r="B30" s="23" t="s">
        <v>213</v>
      </c>
      <c r="C30" s="23">
        <v>0</v>
      </c>
      <c r="D30" s="27" t="str">
        <f>IF($B30="N/A","N/A",IF(C30&gt;10,"No",IF(C30&lt;-10,"No","Yes")))</f>
        <v>N/A</v>
      </c>
      <c r="E30" s="23">
        <v>0</v>
      </c>
      <c r="F30" s="27" t="str">
        <f>IF($B30="N/A","N/A",IF(E30&gt;10,"No",IF(E30&lt;-10,"No","Yes")))</f>
        <v>N/A</v>
      </c>
      <c r="G30" s="23">
        <v>4844</v>
      </c>
      <c r="H30" s="27" t="str">
        <f>IF($B30="N/A","N/A",IF(G30&gt;10,"No",IF(G30&lt;-10,"No","Yes")))</f>
        <v>N/A</v>
      </c>
      <c r="I30" s="8" t="s">
        <v>1748</v>
      </c>
      <c r="J30" s="8" t="s">
        <v>1748</v>
      </c>
      <c r="K30" s="23" t="s">
        <v>213</v>
      </c>
      <c r="L30" s="105" t="str">
        <f>IF(J30="Div by 0", "N/A", IF(K30="N/A","N/A", IF(J30&gt;VALUE(MID(K30,1,2)), "No", IF(J30&lt;-1*VALUE(MID(K30,1,2)), "No", "Yes"))))</f>
        <v>N/A</v>
      </c>
    </row>
    <row r="31" spans="1:12" x14ac:dyDescent="0.2">
      <c r="A31" s="128" t="s">
        <v>141</v>
      </c>
      <c r="B31" s="22" t="s">
        <v>213</v>
      </c>
      <c r="C31" s="4">
        <v>0</v>
      </c>
      <c r="D31" s="27" t="str">
        <f>IF($B31="N/A","N/A",IF(C31&gt;10,"No",IF(C31&lt;-10,"No","Yes")))</f>
        <v>N/A</v>
      </c>
      <c r="E31" s="4">
        <v>0</v>
      </c>
      <c r="F31" s="27" t="str">
        <f>IF($B31="N/A","N/A",IF(E31&gt;10,"No",IF(E31&lt;-10,"No","Yes")))</f>
        <v>N/A</v>
      </c>
      <c r="G31" s="4">
        <v>0.45633064569999998</v>
      </c>
      <c r="H31" s="27" t="str">
        <f>IF($B31="N/A","N/A",IF(G31&gt;10,"No",IF(G31&lt;-10,"No","Yes")))</f>
        <v>N/A</v>
      </c>
      <c r="I31" s="8" t="s">
        <v>1748</v>
      </c>
      <c r="J31" s="8" t="s">
        <v>1748</v>
      </c>
      <c r="K31" s="5" t="s">
        <v>213</v>
      </c>
      <c r="L31" s="105" t="str">
        <f>IF(J31="Div by 0", "N/A", IF(K31="N/A","N/A", IF(J31&gt;VALUE(MID(K31,1,2)), "No", IF(J31&lt;-1*VALUE(MID(K31,1,2)), "No", "Yes"))))</f>
        <v>N/A</v>
      </c>
    </row>
    <row r="32" spans="1:12" ht="12.75" customHeight="1" x14ac:dyDescent="0.2">
      <c r="A32" s="138" t="s">
        <v>142</v>
      </c>
      <c r="B32" s="1" t="s">
        <v>213</v>
      </c>
      <c r="C32" s="1">
        <v>0</v>
      </c>
      <c r="D32" s="27" t="str">
        <f>IF($B32="N/A","N/A",IF(C32&gt;10,"No",IF(C32&lt;-10,"No","Yes")))</f>
        <v>N/A</v>
      </c>
      <c r="E32" s="1">
        <v>0</v>
      </c>
      <c r="F32" s="27" t="str">
        <f>IF($B32="N/A","N/A",IF(E32&gt;10,"No",IF(E32&lt;-10,"No","Yes")))</f>
        <v>N/A</v>
      </c>
      <c r="G32" s="1">
        <v>944.58333332999996</v>
      </c>
      <c r="H32" s="27" t="str">
        <f>IF($B32="N/A","N/A",IF(G32&gt;10,"No",IF(G32&lt;-10,"No","Yes")))</f>
        <v>N/A</v>
      </c>
      <c r="I32" s="8" t="s">
        <v>1748</v>
      </c>
      <c r="J32" s="8" t="s">
        <v>1748</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65</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6.1321275E-3</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66">
        <v>191931</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1033132</v>
      </c>
      <c r="D6" s="27" t="str">
        <f>IF($B6="N/A","N/A",IF(C6&gt;10,"No",IF(C6&lt;-10,"No","Yes")))</f>
        <v>N/A</v>
      </c>
      <c r="E6" s="23">
        <v>1034704</v>
      </c>
      <c r="F6" s="27" t="str">
        <f>IF($B6="N/A","N/A",IF(E6&gt;10,"No",IF(E6&lt;-10,"No","Yes")))</f>
        <v>N/A</v>
      </c>
      <c r="G6" s="23">
        <v>1056435</v>
      </c>
      <c r="H6" s="27" t="str">
        <f>IF($B6="N/A","N/A",IF(G6&gt;10,"No",IF(G6&lt;-10,"No","Yes")))</f>
        <v>N/A</v>
      </c>
      <c r="I6" s="8">
        <v>0.1522</v>
      </c>
      <c r="J6" s="8">
        <v>2.1</v>
      </c>
      <c r="K6" s="31" t="s">
        <v>734</v>
      </c>
      <c r="L6" s="105" t="str">
        <f>IF(J6="Div by 0", "N/A", IF(K6="N/A","N/A", IF(J6&gt;VALUE(MID(K6,1,2)), "No", IF(J6&lt;-1*VALUE(MID(K6,1,2)), "No", "Yes"))))</f>
        <v>Yes</v>
      </c>
    </row>
    <row r="7" spans="1:14" x14ac:dyDescent="0.2">
      <c r="A7" s="138" t="s">
        <v>59</v>
      </c>
      <c r="B7" s="23" t="s">
        <v>213</v>
      </c>
      <c r="C7" s="23">
        <v>799567.59</v>
      </c>
      <c r="D7" s="27" t="str">
        <f>IF($B7="N/A","N/A",IF(C7&gt;10,"No",IF(C7&lt;-10,"No","Yes")))</f>
        <v>N/A</v>
      </c>
      <c r="E7" s="23">
        <v>818146.26</v>
      </c>
      <c r="F7" s="27" t="str">
        <f>IF($B7="N/A","N/A",IF(E7&gt;10,"No",IF(E7&lt;-10,"No","Yes")))</f>
        <v>N/A</v>
      </c>
      <c r="G7" s="23">
        <v>834236.77</v>
      </c>
      <c r="H7" s="27" t="str">
        <f>IF($B7="N/A","N/A",IF(G7&gt;10,"No",IF(G7&lt;-10,"No","Yes")))</f>
        <v>N/A</v>
      </c>
      <c r="I7" s="8">
        <v>2.3239999999999998</v>
      </c>
      <c r="J7" s="8">
        <v>1.9670000000000001</v>
      </c>
      <c r="K7" s="31" t="s">
        <v>735</v>
      </c>
      <c r="L7" s="105" t="str">
        <f>IF(J7="Div by 0", "N/A", IF(K7="N/A","N/A", IF(J7&gt;VALUE(MID(K7,1,2)), "No", IF(J7&lt;-1*VALUE(MID(K7,1,2)), "No", "Yes"))))</f>
        <v>Yes</v>
      </c>
    </row>
    <row r="8" spans="1:14" x14ac:dyDescent="0.2">
      <c r="A8" s="148" t="s">
        <v>143</v>
      </c>
      <c r="B8" s="23" t="s">
        <v>213</v>
      </c>
      <c r="C8" s="23">
        <v>125006</v>
      </c>
      <c r="D8" s="27" t="str">
        <f>IF($B8="N/A","N/A",IF(C8&gt;10,"No",IF(C8&lt;-10,"No","Yes")))</f>
        <v>N/A</v>
      </c>
      <c r="E8" s="23">
        <v>129853</v>
      </c>
      <c r="F8" s="27" t="str">
        <f>IF($B8="N/A","N/A",IF(E8&gt;10,"No",IF(E8&lt;-10,"No","Yes")))</f>
        <v>N/A</v>
      </c>
      <c r="G8" s="23">
        <v>213659</v>
      </c>
      <c r="H8" s="27" t="str">
        <f>IF($B8="N/A","N/A",IF(G8&gt;10,"No",IF(G8&lt;-10,"No","Yes")))</f>
        <v>N/A</v>
      </c>
      <c r="I8" s="8">
        <v>3.8769999999999998</v>
      </c>
      <c r="J8" s="8">
        <v>64.540000000000006</v>
      </c>
      <c r="K8" s="23" t="s">
        <v>213</v>
      </c>
      <c r="L8" s="105" t="str">
        <f>IF(J8="Div by 0", "N/A", IF(K8="N/A","N/A", IF(J8&gt;VALUE(MID(K8,1,2)), "No", IF(J8&lt;-1*VALUE(MID(K8,1,2)), "No", "Yes"))))</f>
        <v>N/A</v>
      </c>
    </row>
    <row r="9" spans="1:14" x14ac:dyDescent="0.2">
      <c r="A9" s="138" t="s">
        <v>676</v>
      </c>
      <c r="B9" s="23" t="s">
        <v>213</v>
      </c>
      <c r="C9" s="23">
        <v>122109</v>
      </c>
      <c r="D9" s="27" t="str">
        <f t="shared" ref="D9:D11" si="0">IF($B9="N/A","N/A",IF(C9&gt;10,"No",IF(C9&lt;-10,"No","Yes")))</f>
        <v>N/A</v>
      </c>
      <c r="E9" s="23">
        <v>126508</v>
      </c>
      <c r="F9" s="27" t="str">
        <f t="shared" ref="F9:F11" si="1">IF($B9="N/A","N/A",IF(E9&gt;10,"No",IF(E9&lt;-10,"No","Yes")))</f>
        <v>N/A</v>
      </c>
      <c r="G9" s="23">
        <v>208735</v>
      </c>
      <c r="H9" s="27" t="str">
        <f t="shared" ref="H9:H11" si="2">IF($B9="N/A","N/A",IF(G9&gt;10,"No",IF(G9&lt;-10,"No","Yes")))</f>
        <v>N/A</v>
      </c>
      <c r="I9" s="8">
        <v>3.6030000000000002</v>
      </c>
      <c r="J9" s="8">
        <v>65</v>
      </c>
      <c r="K9" s="23" t="s">
        <v>213</v>
      </c>
      <c r="L9" s="105" t="str">
        <f t="shared" ref="L9:L11" si="3">IF(J9="Div by 0", "N/A", IF(K9="N/A","N/A", IF(J9&gt;VALUE(MID(K9,1,2)), "No", IF(J9&lt;-1*VALUE(MID(K9,1,2)), "No", "Yes"))))</f>
        <v>N/A</v>
      </c>
    </row>
    <row r="10" spans="1:14" x14ac:dyDescent="0.2">
      <c r="A10" s="138" t="s">
        <v>423</v>
      </c>
      <c r="B10" s="23" t="s">
        <v>213</v>
      </c>
      <c r="C10" s="23">
        <v>2897</v>
      </c>
      <c r="D10" s="27" t="str">
        <f t="shared" si="0"/>
        <v>N/A</v>
      </c>
      <c r="E10" s="23">
        <v>3345</v>
      </c>
      <c r="F10" s="27" t="str">
        <f t="shared" si="1"/>
        <v>N/A</v>
      </c>
      <c r="G10" s="23">
        <v>4921</v>
      </c>
      <c r="H10" s="27" t="str">
        <f t="shared" si="2"/>
        <v>N/A</v>
      </c>
      <c r="I10" s="8">
        <v>15.46</v>
      </c>
      <c r="J10" s="8">
        <v>47.12</v>
      </c>
      <c r="K10" s="23" t="s">
        <v>213</v>
      </c>
      <c r="L10" s="105" t="str">
        <f t="shared" si="3"/>
        <v>N/A</v>
      </c>
    </row>
    <row r="11" spans="1:14" x14ac:dyDescent="0.2">
      <c r="A11" s="138" t="s">
        <v>169</v>
      </c>
      <c r="B11" s="23" t="s">
        <v>213</v>
      </c>
      <c r="C11" s="4">
        <v>12.099712330999999</v>
      </c>
      <c r="D11" s="27" t="str">
        <f t="shared" si="0"/>
        <v>N/A</v>
      </c>
      <c r="E11" s="4">
        <v>12.549772688999999</v>
      </c>
      <c r="F11" s="27" t="str">
        <f t="shared" si="1"/>
        <v>N/A</v>
      </c>
      <c r="G11" s="4">
        <v>20.224528721999999</v>
      </c>
      <c r="H11" s="27" t="str">
        <f t="shared" si="2"/>
        <v>N/A</v>
      </c>
      <c r="I11" s="8">
        <v>3.72</v>
      </c>
      <c r="J11" s="8">
        <v>61.15</v>
      </c>
      <c r="K11" s="23" t="s">
        <v>213</v>
      </c>
      <c r="L11" s="105" t="str">
        <f t="shared" si="3"/>
        <v>N/A</v>
      </c>
    </row>
    <row r="12" spans="1:14" x14ac:dyDescent="0.2">
      <c r="A12" s="138" t="s">
        <v>144</v>
      </c>
      <c r="B12" s="23" t="s">
        <v>213</v>
      </c>
      <c r="C12" s="23">
        <v>65181.333333000002</v>
      </c>
      <c r="D12" s="27" t="str">
        <f>IF($B12="N/A","N/A",IF(C12&gt;10,"No",IF(C12&lt;-10,"No","Yes")))</f>
        <v>N/A</v>
      </c>
      <c r="E12" s="23">
        <v>72783.25</v>
      </c>
      <c r="F12" s="27" t="str">
        <f>IF($B12="N/A","N/A",IF(E12&gt;10,"No",IF(E12&lt;-10,"No","Yes")))</f>
        <v>N/A</v>
      </c>
      <c r="G12" s="23">
        <v>104554.41667000001</v>
      </c>
      <c r="H12" s="27" t="str">
        <f>IF($B12="N/A","N/A",IF(G12&gt;10,"No",IF(G12&lt;-10,"No","Yes")))</f>
        <v>N/A</v>
      </c>
      <c r="I12" s="8">
        <v>11.66</v>
      </c>
      <c r="J12" s="8">
        <v>43.65</v>
      </c>
      <c r="K12" s="23" t="s">
        <v>213</v>
      </c>
      <c r="L12" s="105" t="str">
        <f>IF(J12="Div by 0", "N/A", IF(K12="N/A","N/A", IF(J12&gt;VALUE(MID(K12,1,2)), "No", IF(J12&lt;-1*VALUE(MID(K12,1,2)), "No", "Yes"))))</f>
        <v>N/A</v>
      </c>
    </row>
    <row r="13" spans="1:14" x14ac:dyDescent="0.2">
      <c r="A13" s="104" t="s">
        <v>364</v>
      </c>
      <c r="B13" s="43" t="s">
        <v>213</v>
      </c>
      <c r="C13" s="4">
        <v>97.274501224999995</v>
      </c>
      <c r="D13" s="40" t="str">
        <f>IF($B13="N/A","N/A",IF(C13&gt;=95,"Yes","No"))</f>
        <v>N/A</v>
      </c>
      <c r="E13" s="4">
        <v>96.941444122999997</v>
      </c>
      <c r="F13" s="40" t="str">
        <f>IF($B13="N/A","N/A",IF(E13&gt;=95,"Yes","No"))</f>
        <v>N/A</v>
      </c>
      <c r="G13" s="4">
        <v>97.749601252999994</v>
      </c>
      <c r="H13" s="27" t="str">
        <f>IF($B13="N/A","N/A",IF(G13&gt;=95,"Yes","No"))</f>
        <v>N/A</v>
      </c>
      <c r="I13" s="8">
        <v>-0.34200000000000003</v>
      </c>
      <c r="J13" s="8">
        <v>0.8337</v>
      </c>
      <c r="K13" s="28" t="s">
        <v>735</v>
      </c>
      <c r="L13" s="105" t="str">
        <f t="shared" ref="L13:L70" si="4">IF(J13="Div by 0", "N/A", IF(K13="N/A","N/A", IF(J13&gt;VALUE(MID(K13,1,2)), "No", IF(J13&lt;-1*VALUE(MID(K13,1,2)), "No", "Yes"))))</f>
        <v>Yes</v>
      </c>
    </row>
    <row r="14" spans="1:14" x14ac:dyDescent="0.2">
      <c r="A14" s="149" t="s">
        <v>365</v>
      </c>
      <c r="B14" s="43" t="s">
        <v>213</v>
      </c>
      <c r="C14" s="44">
        <v>2.7183360887000001</v>
      </c>
      <c r="D14" s="45" t="str">
        <f>IF($B14="N/A","N/A",IF(C14&gt;10,"No",IF(C14&lt;-10,"No","Yes")))</f>
        <v>N/A</v>
      </c>
      <c r="E14" s="44">
        <v>3.0550766209</v>
      </c>
      <c r="F14" s="40" t="str">
        <f>IF($B14="N/A","N/A",IF(E14&gt;95,"Yes","No"))</f>
        <v>N/A</v>
      </c>
      <c r="G14" s="44">
        <v>2.2481269553000001</v>
      </c>
      <c r="H14" s="27" t="str">
        <f>IF($B14="N/A","N/A",IF(G14&gt;95,"Yes","No"))</f>
        <v>N/A</v>
      </c>
      <c r="I14" s="46">
        <v>12.39</v>
      </c>
      <c r="J14" s="46">
        <v>-26.4</v>
      </c>
      <c r="K14" s="47" t="s">
        <v>213</v>
      </c>
      <c r="L14" s="105" t="str">
        <f t="shared" si="4"/>
        <v>N/A</v>
      </c>
      <c r="M14" s="34"/>
      <c r="N14" s="34"/>
    </row>
    <row r="15" spans="1:14" s="34" customFormat="1" x14ac:dyDescent="0.2">
      <c r="A15" s="149" t="s">
        <v>366</v>
      </c>
      <c r="B15" s="43" t="s">
        <v>213</v>
      </c>
      <c r="C15" s="44">
        <v>7.1626859000000001E-3</v>
      </c>
      <c r="D15" s="45" t="str">
        <f t="shared" ref="D15:D21" si="5">IF($B15="N/A","N/A",IF(C15&gt;10,"No",IF(C15&lt;-10,"No","Yes")))</f>
        <v>N/A</v>
      </c>
      <c r="E15" s="44">
        <v>3.4792559E-3</v>
      </c>
      <c r="F15" s="45" t="str">
        <f t="shared" ref="F15:F21" si="6">IF($B15="N/A","N/A",IF(E15&gt;10,"No",IF(E15&lt;-10,"No","Yes")))</f>
        <v>N/A</v>
      </c>
      <c r="G15" s="44">
        <v>2.2717914000000001E-3</v>
      </c>
      <c r="H15" s="48" t="str">
        <f t="shared" ref="H15:H21" si="7">IF($B15="N/A","N/A",IF(G15&gt;10,"No",IF(G15&lt;-10,"No","Yes")))</f>
        <v>N/A</v>
      </c>
      <c r="I15" s="46">
        <v>-51.4</v>
      </c>
      <c r="J15" s="46">
        <v>-34.700000000000003</v>
      </c>
      <c r="K15" s="47" t="s">
        <v>213</v>
      </c>
      <c r="L15" s="105" t="str">
        <f t="shared" si="4"/>
        <v>N/A</v>
      </c>
    </row>
    <row r="16" spans="1:14" s="34" customFormat="1" x14ac:dyDescent="0.2">
      <c r="A16" s="149" t="s">
        <v>367</v>
      </c>
      <c r="B16" s="43" t="s">
        <v>213</v>
      </c>
      <c r="C16" s="49">
        <v>28158</v>
      </c>
      <c r="D16" s="50" t="str">
        <f t="shared" si="5"/>
        <v>N/A</v>
      </c>
      <c r="E16" s="49">
        <v>31647</v>
      </c>
      <c r="F16" s="50" t="str">
        <f t="shared" si="6"/>
        <v>N/A</v>
      </c>
      <c r="G16" s="49">
        <v>23774</v>
      </c>
      <c r="H16" s="48" t="str">
        <f t="shared" si="7"/>
        <v>N/A</v>
      </c>
      <c r="I16" s="46">
        <v>12.39</v>
      </c>
      <c r="J16" s="46">
        <v>-24.9</v>
      </c>
      <c r="K16" s="47" t="s">
        <v>213</v>
      </c>
      <c r="L16" s="105" t="str">
        <f t="shared" si="4"/>
        <v>N/A</v>
      </c>
    </row>
    <row r="17" spans="1:14" s="34" customFormat="1" x14ac:dyDescent="0.2">
      <c r="A17" s="150" t="s">
        <v>368</v>
      </c>
      <c r="B17" s="43" t="s">
        <v>213</v>
      </c>
      <c r="C17" s="44">
        <v>2.7254987746000001</v>
      </c>
      <c r="D17" s="48" t="str">
        <f t="shared" si="5"/>
        <v>N/A</v>
      </c>
      <c r="E17" s="44">
        <v>3.0585558767999999</v>
      </c>
      <c r="F17" s="48" t="str">
        <f t="shared" si="6"/>
        <v>N/A</v>
      </c>
      <c r="G17" s="44">
        <v>2.2503987467000002</v>
      </c>
      <c r="H17" s="48" t="str">
        <f t="shared" si="7"/>
        <v>N/A</v>
      </c>
      <c r="I17" s="46">
        <v>12.22</v>
      </c>
      <c r="J17" s="46">
        <v>-26.4</v>
      </c>
      <c r="K17" s="47" t="s">
        <v>213</v>
      </c>
      <c r="L17" s="105" t="str">
        <f t="shared" si="4"/>
        <v>N/A</v>
      </c>
      <c r="M17" s="26"/>
      <c r="N17" s="26"/>
    </row>
    <row r="18" spans="1:14" x14ac:dyDescent="0.2">
      <c r="A18" s="149" t="s">
        <v>677</v>
      </c>
      <c r="B18" s="43" t="s">
        <v>213</v>
      </c>
      <c r="C18" s="44">
        <v>84.910149868999994</v>
      </c>
      <c r="D18" s="48" t="str">
        <f t="shared" si="5"/>
        <v>N/A</v>
      </c>
      <c r="E18" s="44">
        <v>86.621164723000007</v>
      </c>
      <c r="F18" s="48" t="str">
        <f t="shared" si="6"/>
        <v>N/A</v>
      </c>
      <c r="G18" s="44">
        <v>84.272734920999994</v>
      </c>
      <c r="H18" s="48" t="str">
        <f t="shared" si="7"/>
        <v>N/A</v>
      </c>
      <c r="I18" s="8">
        <v>2.0150000000000001</v>
      </c>
      <c r="J18" s="8">
        <v>-2.71</v>
      </c>
      <c r="K18" s="47" t="s">
        <v>213</v>
      </c>
      <c r="L18" s="105" t="str">
        <f t="shared" si="4"/>
        <v>N/A</v>
      </c>
    </row>
    <row r="19" spans="1:14" x14ac:dyDescent="0.2">
      <c r="A19" s="149" t="s">
        <v>678</v>
      </c>
      <c r="B19" s="43" t="s">
        <v>213</v>
      </c>
      <c r="C19" s="44">
        <v>36.053696995999999</v>
      </c>
      <c r="D19" s="48" t="str">
        <f t="shared" si="5"/>
        <v>N/A</v>
      </c>
      <c r="E19" s="44">
        <v>51.609947230000003</v>
      </c>
      <c r="F19" s="48" t="str">
        <f t="shared" si="6"/>
        <v>N/A</v>
      </c>
      <c r="G19" s="44">
        <v>28.800370151999999</v>
      </c>
      <c r="H19" s="48" t="str">
        <f t="shared" si="7"/>
        <v>N/A</v>
      </c>
      <c r="I19" s="8">
        <v>43.15</v>
      </c>
      <c r="J19" s="8">
        <v>-44.2</v>
      </c>
      <c r="K19" s="47" t="s">
        <v>213</v>
      </c>
      <c r="L19" s="105" t="str">
        <f t="shared" si="4"/>
        <v>N/A</v>
      </c>
    </row>
    <row r="20" spans="1:14" ht="25.5" x14ac:dyDescent="0.2">
      <c r="A20" s="149" t="s">
        <v>679</v>
      </c>
      <c r="B20" s="43" t="s">
        <v>213</v>
      </c>
      <c r="C20" s="44">
        <v>16.996945805999999</v>
      </c>
      <c r="D20" s="48" t="str">
        <f t="shared" si="5"/>
        <v>N/A</v>
      </c>
      <c r="E20" s="44">
        <v>14.841849148</v>
      </c>
      <c r="F20" s="48" t="str">
        <f t="shared" si="6"/>
        <v>N/A</v>
      </c>
      <c r="G20" s="44">
        <v>16.934466224000001</v>
      </c>
      <c r="H20" s="48" t="str">
        <f t="shared" si="7"/>
        <v>N/A</v>
      </c>
      <c r="I20" s="8">
        <v>-12.7</v>
      </c>
      <c r="J20" s="8">
        <v>14.1</v>
      </c>
      <c r="K20" s="47" t="s">
        <v>213</v>
      </c>
      <c r="L20" s="105" t="str">
        <f t="shared" si="4"/>
        <v>N/A</v>
      </c>
    </row>
    <row r="21" spans="1:14" ht="25.5" x14ac:dyDescent="0.2">
      <c r="A21" s="149" t="s">
        <v>680</v>
      </c>
      <c r="B21" s="43" t="s">
        <v>213</v>
      </c>
      <c r="C21" s="44">
        <v>6.7476383299999998E-2</v>
      </c>
      <c r="D21" s="48" t="str">
        <f t="shared" si="5"/>
        <v>N/A</v>
      </c>
      <c r="E21" s="44">
        <v>4.1078143300000002E-2</v>
      </c>
      <c r="F21" s="48" t="str">
        <f t="shared" si="6"/>
        <v>N/A</v>
      </c>
      <c r="G21" s="44">
        <v>0.11777572140000001</v>
      </c>
      <c r="H21" s="48" t="str">
        <f t="shared" si="7"/>
        <v>N/A</v>
      </c>
      <c r="I21" s="8">
        <v>-39.1</v>
      </c>
      <c r="J21" s="8">
        <v>186.7</v>
      </c>
      <c r="K21" s="47" t="s">
        <v>213</v>
      </c>
      <c r="L21" s="105" t="str">
        <f t="shared" si="4"/>
        <v>N/A</v>
      </c>
    </row>
    <row r="22" spans="1:14" x14ac:dyDescent="0.2">
      <c r="A22" s="128" t="s">
        <v>1688</v>
      </c>
      <c r="B22" s="30" t="s">
        <v>217</v>
      </c>
      <c r="C22" s="1">
        <v>10387</v>
      </c>
      <c r="D22" s="27" t="str">
        <f>IF($B22="N/A","N/A",IF(C22&gt;0,"No",IF(C22&lt;0,"No","Yes")))</f>
        <v>No</v>
      </c>
      <c r="E22" s="1">
        <v>6043</v>
      </c>
      <c r="F22" s="27" t="str">
        <f>IF($B22="N/A","N/A",IF(E22&gt;0,"No",IF(E22&lt;0,"No","Yes")))</f>
        <v>No</v>
      </c>
      <c r="G22" s="1">
        <v>33257</v>
      </c>
      <c r="H22" s="27" t="str">
        <f>IF($B22="N/A","N/A",IF(G22&gt;0,"No",IF(G22&lt;0,"No","Yes")))</f>
        <v>No</v>
      </c>
      <c r="I22" s="8">
        <v>-41.8</v>
      </c>
      <c r="J22" s="8">
        <v>450.3</v>
      </c>
      <c r="K22" s="28" t="s">
        <v>213</v>
      </c>
      <c r="L22" s="105" t="str">
        <f t="shared" si="4"/>
        <v>N/A</v>
      </c>
    </row>
    <row r="23" spans="1:14" x14ac:dyDescent="0.2">
      <c r="A23" s="151" t="s">
        <v>145</v>
      </c>
      <c r="B23" s="30" t="s">
        <v>279</v>
      </c>
      <c r="C23" s="4">
        <v>2.0174575950000002</v>
      </c>
      <c r="D23" s="27" t="str">
        <f>IF($B23="N/A","N/A",IF(C23&gt;=10,"No",IF(C23&lt;0,"No","Yes")))</f>
        <v>Yes</v>
      </c>
      <c r="E23" s="4">
        <v>1.1756019113</v>
      </c>
      <c r="F23" s="27" t="str">
        <f>IF($B23="N/A","N/A",IF(E23&gt;=10,"No",IF(E23&lt;0,"No","Yes")))</f>
        <v>Yes</v>
      </c>
      <c r="G23" s="4">
        <v>6.3313881118999999</v>
      </c>
      <c r="H23" s="27" t="str">
        <f>IF($B23="N/A","N/A",IF(G23&gt;=10,"No",IF(G23&lt;0,"No","Yes")))</f>
        <v>Yes</v>
      </c>
      <c r="I23" s="8">
        <v>-41.7</v>
      </c>
      <c r="J23" s="8">
        <v>438.6</v>
      </c>
      <c r="K23" s="28" t="s">
        <v>213</v>
      </c>
      <c r="L23" s="105" t="str">
        <f t="shared" si="4"/>
        <v>N/A</v>
      </c>
    </row>
    <row r="24" spans="1:14" x14ac:dyDescent="0.2">
      <c r="A24" s="128" t="s">
        <v>424</v>
      </c>
      <c r="B24" s="22" t="s">
        <v>213</v>
      </c>
      <c r="C24" s="9">
        <v>87.170752770999997</v>
      </c>
      <c r="D24" s="48" t="str">
        <f t="shared" ref="D24:D27" si="8">IF($B24="N/A","N/A",IF(C24&gt;10,"No",IF(C24&lt;-10,"No","Yes")))</f>
        <v>N/A</v>
      </c>
      <c r="E24" s="9">
        <v>81.346596513999998</v>
      </c>
      <c r="F24" s="27" t="str">
        <f t="shared" ref="F24:F27" si="9">IF($B24="N/A","N/A",IF(E24&gt;10,"No",IF(E24&lt;-10,"No","Yes")))</f>
        <v>N/A</v>
      </c>
      <c r="G24" s="9">
        <v>75.826393769000006</v>
      </c>
      <c r="H24" s="27" t="str">
        <f t="shared" ref="H24:H27" si="10">IF($B24="N/A","N/A",IF(G24&gt;10,"No",IF(G24&lt;-10,"No","Yes")))</f>
        <v>N/A</v>
      </c>
      <c r="I24" s="8">
        <v>-6.68</v>
      </c>
      <c r="J24" s="8">
        <v>-6.79</v>
      </c>
      <c r="K24" s="28" t="s">
        <v>213</v>
      </c>
      <c r="L24" s="105" t="str">
        <f t="shared" si="4"/>
        <v>N/A</v>
      </c>
    </row>
    <row r="25" spans="1:14" x14ac:dyDescent="0.2">
      <c r="A25" s="128" t="s">
        <v>425</v>
      </c>
      <c r="B25" s="22" t="s">
        <v>213</v>
      </c>
      <c r="C25" s="9">
        <v>3.8813990307999999</v>
      </c>
      <c r="D25" s="48" t="str">
        <f t="shared" si="8"/>
        <v>N/A</v>
      </c>
      <c r="E25" s="9">
        <v>3.0828674777999998</v>
      </c>
      <c r="F25" s="27" t="str">
        <f t="shared" si="9"/>
        <v>N/A</v>
      </c>
      <c r="G25" s="9">
        <v>2.0616861272999998</v>
      </c>
      <c r="H25" s="27" t="str">
        <f t="shared" si="10"/>
        <v>N/A</v>
      </c>
      <c r="I25" s="8">
        <v>-20.6</v>
      </c>
      <c r="J25" s="8">
        <v>-33.1</v>
      </c>
      <c r="K25" s="28" t="s">
        <v>213</v>
      </c>
      <c r="L25" s="105" t="str">
        <f t="shared" si="4"/>
        <v>N/A</v>
      </c>
    </row>
    <row r="26" spans="1:14" x14ac:dyDescent="0.2">
      <c r="A26" s="128" t="s">
        <v>421</v>
      </c>
      <c r="B26" s="22" t="s">
        <v>213</v>
      </c>
      <c r="C26" s="9">
        <v>0.1583265365</v>
      </c>
      <c r="D26" s="48" t="str">
        <f t="shared" si="8"/>
        <v>N/A</v>
      </c>
      <c r="E26" s="9">
        <v>0.19730351860000001</v>
      </c>
      <c r="F26" s="27" t="str">
        <f t="shared" si="9"/>
        <v>N/A</v>
      </c>
      <c r="G26" s="9">
        <v>4.1861647299999999E-2</v>
      </c>
      <c r="H26" s="27" t="str">
        <f t="shared" si="10"/>
        <v>N/A</v>
      </c>
      <c r="I26" s="8">
        <v>24.62</v>
      </c>
      <c r="J26" s="8">
        <v>-78.8</v>
      </c>
      <c r="K26" s="28" t="s">
        <v>213</v>
      </c>
      <c r="L26" s="105" t="str">
        <f t="shared" si="4"/>
        <v>N/A</v>
      </c>
    </row>
    <row r="27" spans="1:14" x14ac:dyDescent="0.2">
      <c r="A27" s="128" t="s">
        <v>422</v>
      </c>
      <c r="B27" s="22" t="s">
        <v>213</v>
      </c>
      <c r="C27" s="9">
        <v>3.3200594924</v>
      </c>
      <c r="D27" s="48" t="str">
        <f t="shared" si="8"/>
        <v>N/A</v>
      </c>
      <c r="E27" s="9">
        <v>5.5656034199000004</v>
      </c>
      <c r="F27" s="27" t="str">
        <f t="shared" si="9"/>
        <v>N/A</v>
      </c>
      <c r="G27" s="9">
        <v>3.9409750774000001</v>
      </c>
      <c r="H27" s="27" t="str">
        <f t="shared" si="10"/>
        <v>N/A</v>
      </c>
      <c r="I27" s="8">
        <v>67.64</v>
      </c>
      <c r="J27" s="8">
        <v>-29.2</v>
      </c>
      <c r="K27" s="28" t="s">
        <v>213</v>
      </c>
      <c r="L27" s="105" t="str">
        <f t="shared" si="4"/>
        <v>N/A</v>
      </c>
    </row>
    <row r="28" spans="1:14" x14ac:dyDescent="0.2">
      <c r="A28" s="128" t="s">
        <v>950</v>
      </c>
      <c r="B28" s="22" t="s">
        <v>213</v>
      </c>
      <c r="C28" s="44">
        <v>13.270327508999999</v>
      </c>
      <c r="D28" s="48" t="str">
        <f>IF($B28="N/A","N/A",IF(C28&gt;10,"No",IF(C28&lt;-10,"No","Yes")))</f>
        <v>N/A</v>
      </c>
      <c r="E28" s="44">
        <v>13.254901885000001</v>
      </c>
      <c r="F28" s="48" t="str">
        <f>IF($B28="N/A","N/A",IF(E28&gt;10,"No",IF(E28&lt;-10,"No","Yes")))</f>
        <v>N/A</v>
      </c>
      <c r="G28" s="44">
        <v>13.419377433999999</v>
      </c>
      <c r="H28" s="48" t="str">
        <f>IF($B28="N/A","N/A",IF(G28&gt;10,"No",IF(G28&lt;-10,"No","Yes")))</f>
        <v>N/A</v>
      </c>
      <c r="I28" s="8">
        <v>-0.11600000000000001</v>
      </c>
      <c r="J28" s="8">
        <v>1.2410000000000001</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98.945052520000004</v>
      </c>
      <c r="D30" s="27" t="str">
        <f>IF($B30="N/A","N/A",IF(C30&gt;=98,"Yes","No"))</f>
        <v>Yes</v>
      </c>
      <c r="E30" s="9">
        <v>99.241715505000002</v>
      </c>
      <c r="F30" s="27" t="str">
        <f>IF($B30="N/A","N/A",IF(E30&gt;=98,"Yes","No"))</f>
        <v>Yes</v>
      </c>
      <c r="G30" s="9">
        <v>98.425837841000003</v>
      </c>
      <c r="H30" s="27" t="str">
        <f>IF($B30="N/A","N/A",IF(G30&gt;=98,"Yes","No"))</f>
        <v>Yes</v>
      </c>
      <c r="I30" s="8">
        <v>0.29980000000000001</v>
      </c>
      <c r="J30" s="8">
        <v>-0.82199999999999995</v>
      </c>
      <c r="K30" s="28" t="s">
        <v>735</v>
      </c>
      <c r="L30" s="105" t="str">
        <f t="shared" si="4"/>
        <v>Yes</v>
      </c>
    </row>
    <row r="31" spans="1:14" x14ac:dyDescent="0.2">
      <c r="A31" s="128" t="s">
        <v>18</v>
      </c>
      <c r="B31" s="30" t="s">
        <v>277</v>
      </c>
      <c r="C31" s="9">
        <v>99.999806414000005</v>
      </c>
      <c r="D31" s="27" t="str">
        <f>IF($B31="N/A","N/A",IF(C31&gt;=95,"Yes","No"))</f>
        <v>Yes</v>
      </c>
      <c r="E31" s="9">
        <v>99.999710062000005</v>
      </c>
      <c r="F31" s="27" t="str">
        <f>IF($B31="N/A","N/A",IF(E31&gt;=95,"Yes","No"))</f>
        <v>Yes</v>
      </c>
      <c r="G31" s="9">
        <v>99.999053419999996</v>
      </c>
      <c r="H31" s="27" t="str">
        <f>IF($B31="N/A","N/A",IF(G31&gt;=95,"Yes","No"))</f>
        <v>Yes</v>
      </c>
      <c r="I31" s="8">
        <v>0</v>
      </c>
      <c r="J31" s="8">
        <v>-1E-3</v>
      </c>
      <c r="K31" s="28" t="s">
        <v>735</v>
      </c>
      <c r="L31" s="105" t="str">
        <f t="shared" si="4"/>
        <v>Yes</v>
      </c>
    </row>
    <row r="32" spans="1:14" x14ac:dyDescent="0.2">
      <c r="A32" s="128" t="s">
        <v>23</v>
      </c>
      <c r="B32" s="22" t="s">
        <v>213</v>
      </c>
      <c r="C32" s="9">
        <v>66.394807245999999</v>
      </c>
      <c r="D32" s="27" t="str">
        <f t="shared" ref="D32:D37" si="11">IF($B32="N/A","N/A",IF(C32&gt;10,"No",IF(C32&lt;-10,"No","Yes")))</f>
        <v>N/A</v>
      </c>
      <c r="E32" s="9">
        <v>67.368735405999999</v>
      </c>
      <c r="F32" s="27" t="str">
        <f t="shared" ref="F32:F37" si="12">IF($B32="N/A","N/A",IF(E32&gt;10,"No",IF(E32&lt;-10,"No","Yes")))</f>
        <v>N/A</v>
      </c>
      <c r="G32" s="9">
        <v>64.940862429000006</v>
      </c>
      <c r="H32" s="27" t="str">
        <f t="shared" ref="H32:H37" si="13">IF($B32="N/A","N/A",IF(G32&gt;10,"No",IF(G32&lt;-10,"No","Yes")))</f>
        <v>N/A</v>
      </c>
      <c r="I32" s="8">
        <v>1.4670000000000001</v>
      </c>
      <c r="J32" s="8">
        <v>-3.6</v>
      </c>
      <c r="K32" s="28" t="s">
        <v>735</v>
      </c>
      <c r="L32" s="105" t="str">
        <f t="shared" si="4"/>
        <v>Yes</v>
      </c>
    </row>
    <row r="33" spans="1:12" x14ac:dyDescent="0.2">
      <c r="A33" s="128" t="s">
        <v>24</v>
      </c>
      <c r="B33" s="22" t="s">
        <v>213</v>
      </c>
      <c r="C33" s="9">
        <v>12.325240144</v>
      </c>
      <c r="D33" s="27" t="str">
        <f t="shared" si="11"/>
        <v>N/A</v>
      </c>
      <c r="E33" s="9">
        <v>12.511887458</v>
      </c>
      <c r="F33" s="27" t="str">
        <f t="shared" si="12"/>
        <v>N/A</v>
      </c>
      <c r="G33" s="9">
        <v>12.306956888</v>
      </c>
      <c r="H33" s="27" t="str">
        <f t="shared" si="13"/>
        <v>N/A</v>
      </c>
      <c r="I33" s="8">
        <v>1.514</v>
      </c>
      <c r="J33" s="8">
        <v>-1.64</v>
      </c>
      <c r="K33" s="28" t="s">
        <v>735</v>
      </c>
      <c r="L33" s="105" t="str">
        <f t="shared" si="4"/>
        <v>Yes</v>
      </c>
    </row>
    <row r="34" spans="1:12" x14ac:dyDescent="0.2">
      <c r="A34" s="128" t="s">
        <v>25</v>
      </c>
      <c r="B34" s="22" t="s">
        <v>213</v>
      </c>
      <c r="C34" s="9">
        <v>10.874505871</v>
      </c>
      <c r="D34" s="27" t="str">
        <f t="shared" si="11"/>
        <v>N/A</v>
      </c>
      <c r="E34" s="9">
        <v>10.729735267000001</v>
      </c>
      <c r="F34" s="27" t="str">
        <f t="shared" si="12"/>
        <v>N/A</v>
      </c>
      <c r="G34" s="9">
        <v>10.520287571000001</v>
      </c>
      <c r="H34" s="27" t="str">
        <f t="shared" si="13"/>
        <v>N/A</v>
      </c>
      <c r="I34" s="8">
        <v>-1.33</v>
      </c>
      <c r="J34" s="8">
        <v>-1.95</v>
      </c>
      <c r="K34" s="28" t="s">
        <v>735</v>
      </c>
      <c r="L34" s="105" t="str">
        <f t="shared" si="4"/>
        <v>Yes</v>
      </c>
    </row>
    <row r="35" spans="1:12" x14ac:dyDescent="0.2">
      <c r="A35" s="128" t="s">
        <v>26</v>
      </c>
      <c r="B35" s="30" t="s">
        <v>213</v>
      </c>
      <c r="C35" s="9">
        <v>1.4523797540000001</v>
      </c>
      <c r="D35" s="7" t="str">
        <f t="shared" si="11"/>
        <v>N/A</v>
      </c>
      <c r="E35" s="9">
        <v>1.5289396773999999</v>
      </c>
      <c r="F35" s="7" t="str">
        <f t="shared" si="12"/>
        <v>N/A</v>
      </c>
      <c r="G35" s="9">
        <v>1.4870768196999999</v>
      </c>
      <c r="H35" s="7" t="str">
        <f t="shared" si="13"/>
        <v>N/A</v>
      </c>
      <c r="I35" s="8">
        <v>5.2709999999999999</v>
      </c>
      <c r="J35" s="8">
        <v>-2.74</v>
      </c>
      <c r="K35" s="30" t="s">
        <v>213</v>
      </c>
      <c r="L35" s="105" t="str">
        <f t="shared" si="4"/>
        <v>N/A</v>
      </c>
    </row>
    <row r="36" spans="1:12" x14ac:dyDescent="0.2">
      <c r="A36" s="128" t="s">
        <v>60</v>
      </c>
      <c r="B36" s="30" t="s">
        <v>213</v>
      </c>
      <c r="C36" s="9">
        <v>0.27363395959999998</v>
      </c>
      <c r="D36" s="7" t="str">
        <f t="shared" si="11"/>
        <v>N/A</v>
      </c>
      <c r="E36" s="9">
        <v>0.29766967170000003</v>
      </c>
      <c r="F36" s="7" t="str">
        <f t="shared" si="12"/>
        <v>N/A</v>
      </c>
      <c r="G36" s="9">
        <v>0.29381836080000001</v>
      </c>
      <c r="H36" s="7" t="str">
        <f t="shared" si="13"/>
        <v>N/A</v>
      </c>
      <c r="I36" s="8">
        <v>8.7840000000000007</v>
      </c>
      <c r="J36" s="8">
        <v>-1.29</v>
      </c>
      <c r="K36" s="30" t="s">
        <v>213</v>
      </c>
      <c r="L36" s="105" t="str">
        <f t="shared" si="4"/>
        <v>N/A</v>
      </c>
    </row>
    <row r="37" spans="1:12" x14ac:dyDescent="0.2">
      <c r="A37" s="128" t="s">
        <v>61</v>
      </c>
      <c r="B37" s="30" t="s">
        <v>213</v>
      </c>
      <c r="C37" s="9">
        <v>0</v>
      </c>
      <c r="D37" s="7" t="str">
        <f t="shared" si="11"/>
        <v>N/A</v>
      </c>
      <c r="E37" s="9">
        <v>0</v>
      </c>
      <c r="F37" s="7" t="str">
        <f t="shared" si="12"/>
        <v>N/A</v>
      </c>
      <c r="G37" s="9">
        <v>1.2873484899999999E-2</v>
      </c>
      <c r="H37" s="7" t="str">
        <f t="shared" si="13"/>
        <v>N/A</v>
      </c>
      <c r="I37" s="8" t="s">
        <v>1748</v>
      </c>
      <c r="J37" s="8" t="s">
        <v>1748</v>
      </c>
      <c r="K37" s="30" t="s">
        <v>213</v>
      </c>
      <c r="L37" s="105" t="str">
        <f t="shared" si="4"/>
        <v>N/A</v>
      </c>
    </row>
    <row r="38" spans="1:12" x14ac:dyDescent="0.2">
      <c r="A38" s="128" t="s">
        <v>62</v>
      </c>
      <c r="B38" s="30" t="s">
        <v>278</v>
      </c>
      <c r="C38" s="9">
        <v>8.6794330249999998</v>
      </c>
      <c r="D38" s="7" t="str">
        <f>IF($B38="N/A","N/A",IF(C38&gt;=5,"No",IF(C38&lt;0,"No","Yes")))</f>
        <v>No</v>
      </c>
      <c r="E38" s="9">
        <v>7.5630325194000001</v>
      </c>
      <c r="F38" s="7" t="str">
        <f>IF($B38="N/A","N/A",IF(E38&gt;=5,"No",IF(E38&lt;0,"No","Yes")))</f>
        <v>No</v>
      </c>
      <c r="G38" s="9">
        <v>10.464060733</v>
      </c>
      <c r="H38" s="7" t="str">
        <f>IF($B38="N/A","N/A",IF(G38&gt;=5,"No",IF(G38&lt;0,"No","Yes")))</f>
        <v>No</v>
      </c>
      <c r="I38" s="8">
        <v>-12.9</v>
      </c>
      <c r="J38" s="8">
        <v>38.36</v>
      </c>
      <c r="K38" s="28" t="s">
        <v>735</v>
      </c>
      <c r="L38" s="105" t="str">
        <f t="shared" si="4"/>
        <v>No</v>
      </c>
    </row>
    <row r="39" spans="1:12" x14ac:dyDescent="0.2">
      <c r="A39" s="128" t="s">
        <v>63</v>
      </c>
      <c r="B39" s="30" t="s">
        <v>213</v>
      </c>
      <c r="C39" s="9">
        <v>15.781526465000001</v>
      </c>
      <c r="D39" s="7" t="str">
        <f>IF($B39="N/A","N/A",IF(C39&gt;10,"No",IF(C39&lt;-10,"No","Yes")))</f>
        <v>N/A</v>
      </c>
      <c r="E39" s="9">
        <v>16.043525491</v>
      </c>
      <c r="F39" s="7" t="str">
        <f>IF($B39="N/A","N/A",IF(E39&gt;10,"No",IF(E39&lt;-10,"No","Yes")))</f>
        <v>N/A</v>
      </c>
      <c r="G39" s="9">
        <v>15.870640409</v>
      </c>
      <c r="H39" s="7" t="str">
        <f>IF($B39="N/A","N/A",IF(G39&gt;10,"No",IF(G39&lt;-10,"No","Yes")))</f>
        <v>N/A</v>
      </c>
      <c r="I39" s="8">
        <v>1.66</v>
      </c>
      <c r="J39" s="8">
        <v>-1.08</v>
      </c>
      <c r="K39" s="30" t="s">
        <v>735</v>
      </c>
      <c r="L39" s="105" t="str">
        <f t="shared" si="4"/>
        <v>Yes</v>
      </c>
    </row>
    <row r="40" spans="1:12" x14ac:dyDescent="0.2">
      <c r="A40" s="128" t="s">
        <v>64</v>
      </c>
      <c r="B40" s="30" t="s">
        <v>213</v>
      </c>
      <c r="C40" s="9">
        <v>5.0796104119000001</v>
      </c>
      <c r="D40" s="7" t="str">
        <f>IF($B40="N/A","N/A",IF(C40&gt;10,"No",IF(C40&lt;-10,"No","Yes")))</f>
        <v>N/A</v>
      </c>
      <c r="E40" s="9">
        <v>4.5396769937999997</v>
      </c>
      <c r="F40" s="7" t="str">
        <f>IF($B40="N/A","N/A",IF(E40&gt;10,"No",IF(E40&lt;-10,"No","Yes")))</f>
        <v>N/A</v>
      </c>
      <c r="G40" s="9">
        <v>6.7868283401999996</v>
      </c>
      <c r="H40" s="7" t="str">
        <f>IF($B40="N/A","N/A",IF(G40&gt;10,"No",IF(G40&lt;-10,"No","Yes")))</f>
        <v>N/A</v>
      </c>
      <c r="I40" s="8">
        <v>-10.6</v>
      </c>
      <c r="J40" s="8">
        <v>49.5</v>
      </c>
      <c r="K40" s="28" t="s">
        <v>735</v>
      </c>
      <c r="L40" s="105" t="str">
        <f t="shared" si="4"/>
        <v>No</v>
      </c>
    </row>
    <row r="41" spans="1:12" x14ac:dyDescent="0.2">
      <c r="A41" s="104" t="s">
        <v>19</v>
      </c>
      <c r="B41" s="22" t="s">
        <v>281</v>
      </c>
      <c r="C41" s="4">
        <v>3.9626107795999999</v>
      </c>
      <c r="D41" s="27" t="str">
        <f>IF($B41="N/A","N/A",IF(C41&gt;8,"No",IF(C41&lt;2,"No","Yes")))</f>
        <v>Yes</v>
      </c>
      <c r="E41" s="4">
        <v>3.7822411047000002</v>
      </c>
      <c r="F41" s="27" t="str">
        <f>IF($B41="N/A","N/A",IF(E41&gt;8,"No",IF(E41&lt;2,"No","Yes")))</f>
        <v>Yes</v>
      </c>
      <c r="G41" s="4">
        <v>3.6487810419</v>
      </c>
      <c r="H41" s="27" t="str">
        <f>IF($B41="N/A","N/A",IF(G41&gt;8,"No",IF(G41&lt;2,"No","Yes")))</f>
        <v>Yes</v>
      </c>
      <c r="I41" s="8">
        <v>-4.55</v>
      </c>
      <c r="J41" s="8">
        <v>-3.53</v>
      </c>
      <c r="K41" s="28" t="s">
        <v>735</v>
      </c>
      <c r="L41" s="105" t="str">
        <f t="shared" si="4"/>
        <v>Yes</v>
      </c>
    </row>
    <row r="42" spans="1:12" x14ac:dyDescent="0.2">
      <c r="A42" s="104" t="s">
        <v>170</v>
      </c>
      <c r="B42" s="22" t="s">
        <v>213</v>
      </c>
      <c r="C42" s="4">
        <v>18.666733777000001</v>
      </c>
      <c r="D42" s="7" t="str">
        <f t="shared" ref="D42:D49" si="14">IF($B42="N/A","N/A",IF(C42&gt;10,"No",IF(C42&lt;-10,"No","Yes")))</f>
        <v>N/A</v>
      </c>
      <c r="E42" s="4">
        <v>17.835825510999999</v>
      </c>
      <c r="F42" s="7" t="str">
        <f t="shared" ref="F42:F49" si="15">IF($B42="N/A","N/A",IF(E42&gt;10,"No",IF(E42&lt;-10,"No","Yes")))</f>
        <v>N/A</v>
      </c>
      <c r="G42" s="4">
        <v>18.613733925999998</v>
      </c>
      <c r="H42" s="7" t="str">
        <f t="shared" ref="H42:H49" si="16">IF($B42="N/A","N/A",IF(G42&gt;10,"No",IF(G42&lt;-10,"No","Yes")))</f>
        <v>N/A</v>
      </c>
      <c r="I42" s="8">
        <v>-4.45</v>
      </c>
      <c r="J42" s="8">
        <v>4.3609999999999998</v>
      </c>
      <c r="K42" s="28" t="s">
        <v>735</v>
      </c>
      <c r="L42" s="105" t="str">
        <f>IF(J42="Div by 0", "N/A", IF(OR(J42="N/A",K42="N/A"),"N/A", IF(J42&gt;VALUE(MID(K42,1,2)), "No", IF(J42&lt;-1*VALUE(MID(K42,1,2)), "No", "Yes"))))</f>
        <v>Yes</v>
      </c>
    </row>
    <row r="43" spans="1:12" x14ac:dyDescent="0.2">
      <c r="A43" s="104" t="s">
        <v>171</v>
      </c>
      <c r="B43" s="22" t="s">
        <v>213</v>
      </c>
      <c r="C43" s="4">
        <v>34.367438043</v>
      </c>
      <c r="D43" s="7" t="str">
        <f t="shared" si="14"/>
        <v>N/A</v>
      </c>
      <c r="E43" s="4">
        <v>35.024316132999999</v>
      </c>
      <c r="F43" s="7" t="str">
        <f t="shared" si="15"/>
        <v>N/A</v>
      </c>
      <c r="G43" s="4">
        <v>36.170043589999999</v>
      </c>
      <c r="H43" s="7" t="str">
        <f t="shared" si="16"/>
        <v>N/A</v>
      </c>
      <c r="I43" s="8">
        <v>1.911</v>
      </c>
      <c r="J43" s="8">
        <v>3.2709999999999999</v>
      </c>
      <c r="K43" s="28" t="s">
        <v>735</v>
      </c>
      <c r="L43" s="105" t="str">
        <f>IF(J43="Div by 0", "N/A", IF(OR(J43="N/A",K43="N/A"),"N/A", IF(J43&gt;VALUE(MID(K43,1,2)), "No", IF(J43&lt;-1*VALUE(MID(K43,1,2)), "No", "Yes"))))</f>
        <v>Yes</v>
      </c>
    </row>
    <row r="44" spans="1:12" x14ac:dyDescent="0.2">
      <c r="A44" s="104" t="s">
        <v>172</v>
      </c>
      <c r="B44" s="22" t="s">
        <v>213</v>
      </c>
      <c r="C44" s="4">
        <v>3.2730570730999999</v>
      </c>
      <c r="D44" s="7" t="str">
        <f t="shared" si="14"/>
        <v>N/A</v>
      </c>
      <c r="E44" s="4">
        <v>3.1747243655999999</v>
      </c>
      <c r="F44" s="7" t="str">
        <f t="shared" si="15"/>
        <v>N/A</v>
      </c>
      <c r="G44" s="4">
        <v>2.9991433452999998</v>
      </c>
      <c r="H44" s="7" t="str">
        <f t="shared" si="16"/>
        <v>N/A</v>
      </c>
      <c r="I44" s="8">
        <v>-3</v>
      </c>
      <c r="J44" s="8">
        <v>-5.53</v>
      </c>
      <c r="K44" s="28" t="s">
        <v>735</v>
      </c>
      <c r="L44" s="105" t="str">
        <f t="shared" ref="L44:L53" si="17">IF(J44="Div by 0", "N/A", IF(OR(J44="N/A",K44="N/A"),"N/A", IF(J44&gt;VALUE(MID(K44,1,2)), "No", IF(J44&lt;-1*VALUE(MID(K44,1,2)), "No", "Yes"))))</f>
        <v>Yes</v>
      </c>
    </row>
    <row r="45" spans="1:12" x14ac:dyDescent="0.2">
      <c r="A45" s="104" t="s">
        <v>173</v>
      </c>
      <c r="B45" s="22" t="s">
        <v>213</v>
      </c>
      <c r="C45" s="4">
        <v>23.196648636999999</v>
      </c>
      <c r="D45" s="7" t="str">
        <f t="shared" si="14"/>
        <v>N/A</v>
      </c>
      <c r="E45" s="4">
        <v>23.595540367000002</v>
      </c>
      <c r="F45" s="7" t="str">
        <f t="shared" si="15"/>
        <v>N/A</v>
      </c>
      <c r="G45" s="4">
        <v>22.203259074000002</v>
      </c>
      <c r="H45" s="7" t="str">
        <f t="shared" si="16"/>
        <v>N/A</v>
      </c>
      <c r="I45" s="8">
        <v>1.72</v>
      </c>
      <c r="J45" s="8">
        <v>-5.9</v>
      </c>
      <c r="K45" s="28" t="s">
        <v>735</v>
      </c>
      <c r="L45" s="105" t="str">
        <f t="shared" si="17"/>
        <v>Yes</v>
      </c>
    </row>
    <row r="46" spans="1:12" x14ac:dyDescent="0.2">
      <c r="A46" s="104" t="s">
        <v>174</v>
      </c>
      <c r="B46" s="22" t="s">
        <v>213</v>
      </c>
      <c r="C46" s="4">
        <v>9.9252564048000007</v>
      </c>
      <c r="D46" s="7" t="str">
        <f t="shared" si="14"/>
        <v>N/A</v>
      </c>
      <c r="E46" s="4">
        <v>10.023929549</v>
      </c>
      <c r="F46" s="7" t="str">
        <f t="shared" si="15"/>
        <v>N/A</v>
      </c>
      <c r="G46" s="4">
        <v>9.7858363269000002</v>
      </c>
      <c r="H46" s="7" t="str">
        <f t="shared" si="16"/>
        <v>N/A</v>
      </c>
      <c r="I46" s="8">
        <v>0.99419999999999997</v>
      </c>
      <c r="J46" s="8">
        <v>-2.38</v>
      </c>
      <c r="K46" s="28" t="s">
        <v>735</v>
      </c>
      <c r="L46" s="105" t="str">
        <f t="shared" si="17"/>
        <v>Yes</v>
      </c>
    </row>
    <row r="47" spans="1:12" x14ac:dyDescent="0.2">
      <c r="A47" s="104" t="s">
        <v>175</v>
      </c>
      <c r="B47" s="22" t="s">
        <v>213</v>
      </c>
      <c r="C47" s="4">
        <v>3.2500203265000001</v>
      </c>
      <c r="D47" s="7" t="str">
        <f t="shared" si="14"/>
        <v>N/A</v>
      </c>
      <c r="E47" s="4">
        <v>3.2791020426999999</v>
      </c>
      <c r="F47" s="7" t="str">
        <f t="shared" si="15"/>
        <v>N/A</v>
      </c>
      <c r="G47" s="4">
        <v>3.3241988385000001</v>
      </c>
      <c r="H47" s="7" t="str">
        <f t="shared" si="16"/>
        <v>N/A</v>
      </c>
      <c r="I47" s="8">
        <v>0.89480000000000004</v>
      </c>
      <c r="J47" s="8">
        <v>1.375</v>
      </c>
      <c r="K47" s="28" t="s">
        <v>735</v>
      </c>
      <c r="L47" s="105" t="str">
        <f t="shared" si="17"/>
        <v>Yes</v>
      </c>
    </row>
    <row r="48" spans="1:12" x14ac:dyDescent="0.2">
      <c r="A48" s="104" t="s">
        <v>176</v>
      </c>
      <c r="B48" s="22" t="s">
        <v>213</v>
      </c>
      <c r="C48" s="4">
        <v>2.1318669831000001</v>
      </c>
      <c r="D48" s="7" t="str">
        <f t="shared" si="14"/>
        <v>N/A</v>
      </c>
      <c r="E48" s="4">
        <v>2.0890032318</v>
      </c>
      <c r="F48" s="7" t="str">
        <f t="shared" si="15"/>
        <v>N/A</v>
      </c>
      <c r="G48" s="4">
        <v>2.0937397946999998</v>
      </c>
      <c r="H48" s="7" t="str">
        <f t="shared" si="16"/>
        <v>N/A</v>
      </c>
      <c r="I48" s="8">
        <v>-2.0099999999999998</v>
      </c>
      <c r="J48" s="8">
        <v>0.22670000000000001</v>
      </c>
      <c r="K48" s="28" t="s">
        <v>735</v>
      </c>
      <c r="L48" s="105" t="str">
        <f t="shared" si="17"/>
        <v>Yes</v>
      </c>
    </row>
    <row r="49" spans="1:12" x14ac:dyDescent="0.2">
      <c r="A49" s="104" t="s">
        <v>952</v>
      </c>
      <c r="B49" s="22" t="s">
        <v>213</v>
      </c>
      <c r="C49" s="4">
        <v>1.2263679761999999</v>
      </c>
      <c r="D49" s="7" t="str">
        <f t="shared" si="14"/>
        <v>N/A</v>
      </c>
      <c r="E49" s="4">
        <v>1.1953176946999999</v>
      </c>
      <c r="F49" s="7" t="str">
        <f t="shared" si="15"/>
        <v>N/A</v>
      </c>
      <c r="G49" s="4">
        <v>1.1595602190000001</v>
      </c>
      <c r="H49" s="7" t="str">
        <f t="shared" si="16"/>
        <v>N/A</v>
      </c>
      <c r="I49" s="8">
        <v>-2.5299999999999998</v>
      </c>
      <c r="J49" s="8">
        <v>-2.99</v>
      </c>
      <c r="K49" s="28" t="s">
        <v>735</v>
      </c>
      <c r="L49" s="105" t="str">
        <f t="shared" si="17"/>
        <v>Yes</v>
      </c>
    </row>
    <row r="50" spans="1:12" x14ac:dyDescent="0.2">
      <c r="A50" s="128" t="s">
        <v>208</v>
      </c>
      <c r="B50" s="22" t="s">
        <v>213</v>
      </c>
      <c r="C50" s="23">
        <v>584332</v>
      </c>
      <c r="D50" s="5" t="str">
        <f t="shared" ref="D50:D53" si="18">IF($B50="N/A","N/A",IF(C50&lt;0,"No","Yes"))</f>
        <v>N/A</v>
      </c>
      <c r="E50" s="23">
        <v>581165</v>
      </c>
      <c r="F50" s="5" t="str">
        <f t="shared" ref="F50:F53" si="19">IF($B50="N/A","N/A",IF(E50&lt;0,"No","Yes"))</f>
        <v>N/A</v>
      </c>
      <c r="G50" s="23">
        <v>612451</v>
      </c>
      <c r="H50" s="5" t="str">
        <f t="shared" ref="H50:H53" si="20">IF($B50="N/A","N/A",IF(G50&lt;0,"No","Yes"))</f>
        <v>N/A</v>
      </c>
      <c r="I50" s="8">
        <v>-0.54200000000000004</v>
      </c>
      <c r="J50" s="8">
        <v>5.383</v>
      </c>
      <c r="K50" s="28" t="s">
        <v>735</v>
      </c>
      <c r="L50" s="105" t="str">
        <f t="shared" si="17"/>
        <v>Yes</v>
      </c>
    </row>
    <row r="51" spans="1:12" x14ac:dyDescent="0.2">
      <c r="A51" s="128" t="s">
        <v>209</v>
      </c>
      <c r="B51" s="22" t="s">
        <v>213</v>
      </c>
      <c r="C51" s="23">
        <v>33645</v>
      </c>
      <c r="D51" s="5" t="str">
        <f t="shared" si="18"/>
        <v>N/A</v>
      </c>
      <c r="E51" s="23">
        <v>32681</v>
      </c>
      <c r="F51" s="5" t="str">
        <f t="shared" si="19"/>
        <v>N/A</v>
      </c>
      <c r="G51" s="23">
        <v>31546</v>
      </c>
      <c r="H51" s="5" t="str">
        <f t="shared" si="20"/>
        <v>N/A</v>
      </c>
      <c r="I51" s="8">
        <v>-2.87</v>
      </c>
      <c r="J51" s="8">
        <v>-3.47</v>
      </c>
      <c r="K51" s="28" t="s">
        <v>735</v>
      </c>
      <c r="L51" s="105" t="str">
        <f t="shared" si="17"/>
        <v>Yes</v>
      </c>
    </row>
    <row r="52" spans="1:12" x14ac:dyDescent="0.2">
      <c r="A52" s="128" t="s">
        <v>210</v>
      </c>
      <c r="B52" s="22" t="s">
        <v>213</v>
      </c>
      <c r="C52" s="23">
        <v>336574</v>
      </c>
      <c r="D52" s="5" t="str">
        <f t="shared" si="18"/>
        <v>N/A</v>
      </c>
      <c r="E52" s="23">
        <v>342062</v>
      </c>
      <c r="F52" s="5" t="str">
        <f t="shared" si="19"/>
        <v>N/A</v>
      </c>
      <c r="G52" s="23">
        <v>332016</v>
      </c>
      <c r="H52" s="5" t="str">
        <f t="shared" si="20"/>
        <v>N/A</v>
      </c>
      <c r="I52" s="8">
        <v>1.631</v>
      </c>
      <c r="J52" s="8">
        <v>-2.94</v>
      </c>
      <c r="K52" s="28" t="s">
        <v>735</v>
      </c>
      <c r="L52" s="105" t="str">
        <f t="shared" si="17"/>
        <v>Yes</v>
      </c>
    </row>
    <row r="53" spans="1:12" x14ac:dyDescent="0.2">
      <c r="A53" s="128" t="s">
        <v>953</v>
      </c>
      <c r="B53" s="22" t="s">
        <v>213</v>
      </c>
      <c r="C53" s="23">
        <v>52777</v>
      </c>
      <c r="D53" s="5" t="str">
        <f t="shared" si="18"/>
        <v>N/A</v>
      </c>
      <c r="E53" s="23">
        <v>52028</v>
      </c>
      <c r="F53" s="5" t="str">
        <f t="shared" si="19"/>
        <v>N/A</v>
      </c>
      <c r="G53" s="23">
        <v>53619</v>
      </c>
      <c r="H53" s="5" t="str">
        <f t="shared" si="20"/>
        <v>N/A</v>
      </c>
      <c r="I53" s="8">
        <v>-1.42</v>
      </c>
      <c r="J53" s="8">
        <v>3.0579999999999998</v>
      </c>
      <c r="K53" s="28" t="s">
        <v>735</v>
      </c>
      <c r="L53" s="105" t="str">
        <f t="shared" si="17"/>
        <v>Yes</v>
      </c>
    </row>
    <row r="54" spans="1:12" x14ac:dyDescent="0.2">
      <c r="A54" s="128" t="s">
        <v>954</v>
      </c>
      <c r="B54" s="22" t="s">
        <v>213</v>
      </c>
      <c r="C54" s="4">
        <v>100</v>
      </c>
      <c r="D54" s="27" t="str">
        <f>IF($B54="N/A","N/A",IF(C54&gt;10,"No",IF(C54&lt;-10,"No","Yes")))</f>
        <v>N/A</v>
      </c>
      <c r="E54" s="4">
        <v>100</v>
      </c>
      <c r="F54" s="27" t="str">
        <f>IF($B54="N/A","N/A",IF(E54&gt;10,"No",IF(E54&lt;-10,"No","Yes")))</f>
        <v>N/A</v>
      </c>
      <c r="G54" s="4">
        <v>99.998296155999995</v>
      </c>
      <c r="H54" s="27" t="str">
        <f>IF($B54="N/A","N/A",IF(G54&gt;10,"No",IF(G54&lt;-10,"No","Yes")))</f>
        <v>N/A</v>
      </c>
      <c r="I54" s="8">
        <v>0</v>
      </c>
      <c r="J54" s="8">
        <v>-2E-3</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99.997444235000003</v>
      </c>
      <c r="H55" s="27" t="str">
        <f>IF($B55="N/A","N/A",IF(G55&gt;10,"No",IF(G55&lt;-10,"No","Yes")))</f>
        <v>N/A</v>
      </c>
      <c r="I55" s="8">
        <v>0</v>
      </c>
      <c r="J55" s="8">
        <v>-3.0000000000000001E-3</v>
      </c>
      <c r="K55" s="22" t="s">
        <v>213</v>
      </c>
      <c r="L55" s="105" t="str">
        <f t="shared" si="4"/>
        <v>N/A</v>
      </c>
    </row>
    <row r="56" spans="1:12" x14ac:dyDescent="0.2">
      <c r="A56" s="128" t="s">
        <v>177</v>
      </c>
      <c r="B56" s="22" t="s">
        <v>213</v>
      </c>
      <c r="C56" s="4">
        <v>57.743637792999998</v>
      </c>
      <c r="D56" s="27" t="str">
        <f t="shared" ref="D56:D57" si="21">IF($B56="N/A","N/A",IF(C56&gt;10,"No",IF(C56&lt;-10,"No","Yes")))</f>
        <v>N/A</v>
      </c>
      <c r="E56" s="4">
        <v>57.543799966000002</v>
      </c>
      <c r="F56" s="27" t="str">
        <f t="shared" ref="F56:F57" si="22">IF($B56="N/A","N/A",IF(E56&gt;10,"No",IF(E56&lt;-10,"No","Yes")))</f>
        <v>N/A</v>
      </c>
      <c r="G56" s="4">
        <v>57.043736717999998</v>
      </c>
      <c r="H56" s="27" t="str">
        <f t="shared" ref="H56:H57" si="23">IF($B56="N/A","N/A",IF(G56&gt;10,"No",IF(G56&lt;-10,"No","Yes")))</f>
        <v>N/A</v>
      </c>
      <c r="I56" s="8">
        <v>-0.34599999999999997</v>
      </c>
      <c r="J56" s="8">
        <v>-0.86899999999999999</v>
      </c>
      <c r="K56" s="28" t="s">
        <v>735</v>
      </c>
      <c r="L56" s="105" t="str">
        <f>IF(J56="Div by 0", "N/A", IF(OR(J56="N/A",K56="N/A"),"N/A", IF(J56&gt;VALUE(MID(K56,1,2)), "No", IF(J56&lt;-1*VALUE(MID(K56,1,2)), "No", "Yes"))))</f>
        <v>Yes</v>
      </c>
    </row>
    <row r="57" spans="1:12" x14ac:dyDescent="0.2">
      <c r="A57" s="151" t="s">
        <v>178</v>
      </c>
      <c r="B57" s="22" t="s">
        <v>213</v>
      </c>
      <c r="C57" s="4">
        <v>42.256362207000002</v>
      </c>
      <c r="D57" s="27" t="str">
        <f t="shared" si="21"/>
        <v>N/A</v>
      </c>
      <c r="E57" s="4">
        <v>42.456200033999998</v>
      </c>
      <c r="F57" s="27" t="str">
        <f t="shared" si="22"/>
        <v>N/A</v>
      </c>
      <c r="G57" s="4">
        <v>42.953707516000001</v>
      </c>
      <c r="H57" s="27" t="str">
        <f t="shared" si="23"/>
        <v>N/A</v>
      </c>
      <c r="I57" s="8">
        <v>0.47289999999999999</v>
      </c>
      <c r="J57" s="8">
        <v>1.1719999999999999</v>
      </c>
      <c r="K57" s="28" t="s">
        <v>735</v>
      </c>
      <c r="L57" s="105" t="str">
        <f>IF(J57="Div by 0", "N/A", IF(OR(J57="N/A",K57="N/A"),"N/A", IF(J57&gt;VALUE(MID(K57,1,2)), "No", IF(J57&lt;-1*VALUE(MID(K57,1,2)), "No", "Yes"))))</f>
        <v>Yes</v>
      </c>
    </row>
    <row r="58" spans="1:12" x14ac:dyDescent="0.2">
      <c r="A58" s="152" t="s">
        <v>681</v>
      </c>
      <c r="B58" s="22" t="s">
        <v>282</v>
      </c>
      <c r="C58" s="4">
        <v>49.934955068999997</v>
      </c>
      <c r="D58" s="27" t="str">
        <f>IF($B58="N/A","N/A",IF(C58&gt;70,"No",IF(C58&lt;40,"No","Yes")))</f>
        <v>Yes</v>
      </c>
      <c r="E58" s="4">
        <v>53.821092796000002</v>
      </c>
      <c r="F58" s="27" t="str">
        <f>IF($B58="N/A","N/A",IF(E58&gt;70,"No",IF(E58&lt;40,"No","Yes")))</f>
        <v>Yes</v>
      </c>
      <c r="G58" s="4">
        <v>56.574517126000003</v>
      </c>
      <c r="H58" s="27" t="str">
        <f>IF($B58="N/A","N/A",IF(G58&gt;70,"No",IF(G58&lt;40,"No","Yes")))</f>
        <v>Yes</v>
      </c>
      <c r="I58" s="8">
        <v>7.782</v>
      </c>
      <c r="J58" s="8">
        <v>5.1159999999999997</v>
      </c>
      <c r="K58" s="28" t="s">
        <v>735</v>
      </c>
      <c r="L58" s="105" t="str">
        <f t="shared" si="4"/>
        <v>Yes</v>
      </c>
    </row>
    <row r="59" spans="1:12" x14ac:dyDescent="0.2">
      <c r="A59" s="128" t="s">
        <v>682</v>
      </c>
      <c r="B59" s="22" t="s">
        <v>213</v>
      </c>
      <c r="C59" s="4">
        <v>74.855700388000002</v>
      </c>
      <c r="D59" s="27" t="str">
        <f>IF($B59="N/A","N/A",IF(C59&gt;10,"No",IF(C59&lt;-10,"No","Yes")))</f>
        <v>N/A</v>
      </c>
      <c r="E59" s="4">
        <v>75.716388835000004</v>
      </c>
      <c r="F59" s="27" t="str">
        <f>IF($B59="N/A","N/A",IF(E59&gt;10,"No",IF(E59&lt;-10,"No","Yes")))</f>
        <v>N/A</v>
      </c>
      <c r="G59" s="4">
        <v>72.218238229999997</v>
      </c>
      <c r="H59" s="27" t="str">
        <f>IF($B59="N/A","N/A",IF(G59&gt;10,"No",IF(G59&lt;-10,"No","Yes")))</f>
        <v>N/A</v>
      </c>
      <c r="I59" s="8">
        <v>1.1499999999999999</v>
      </c>
      <c r="J59" s="8">
        <v>-4.62</v>
      </c>
      <c r="K59" s="22" t="s">
        <v>213</v>
      </c>
      <c r="L59" s="105" t="str">
        <f t="shared" si="4"/>
        <v>N/A</v>
      </c>
    </row>
    <row r="60" spans="1:12" x14ac:dyDescent="0.2">
      <c r="A60" s="128" t="s">
        <v>683</v>
      </c>
      <c r="B60" s="22" t="s">
        <v>213</v>
      </c>
      <c r="C60" s="4">
        <v>76.385931141</v>
      </c>
      <c r="D60" s="27" t="str">
        <f t="shared" ref="D60:D66" si="24">IF($B60="N/A","N/A",IF(C60&gt;10,"No",IF(C60&lt;-10,"No","Yes")))</f>
        <v>N/A</v>
      </c>
      <c r="E60" s="4">
        <v>77.082620822999999</v>
      </c>
      <c r="F60" s="27" t="str">
        <f t="shared" ref="F60:F66" si="25">IF($B60="N/A","N/A",IF(E60&gt;10,"No",IF(E60&lt;-10,"No","Yes")))</f>
        <v>N/A</v>
      </c>
      <c r="G60" s="4">
        <v>71.895230138000002</v>
      </c>
      <c r="H60" s="27" t="str">
        <f t="shared" ref="H60:H66" si="26">IF($B60="N/A","N/A",IF(G60&gt;10,"No",IF(G60&lt;-10,"No","Yes")))</f>
        <v>N/A</v>
      </c>
      <c r="I60" s="8">
        <v>0.91210000000000002</v>
      </c>
      <c r="J60" s="8">
        <v>-6.73</v>
      </c>
      <c r="K60" s="22" t="s">
        <v>213</v>
      </c>
      <c r="L60" s="105" t="str">
        <f t="shared" si="4"/>
        <v>N/A</v>
      </c>
    </row>
    <row r="61" spans="1:12" x14ac:dyDescent="0.2">
      <c r="A61" s="128" t="s">
        <v>1733</v>
      </c>
      <c r="B61" s="22" t="s">
        <v>213</v>
      </c>
      <c r="C61" s="4">
        <v>51.445664880000002</v>
      </c>
      <c r="D61" s="27" t="str">
        <f t="shared" si="24"/>
        <v>N/A</v>
      </c>
      <c r="E61" s="4">
        <v>56.869716605999997</v>
      </c>
      <c r="F61" s="27" t="str">
        <f t="shared" si="25"/>
        <v>N/A</v>
      </c>
      <c r="G61" s="4">
        <v>60.670789700999997</v>
      </c>
      <c r="H61" s="27" t="str">
        <f t="shared" si="26"/>
        <v>N/A</v>
      </c>
      <c r="I61" s="8">
        <v>10.54</v>
      </c>
      <c r="J61" s="8">
        <v>6.6840000000000002</v>
      </c>
      <c r="K61" s="22" t="s">
        <v>213</v>
      </c>
      <c r="L61" s="105" t="str">
        <f t="shared" si="4"/>
        <v>N/A</v>
      </c>
    </row>
    <row r="62" spans="1:12" x14ac:dyDescent="0.2">
      <c r="A62" s="128" t="s">
        <v>684</v>
      </c>
      <c r="B62" s="22" t="s">
        <v>213</v>
      </c>
      <c r="C62" s="4">
        <v>25.338832518</v>
      </c>
      <c r="D62" s="27" t="str">
        <f t="shared" si="24"/>
        <v>N/A</v>
      </c>
      <c r="E62" s="4">
        <v>28.673645315000002</v>
      </c>
      <c r="F62" s="27" t="str">
        <f t="shared" si="25"/>
        <v>N/A</v>
      </c>
      <c r="G62" s="4">
        <v>31.046415941999999</v>
      </c>
      <c r="H62" s="27" t="str">
        <f t="shared" si="26"/>
        <v>N/A</v>
      </c>
      <c r="I62" s="8">
        <v>13.16</v>
      </c>
      <c r="J62" s="8">
        <v>8.2750000000000004</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05" t="str">
        <f>IF(J63="Div by 0", "N/A", IF(K63="N/A","N/A", IF(J63&gt;VALUE(MID(K63,1,2)), "No", IF(J63&lt;-1*VALUE(MID(K63,1,2)), "No", "Yes"))))</f>
        <v>N/A</v>
      </c>
    </row>
    <row r="64" spans="1:12" x14ac:dyDescent="0.2">
      <c r="A64" s="104" t="s">
        <v>146</v>
      </c>
      <c r="B64" s="22" t="s">
        <v>213</v>
      </c>
      <c r="C64" s="4">
        <v>0.87868733129999999</v>
      </c>
      <c r="D64" s="27" t="str">
        <f t="shared" si="24"/>
        <v>N/A</v>
      </c>
      <c r="E64" s="4">
        <v>0.79365692990000003</v>
      </c>
      <c r="F64" s="27" t="str">
        <f t="shared" si="25"/>
        <v>N/A</v>
      </c>
      <c r="G64" s="4">
        <v>0.74628349120000004</v>
      </c>
      <c r="H64" s="27" t="str">
        <f t="shared" si="26"/>
        <v>N/A</v>
      </c>
      <c r="I64" s="8">
        <v>-9.68</v>
      </c>
      <c r="J64" s="8">
        <v>-5.97</v>
      </c>
      <c r="K64" s="22" t="s">
        <v>213</v>
      </c>
      <c r="L64" s="105" t="str">
        <f t="shared" si="4"/>
        <v>N/A</v>
      </c>
    </row>
    <row r="65" spans="1:12" x14ac:dyDescent="0.2">
      <c r="A65" s="104" t="s">
        <v>147</v>
      </c>
      <c r="B65" s="22" t="s">
        <v>213</v>
      </c>
      <c r="C65" s="4">
        <v>1.0239737033</v>
      </c>
      <c r="D65" s="27" t="str">
        <f t="shared" si="24"/>
        <v>N/A</v>
      </c>
      <c r="E65" s="4">
        <v>1.0517017426999999</v>
      </c>
      <c r="F65" s="27" t="str">
        <f t="shared" si="25"/>
        <v>N/A</v>
      </c>
      <c r="G65" s="4">
        <v>1.0246726017000001</v>
      </c>
      <c r="H65" s="27" t="str">
        <f t="shared" si="26"/>
        <v>N/A</v>
      </c>
      <c r="I65" s="8">
        <v>2.7080000000000002</v>
      </c>
      <c r="J65" s="8">
        <v>-2.57</v>
      </c>
      <c r="K65" s="22" t="s">
        <v>213</v>
      </c>
      <c r="L65" s="105" t="str">
        <f t="shared" si="4"/>
        <v>N/A</v>
      </c>
    </row>
    <row r="66" spans="1:12" x14ac:dyDescent="0.2">
      <c r="A66" s="104" t="s">
        <v>148</v>
      </c>
      <c r="B66" s="22" t="s">
        <v>213</v>
      </c>
      <c r="C66" s="4">
        <v>1.1050862813</v>
      </c>
      <c r="D66" s="27" t="str">
        <f t="shared" si="24"/>
        <v>N/A</v>
      </c>
      <c r="E66" s="4">
        <v>1.1234130727</v>
      </c>
      <c r="F66" s="27" t="str">
        <f t="shared" si="25"/>
        <v>N/A</v>
      </c>
      <c r="G66" s="4">
        <v>1.0808994401000001</v>
      </c>
      <c r="H66" s="27" t="str">
        <f t="shared" si="26"/>
        <v>N/A</v>
      </c>
      <c r="I66" s="8">
        <v>1.6579999999999999</v>
      </c>
      <c r="J66" s="8">
        <v>-3.78</v>
      </c>
      <c r="K66" s="22" t="s">
        <v>213</v>
      </c>
      <c r="L66" s="105" t="str">
        <f t="shared" si="4"/>
        <v>N/A</v>
      </c>
    </row>
    <row r="67" spans="1:12" x14ac:dyDescent="0.2">
      <c r="A67" s="128" t="s">
        <v>956</v>
      </c>
      <c r="B67" s="30" t="s">
        <v>213</v>
      </c>
      <c r="C67" s="1">
        <v>4379</v>
      </c>
      <c r="D67" s="7" t="str">
        <f>IF($B67="N/A","N/A",IF(C67&gt;10,"No",IF(C67&lt;-10,"No","Yes")))</f>
        <v>N/A</v>
      </c>
      <c r="E67" s="1">
        <v>5111</v>
      </c>
      <c r="F67" s="7" t="str">
        <f>IF($B67="N/A","N/A",IF(E67&gt;10,"No",IF(E67&lt;-10,"No","Yes")))</f>
        <v>N/A</v>
      </c>
      <c r="G67" s="1">
        <v>5542</v>
      </c>
      <c r="H67" s="7" t="str">
        <f>IF($B67="N/A","N/A",IF(G67&gt;10,"No",IF(G67&lt;-10,"No","Yes")))</f>
        <v>N/A</v>
      </c>
      <c r="I67" s="8">
        <v>16.72</v>
      </c>
      <c r="J67" s="8">
        <v>8.4329999999999998</v>
      </c>
      <c r="K67" s="22" t="s">
        <v>213</v>
      </c>
      <c r="L67" s="105" t="str">
        <f t="shared" si="4"/>
        <v>N/A</v>
      </c>
    </row>
    <row r="68" spans="1:12" x14ac:dyDescent="0.2">
      <c r="A68" s="104" t="s">
        <v>201</v>
      </c>
      <c r="B68" s="30" t="s">
        <v>217</v>
      </c>
      <c r="C68" s="1">
        <v>27</v>
      </c>
      <c r="D68" s="27" t="str">
        <f t="shared" ref="D68:D69" si="27">IF($B68="N/A","N/A",IF(C68&gt;0,"No",IF(C68&lt;0,"No","Yes")))</f>
        <v>No</v>
      </c>
      <c r="E68" s="1">
        <v>11</v>
      </c>
      <c r="F68" s="27" t="str">
        <f t="shared" ref="F68:F69" si="28">IF($B68="N/A","N/A",IF(E68&gt;0,"No",IF(E68&lt;0,"No","Yes")))</f>
        <v>No</v>
      </c>
      <c r="G68" s="1">
        <v>16</v>
      </c>
      <c r="H68" s="27" t="str">
        <f t="shared" ref="H68:H69" si="29">IF($B68="N/A","N/A",IF(G68&gt;0,"No",IF(G68&lt;0,"No","Yes")))</f>
        <v>No</v>
      </c>
      <c r="I68" s="8">
        <v>-77.8</v>
      </c>
      <c r="J68" s="8">
        <v>166.7</v>
      </c>
      <c r="K68" s="22" t="s">
        <v>213</v>
      </c>
      <c r="L68" s="105" t="str">
        <f t="shared" si="4"/>
        <v>N/A</v>
      </c>
    </row>
    <row r="69" spans="1:12" x14ac:dyDescent="0.2">
      <c r="A69" s="104" t="s">
        <v>202</v>
      </c>
      <c r="B69" s="30" t="s">
        <v>217</v>
      </c>
      <c r="C69" s="1">
        <v>606</v>
      </c>
      <c r="D69" s="27" t="str">
        <f t="shared" si="27"/>
        <v>No</v>
      </c>
      <c r="E69" s="1">
        <v>494</v>
      </c>
      <c r="F69" s="27" t="str">
        <f t="shared" si="28"/>
        <v>No</v>
      </c>
      <c r="G69" s="1">
        <v>900</v>
      </c>
      <c r="H69" s="27" t="str">
        <f t="shared" si="29"/>
        <v>No</v>
      </c>
      <c r="I69" s="8">
        <v>-18.5</v>
      </c>
      <c r="J69" s="8">
        <v>82.19</v>
      </c>
      <c r="K69" s="22" t="s">
        <v>213</v>
      </c>
      <c r="L69" s="105" t="str">
        <f t="shared" si="4"/>
        <v>N/A</v>
      </c>
    </row>
    <row r="70" spans="1:12" x14ac:dyDescent="0.2">
      <c r="A70" s="104" t="s">
        <v>203</v>
      </c>
      <c r="B70" s="43" t="s">
        <v>213</v>
      </c>
      <c r="C70" s="9">
        <v>25.412541254000001</v>
      </c>
      <c r="D70" s="7" t="str">
        <f>IF($B70="N/A","N/A",IF(C70&gt;10,"No",IF(C70&lt;-10,"No","Yes")))</f>
        <v>N/A</v>
      </c>
      <c r="E70" s="9">
        <v>27.935222671999998</v>
      </c>
      <c r="F70" s="7" t="str">
        <f>IF($B70="N/A","N/A",IF(E70&gt;10,"No",IF(E70&lt;-10,"No","Yes")))</f>
        <v>N/A</v>
      </c>
      <c r="G70" s="9">
        <v>22.111111111</v>
      </c>
      <c r="H70" s="7" t="str">
        <f>IF($B70="N/A","N/A",IF(G70&gt;10,"No",IF(G70&lt;-10,"No","Yes")))</f>
        <v>N/A</v>
      </c>
      <c r="I70" s="8">
        <v>9.9269999999999996</v>
      </c>
      <c r="J70" s="8">
        <v>-20.8</v>
      </c>
      <c r="K70" s="43" t="s">
        <v>213</v>
      </c>
      <c r="L70" s="105" t="str">
        <f t="shared" si="4"/>
        <v>N/A</v>
      </c>
    </row>
    <row r="71" spans="1:12" x14ac:dyDescent="0.2">
      <c r="A71" s="128" t="s">
        <v>65</v>
      </c>
      <c r="B71" s="30" t="s">
        <v>213</v>
      </c>
      <c r="C71" s="1">
        <v>127209</v>
      </c>
      <c r="D71" s="7" t="str">
        <f>IF($B71="N/A","N/A",IF(C71&gt;10,"No",IF(C71&lt;-10,"No","Yes")))</f>
        <v>N/A</v>
      </c>
      <c r="E71" s="1">
        <v>127398</v>
      </c>
      <c r="F71" s="7" t="str">
        <f>IF($B71="N/A","N/A",IF(E71&gt;10,"No",IF(E71&lt;-10,"No","Yes")))</f>
        <v>N/A</v>
      </c>
      <c r="G71" s="1">
        <v>131653</v>
      </c>
      <c r="H71" s="7" t="str">
        <f>IF($B71="N/A","N/A",IF(G71&gt;10,"No",IF(G71&lt;-10,"No","Yes")))</f>
        <v>N/A</v>
      </c>
      <c r="I71" s="8">
        <v>0.14860000000000001</v>
      </c>
      <c r="J71" s="8">
        <v>3.34</v>
      </c>
      <c r="K71" s="30" t="s">
        <v>735</v>
      </c>
      <c r="L71" s="105" t="str">
        <f t="shared" ref="L71:L103" si="30">IF(J71="Div by 0", "N/A", IF(K71="N/A","N/A", IF(J71&gt;VALUE(MID(K71,1,2)), "No", IF(J71&lt;-1*VALUE(MID(K71,1,2)), "No", "Yes"))))</f>
        <v>Yes</v>
      </c>
    </row>
    <row r="72" spans="1:12" x14ac:dyDescent="0.2">
      <c r="A72" s="137" t="s">
        <v>66</v>
      </c>
      <c r="B72" s="30" t="s">
        <v>213</v>
      </c>
      <c r="C72" s="1">
        <v>112588.5</v>
      </c>
      <c r="D72" s="7" t="str">
        <f>IF($B72="N/A","N/A",IF(C72&gt;10,"No",IF(C72&lt;-10,"No","Yes")))</f>
        <v>N/A</v>
      </c>
      <c r="E72" s="1">
        <v>113283.28</v>
      </c>
      <c r="F72" s="7" t="str">
        <f>IF($B72="N/A","N/A",IF(E72&gt;10,"No",IF(E72&lt;-10,"No","Yes")))</f>
        <v>N/A</v>
      </c>
      <c r="G72" s="1">
        <v>114554.61</v>
      </c>
      <c r="H72" s="7" t="str">
        <f>IF($B72="N/A","N/A",IF(G72&gt;10,"No",IF(G72&lt;-10,"No","Yes")))</f>
        <v>N/A</v>
      </c>
      <c r="I72" s="8">
        <v>0.61709999999999998</v>
      </c>
      <c r="J72" s="8">
        <v>1.1220000000000001</v>
      </c>
      <c r="K72" s="30" t="s">
        <v>736</v>
      </c>
      <c r="L72" s="105" t="str">
        <f t="shared" si="30"/>
        <v>Yes</v>
      </c>
    </row>
    <row r="73" spans="1:12" x14ac:dyDescent="0.2">
      <c r="A73" s="104" t="s">
        <v>67</v>
      </c>
      <c r="B73" s="22" t="s">
        <v>283</v>
      </c>
      <c r="C73" s="4">
        <v>95.891434262999994</v>
      </c>
      <c r="D73" s="27" t="str">
        <f>IF($B73="N/A","N/A",IF(C73&gt;=90,"Yes","No"))</f>
        <v>Yes</v>
      </c>
      <c r="E73" s="4">
        <v>95.785722699999994</v>
      </c>
      <c r="F73" s="27" t="str">
        <f>IF($B73="N/A","N/A",IF(E73&gt;=90,"Yes","No"))</f>
        <v>Yes</v>
      </c>
      <c r="G73" s="4">
        <v>95.429360888000005</v>
      </c>
      <c r="H73" s="27" t="str">
        <f>IF($B73="N/A","N/A",IF(G73&gt;=90,"Yes","No"))</f>
        <v>Yes</v>
      </c>
      <c r="I73" s="8">
        <v>-0.11</v>
      </c>
      <c r="J73" s="8">
        <v>-0.372</v>
      </c>
      <c r="K73" s="28" t="s">
        <v>735</v>
      </c>
      <c r="L73" s="105" t="str">
        <f t="shared" si="30"/>
        <v>Yes</v>
      </c>
    </row>
    <row r="74" spans="1:12" x14ac:dyDescent="0.2">
      <c r="A74" s="128" t="s">
        <v>957</v>
      </c>
      <c r="B74" s="22" t="s">
        <v>283</v>
      </c>
      <c r="C74" s="4">
        <v>96.362616435999996</v>
      </c>
      <c r="D74" s="27" t="str">
        <f>IF($B74="N/A","N/A",IF(C74&gt;=90,"Yes","No"))</f>
        <v>Yes</v>
      </c>
      <c r="E74" s="4">
        <v>96.282362038000002</v>
      </c>
      <c r="F74" s="27" t="str">
        <f>IF($B74="N/A","N/A",IF(E74&gt;=90,"Yes","No"))</f>
        <v>Yes</v>
      </c>
      <c r="G74" s="4">
        <v>95.864127968999995</v>
      </c>
      <c r="H74" s="27" t="str">
        <f>IF($B74="N/A","N/A",IF(G74&gt;=90,"Yes","No"))</f>
        <v>Yes</v>
      </c>
      <c r="I74" s="8">
        <v>-8.3000000000000004E-2</v>
      </c>
      <c r="J74" s="8">
        <v>-0.434</v>
      </c>
      <c r="K74" s="28" t="s">
        <v>735</v>
      </c>
      <c r="L74" s="105" t="str">
        <f t="shared" si="30"/>
        <v>Yes</v>
      </c>
    </row>
    <row r="75" spans="1:12" x14ac:dyDescent="0.2">
      <c r="A75" s="151" t="s">
        <v>958</v>
      </c>
      <c r="B75" s="30" t="s">
        <v>284</v>
      </c>
      <c r="C75" s="9">
        <v>45.726064979</v>
      </c>
      <c r="D75" s="27" t="str">
        <f>IF($B75="N/A","N/A",IF(C75&gt;55,"No",IF(C75&lt;30,"No","Yes")))</f>
        <v>Yes</v>
      </c>
      <c r="E75" s="9">
        <v>46.277084901000002</v>
      </c>
      <c r="F75" s="27" t="str">
        <f>IF($B75="N/A","N/A",IF(E75&gt;55,"No",IF(E75&lt;30,"No","Yes")))</f>
        <v>Yes</v>
      </c>
      <c r="G75" s="9">
        <v>46.772259963000003</v>
      </c>
      <c r="H75" s="27" t="str">
        <f>IF($B75="N/A","N/A",IF(G75&gt;55,"No",IF(G75&lt;30,"No","Yes")))</f>
        <v>Yes</v>
      </c>
      <c r="I75" s="8">
        <v>1.2050000000000001</v>
      </c>
      <c r="J75" s="8">
        <v>1.07</v>
      </c>
      <c r="K75" s="30" t="s">
        <v>735</v>
      </c>
      <c r="L75" s="105" t="str">
        <f t="shared" si="30"/>
        <v>Yes</v>
      </c>
    </row>
    <row r="76" spans="1:12" ht="12.95" customHeight="1" x14ac:dyDescent="0.2">
      <c r="A76" s="128" t="s">
        <v>1708</v>
      </c>
      <c r="B76" s="30" t="s">
        <v>278</v>
      </c>
      <c r="C76" s="9">
        <v>0.79396898019999995</v>
      </c>
      <c r="D76" s="27" t="str">
        <f>IF($B76="N/A","N/A",IF(C76&gt;=5,"No",IF(C76&lt;0,"No","Yes")))</f>
        <v>Yes</v>
      </c>
      <c r="E76" s="9">
        <v>1.0738002166</v>
      </c>
      <c r="F76" s="27" t="str">
        <f>IF($B76="N/A","N/A",IF(E76&gt;=5,"No",IF(E76&lt;0,"No","Yes")))</f>
        <v>Yes</v>
      </c>
      <c r="G76" s="9">
        <v>0.39042027150000003</v>
      </c>
      <c r="H76" s="27" t="str">
        <f>IF($B76="N/A","N/A",IF(G76&gt;=5,"No",IF(G76&lt;0,"No","Yes")))</f>
        <v>Yes</v>
      </c>
      <c r="I76" s="8">
        <v>35.24</v>
      </c>
      <c r="J76" s="8">
        <v>-63.6</v>
      </c>
      <c r="K76" s="30" t="s">
        <v>213</v>
      </c>
      <c r="L76" s="105" t="str">
        <f t="shared" si="30"/>
        <v>N/A</v>
      </c>
    </row>
    <row r="77" spans="1:12" ht="12.95" customHeight="1" x14ac:dyDescent="0.2">
      <c r="A77" s="128" t="s">
        <v>1709</v>
      </c>
      <c r="B77" s="30" t="s">
        <v>213</v>
      </c>
      <c r="C77" s="9">
        <v>0</v>
      </c>
      <c r="D77" s="30" t="s">
        <v>213</v>
      </c>
      <c r="E77" s="9">
        <v>0</v>
      </c>
      <c r="F77" s="30" t="s">
        <v>213</v>
      </c>
      <c r="G77" s="9">
        <v>0</v>
      </c>
      <c r="H77" s="30" t="s">
        <v>213</v>
      </c>
      <c r="I77" s="8" t="s">
        <v>1748</v>
      </c>
      <c r="J77" s="8" t="s">
        <v>1748</v>
      </c>
      <c r="K77" s="30" t="s">
        <v>213</v>
      </c>
      <c r="L77" s="105" t="str">
        <f t="shared" si="30"/>
        <v>N/A</v>
      </c>
    </row>
    <row r="78" spans="1:12" ht="12.95" customHeight="1" x14ac:dyDescent="0.2">
      <c r="A78" s="128" t="s">
        <v>1710</v>
      </c>
      <c r="B78" s="30" t="s">
        <v>213</v>
      </c>
      <c r="C78" s="9">
        <v>62.130037969</v>
      </c>
      <c r="D78" s="30" t="s">
        <v>213</v>
      </c>
      <c r="E78" s="9">
        <v>63.367556790999998</v>
      </c>
      <c r="F78" s="30" t="s">
        <v>213</v>
      </c>
      <c r="G78" s="9">
        <v>64.12842852</v>
      </c>
      <c r="H78" s="30" t="s">
        <v>213</v>
      </c>
      <c r="I78" s="8">
        <v>1.992</v>
      </c>
      <c r="J78" s="8">
        <v>1.2010000000000001</v>
      </c>
      <c r="K78" s="30" t="s">
        <v>213</v>
      </c>
      <c r="L78" s="105" t="str">
        <f t="shared" si="30"/>
        <v>N/A</v>
      </c>
    </row>
    <row r="79" spans="1:12" ht="12.95" customHeight="1" x14ac:dyDescent="0.2">
      <c r="A79" s="128" t="s">
        <v>1711</v>
      </c>
      <c r="B79" s="30" t="s">
        <v>213</v>
      </c>
      <c r="C79" s="9">
        <v>11.490539191</v>
      </c>
      <c r="D79" s="30" t="s">
        <v>213</v>
      </c>
      <c r="E79" s="9">
        <v>11.592803655000001</v>
      </c>
      <c r="F79" s="30" t="s">
        <v>213</v>
      </c>
      <c r="G79" s="9">
        <v>11.641967899999999</v>
      </c>
      <c r="H79" s="30" t="s">
        <v>213</v>
      </c>
      <c r="I79" s="8">
        <v>0.89</v>
      </c>
      <c r="J79" s="8">
        <v>0.42409999999999998</v>
      </c>
      <c r="K79" s="30" t="s">
        <v>213</v>
      </c>
      <c r="L79" s="105" t="str">
        <f t="shared" si="30"/>
        <v>N/A</v>
      </c>
    </row>
    <row r="80" spans="1:12" ht="12.95" customHeight="1" x14ac:dyDescent="0.2">
      <c r="A80" s="128" t="s">
        <v>1712</v>
      </c>
      <c r="B80" s="30" t="s">
        <v>213</v>
      </c>
      <c r="C80" s="9">
        <v>5.8745843453999997</v>
      </c>
      <c r="D80" s="30" t="s">
        <v>213</v>
      </c>
      <c r="E80" s="9">
        <v>5.8980517747999999</v>
      </c>
      <c r="F80" s="30" t="s">
        <v>213</v>
      </c>
      <c r="G80" s="9">
        <v>6.1973521301999996</v>
      </c>
      <c r="H80" s="30" t="s">
        <v>213</v>
      </c>
      <c r="I80" s="8">
        <v>0.39950000000000002</v>
      </c>
      <c r="J80" s="8">
        <v>5.0750000000000002</v>
      </c>
      <c r="K80" s="30" t="s">
        <v>213</v>
      </c>
      <c r="L80" s="105" t="str">
        <f t="shared" si="30"/>
        <v>N/A</v>
      </c>
    </row>
    <row r="81" spans="1:12" ht="12.95" customHeight="1" x14ac:dyDescent="0.2">
      <c r="A81" s="128" t="s">
        <v>1713</v>
      </c>
      <c r="B81" s="30" t="s">
        <v>213</v>
      </c>
      <c r="C81" s="9">
        <v>0</v>
      </c>
      <c r="D81" s="30" t="s">
        <v>213</v>
      </c>
      <c r="E81" s="9">
        <v>0</v>
      </c>
      <c r="F81" s="30" t="s">
        <v>213</v>
      </c>
      <c r="G81" s="9">
        <v>0</v>
      </c>
      <c r="H81" s="30" t="s">
        <v>213</v>
      </c>
      <c r="I81" s="8" t="s">
        <v>1748</v>
      </c>
      <c r="J81" s="8" t="s">
        <v>1748</v>
      </c>
      <c r="K81" s="30" t="s">
        <v>213</v>
      </c>
      <c r="L81" s="105" t="str">
        <f t="shared" si="30"/>
        <v>N/A</v>
      </c>
    </row>
    <row r="82" spans="1:12" ht="12.95" customHeight="1" x14ac:dyDescent="0.2">
      <c r="A82" s="128" t="s">
        <v>1714</v>
      </c>
      <c r="B82" s="30" t="s">
        <v>213</v>
      </c>
      <c r="C82" s="9">
        <v>7.2691397621</v>
      </c>
      <c r="D82" s="30" t="s">
        <v>213</v>
      </c>
      <c r="E82" s="9">
        <v>7.2143989702000004</v>
      </c>
      <c r="F82" s="30" t="s">
        <v>213</v>
      </c>
      <c r="G82" s="9">
        <v>7.1490964884999997</v>
      </c>
      <c r="H82" s="30" t="s">
        <v>213</v>
      </c>
      <c r="I82" s="8">
        <v>-0.753</v>
      </c>
      <c r="J82" s="8">
        <v>-0.90500000000000003</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12.441729752000001</v>
      </c>
      <c r="D84" s="30" t="s">
        <v>213</v>
      </c>
      <c r="E84" s="9">
        <v>10.853388593</v>
      </c>
      <c r="F84" s="30" t="s">
        <v>213</v>
      </c>
      <c r="G84" s="9">
        <v>10.492734689000001</v>
      </c>
      <c r="H84" s="30" t="s">
        <v>213</v>
      </c>
      <c r="I84" s="8">
        <v>-12.8</v>
      </c>
      <c r="J84" s="8">
        <v>-3.32</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81.240321046000005</v>
      </c>
      <c r="D87" s="30" t="s">
        <v>213</v>
      </c>
      <c r="E87" s="9">
        <v>81.192797374999998</v>
      </c>
      <c r="F87" s="30" t="s">
        <v>213</v>
      </c>
      <c r="G87" s="9">
        <v>81.208935611000001</v>
      </c>
      <c r="H87" s="30" t="s">
        <v>213</v>
      </c>
      <c r="I87" s="8">
        <v>-5.8000000000000003E-2</v>
      </c>
      <c r="J87" s="8">
        <v>1.9900000000000001E-2</v>
      </c>
      <c r="K87" s="30" t="s">
        <v>213</v>
      </c>
      <c r="L87" s="105" t="str">
        <f t="shared" si="30"/>
        <v>N/A</v>
      </c>
    </row>
    <row r="88" spans="1:12" x14ac:dyDescent="0.2">
      <c r="A88" s="128" t="s">
        <v>960</v>
      </c>
      <c r="B88" s="30" t="s">
        <v>213</v>
      </c>
      <c r="C88" s="9">
        <v>18.759678954000002</v>
      </c>
      <c r="D88" s="30" t="s">
        <v>213</v>
      </c>
      <c r="E88" s="9">
        <v>18.807202624999999</v>
      </c>
      <c r="F88" s="30" t="s">
        <v>213</v>
      </c>
      <c r="G88" s="9">
        <v>18.791064388999999</v>
      </c>
      <c r="H88" s="30" t="s">
        <v>213</v>
      </c>
      <c r="I88" s="8">
        <v>0.25330000000000003</v>
      </c>
      <c r="J88" s="8">
        <v>-8.5999999999999993E-2</v>
      </c>
      <c r="K88" s="30" t="s">
        <v>213</v>
      </c>
      <c r="L88" s="105" t="str">
        <f t="shared" si="30"/>
        <v>N/A</v>
      </c>
    </row>
    <row r="89" spans="1:12" x14ac:dyDescent="0.2">
      <c r="A89" s="151" t="s">
        <v>68</v>
      </c>
      <c r="B89" s="30" t="s">
        <v>213</v>
      </c>
      <c r="C89" s="1">
        <v>957</v>
      </c>
      <c r="D89" s="7" t="str">
        <f>IF($B89="N/A","N/A",IF(C89&gt;10,"No",IF(C89&lt;-10,"No","Yes")))</f>
        <v>N/A</v>
      </c>
      <c r="E89" s="1">
        <v>796</v>
      </c>
      <c r="F89" s="7" t="str">
        <f>IF($B89="N/A","N/A",IF(E89&gt;10,"No",IF(E89&lt;-10,"No","Yes")))</f>
        <v>N/A</v>
      </c>
      <c r="G89" s="1">
        <v>1231</v>
      </c>
      <c r="H89" s="7" t="str">
        <f>IF($B89="N/A","N/A",IF(G89&gt;10,"No",IF(G89&lt;-10,"No","Yes")))</f>
        <v>N/A</v>
      </c>
      <c r="I89" s="8">
        <v>-16.8</v>
      </c>
      <c r="J89" s="8">
        <v>54.65</v>
      </c>
      <c r="K89" s="30" t="s">
        <v>735</v>
      </c>
      <c r="L89" s="105" t="str">
        <f t="shared" si="30"/>
        <v>No</v>
      </c>
    </row>
    <row r="90" spans="1:12" x14ac:dyDescent="0.2">
      <c r="A90" s="128" t="s">
        <v>109</v>
      </c>
      <c r="B90" s="30" t="s">
        <v>213</v>
      </c>
      <c r="C90" s="9">
        <v>0</v>
      </c>
      <c r="D90" s="27" t="str">
        <f>IF($B90="N/A","N/A",IF(C90&gt;10,"No",IF(C90&lt;-10,"No","Yes")))</f>
        <v>N/A</v>
      </c>
      <c r="E90" s="9">
        <v>0.1256281407</v>
      </c>
      <c r="F90" s="27" t="str">
        <f>IF($B90="N/A","N/A",IF(E90&gt;10,"No",IF(E90&lt;-10,"No","Yes")))</f>
        <v>N/A</v>
      </c>
      <c r="G90" s="9">
        <v>0.32493907389999999</v>
      </c>
      <c r="H90" s="27" t="str">
        <f>IF($B90="N/A","N/A",IF(G90&gt;10,"No",IF(G90&lt;-10,"No","Yes")))</f>
        <v>N/A</v>
      </c>
      <c r="I90" s="8" t="s">
        <v>1748</v>
      </c>
      <c r="J90" s="8">
        <v>158.69999999999999</v>
      </c>
      <c r="K90" s="30" t="s">
        <v>735</v>
      </c>
      <c r="L90" s="105" t="str">
        <f t="shared" si="30"/>
        <v>No</v>
      </c>
    </row>
    <row r="91" spans="1:12" x14ac:dyDescent="0.2">
      <c r="A91" s="128" t="s">
        <v>110</v>
      </c>
      <c r="B91" s="30" t="s">
        <v>213</v>
      </c>
      <c r="C91" s="9">
        <v>8.2549634273999999</v>
      </c>
      <c r="D91" s="27" t="str">
        <f>IF($B91="N/A","N/A",IF(C91&gt;10,"No",IF(C91&lt;-10,"No","Yes")))</f>
        <v>N/A</v>
      </c>
      <c r="E91" s="9">
        <v>4.7738693466999997</v>
      </c>
      <c r="F91" s="27" t="str">
        <f>IF($B91="N/A","N/A",IF(E91&gt;10,"No",IF(E91&lt;-10,"No","Yes")))</f>
        <v>N/A</v>
      </c>
      <c r="G91" s="9">
        <v>8.9358245328999999</v>
      </c>
      <c r="H91" s="27" t="str">
        <f>IF($B91="N/A","N/A",IF(G91&gt;10,"No",IF(G91&lt;-10,"No","Yes")))</f>
        <v>N/A</v>
      </c>
      <c r="I91" s="8">
        <v>-42.2</v>
      </c>
      <c r="J91" s="8">
        <v>87.18</v>
      </c>
      <c r="K91" s="30" t="s">
        <v>735</v>
      </c>
      <c r="L91" s="105" t="str">
        <f t="shared" si="30"/>
        <v>No</v>
      </c>
    </row>
    <row r="92" spans="1:12" x14ac:dyDescent="0.2">
      <c r="A92" s="137" t="s">
        <v>7</v>
      </c>
      <c r="B92" s="30" t="s">
        <v>213</v>
      </c>
      <c r="C92" s="9">
        <v>0.93704061819999995</v>
      </c>
      <c r="D92" s="7" t="str">
        <f>IF($B92="N/A","N/A",IF(C92&gt;10,"No",IF(C92&lt;-10,"No","Yes")))</f>
        <v>N/A</v>
      </c>
      <c r="E92" s="9">
        <v>1.0196392407999999</v>
      </c>
      <c r="F92" s="7" t="str">
        <f>IF($B92="N/A","N/A",IF(E92&gt;10,"No",IF(E92&lt;-10,"No","Yes")))</f>
        <v>N/A</v>
      </c>
      <c r="G92" s="9">
        <v>1.1218886011</v>
      </c>
      <c r="H92" s="7" t="str">
        <f>IF($B92="N/A","N/A",IF(G92&gt;10,"No",IF(G92&lt;-10,"No","Yes")))</f>
        <v>N/A</v>
      </c>
      <c r="I92" s="8">
        <v>8.8149999999999995</v>
      </c>
      <c r="J92" s="8">
        <v>10.029999999999999</v>
      </c>
      <c r="K92" s="30" t="s">
        <v>736</v>
      </c>
      <c r="L92" s="105" t="str">
        <f t="shared" si="30"/>
        <v>Yes</v>
      </c>
    </row>
    <row r="93" spans="1:12" x14ac:dyDescent="0.2">
      <c r="A93" s="137" t="s">
        <v>180</v>
      </c>
      <c r="B93" s="30" t="s">
        <v>213</v>
      </c>
      <c r="C93" s="9">
        <v>62.176418335000001</v>
      </c>
      <c r="D93" s="7" t="str">
        <f t="shared" ref="D93:D94" si="31">IF($B93="N/A","N/A",IF(C93&gt;10,"No",IF(C93&lt;-10,"No","Yes")))</f>
        <v>N/A</v>
      </c>
      <c r="E93" s="9">
        <v>61.983704611</v>
      </c>
      <c r="F93" s="7" t="str">
        <f t="shared" ref="F93:F94" si="32">IF($B93="N/A","N/A",IF(E93&gt;10,"No",IF(E93&lt;-10,"No","Yes")))</f>
        <v>N/A</v>
      </c>
      <c r="G93" s="9">
        <v>61.716026220000003</v>
      </c>
      <c r="H93" s="7" t="str">
        <f t="shared" ref="H93:H94" si="33">IF($B93="N/A","N/A",IF(G93&gt;10,"No",IF(G93&lt;-10,"No","Yes")))</f>
        <v>N/A</v>
      </c>
      <c r="I93" s="8">
        <v>-0.31</v>
      </c>
      <c r="J93" s="8">
        <v>-0.432</v>
      </c>
      <c r="K93" s="30" t="s">
        <v>735</v>
      </c>
      <c r="L93" s="105" t="str">
        <f>IF(J93="Div by 0", "N/A", IF(OR(J93="N/A",K93="N/A"),"N/A", IF(J93&gt;VALUE(MID(K93,1,2)), "No", IF(J93&lt;-1*VALUE(MID(K93,1,2)), "No", "Yes"))))</f>
        <v>Yes</v>
      </c>
    </row>
    <row r="94" spans="1:12" x14ac:dyDescent="0.2">
      <c r="A94" s="137" t="s">
        <v>181</v>
      </c>
      <c r="B94" s="30" t="s">
        <v>213</v>
      </c>
      <c r="C94" s="9">
        <v>37.823581664999999</v>
      </c>
      <c r="D94" s="7" t="str">
        <f t="shared" si="31"/>
        <v>N/A</v>
      </c>
      <c r="E94" s="9">
        <v>38.016295389</v>
      </c>
      <c r="F94" s="7" t="str">
        <f t="shared" si="32"/>
        <v>N/A</v>
      </c>
      <c r="G94" s="9">
        <v>38.283973779999997</v>
      </c>
      <c r="H94" s="7" t="str">
        <f t="shared" si="33"/>
        <v>N/A</v>
      </c>
      <c r="I94" s="8">
        <v>0.50949999999999995</v>
      </c>
      <c r="J94" s="8">
        <v>0.70409999999999995</v>
      </c>
      <c r="K94" s="30" t="s">
        <v>735</v>
      </c>
      <c r="L94" s="105" t="str">
        <f>IF(J94="Div by 0", "N/A", IF(OR(J94="N/A",K94="N/A"),"N/A", IF(J94&gt;VALUE(MID(K94,1,2)), "No", IF(J94&lt;-1*VALUE(MID(K94,1,2)), "No", "Yes"))))</f>
        <v>Yes</v>
      </c>
    </row>
    <row r="95" spans="1:12" x14ac:dyDescent="0.2">
      <c r="A95" s="128" t="s">
        <v>8</v>
      </c>
      <c r="B95" s="30" t="s">
        <v>285</v>
      </c>
      <c r="C95" s="9">
        <v>6.7149336917999998</v>
      </c>
      <c r="D95" s="27" t="str">
        <f>IF($B95="N/A","N/A",IF(C95&gt;10,"No",IF(C95&lt;5,"No","Yes")))</f>
        <v>Yes</v>
      </c>
      <c r="E95" s="9">
        <v>6.9098415987999999</v>
      </c>
      <c r="F95" s="27" t="str">
        <f>IF($B95="N/A","N/A",IF(E95&gt;10,"No",IF(E95&lt;5,"No","Yes")))</f>
        <v>Yes</v>
      </c>
      <c r="G95" s="9">
        <v>6.5778979590000004</v>
      </c>
      <c r="H95" s="27" t="str">
        <f t="shared" ref="H95:H98" si="34">IF($B95="N/A","N/A",IF(G95&gt;10,"No",IF(G95&lt;5,"No","Yes")))</f>
        <v>Yes</v>
      </c>
      <c r="I95" s="8">
        <v>2.903</v>
      </c>
      <c r="J95" s="8">
        <v>-4.8</v>
      </c>
      <c r="K95" s="30" t="s">
        <v>736</v>
      </c>
      <c r="L95" s="105" t="str">
        <f t="shared" si="30"/>
        <v>Yes</v>
      </c>
    </row>
    <row r="96" spans="1:12" x14ac:dyDescent="0.2">
      <c r="A96" s="128" t="s">
        <v>149</v>
      </c>
      <c r="B96" s="30" t="s">
        <v>285</v>
      </c>
      <c r="C96" s="9">
        <v>5.6812018018000003</v>
      </c>
      <c r="D96" s="27" t="str">
        <f>IF($B96="N/A","N/A",IF(C96&gt;10,"No",IF(C96&lt;5,"No","Yes")))</f>
        <v>Yes</v>
      </c>
      <c r="E96" s="9">
        <v>5.0872070205000002</v>
      </c>
      <c r="F96" s="27" t="str">
        <f t="shared" ref="F96:F98" si="35">IF($B96="N/A","N/A",IF(E96&gt;10,"No",IF(E96&lt;5,"No","Yes")))</f>
        <v>Yes</v>
      </c>
      <c r="G96" s="9">
        <v>4.7192240206999996</v>
      </c>
      <c r="H96" s="27" t="str">
        <f t="shared" si="34"/>
        <v>No</v>
      </c>
      <c r="I96" s="8">
        <v>-10.5</v>
      </c>
      <c r="J96" s="8">
        <v>-7.23</v>
      </c>
      <c r="K96" s="30" t="s">
        <v>736</v>
      </c>
      <c r="L96" s="105" t="str">
        <f t="shared" si="30"/>
        <v>Yes</v>
      </c>
    </row>
    <row r="97" spans="1:12" x14ac:dyDescent="0.2">
      <c r="A97" s="128" t="s">
        <v>150</v>
      </c>
      <c r="B97" s="30" t="s">
        <v>285</v>
      </c>
      <c r="C97" s="9">
        <v>6.4052071786999996</v>
      </c>
      <c r="D97" s="27" t="str">
        <f>IF($B97="N/A","N/A",IF(C97&gt;10,"No",IF(C97&lt;5,"No","Yes")))</f>
        <v>Yes</v>
      </c>
      <c r="E97" s="9">
        <v>6.5503383098999999</v>
      </c>
      <c r="F97" s="27" t="str">
        <f t="shared" si="35"/>
        <v>Yes</v>
      </c>
      <c r="G97" s="9">
        <v>6.3576219303999997</v>
      </c>
      <c r="H97" s="27" t="str">
        <f t="shared" si="34"/>
        <v>Yes</v>
      </c>
      <c r="I97" s="8">
        <v>2.266</v>
      </c>
      <c r="J97" s="8">
        <v>-2.94</v>
      </c>
      <c r="K97" s="30" t="s">
        <v>736</v>
      </c>
      <c r="L97" s="105" t="str">
        <f t="shared" si="30"/>
        <v>Yes</v>
      </c>
    </row>
    <row r="98" spans="1:12" x14ac:dyDescent="0.2">
      <c r="A98" s="128" t="s">
        <v>151</v>
      </c>
      <c r="B98" s="30" t="s">
        <v>285</v>
      </c>
      <c r="C98" s="9">
        <v>6.7864695107999999</v>
      </c>
      <c r="D98" s="27" t="str">
        <f>IF($B98="N/A","N/A",IF(C98&gt;10,"No",IF(C98&lt;5,"No","Yes")))</f>
        <v>Yes</v>
      </c>
      <c r="E98" s="9">
        <v>6.9184759572000001</v>
      </c>
      <c r="F98" s="27" t="str">
        <f t="shared" si="35"/>
        <v>Yes</v>
      </c>
      <c r="G98" s="9">
        <v>6.5968872718</v>
      </c>
      <c r="H98" s="27" t="str">
        <f t="shared" si="34"/>
        <v>Yes</v>
      </c>
      <c r="I98" s="8">
        <v>1.9450000000000001</v>
      </c>
      <c r="J98" s="8">
        <v>-4.6500000000000004</v>
      </c>
      <c r="K98" s="30" t="s">
        <v>736</v>
      </c>
      <c r="L98" s="105" t="str">
        <f t="shared" si="30"/>
        <v>Yes</v>
      </c>
    </row>
    <row r="99" spans="1:12" x14ac:dyDescent="0.2">
      <c r="A99" s="128" t="s">
        <v>961</v>
      </c>
      <c r="B99" s="30" t="s">
        <v>213</v>
      </c>
      <c r="C99" s="1">
        <v>2099</v>
      </c>
      <c r="D99" s="7" t="str">
        <f t="shared" ref="D99:D110" si="36">IF($B99="N/A","N/A",IF(C99&gt;10,"No",IF(C99&lt;-10,"No","Yes")))</f>
        <v>N/A</v>
      </c>
      <c r="E99" s="1">
        <v>2887</v>
      </c>
      <c r="F99" s="7" t="str">
        <f t="shared" ref="F99:F110" si="37">IF($B99="N/A","N/A",IF(E99&gt;10,"No",IF(E99&lt;-10,"No","Yes")))</f>
        <v>N/A</v>
      </c>
      <c r="G99" s="1">
        <v>3033</v>
      </c>
      <c r="H99" s="7" t="str">
        <f t="shared" ref="H99:H110" si="38">IF($B99="N/A","N/A",IF(G99&gt;10,"No",IF(G99&lt;-10,"No","Yes")))</f>
        <v>N/A</v>
      </c>
      <c r="I99" s="8">
        <v>37.54</v>
      </c>
      <c r="J99" s="8">
        <v>5.0570000000000004</v>
      </c>
      <c r="K99" s="28" t="s">
        <v>735</v>
      </c>
      <c r="L99" s="105" t="str">
        <f t="shared" si="30"/>
        <v>Yes</v>
      </c>
    </row>
    <row r="100" spans="1:12" x14ac:dyDescent="0.2">
      <c r="A100" s="128" t="s">
        <v>962</v>
      </c>
      <c r="B100" s="30" t="s">
        <v>213</v>
      </c>
      <c r="C100" s="1">
        <v>468</v>
      </c>
      <c r="D100" s="7" t="str">
        <f t="shared" si="36"/>
        <v>N/A</v>
      </c>
      <c r="E100" s="1">
        <v>528</v>
      </c>
      <c r="F100" s="7" t="str">
        <f t="shared" si="37"/>
        <v>N/A</v>
      </c>
      <c r="G100" s="1">
        <v>356</v>
      </c>
      <c r="H100" s="7" t="str">
        <f t="shared" si="38"/>
        <v>N/A</v>
      </c>
      <c r="I100" s="8">
        <v>12.82</v>
      </c>
      <c r="J100" s="8">
        <v>-32.6</v>
      </c>
      <c r="K100" s="28" t="s">
        <v>735</v>
      </c>
      <c r="L100" s="105" t="str">
        <f t="shared" si="30"/>
        <v>No</v>
      </c>
    </row>
    <row r="101" spans="1:12" x14ac:dyDescent="0.2">
      <c r="A101" s="128" t="s">
        <v>1</v>
      </c>
      <c r="B101" s="30" t="s">
        <v>213</v>
      </c>
      <c r="C101" s="9">
        <v>98.863287975000006</v>
      </c>
      <c r="D101" s="7" t="str">
        <f t="shared" si="36"/>
        <v>N/A</v>
      </c>
      <c r="E101" s="9">
        <v>98.281762665000002</v>
      </c>
      <c r="F101" s="7" t="str">
        <f t="shared" si="37"/>
        <v>N/A</v>
      </c>
      <c r="G101" s="9">
        <v>99.107502298</v>
      </c>
      <c r="H101" s="7" t="str">
        <f t="shared" si="38"/>
        <v>N/A</v>
      </c>
      <c r="I101" s="8">
        <v>-0.58799999999999997</v>
      </c>
      <c r="J101" s="8">
        <v>0.84019999999999995</v>
      </c>
      <c r="K101" s="30" t="s">
        <v>736</v>
      </c>
      <c r="L101" s="105" t="str">
        <f t="shared" si="30"/>
        <v>Yes</v>
      </c>
    </row>
    <row r="102" spans="1:12" x14ac:dyDescent="0.2">
      <c r="A102" s="128" t="s">
        <v>69</v>
      </c>
      <c r="B102" s="30" t="s">
        <v>213</v>
      </c>
      <c r="C102" s="9">
        <v>97.228914704999994</v>
      </c>
      <c r="D102" s="7" t="str">
        <f t="shared" si="36"/>
        <v>N/A</v>
      </c>
      <c r="E102" s="9">
        <v>96.976255699999996</v>
      </c>
      <c r="F102" s="7" t="str">
        <f t="shared" si="37"/>
        <v>N/A</v>
      </c>
      <c r="G102" s="9">
        <v>96.531215990000007</v>
      </c>
      <c r="H102" s="7" t="str">
        <f t="shared" si="38"/>
        <v>N/A</v>
      </c>
      <c r="I102" s="8">
        <v>-0.26</v>
      </c>
      <c r="J102" s="8">
        <v>-0.45900000000000002</v>
      </c>
      <c r="K102" s="30" t="s">
        <v>736</v>
      </c>
      <c r="L102" s="105" t="str">
        <f t="shared" si="30"/>
        <v>Yes</v>
      </c>
    </row>
    <row r="103" spans="1:12" x14ac:dyDescent="0.2">
      <c r="A103" s="137" t="s">
        <v>70</v>
      </c>
      <c r="B103" s="30" t="s">
        <v>213</v>
      </c>
      <c r="C103" s="1">
        <v>120518</v>
      </c>
      <c r="D103" s="7" t="str">
        <f t="shared" si="36"/>
        <v>N/A</v>
      </c>
      <c r="E103" s="1">
        <v>120684</v>
      </c>
      <c r="F103" s="7" t="str">
        <f t="shared" si="37"/>
        <v>N/A</v>
      </c>
      <c r="G103" s="1">
        <v>124935</v>
      </c>
      <c r="H103" s="7" t="str">
        <f t="shared" si="38"/>
        <v>N/A</v>
      </c>
      <c r="I103" s="8">
        <v>0.13769999999999999</v>
      </c>
      <c r="J103" s="8">
        <v>3.5219999999999998</v>
      </c>
      <c r="K103" s="30" t="s">
        <v>735</v>
      </c>
      <c r="L103" s="105" t="str">
        <f t="shared" si="30"/>
        <v>Yes</v>
      </c>
    </row>
    <row r="104" spans="1:12" x14ac:dyDescent="0.2">
      <c r="A104" s="128" t="s">
        <v>687</v>
      </c>
      <c r="B104" s="30" t="s">
        <v>213</v>
      </c>
      <c r="C104" s="9">
        <v>2.2104581888000001</v>
      </c>
      <c r="D104" s="7" t="str">
        <f t="shared" si="36"/>
        <v>N/A</v>
      </c>
      <c r="E104" s="9">
        <v>2.1593583241999998</v>
      </c>
      <c r="F104" s="7" t="str">
        <f t="shared" si="37"/>
        <v>N/A</v>
      </c>
      <c r="G104" s="9">
        <v>2.2163525033</v>
      </c>
      <c r="H104" s="7" t="str">
        <f t="shared" si="38"/>
        <v>N/A</v>
      </c>
      <c r="I104" s="8">
        <v>-2.31</v>
      </c>
      <c r="J104" s="8">
        <v>2.6389999999999998</v>
      </c>
      <c r="K104" s="30" t="s">
        <v>736</v>
      </c>
      <c r="L104" s="105" t="str">
        <f t="shared" ref="L104:L110" si="39">IF(J104="Div by 0", "N/A", IF(K104="N/A","N/A", IF(J104&gt;VALUE(MID(K104,1,2)), "No", IF(J104&lt;-1*VALUE(MID(K104,1,2)), "No", "Yes"))))</f>
        <v>Yes</v>
      </c>
    </row>
    <row r="105" spans="1:12" x14ac:dyDescent="0.2">
      <c r="A105" s="128" t="s">
        <v>686</v>
      </c>
      <c r="B105" s="30" t="s">
        <v>213</v>
      </c>
      <c r="C105" s="9">
        <v>0.23398994340000001</v>
      </c>
      <c r="D105" s="7" t="str">
        <f t="shared" si="36"/>
        <v>N/A</v>
      </c>
      <c r="E105" s="9">
        <v>0.22621059960000001</v>
      </c>
      <c r="F105" s="7" t="str">
        <f t="shared" si="37"/>
        <v>N/A</v>
      </c>
      <c r="G105" s="9">
        <v>0.18249489729999999</v>
      </c>
      <c r="H105" s="7" t="str">
        <f t="shared" si="38"/>
        <v>N/A</v>
      </c>
      <c r="I105" s="8">
        <v>-3.32</v>
      </c>
      <c r="J105" s="8">
        <v>-19.3</v>
      </c>
      <c r="K105" s="30" t="s">
        <v>736</v>
      </c>
      <c r="L105" s="105" t="str">
        <f t="shared" si="39"/>
        <v>No</v>
      </c>
    </row>
    <row r="106" spans="1:12" x14ac:dyDescent="0.2">
      <c r="A106" s="128" t="s">
        <v>685</v>
      </c>
      <c r="B106" s="30" t="s">
        <v>213</v>
      </c>
      <c r="C106" s="9">
        <v>97.555551867999995</v>
      </c>
      <c r="D106" s="7" t="str">
        <f t="shared" si="36"/>
        <v>N/A</v>
      </c>
      <c r="E106" s="9">
        <v>97.614431076000002</v>
      </c>
      <c r="F106" s="7" t="str">
        <f t="shared" si="37"/>
        <v>N/A</v>
      </c>
      <c r="G106" s="9">
        <v>97.601152599000002</v>
      </c>
      <c r="H106" s="7" t="str">
        <f t="shared" si="38"/>
        <v>N/A</v>
      </c>
      <c r="I106" s="8">
        <v>6.0400000000000002E-2</v>
      </c>
      <c r="J106" s="8">
        <v>-1.4E-2</v>
      </c>
      <c r="K106" s="30" t="s">
        <v>736</v>
      </c>
      <c r="L106" s="105" t="str">
        <f t="shared" si="39"/>
        <v>Yes</v>
      </c>
    </row>
    <row r="107" spans="1:12" ht="25.5" x14ac:dyDescent="0.2">
      <c r="A107" s="137" t="s">
        <v>963</v>
      </c>
      <c r="B107" s="30" t="s">
        <v>213</v>
      </c>
      <c r="C107" s="9">
        <v>38.257513226</v>
      </c>
      <c r="D107" s="7" t="str">
        <f t="shared" si="36"/>
        <v>N/A</v>
      </c>
      <c r="E107" s="9">
        <v>37.539050848999999</v>
      </c>
      <c r="F107" s="7" t="str">
        <f t="shared" si="37"/>
        <v>N/A</v>
      </c>
      <c r="G107" s="9">
        <v>36.604558953999998</v>
      </c>
      <c r="H107" s="7" t="str">
        <f t="shared" si="38"/>
        <v>N/A</v>
      </c>
      <c r="I107" s="8">
        <v>-1.88</v>
      </c>
      <c r="J107" s="8">
        <v>-2.4900000000000002</v>
      </c>
      <c r="K107" s="30" t="s">
        <v>736</v>
      </c>
      <c r="L107" s="105" t="str">
        <f t="shared" si="39"/>
        <v>Yes</v>
      </c>
    </row>
    <row r="108" spans="1:12" ht="25.5" x14ac:dyDescent="0.2">
      <c r="A108" s="137" t="s">
        <v>964</v>
      </c>
      <c r="B108" s="30" t="s">
        <v>213</v>
      </c>
      <c r="C108" s="9">
        <v>60.315700933000002</v>
      </c>
      <c r="D108" s="7" t="str">
        <f t="shared" si="36"/>
        <v>N/A</v>
      </c>
      <c r="E108" s="9">
        <v>60.998602804000001</v>
      </c>
      <c r="F108" s="7" t="str">
        <f t="shared" si="37"/>
        <v>N/A</v>
      </c>
      <c r="G108" s="9">
        <v>61.915034218999999</v>
      </c>
      <c r="H108" s="7" t="str">
        <f t="shared" si="38"/>
        <v>N/A</v>
      </c>
      <c r="I108" s="8">
        <v>1.1319999999999999</v>
      </c>
      <c r="J108" s="8">
        <v>1.502</v>
      </c>
      <c r="K108" s="30" t="s">
        <v>736</v>
      </c>
      <c r="L108" s="105" t="str">
        <f t="shared" si="39"/>
        <v>Yes</v>
      </c>
    </row>
    <row r="109" spans="1:12" ht="25.5" x14ac:dyDescent="0.2">
      <c r="A109" s="137" t="s">
        <v>965</v>
      </c>
      <c r="B109" s="30" t="s">
        <v>213</v>
      </c>
      <c r="C109" s="9">
        <v>0.56756990460000001</v>
      </c>
      <c r="D109" s="7" t="str">
        <f t="shared" si="36"/>
        <v>N/A</v>
      </c>
      <c r="E109" s="9">
        <v>0.57457730890000003</v>
      </c>
      <c r="F109" s="7" t="str">
        <f t="shared" si="37"/>
        <v>N/A</v>
      </c>
      <c r="G109" s="9">
        <v>0.62360903280000002</v>
      </c>
      <c r="H109" s="7" t="str">
        <f t="shared" si="38"/>
        <v>N/A</v>
      </c>
      <c r="I109" s="8">
        <v>1.2350000000000001</v>
      </c>
      <c r="J109" s="8">
        <v>8.5340000000000007</v>
      </c>
      <c r="K109" s="30" t="s">
        <v>736</v>
      </c>
      <c r="L109" s="105" t="str">
        <f t="shared" si="39"/>
        <v>Yes</v>
      </c>
    </row>
    <row r="110" spans="1:12" ht="25.5" x14ac:dyDescent="0.2">
      <c r="A110" s="137" t="s">
        <v>966</v>
      </c>
      <c r="B110" s="30" t="s">
        <v>213</v>
      </c>
      <c r="C110" s="9">
        <v>0.85921593600000001</v>
      </c>
      <c r="D110" s="7" t="str">
        <f t="shared" si="36"/>
        <v>N/A</v>
      </c>
      <c r="E110" s="9">
        <v>0.88776903880000002</v>
      </c>
      <c r="F110" s="7" t="str">
        <f t="shared" si="37"/>
        <v>N/A</v>
      </c>
      <c r="G110" s="9">
        <v>0.85679779420000002</v>
      </c>
      <c r="H110" s="7" t="str">
        <f t="shared" si="38"/>
        <v>N/A</v>
      </c>
      <c r="I110" s="8">
        <v>3.323</v>
      </c>
      <c r="J110" s="8">
        <v>-3.49</v>
      </c>
      <c r="K110" s="30" t="s">
        <v>736</v>
      </c>
      <c r="L110" s="105" t="str">
        <f t="shared" si="39"/>
        <v>Yes</v>
      </c>
    </row>
    <row r="111" spans="1:12" x14ac:dyDescent="0.2">
      <c r="A111" s="128" t="s">
        <v>967</v>
      </c>
      <c r="B111" s="30" t="s">
        <v>286</v>
      </c>
      <c r="C111" s="9">
        <v>100</v>
      </c>
      <c r="D111" s="27" t="str">
        <f>IF($B111="N/A","N/A",IF(C111&gt;=99,"Yes","No"))</f>
        <v>Yes</v>
      </c>
      <c r="E111" s="9">
        <v>100</v>
      </c>
      <c r="F111" s="27" t="str">
        <f>IF($B111="N/A","N/A",IF(E111&gt;=99,"Yes","No"))</f>
        <v>Yes</v>
      </c>
      <c r="G111" s="9">
        <v>100</v>
      </c>
      <c r="H111" s="27" t="str">
        <f>IF($B111="N/A","N/A",IF(G111&gt;=99,"Yes","No"))</f>
        <v>Yes</v>
      </c>
      <c r="I111" s="8">
        <v>0</v>
      </c>
      <c r="J111" s="8">
        <v>0</v>
      </c>
      <c r="K111" s="30" t="s">
        <v>735</v>
      </c>
      <c r="L111" s="105" t="str">
        <f t="shared" ref="L111:L145" si="40">IF(J111="Div by 0", "N/A", IF(K111="N/A","N/A", IF(J111&gt;VALUE(MID(K111,1,2)), "No", IF(J111&lt;-1*VALUE(MID(K111,1,2)), "No", "Yes"))))</f>
        <v>Yes</v>
      </c>
    </row>
    <row r="112" spans="1:12" x14ac:dyDescent="0.2">
      <c r="A112" s="128" t="s">
        <v>968</v>
      </c>
      <c r="B112" s="30" t="s">
        <v>213</v>
      </c>
      <c r="C112" s="9">
        <v>0.1447507029</v>
      </c>
      <c r="D112" s="27" t="str">
        <f>IF($B112="N/A","N/A",IF(C112&gt;10,"No",IF(C112&lt;-10,"No","Yes")))</f>
        <v>N/A</v>
      </c>
      <c r="E112" s="9">
        <v>0.14744218210000001</v>
      </c>
      <c r="F112" s="27" t="str">
        <f>IF($B112="N/A","N/A",IF(E112&gt;10,"No",IF(E112&lt;-10,"No","Yes")))</f>
        <v>N/A</v>
      </c>
      <c r="G112" s="9">
        <v>0.57034911180000003</v>
      </c>
      <c r="H112" s="27" t="str">
        <f>IF($B112="N/A","N/A",IF(G112&gt;10,"No",IF(G112&lt;-10,"No","Yes")))</f>
        <v>N/A</v>
      </c>
      <c r="I112" s="8">
        <v>1.859</v>
      </c>
      <c r="J112" s="8">
        <v>286.8</v>
      </c>
      <c r="K112" s="30" t="s">
        <v>735</v>
      </c>
      <c r="L112" s="105" t="str">
        <f t="shared" si="40"/>
        <v>No</v>
      </c>
    </row>
    <row r="113" spans="1:12" x14ac:dyDescent="0.2">
      <c r="A113" s="104" t="s">
        <v>969</v>
      </c>
      <c r="B113" s="30" t="s">
        <v>280</v>
      </c>
      <c r="C113" s="4">
        <v>99.826704245000002</v>
      </c>
      <c r="D113" s="27" t="str">
        <f>IF($B113="N/A","N/A",IF(C113&gt;=98,"Yes","No"))</f>
        <v>Yes</v>
      </c>
      <c r="E113" s="4">
        <v>99.850017015999995</v>
      </c>
      <c r="F113" s="27" t="str">
        <f>IF($B113="N/A","N/A",IF(E113&gt;=98,"Yes","No"))</f>
        <v>Yes</v>
      </c>
      <c r="G113" s="4">
        <v>99.170384483999996</v>
      </c>
      <c r="H113" s="27" t="str">
        <f>IF($B113="N/A","N/A",IF(G113&gt;=98,"Yes","No"))</f>
        <v>Yes</v>
      </c>
      <c r="I113" s="8">
        <v>2.3400000000000001E-2</v>
      </c>
      <c r="J113" s="8">
        <v>-0.68100000000000005</v>
      </c>
      <c r="K113" s="28" t="s">
        <v>735</v>
      </c>
      <c r="L113" s="105" t="str">
        <f t="shared" si="40"/>
        <v>Yes</v>
      </c>
    </row>
    <row r="114" spans="1:12" x14ac:dyDescent="0.2">
      <c r="A114" s="104" t="s">
        <v>970</v>
      </c>
      <c r="B114" s="30" t="s">
        <v>287</v>
      </c>
      <c r="C114" s="4">
        <v>93.885603978000006</v>
      </c>
      <c r="D114" s="27" t="str">
        <f>IF($B114="N/A","N/A",IF(C114&gt;=80,"Yes","No"))</f>
        <v>Yes</v>
      </c>
      <c r="E114" s="4">
        <v>94.559361648999996</v>
      </c>
      <c r="F114" s="27" t="str">
        <f>IF($B114="N/A","N/A",IF(E114&gt;=80,"Yes","No"))</f>
        <v>Yes</v>
      </c>
      <c r="G114" s="4">
        <v>96.886773568999999</v>
      </c>
      <c r="H114" s="27" t="str">
        <f>IF($B114="N/A","N/A",IF(G114&gt;=80,"Yes","No"))</f>
        <v>Yes</v>
      </c>
      <c r="I114" s="8">
        <v>0.71760000000000002</v>
      </c>
      <c r="J114" s="8">
        <v>2.4609999999999999</v>
      </c>
      <c r="K114" s="28" t="s">
        <v>735</v>
      </c>
      <c r="L114" s="105" t="str">
        <f t="shared" si="40"/>
        <v>Yes</v>
      </c>
    </row>
    <row r="115" spans="1:12" ht="25.5" x14ac:dyDescent="0.2">
      <c r="A115" s="128" t="s">
        <v>971</v>
      </c>
      <c r="B115" s="30" t="s">
        <v>288</v>
      </c>
      <c r="C115" s="9">
        <v>100</v>
      </c>
      <c r="D115" s="27" t="str">
        <f>IF($B115="N/A","N/A",IF(C115&gt;=100,"Yes","No"))</f>
        <v>Yes</v>
      </c>
      <c r="E115" s="9">
        <v>100</v>
      </c>
      <c r="F115" s="27" t="str">
        <f t="shared" ref="F115:F116" si="41">IF($B115="N/A","N/A",IF(E115&gt;=100,"Yes","No"))</f>
        <v>Yes</v>
      </c>
      <c r="G115" s="9">
        <v>99.996502884999998</v>
      </c>
      <c r="H115" s="27" t="str">
        <f t="shared" ref="H115:H116" si="42">IF($B115="N/A","N/A",IF(G115&gt;=100,"Yes","No"))</f>
        <v>No</v>
      </c>
      <c r="I115" s="8">
        <v>0</v>
      </c>
      <c r="J115" s="8">
        <v>-3.0000000000000001E-3</v>
      </c>
      <c r="K115" s="28" t="s">
        <v>734</v>
      </c>
      <c r="L115" s="105" t="str">
        <f t="shared" si="40"/>
        <v>Yes</v>
      </c>
    </row>
    <row r="116" spans="1:12" ht="25.5" x14ac:dyDescent="0.2">
      <c r="A116" s="104" t="s">
        <v>972</v>
      </c>
      <c r="B116" s="30" t="s">
        <v>288</v>
      </c>
      <c r="C116" s="9">
        <v>100</v>
      </c>
      <c r="D116" s="27" t="str">
        <f>IF($B116="N/A","N/A",IF(C116&gt;=100,"Yes","No"))</f>
        <v>Yes</v>
      </c>
      <c r="E116" s="9">
        <v>100</v>
      </c>
      <c r="F116" s="27" t="str">
        <f t="shared" si="41"/>
        <v>Yes</v>
      </c>
      <c r="G116" s="9">
        <v>100</v>
      </c>
      <c r="H116" s="27" t="str">
        <f t="shared" si="42"/>
        <v>Yes</v>
      </c>
      <c r="I116" s="8">
        <v>0</v>
      </c>
      <c r="J116" s="8">
        <v>0</v>
      </c>
      <c r="K116" s="28" t="s">
        <v>734</v>
      </c>
      <c r="L116" s="105" t="str">
        <f t="shared" si="40"/>
        <v>Yes</v>
      </c>
    </row>
    <row r="117" spans="1:12" ht="25.5" x14ac:dyDescent="0.2">
      <c r="A117" s="128" t="s">
        <v>973</v>
      </c>
      <c r="B117" s="30" t="s">
        <v>213</v>
      </c>
      <c r="C117" s="9">
        <v>6.0277223216999998</v>
      </c>
      <c r="D117" s="23" t="s">
        <v>737</v>
      </c>
      <c r="E117" s="9">
        <v>5.4509213087999999</v>
      </c>
      <c r="F117" s="23" t="s">
        <v>737</v>
      </c>
      <c r="G117" s="9">
        <v>3.7481058917999999</v>
      </c>
      <c r="H117" s="27" t="str">
        <f>IF($B117="N/A","N/A",IF(G117&lt;100,"No",IF(G117=100,"No","Yes")))</f>
        <v>N/A</v>
      </c>
      <c r="I117" s="8">
        <v>-9.57</v>
      </c>
      <c r="J117" s="8">
        <v>-31.2</v>
      </c>
      <c r="K117" s="28" t="s">
        <v>734</v>
      </c>
      <c r="L117" s="105" t="str">
        <f t="shared" si="40"/>
        <v>No</v>
      </c>
    </row>
    <row r="118" spans="1:12" ht="25.5" x14ac:dyDescent="0.2">
      <c r="A118" s="128" t="s">
        <v>974</v>
      </c>
      <c r="B118" s="22" t="s">
        <v>213</v>
      </c>
      <c r="C118" s="9">
        <v>5.9226206973000002</v>
      </c>
      <c r="D118" s="27" t="str">
        <f>IF($B118="N/A","N/A",IF(C118&gt;10,"No",IF(C118&lt;-10,"No","Yes")))</f>
        <v>N/A</v>
      </c>
      <c r="E118" s="9">
        <v>5.2389418289999998</v>
      </c>
      <c r="F118" s="27" t="str">
        <f>IF($B118="N/A","N/A",IF(E118&gt;10,"No",IF(E118&lt;-10,"No","Yes")))</f>
        <v>N/A</v>
      </c>
      <c r="G118" s="9">
        <v>3.1935349080000002</v>
      </c>
      <c r="H118" s="27" t="str">
        <f>IF($B118="N/A","N/A",IF(G118&gt;10,"No",IF(G118&lt;-10,"No","Yes")))</f>
        <v>N/A</v>
      </c>
      <c r="I118" s="8">
        <v>-11.5</v>
      </c>
      <c r="J118" s="8">
        <v>-39</v>
      </c>
      <c r="K118" s="28" t="s">
        <v>734</v>
      </c>
      <c r="L118" s="105" t="str">
        <f>IF(J118="Div by 0", "N/A", IF(OR(J118="N/A",K118="N/A"),"N/A", IF(J118&gt;VALUE(MID(K118,1,2)), "No", IF(J118&lt;-1*VALUE(MID(K118,1,2)), "No", "Yes"))))</f>
        <v>No</v>
      </c>
    </row>
    <row r="119" spans="1:12" x14ac:dyDescent="0.2">
      <c r="A119" s="152" t="s">
        <v>100</v>
      </c>
      <c r="B119" s="22" t="s">
        <v>213</v>
      </c>
      <c r="C119" s="23">
        <v>67741</v>
      </c>
      <c r="D119" s="27" t="str">
        <f t="shared" ref="D119:D145" si="43">IF($B119="N/A","N/A",IF(C119&gt;10,"No",IF(C119&lt;-10,"No","Yes")))</f>
        <v>N/A</v>
      </c>
      <c r="E119" s="23">
        <v>67247</v>
      </c>
      <c r="F119" s="27" t="str">
        <f t="shared" ref="F119:F145" si="44">IF($B119="N/A","N/A",IF(E119&gt;10,"No",IF(E119&lt;-10,"No","Yes")))</f>
        <v>N/A</v>
      </c>
      <c r="G119" s="23">
        <v>68329</v>
      </c>
      <c r="H119" s="27" t="str">
        <f t="shared" ref="H119:H145" si="45">IF($B119="N/A","N/A",IF(G119&gt;10,"No",IF(G119&lt;-10,"No","Yes")))</f>
        <v>N/A</v>
      </c>
      <c r="I119" s="8">
        <v>-0.72899999999999998</v>
      </c>
      <c r="J119" s="8">
        <v>1.609</v>
      </c>
      <c r="K119" s="28" t="s">
        <v>735</v>
      </c>
      <c r="L119" s="105" t="str">
        <f t="shared" si="40"/>
        <v>Yes</v>
      </c>
    </row>
    <row r="120" spans="1:12" x14ac:dyDescent="0.2">
      <c r="A120" s="128" t="s">
        <v>975</v>
      </c>
      <c r="B120" s="22" t="s">
        <v>213</v>
      </c>
      <c r="C120" s="23">
        <v>15212</v>
      </c>
      <c r="D120" s="27" t="str">
        <f t="shared" si="43"/>
        <v>N/A</v>
      </c>
      <c r="E120" s="23">
        <v>15070</v>
      </c>
      <c r="F120" s="27" t="str">
        <f t="shared" si="44"/>
        <v>N/A</v>
      </c>
      <c r="G120" s="23">
        <v>22144</v>
      </c>
      <c r="H120" s="27" t="str">
        <f t="shared" si="45"/>
        <v>N/A</v>
      </c>
      <c r="I120" s="8">
        <v>-0.93300000000000005</v>
      </c>
      <c r="J120" s="8">
        <v>46.94</v>
      </c>
      <c r="K120" s="28" t="s">
        <v>735</v>
      </c>
      <c r="L120" s="105" t="str">
        <f t="shared" si="40"/>
        <v>No</v>
      </c>
    </row>
    <row r="121" spans="1:12" x14ac:dyDescent="0.2">
      <c r="A121" s="128" t="s">
        <v>976</v>
      </c>
      <c r="B121" s="22" t="s">
        <v>213</v>
      </c>
      <c r="C121" s="23">
        <v>0</v>
      </c>
      <c r="D121" s="27" t="str">
        <f t="shared" si="43"/>
        <v>N/A</v>
      </c>
      <c r="E121" s="23">
        <v>0</v>
      </c>
      <c r="F121" s="27" t="str">
        <f t="shared" si="44"/>
        <v>N/A</v>
      </c>
      <c r="G121" s="23">
        <v>0</v>
      </c>
      <c r="H121" s="27" t="str">
        <f t="shared" si="45"/>
        <v>N/A</v>
      </c>
      <c r="I121" s="8" t="s">
        <v>1748</v>
      </c>
      <c r="J121" s="8" t="s">
        <v>1748</v>
      </c>
      <c r="K121" s="28" t="s">
        <v>735</v>
      </c>
      <c r="L121" s="105" t="str">
        <f t="shared" si="40"/>
        <v>N/A</v>
      </c>
    </row>
    <row r="122" spans="1:12" x14ac:dyDescent="0.2">
      <c r="A122" s="128" t="s">
        <v>977</v>
      </c>
      <c r="B122" s="22" t="s">
        <v>213</v>
      </c>
      <c r="C122" s="23">
        <v>29566</v>
      </c>
      <c r="D122" s="27" t="str">
        <f t="shared" si="43"/>
        <v>N/A</v>
      </c>
      <c r="E122" s="23">
        <v>29765</v>
      </c>
      <c r="F122" s="27" t="str">
        <f t="shared" si="44"/>
        <v>N/A</v>
      </c>
      <c r="G122" s="23">
        <v>29561</v>
      </c>
      <c r="H122" s="27" t="str">
        <f t="shared" si="45"/>
        <v>N/A</v>
      </c>
      <c r="I122" s="8">
        <v>0.67310000000000003</v>
      </c>
      <c r="J122" s="8">
        <v>-0.68500000000000005</v>
      </c>
      <c r="K122" s="28" t="s">
        <v>735</v>
      </c>
      <c r="L122" s="105" t="str">
        <f t="shared" si="40"/>
        <v>Yes</v>
      </c>
    </row>
    <row r="123" spans="1:12" x14ac:dyDescent="0.2">
      <c r="A123" s="128" t="s">
        <v>978</v>
      </c>
      <c r="B123" s="22" t="s">
        <v>213</v>
      </c>
      <c r="C123" s="23">
        <v>22963</v>
      </c>
      <c r="D123" s="27" t="str">
        <f t="shared" si="43"/>
        <v>N/A</v>
      </c>
      <c r="E123" s="23">
        <v>22412</v>
      </c>
      <c r="F123" s="27" t="str">
        <f t="shared" si="44"/>
        <v>N/A</v>
      </c>
      <c r="G123" s="23">
        <v>16624</v>
      </c>
      <c r="H123" s="27" t="str">
        <f t="shared" si="45"/>
        <v>N/A</v>
      </c>
      <c r="I123" s="8">
        <v>-2.4</v>
      </c>
      <c r="J123" s="8">
        <v>-25.8</v>
      </c>
      <c r="K123" s="28" t="s">
        <v>735</v>
      </c>
      <c r="L123" s="105" t="str">
        <f t="shared" si="40"/>
        <v>No</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131951</v>
      </c>
      <c r="D125" s="27" t="str">
        <f t="shared" si="43"/>
        <v>N/A</v>
      </c>
      <c r="E125" s="23">
        <v>131577</v>
      </c>
      <c r="F125" s="27" t="str">
        <f t="shared" si="44"/>
        <v>N/A</v>
      </c>
      <c r="G125" s="23">
        <v>137635</v>
      </c>
      <c r="H125" s="27" t="str">
        <f t="shared" si="45"/>
        <v>N/A</v>
      </c>
      <c r="I125" s="8">
        <v>-0.28299999999999997</v>
      </c>
      <c r="J125" s="8">
        <v>4.6040000000000001</v>
      </c>
      <c r="K125" s="28" t="s">
        <v>735</v>
      </c>
      <c r="L125" s="105" t="str">
        <f t="shared" si="40"/>
        <v>Yes</v>
      </c>
    </row>
    <row r="126" spans="1:12" x14ac:dyDescent="0.2">
      <c r="A126" s="128" t="s">
        <v>980</v>
      </c>
      <c r="B126" s="22" t="s">
        <v>213</v>
      </c>
      <c r="C126" s="23">
        <v>81068</v>
      </c>
      <c r="D126" s="27" t="str">
        <f t="shared" si="43"/>
        <v>N/A</v>
      </c>
      <c r="E126" s="23">
        <v>80775</v>
      </c>
      <c r="F126" s="27" t="str">
        <f t="shared" si="44"/>
        <v>N/A</v>
      </c>
      <c r="G126" s="23">
        <v>75772</v>
      </c>
      <c r="H126" s="27" t="str">
        <f t="shared" si="45"/>
        <v>N/A</v>
      </c>
      <c r="I126" s="8">
        <v>-0.36099999999999999</v>
      </c>
      <c r="J126" s="8">
        <v>-6.19</v>
      </c>
      <c r="K126" s="28" t="s">
        <v>735</v>
      </c>
      <c r="L126" s="105" t="str">
        <f t="shared" si="40"/>
        <v>Yes</v>
      </c>
    </row>
    <row r="127" spans="1:12" x14ac:dyDescent="0.2">
      <c r="A127" s="128" t="s">
        <v>981</v>
      </c>
      <c r="B127" s="22" t="s">
        <v>213</v>
      </c>
      <c r="C127" s="23">
        <v>0</v>
      </c>
      <c r="D127" s="27" t="str">
        <f t="shared" si="43"/>
        <v>N/A</v>
      </c>
      <c r="E127" s="23">
        <v>0</v>
      </c>
      <c r="F127" s="27" t="str">
        <f t="shared" si="44"/>
        <v>N/A</v>
      </c>
      <c r="G127" s="23">
        <v>0</v>
      </c>
      <c r="H127" s="27" t="str">
        <f t="shared" si="45"/>
        <v>N/A</v>
      </c>
      <c r="I127" s="8" t="s">
        <v>1748</v>
      </c>
      <c r="J127" s="8" t="s">
        <v>1748</v>
      </c>
      <c r="K127" s="28" t="s">
        <v>735</v>
      </c>
      <c r="L127" s="105" t="str">
        <f t="shared" si="40"/>
        <v>N/A</v>
      </c>
    </row>
    <row r="128" spans="1:12" x14ac:dyDescent="0.2">
      <c r="A128" s="128" t="s">
        <v>982</v>
      </c>
      <c r="B128" s="22" t="s">
        <v>213</v>
      </c>
      <c r="C128" s="23">
        <v>39691</v>
      </c>
      <c r="D128" s="27" t="str">
        <f t="shared" si="43"/>
        <v>N/A</v>
      </c>
      <c r="E128" s="23">
        <v>39773</v>
      </c>
      <c r="F128" s="27" t="str">
        <f t="shared" si="44"/>
        <v>N/A</v>
      </c>
      <c r="G128" s="23">
        <v>43672</v>
      </c>
      <c r="H128" s="27" t="str">
        <f t="shared" si="45"/>
        <v>N/A</v>
      </c>
      <c r="I128" s="8">
        <v>0.20660000000000001</v>
      </c>
      <c r="J128" s="8">
        <v>9.8030000000000008</v>
      </c>
      <c r="K128" s="28" t="s">
        <v>735</v>
      </c>
      <c r="L128" s="105" t="str">
        <f t="shared" si="40"/>
        <v>Yes</v>
      </c>
    </row>
    <row r="129" spans="1:12" x14ac:dyDescent="0.2">
      <c r="A129" s="128" t="s">
        <v>983</v>
      </c>
      <c r="B129" s="22" t="s">
        <v>213</v>
      </c>
      <c r="C129" s="23">
        <v>11156</v>
      </c>
      <c r="D129" s="27" t="str">
        <f t="shared" si="43"/>
        <v>N/A</v>
      </c>
      <c r="E129" s="23">
        <v>11019</v>
      </c>
      <c r="F129" s="27" t="str">
        <f t="shared" si="44"/>
        <v>N/A</v>
      </c>
      <c r="G129" s="23">
        <v>18188</v>
      </c>
      <c r="H129" s="27" t="str">
        <f t="shared" si="45"/>
        <v>N/A</v>
      </c>
      <c r="I129" s="8">
        <v>-1.23</v>
      </c>
      <c r="J129" s="8">
        <v>65.06</v>
      </c>
      <c r="K129" s="28" t="s">
        <v>735</v>
      </c>
      <c r="L129" s="105" t="str">
        <f t="shared" si="40"/>
        <v>No</v>
      </c>
    </row>
    <row r="130" spans="1:12" x14ac:dyDescent="0.2">
      <c r="A130" s="128" t="s">
        <v>984</v>
      </c>
      <c r="B130" s="22" t="s">
        <v>213</v>
      </c>
      <c r="C130" s="23">
        <v>36</v>
      </c>
      <c r="D130" s="27" t="str">
        <f t="shared" si="43"/>
        <v>N/A</v>
      </c>
      <c r="E130" s="23">
        <v>11</v>
      </c>
      <c r="F130" s="27" t="str">
        <f t="shared" si="44"/>
        <v>N/A</v>
      </c>
      <c r="G130" s="23">
        <v>11</v>
      </c>
      <c r="H130" s="27" t="str">
        <f t="shared" si="45"/>
        <v>N/A</v>
      </c>
      <c r="I130" s="8">
        <v>-72.2</v>
      </c>
      <c r="J130" s="8">
        <v>-70</v>
      </c>
      <c r="K130" s="28" t="s">
        <v>735</v>
      </c>
      <c r="L130" s="105" t="str">
        <f t="shared" si="40"/>
        <v>No</v>
      </c>
    </row>
    <row r="131" spans="1:12" x14ac:dyDescent="0.2">
      <c r="A131" s="152" t="s">
        <v>104</v>
      </c>
      <c r="B131" s="22" t="s">
        <v>213</v>
      </c>
      <c r="C131" s="23">
        <v>586858</v>
      </c>
      <c r="D131" s="27" t="str">
        <f t="shared" si="43"/>
        <v>N/A</v>
      </c>
      <c r="E131" s="23">
        <v>584733</v>
      </c>
      <c r="F131" s="27" t="str">
        <f t="shared" si="44"/>
        <v>N/A</v>
      </c>
      <c r="G131" s="23">
        <v>625591</v>
      </c>
      <c r="H131" s="27" t="str">
        <f t="shared" si="45"/>
        <v>N/A</v>
      </c>
      <c r="I131" s="8">
        <v>-0.36199999999999999</v>
      </c>
      <c r="J131" s="8">
        <v>6.9870000000000001</v>
      </c>
      <c r="K131" s="28" t="s">
        <v>735</v>
      </c>
      <c r="L131" s="105" t="str">
        <f t="shared" si="40"/>
        <v>Yes</v>
      </c>
    </row>
    <row r="132" spans="1:12" x14ac:dyDescent="0.2">
      <c r="A132" s="128" t="s">
        <v>985</v>
      </c>
      <c r="B132" s="22" t="s">
        <v>213</v>
      </c>
      <c r="C132" s="23">
        <v>53888</v>
      </c>
      <c r="D132" s="27" t="str">
        <f t="shared" si="43"/>
        <v>N/A</v>
      </c>
      <c r="E132" s="23">
        <v>50907</v>
      </c>
      <c r="F132" s="27" t="str">
        <f t="shared" si="44"/>
        <v>N/A</v>
      </c>
      <c r="G132" s="23">
        <v>366391</v>
      </c>
      <c r="H132" s="27" t="str">
        <f t="shared" si="45"/>
        <v>N/A</v>
      </c>
      <c r="I132" s="8">
        <v>-5.53</v>
      </c>
      <c r="J132" s="8">
        <v>619.70000000000005</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1748</v>
      </c>
      <c r="J133" s="8" t="s">
        <v>1748</v>
      </c>
      <c r="K133" s="28" t="s">
        <v>735</v>
      </c>
      <c r="L133" s="105" t="str">
        <f t="shared" si="40"/>
        <v>N/A</v>
      </c>
    </row>
    <row r="134" spans="1:12" x14ac:dyDescent="0.2">
      <c r="A134" s="128" t="s">
        <v>987</v>
      </c>
      <c r="B134" s="22" t="s">
        <v>213</v>
      </c>
      <c r="C134" s="23">
        <v>0</v>
      </c>
      <c r="D134" s="27" t="str">
        <f t="shared" si="43"/>
        <v>N/A</v>
      </c>
      <c r="E134" s="23">
        <v>0</v>
      </c>
      <c r="F134" s="27" t="str">
        <f t="shared" si="44"/>
        <v>N/A</v>
      </c>
      <c r="G134" s="23">
        <v>0</v>
      </c>
      <c r="H134" s="27" t="str">
        <f t="shared" si="45"/>
        <v>N/A</v>
      </c>
      <c r="I134" s="8" t="s">
        <v>1748</v>
      </c>
      <c r="J134" s="8" t="s">
        <v>1748</v>
      </c>
      <c r="K134" s="28" t="s">
        <v>735</v>
      </c>
      <c r="L134" s="105" t="str">
        <f t="shared" si="40"/>
        <v>N/A</v>
      </c>
    </row>
    <row r="135" spans="1:12" x14ac:dyDescent="0.2">
      <c r="A135" s="128" t="s">
        <v>988</v>
      </c>
      <c r="B135" s="22" t="s">
        <v>213</v>
      </c>
      <c r="C135" s="23">
        <v>522094</v>
      </c>
      <c r="D135" s="27" t="str">
        <f t="shared" si="43"/>
        <v>N/A</v>
      </c>
      <c r="E135" s="23">
        <v>522839</v>
      </c>
      <c r="F135" s="27" t="str">
        <f t="shared" si="44"/>
        <v>N/A</v>
      </c>
      <c r="G135" s="23">
        <v>240844</v>
      </c>
      <c r="H135" s="27" t="str">
        <f t="shared" si="45"/>
        <v>N/A</v>
      </c>
      <c r="I135" s="8">
        <v>0.14269999999999999</v>
      </c>
      <c r="J135" s="8">
        <v>-53.9</v>
      </c>
      <c r="K135" s="28" t="s">
        <v>735</v>
      </c>
      <c r="L135" s="105" t="str">
        <f t="shared" si="40"/>
        <v>No</v>
      </c>
    </row>
    <row r="136" spans="1:12" x14ac:dyDescent="0.2">
      <c r="A136" s="128" t="s">
        <v>989</v>
      </c>
      <c r="B136" s="22" t="s">
        <v>213</v>
      </c>
      <c r="C136" s="23">
        <v>1844</v>
      </c>
      <c r="D136" s="27" t="str">
        <f t="shared" si="43"/>
        <v>N/A</v>
      </c>
      <c r="E136" s="23">
        <v>1765</v>
      </c>
      <c r="F136" s="27" t="str">
        <f t="shared" si="44"/>
        <v>N/A</v>
      </c>
      <c r="G136" s="23">
        <v>3152</v>
      </c>
      <c r="H136" s="27" t="str">
        <f t="shared" si="45"/>
        <v>N/A</v>
      </c>
      <c r="I136" s="8">
        <v>-4.28</v>
      </c>
      <c r="J136" s="8">
        <v>78.58</v>
      </c>
      <c r="K136" s="28" t="s">
        <v>735</v>
      </c>
      <c r="L136" s="105" t="str">
        <f t="shared" si="40"/>
        <v>No</v>
      </c>
    </row>
    <row r="137" spans="1:12" x14ac:dyDescent="0.2">
      <c r="A137" s="128" t="s">
        <v>990</v>
      </c>
      <c r="B137" s="22" t="s">
        <v>213</v>
      </c>
      <c r="C137" s="23">
        <v>9029</v>
      </c>
      <c r="D137" s="27" t="str">
        <f t="shared" si="43"/>
        <v>N/A</v>
      </c>
      <c r="E137" s="23">
        <v>9221</v>
      </c>
      <c r="F137" s="27" t="str">
        <f t="shared" si="44"/>
        <v>N/A</v>
      </c>
      <c r="G137" s="23">
        <v>14957</v>
      </c>
      <c r="H137" s="27" t="str">
        <f t="shared" si="45"/>
        <v>N/A</v>
      </c>
      <c r="I137" s="8">
        <v>2.1259999999999999</v>
      </c>
      <c r="J137" s="8">
        <v>62.21</v>
      </c>
      <c r="K137" s="28" t="s">
        <v>735</v>
      </c>
      <c r="L137" s="105" t="str">
        <f t="shared" si="40"/>
        <v>No</v>
      </c>
    </row>
    <row r="138" spans="1:12" x14ac:dyDescent="0.2">
      <c r="A138" s="128" t="s">
        <v>991</v>
      </c>
      <c r="B138" s="22" t="s">
        <v>213</v>
      </c>
      <c r="C138" s="23">
        <v>11</v>
      </c>
      <c r="D138" s="27" t="str">
        <f t="shared" si="43"/>
        <v>N/A</v>
      </c>
      <c r="E138" s="23">
        <v>11</v>
      </c>
      <c r="F138" s="27" t="str">
        <f t="shared" si="44"/>
        <v>N/A</v>
      </c>
      <c r="G138" s="23">
        <v>247</v>
      </c>
      <c r="H138" s="27" t="str">
        <f t="shared" si="45"/>
        <v>N/A</v>
      </c>
      <c r="I138" s="8">
        <v>-66.7</v>
      </c>
      <c r="J138" s="8">
        <v>24600</v>
      </c>
      <c r="K138" s="28" t="s">
        <v>735</v>
      </c>
      <c r="L138" s="105" t="str">
        <f t="shared" si="40"/>
        <v>No</v>
      </c>
    </row>
    <row r="139" spans="1:12" x14ac:dyDescent="0.2">
      <c r="A139" s="152" t="s">
        <v>105</v>
      </c>
      <c r="B139" s="22" t="s">
        <v>213</v>
      </c>
      <c r="C139" s="23">
        <v>246582</v>
      </c>
      <c r="D139" s="27" t="str">
        <f t="shared" si="43"/>
        <v>N/A</v>
      </c>
      <c r="E139" s="23">
        <v>251147</v>
      </c>
      <c r="F139" s="27" t="str">
        <f t="shared" si="44"/>
        <v>N/A</v>
      </c>
      <c r="G139" s="23">
        <v>224815</v>
      </c>
      <c r="H139" s="27" t="str">
        <f t="shared" si="45"/>
        <v>N/A</v>
      </c>
      <c r="I139" s="8">
        <v>1.851</v>
      </c>
      <c r="J139" s="8">
        <v>-10.5</v>
      </c>
      <c r="K139" s="28" t="s">
        <v>735</v>
      </c>
      <c r="L139" s="105" t="str">
        <f t="shared" si="40"/>
        <v>No</v>
      </c>
    </row>
    <row r="140" spans="1:12" x14ac:dyDescent="0.2">
      <c r="A140" s="128" t="s">
        <v>992</v>
      </c>
      <c r="B140" s="22" t="s">
        <v>213</v>
      </c>
      <c r="C140" s="23">
        <v>87229</v>
      </c>
      <c r="D140" s="27" t="str">
        <f t="shared" si="43"/>
        <v>N/A</v>
      </c>
      <c r="E140" s="23">
        <v>91049</v>
      </c>
      <c r="F140" s="27" t="str">
        <f t="shared" si="44"/>
        <v>N/A</v>
      </c>
      <c r="G140" s="23">
        <v>92157</v>
      </c>
      <c r="H140" s="27" t="str">
        <f t="shared" si="45"/>
        <v>N/A</v>
      </c>
      <c r="I140" s="8">
        <v>4.3789999999999996</v>
      </c>
      <c r="J140" s="8">
        <v>1.2170000000000001</v>
      </c>
      <c r="K140" s="28" t="s">
        <v>735</v>
      </c>
      <c r="L140" s="105" t="str">
        <f t="shared" si="40"/>
        <v>Yes</v>
      </c>
    </row>
    <row r="141" spans="1:12" x14ac:dyDescent="0.2">
      <c r="A141" s="128" t="s">
        <v>993</v>
      </c>
      <c r="B141" s="22" t="s">
        <v>213</v>
      </c>
      <c r="C141" s="23">
        <v>0</v>
      </c>
      <c r="D141" s="27" t="str">
        <f t="shared" si="43"/>
        <v>N/A</v>
      </c>
      <c r="E141" s="23">
        <v>0</v>
      </c>
      <c r="F141" s="27" t="str">
        <f t="shared" si="44"/>
        <v>N/A</v>
      </c>
      <c r="G141" s="23">
        <v>0</v>
      </c>
      <c r="H141" s="27" t="str">
        <f t="shared" si="45"/>
        <v>N/A</v>
      </c>
      <c r="I141" s="8" t="s">
        <v>1748</v>
      </c>
      <c r="J141" s="8" t="s">
        <v>1748</v>
      </c>
      <c r="K141" s="28" t="s">
        <v>735</v>
      </c>
      <c r="L141" s="105" t="str">
        <f t="shared" si="40"/>
        <v>N/A</v>
      </c>
    </row>
    <row r="142" spans="1:12" x14ac:dyDescent="0.2">
      <c r="A142" s="128" t="s">
        <v>994</v>
      </c>
      <c r="B142" s="22" t="s">
        <v>213</v>
      </c>
      <c r="C142" s="23">
        <v>0</v>
      </c>
      <c r="D142" s="27" t="str">
        <f t="shared" si="43"/>
        <v>N/A</v>
      </c>
      <c r="E142" s="23">
        <v>0</v>
      </c>
      <c r="F142" s="27" t="str">
        <f t="shared" si="44"/>
        <v>N/A</v>
      </c>
      <c r="G142" s="23">
        <v>0</v>
      </c>
      <c r="H142" s="27" t="str">
        <f t="shared" si="45"/>
        <v>N/A</v>
      </c>
      <c r="I142" s="8" t="s">
        <v>1748</v>
      </c>
      <c r="J142" s="8" t="s">
        <v>1748</v>
      </c>
      <c r="K142" s="28" t="s">
        <v>735</v>
      </c>
      <c r="L142" s="105" t="str">
        <f t="shared" si="40"/>
        <v>N/A</v>
      </c>
    </row>
    <row r="143" spans="1:12" x14ac:dyDescent="0.2">
      <c r="A143" s="128" t="s">
        <v>995</v>
      </c>
      <c r="B143" s="22" t="s">
        <v>213</v>
      </c>
      <c r="C143" s="23">
        <v>113687</v>
      </c>
      <c r="D143" s="27" t="str">
        <f t="shared" si="43"/>
        <v>N/A</v>
      </c>
      <c r="E143" s="23">
        <v>118228</v>
      </c>
      <c r="F143" s="27" t="str">
        <f t="shared" si="44"/>
        <v>N/A</v>
      </c>
      <c r="G143" s="23">
        <v>102731</v>
      </c>
      <c r="H143" s="27" t="str">
        <f t="shared" si="45"/>
        <v>N/A</v>
      </c>
      <c r="I143" s="8">
        <v>3.9940000000000002</v>
      </c>
      <c r="J143" s="8">
        <v>-13.1</v>
      </c>
      <c r="K143" s="28" t="s">
        <v>735</v>
      </c>
      <c r="L143" s="105" t="str">
        <f t="shared" si="40"/>
        <v>No</v>
      </c>
    </row>
    <row r="144" spans="1:12" x14ac:dyDescent="0.2">
      <c r="A144" s="128" t="s">
        <v>996</v>
      </c>
      <c r="B144" s="22" t="s">
        <v>213</v>
      </c>
      <c r="C144" s="23">
        <v>1201</v>
      </c>
      <c r="D144" s="27" t="str">
        <f t="shared" si="43"/>
        <v>N/A</v>
      </c>
      <c r="E144" s="23">
        <v>998</v>
      </c>
      <c r="F144" s="27" t="str">
        <f t="shared" si="44"/>
        <v>N/A</v>
      </c>
      <c r="G144" s="23">
        <v>1582</v>
      </c>
      <c r="H144" s="27" t="str">
        <f t="shared" si="45"/>
        <v>N/A</v>
      </c>
      <c r="I144" s="8">
        <v>-16.899999999999999</v>
      </c>
      <c r="J144" s="8">
        <v>58.52</v>
      </c>
      <c r="K144" s="28" t="s">
        <v>735</v>
      </c>
      <c r="L144" s="105" t="str">
        <f t="shared" si="40"/>
        <v>No</v>
      </c>
    </row>
    <row r="145" spans="1:12" x14ac:dyDescent="0.2">
      <c r="A145" s="128" t="s">
        <v>997</v>
      </c>
      <c r="B145" s="22" t="s">
        <v>213</v>
      </c>
      <c r="C145" s="23">
        <v>44465</v>
      </c>
      <c r="D145" s="27" t="str">
        <f t="shared" si="43"/>
        <v>N/A</v>
      </c>
      <c r="E145" s="23">
        <v>40872</v>
      </c>
      <c r="F145" s="27" t="str">
        <f t="shared" si="44"/>
        <v>N/A</v>
      </c>
      <c r="G145" s="23">
        <v>28345</v>
      </c>
      <c r="H145" s="27" t="str">
        <f t="shared" si="45"/>
        <v>N/A</v>
      </c>
      <c r="I145" s="8">
        <v>-8.08</v>
      </c>
      <c r="J145" s="8">
        <v>-30.6</v>
      </c>
      <c r="K145" s="28" t="s">
        <v>735</v>
      </c>
      <c r="L145" s="105" t="str">
        <f t="shared" si="40"/>
        <v>No</v>
      </c>
    </row>
    <row r="146" spans="1:12" ht="25.5" x14ac:dyDescent="0.2">
      <c r="A146" s="138" t="s">
        <v>998</v>
      </c>
      <c r="B146" s="1" t="s">
        <v>213</v>
      </c>
      <c r="C146" s="1">
        <v>25804</v>
      </c>
      <c r="D146" s="7" t="str">
        <f t="shared" ref="D146:D151" si="46">IF($B146="N/A","N/A",IF(C146&gt;10,"No",IF(C146&lt;-10,"No","Yes")))</f>
        <v>N/A</v>
      </c>
      <c r="E146" s="1">
        <v>26768</v>
      </c>
      <c r="F146" s="7" t="str">
        <f t="shared" ref="F146:F151" si="47">IF($B146="N/A","N/A",IF(E146&gt;10,"No",IF(E146&lt;-10,"No","Yes")))</f>
        <v>N/A</v>
      </c>
      <c r="G146" s="1">
        <v>26785</v>
      </c>
      <c r="H146" s="7" t="str">
        <f t="shared" ref="H146:H151" si="48">IF($B146="N/A","N/A",IF(G146&gt;10,"No",IF(G146&lt;-10,"No","Yes")))</f>
        <v>N/A</v>
      </c>
      <c r="I146" s="36">
        <v>3.7360000000000002</v>
      </c>
      <c r="J146" s="36">
        <v>6.3500000000000001E-2</v>
      </c>
      <c r="K146" s="28" t="s">
        <v>734</v>
      </c>
      <c r="L146" s="105" t="str">
        <f t="shared" ref="L146:L151" si="49">IF(J146="Div by 0", "N/A", IF(K146="N/A","N/A", IF(J146&gt;VALUE(MID(K146,1,2)), "No", IF(J146&lt;-1*VALUE(MID(K146,1,2)), "No", "Yes"))))</f>
        <v>Yes</v>
      </c>
    </row>
    <row r="147" spans="1:12" x14ac:dyDescent="0.2">
      <c r="A147" s="151" t="s">
        <v>326</v>
      </c>
      <c r="B147" s="30" t="s">
        <v>213</v>
      </c>
      <c r="C147" s="9">
        <v>2.4976479288000002</v>
      </c>
      <c r="D147" s="7" t="str">
        <f t="shared" si="46"/>
        <v>N/A</v>
      </c>
      <c r="E147" s="9">
        <v>2.5870200560000001</v>
      </c>
      <c r="F147" s="7" t="str">
        <f t="shared" si="47"/>
        <v>N/A</v>
      </c>
      <c r="G147" s="9">
        <v>2.5354139157</v>
      </c>
      <c r="H147" s="7" t="str">
        <f t="shared" si="48"/>
        <v>N/A</v>
      </c>
      <c r="I147" s="36">
        <v>3.5779999999999998</v>
      </c>
      <c r="J147" s="36">
        <v>-1.99</v>
      </c>
      <c r="K147" s="28" t="s">
        <v>734</v>
      </c>
      <c r="L147" s="105" t="str">
        <f t="shared" si="49"/>
        <v>Yes</v>
      </c>
    </row>
    <row r="148" spans="1:12" x14ac:dyDescent="0.2">
      <c r="A148" s="128" t="s">
        <v>327</v>
      </c>
      <c r="B148" s="30" t="s">
        <v>213</v>
      </c>
      <c r="C148" s="9">
        <v>22.870934884</v>
      </c>
      <c r="D148" s="7" t="str">
        <f t="shared" si="46"/>
        <v>N/A</v>
      </c>
      <c r="E148" s="9">
        <v>23.614436332</v>
      </c>
      <c r="F148" s="7" t="str">
        <f t="shared" si="47"/>
        <v>N/A</v>
      </c>
      <c r="G148" s="9">
        <v>23.209764522</v>
      </c>
      <c r="H148" s="7" t="str">
        <f t="shared" si="48"/>
        <v>N/A</v>
      </c>
      <c r="I148" s="36">
        <v>3.2509999999999999</v>
      </c>
      <c r="J148" s="36">
        <v>-1.71</v>
      </c>
      <c r="K148" s="28" t="s">
        <v>734</v>
      </c>
      <c r="L148" s="105" t="str">
        <f t="shared" si="49"/>
        <v>Yes</v>
      </c>
    </row>
    <row r="149" spans="1:12" x14ac:dyDescent="0.2">
      <c r="A149" s="128" t="s">
        <v>328</v>
      </c>
      <c r="B149" s="30" t="s">
        <v>213</v>
      </c>
      <c r="C149" s="9">
        <v>4.9071246143999998</v>
      </c>
      <c r="D149" s="7" t="str">
        <f t="shared" si="46"/>
        <v>N/A</v>
      </c>
      <c r="E149" s="9">
        <v>5.0768751378000001</v>
      </c>
      <c r="F149" s="7" t="str">
        <f t="shared" si="47"/>
        <v>N/A</v>
      </c>
      <c r="G149" s="9">
        <v>4.9587677553000002</v>
      </c>
      <c r="H149" s="7" t="str">
        <f t="shared" si="48"/>
        <v>N/A</v>
      </c>
      <c r="I149" s="36">
        <v>3.4590000000000001</v>
      </c>
      <c r="J149" s="36">
        <v>-2.33</v>
      </c>
      <c r="K149" s="28" t="s">
        <v>734</v>
      </c>
      <c r="L149" s="105" t="str">
        <f t="shared" si="49"/>
        <v>Yes</v>
      </c>
    </row>
    <row r="150" spans="1:12" x14ac:dyDescent="0.2">
      <c r="A150" s="128" t="s">
        <v>329</v>
      </c>
      <c r="B150" s="30" t="s">
        <v>213</v>
      </c>
      <c r="C150" s="9">
        <v>0.64683449829999995</v>
      </c>
      <c r="D150" s="7" t="str">
        <f t="shared" si="46"/>
        <v>N/A</v>
      </c>
      <c r="E150" s="9">
        <v>0.71126479949999999</v>
      </c>
      <c r="F150" s="7" t="str">
        <f t="shared" si="47"/>
        <v>N/A</v>
      </c>
      <c r="G150" s="9">
        <v>0.65154390009999996</v>
      </c>
      <c r="H150" s="7" t="str">
        <f t="shared" si="48"/>
        <v>N/A</v>
      </c>
      <c r="I150" s="36">
        <v>9.9610000000000003</v>
      </c>
      <c r="J150" s="36">
        <v>-8.4</v>
      </c>
      <c r="K150" s="28" t="s">
        <v>734</v>
      </c>
      <c r="L150" s="105" t="str">
        <f t="shared" si="49"/>
        <v>Yes</v>
      </c>
    </row>
    <row r="151" spans="1:12" x14ac:dyDescent="0.2">
      <c r="A151" s="128" t="s">
        <v>330</v>
      </c>
      <c r="B151" s="30" t="s">
        <v>213</v>
      </c>
      <c r="C151" s="9">
        <v>1.6221784199999999E-2</v>
      </c>
      <c r="D151" s="7" t="str">
        <f t="shared" si="46"/>
        <v>N/A</v>
      </c>
      <c r="E151" s="9">
        <v>1.9510485899999999E-2</v>
      </c>
      <c r="F151" s="7" t="str">
        <f t="shared" si="47"/>
        <v>N/A</v>
      </c>
      <c r="G151" s="9">
        <v>1.11202544E-2</v>
      </c>
      <c r="H151" s="7" t="str">
        <f t="shared" si="48"/>
        <v>N/A</v>
      </c>
      <c r="I151" s="36">
        <v>20.27</v>
      </c>
      <c r="J151" s="36">
        <v>-43</v>
      </c>
      <c r="K151" s="28" t="s">
        <v>734</v>
      </c>
      <c r="L151" s="105" t="str">
        <f t="shared" si="49"/>
        <v>No</v>
      </c>
    </row>
    <row r="152" spans="1:12" x14ac:dyDescent="0.2">
      <c r="A152" s="138" t="s">
        <v>999</v>
      </c>
      <c r="B152" s="22" t="s">
        <v>213</v>
      </c>
      <c r="C152" s="23">
        <v>34829</v>
      </c>
      <c r="D152" s="27" t="str">
        <f t="shared" ref="D152:D158" si="50">IF($B152="N/A","N/A",IF(C152&gt;10,"No",IF(C152&lt;-10,"No","Yes")))</f>
        <v>N/A</v>
      </c>
      <c r="E152" s="23">
        <v>33859</v>
      </c>
      <c r="F152" s="27" t="str">
        <f t="shared" ref="F152:F158" si="51">IF($B152="N/A","N/A",IF(E152&gt;10,"No",IF(E152&lt;-10,"No","Yes")))</f>
        <v>N/A</v>
      </c>
      <c r="G152" s="23">
        <v>33471</v>
      </c>
      <c r="H152" s="27" t="str">
        <f t="shared" ref="H152:H158" si="52">IF($B152="N/A","N/A",IF(G152&gt;10,"No",IF(G152&lt;-10,"No","Yes")))</f>
        <v>N/A</v>
      </c>
      <c r="I152" s="8">
        <v>-2.79</v>
      </c>
      <c r="J152" s="8">
        <v>-1.1499999999999999</v>
      </c>
      <c r="K152" s="28" t="s">
        <v>734</v>
      </c>
      <c r="L152" s="105" t="str">
        <f t="shared" ref="L152:L159" si="53">IF(J152="Div by 0", "N/A", IF(K152="N/A","N/A", IF(J152&gt;VALUE(MID(K152,1,2)), "No", IF(J152&lt;-1*VALUE(MID(K152,1,2)), "No", "Yes"))))</f>
        <v>Yes</v>
      </c>
    </row>
    <row r="153" spans="1:12" x14ac:dyDescent="0.2">
      <c r="A153" s="151" t="s">
        <v>1000</v>
      </c>
      <c r="B153" s="22" t="s">
        <v>213</v>
      </c>
      <c r="C153" s="4">
        <v>3.3712052284</v>
      </c>
      <c r="D153" s="27" t="str">
        <f t="shared" si="50"/>
        <v>N/A</v>
      </c>
      <c r="E153" s="4">
        <v>3.2723368228999998</v>
      </c>
      <c r="F153" s="27" t="str">
        <f t="shared" si="51"/>
        <v>N/A</v>
      </c>
      <c r="G153" s="4">
        <v>3.1682971502999999</v>
      </c>
      <c r="H153" s="27" t="str">
        <f t="shared" si="52"/>
        <v>N/A</v>
      </c>
      <c r="I153" s="8">
        <v>-2.93</v>
      </c>
      <c r="J153" s="8">
        <v>-3.18</v>
      </c>
      <c r="K153" s="28" t="s">
        <v>734</v>
      </c>
      <c r="L153" s="105" t="str">
        <f t="shared" si="53"/>
        <v>Yes</v>
      </c>
    </row>
    <row r="154" spans="1:12" x14ac:dyDescent="0.2">
      <c r="A154" s="138" t="s">
        <v>1001</v>
      </c>
      <c r="B154" s="22" t="s">
        <v>213</v>
      </c>
      <c r="C154" s="4">
        <v>21.375533280999999</v>
      </c>
      <c r="D154" s="27" t="str">
        <f t="shared" si="50"/>
        <v>N/A</v>
      </c>
      <c r="E154" s="4">
        <v>21.334780733999999</v>
      </c>
      <c r="F154" s="27" t="str">
        <f t="shared" si="51"/>
        <v>N/A</v>
      </c>
      <c r="G154" s="4">
        <v>20.857908062</v>
      </c>
      <c r="H154" s="27" t="str">
        <f t="shared" si="52"/>
        <v>N/A</v>
      </c>
      <c r="I154" s="8">
        <v>-0.191</v>
      </c>
      <c r="J154" s="8">
        <v>-2.2400000000000002</v>
      </c>
      <c r="K154" s="28" t="s">
        <v>734</v>
      </c>
      <c r="L154" s="105" t="str">
        <f t="shared" si="53"/>
        <v>Yes</v>
      </c>
    </row>
    <row r="155" spans="1:12" x14ac:dyDescent="0.2">
      <c r="A155" s="138" t="s">
        <v>1002</v>
      </c>
      <c r="B155" s="22" t="s">
        <v>213</v>
      </c>
      <c r="C155" s="4">
        <v>13.629301785999999</v>
      </c>
      <c r="D155" s="27" t="str">
        <f t="shared" si="50"/>
        <v>N/A</v>
      </c>
      <c r="E155" s="4">
        <v>13.533520296000001</v>
      </c>
      <c r="F155" s="27" t="str">
        <f t="shared" si="51"/>
        <v>N/A</v>
      </c>
      <c r="G155" s="4">
        <v>12.571656919</v>
      </c>
      <c r="H155" s="27" t="str">
        <f t="shared" si="52"/>
        <v>N/A</v>
      </c>
      <c r="I155" s="8">
        <v>-0.70299999999999996</v>
      </c>
      <c r="J155" s="8">
        <v>-7.11</v>
      </c>
      <c r="K155" s="28" t="s">
        <v>734</v>
      </c>
      <c r="L155" s="105" t="str">
        <f t="shared" si="53"/>
        <v>Yes</v>
      </c>
    </row>
    <row r="156" spans="1:12" x14ac:dyDescent="0.2">
      <c r="A156" s="138" t="s">
        <v>1003</v>
      </c>
      <c r="B156" s="22" t="s">
        <v>213</v>
      </c>
      <c r="C156" s="4">
        <v>0.3108077252</v>
      </c>
      <c r="D156" s="27" t="str">
        <f t="shared" si="50"/>
        <v>N/A</v>
      </c>
      <c r="E156" s="4">
        <v>0.20299863360000001</v>
      </c>
      <c r="F156" s="27" t="str">
        <f t="shared" si="51"/>
        <v>N/A</v>
      </c>
      <c r="G156" s="4">
        <v>0.2260262696</v>
      </c>
      <c r="H156" s="27" t="str">
        <f t="shared" si="52"/>
        <v>N/A</v>
      </c>
      <c r="I156" s="8">
        <v>-34.700000000000003</v>
      </c>
      <c r="J156" s="8">
        <v>11.34</v>
      </c>
      <c r="K156" s="28" t="s">
        <v>734</v>
      </c>
      <c r="L156" s="105" t="str">
        <f t="shared" si="53"/>
        <v>Yes</v>
      </c>
    </row>
    <row r="157" spans="1:12" x14ac:dyDescent="0.2">
      <c r="A157" s="138" t="s">
        <v>1004</v>
      </c>
      <c r="B157" s="22" t="s">
        <v>213</v>
      </c>
      <c r="C157" s="4">
        <v>0.21939963179999999</v>
      </c>
      <c r="D157" s="27" t="str">
        <f t="shared" si="50"/>
        <v>N/A</v>
      </c>
      <c r="E157" s="4">
        <v>0.20625370800000001</v>
      </c>
      <c r="F157" s="27" t="str">
        <f t="shared" si="51"/>
        <v>N/A</v>
      </c>
      <c r="G157" s="4">
        <v>0.22329470900000001</v>
      </c>
      <c r="H157" s="27" t="str">
        <f t="shared" si="52"/>
        <v>N/A</v>
      </c>
      <c r="I157" s="8">
        <v>-5.99</v>
      </c>
      <c r="J157" s="8">
        <v>8.2620000000000005</v>
      </c>
      <c r="K157" s="28" t="s">
        <v>734</v>
      </c>
      <c r="L157" s="105" t="str">
        <f t="shared" si="53"/>
        <v>Yes</v>
      </c>
    </row>
    <row r="158" spans="1:12" x14ac:dyDescent="0.2">
      <c r="A158" s="128" t="s">
        <v>1005</v>
      </c>
      <c r="B158" s="22" t="s">
        <v>213</v>
      </c>
      <c r="C158" s="23">
        <v>2086</v>
      </c>
      <c r="D158" s="27" t="str">
        <f t="shared" si="50"/>
        <v>N/A</v>
      </c>
      <c r="E158" s="23">
        <v>2639</v>
      </c>
      <c r="F158" s="27" t="str">
        <f t="shared" si="51"/>
        <v>N/A</v>
      </c>
      <c r="G158" s="23">
        <v>2633</v>
      </c>
      <c r="H158" s="27" t="str">
        <f t="shared" si="52"/>
        <v>N/A</v>
      </c>
      <c r="I158" s="8">
        <v>26.51</v>
      </c>
      <c r="J158" s="8">
        <v>-0.22700000000000001</v>
      </c>
      <c r="K158" s="28" t="s">
        <v>734</v>
      </c>
      <c r="L158" s="105" t="str">
        <f t="shared" si="53"/>
        <v>Yes</v>
      </c>
    </row>
    <row r="159" spans="1:12" ht="25.5" x14ac:dyDescent="0.2">
      <c r="A159" s="138" t="s">
        <v>1006</v>
      </c>
      <c r="B159" s="22" t="s">
        <v>213</v>
      </c>
      <c r="C159" s="23">
        <v>35555</v>
      </c>
      <c r="D159" s="27" t="str">
        <f>IF($B159="N/A","N/A",IF(C159&gt;10,"No",IF(C159&lt;-10,"No","Yes")))</f>
        <v>N/A</v>
      </c>
      <c r="E159" s="23">
        <v>34610</v>
      </c>
      <c r="F159" s="27" t="str">
        <f>IF($B159="N/A","N/A",IF(E159&gt;10,"No",IF(E159&lt;-10,"No","Yes")))</f>
        <v>N/A</v>
      </c>
      <c r="G159" s="23">
        <v>34198</v>
      </c>
      <c r="H159" s="27" t="str">
        <f>IF($B159="N/A","N/A",IF(G159&gt;10,"No",IF(G159&lt;-10,"No","Yes")))</f>
        <v>N/A</v>
      </c>
      <c r="I159" s="8">
        <v>-2.66</v>
      </c>
      <c r="J159" s="8">
        <v>-1.19</v>
      </c>
      <c r="K159" s="28" t="s">
        <v>734</v>
      </c>
      <c r="L159" s="105" t="str">
        <f t="shared" si="53"/>
        <v>Yes</v>
      </c>
    </row>
    <row r="160" spans="1:12" x14ac:dyDescent="0.2">
      <c r="A160" s="137" t="s">
        <v>1007</v>
      </c>
      <c r="B160" s="22" t="s">
        <v>213</v>
      </c>
      <c r="C160" s="23">
        <v>26828</v>
      </c>
      <c r="D160" s="27" t="str">
        <f t="shared" ref="D160:D234" si="54">IF($B160="N/A","N/A",IF(C160&gt;10,"No",IF(C160&lt;-10,"No","Yes")))</f>
        <v>N/A</v>
      </c>
      <c r="E160" s="23">
        <v>26833</v>
      </c>
      <c r="F160" s="27" t="str">
        <f t="shared" ref="F160:F234" si="55">IF($B160="N/A","N/A",IF(E160&gt;10,"No",IF(E160&lt;-10,"No","Yes")))</f>
        <v>N/A</v>
      </c>
      <c r="G160" s="23">
        <v>27273</v>
      </c>
      <c r="H160" s="27" t="str">
        <f t="shared" ref="H160:H223" si="56">IF($B160="N/A","N/A",IF(G160&gt;10,"No",IF(G160&lt;-10,"No","Yes")))</f>
        <v>N/A</v>
      </c>
      <c r="I160" s="8">
        <v>1.8599999999999998E-2</v>
      </c>
      <c r="J160" s="8">
        <v>1.64</v>
      </c>
      <c r="K160" s="28" t="s">
        <v>734</v>
      </c>
      <c r="L160" s="105" t="str">
        <f t="shared" ref="L160:L223" si="57">IF(J160="Div by 0", "N/A", IF(K160="N/A","N/A", IF(J160&gt;VALUE(MID(K160,1,2)), "No", IF(J160&lt;-1*VALUE(MID(K160,1,2)), "No", "Yes"))))</f>
        <v>Yes</v>
      </c>
    </row>
    <row r="161" spans="1:12" x14ac:dyDescent="0.2">
      <c r="A161" s="153" t="s">
        <v>71</v>
      </c>
      <c r="B161" s="22" t="s">
        <v>213</v>
      </c>
      <c r="C161" s="4">
        <v>2.5967640147000002</v>
      </c>
      <c r="D161" s="27" t="str">
        <f t="shared" si="54"/>
        <v>N/A</v>
      </c>
      <c r="E161" s="4">
        <v>2.5933020457999998</v>
      </c>
      <c r="F161" s="27" t="str">
        <f t="shared" si="55"/>
        <v>N/A</v>
      </c>
      <c r="G161" s="4">
        <v>2.5816070084999998</v>
      </c>
      <c r="H161" s="27" t="str">
        <f t="shared" si="56"/>
        <v>N/A</v>
      </c>
      <c r="I161" s="8">
        <v>-0.13300000000000001</v>
      </c>
      <c r="J161" s="8">
        <v>-0.45100000000000001</v>
      </c>
      <c r="K161" s="28" t="s">
        <v>734</v>
      </c>
      <c r="L161" s="105" t="str">
        <f t="shared" si="57"/>
        <v>Yes</v>
      </c>
    </row>
    <row r="162" spans="1:12" x14ac:dyDescent="0.2">
      <c r="A162" s="137" t="s">
        <v>111</v>
      </c>
      <c r="B162" s="22" t="s">
        <v>213</v>
      </c>
      <c r="C162" s="4">
        <v>19.415125256</v>
      </c>
      <c r="D162" s="27" t="str">
        <f t="shared" si="54"/>
        <v>N/A</v>
      </c>
      <c r="E162" s="4">
        <v>19.465552367000001</v>
      </c>
      <c r="F162" s="27" t="str">
        <f t="shared" si="55"/>
        <v>N/A</v>
      </c>
      <c r="G162" s="4">
        <v>19.130969280999999</v>
      </c>
      <c r="H162" s="27" t="str">
        <f t="shared" si="56"/>
        <v>N/A</v>
      </c>
      <c r="I162" s="8">
        <v>0.25969999999999999</v>
      </c>
      <c r="J162" s="8">
        <v>-1.72</v>
      </c>
      <c r="K162" s="28" t="s">
        <v>734</v>
      </c>
      <c r="L162" s="105" t="str">
        <f t="shared" si="57"/>
        <v>Yes</v>
      </c>
    </row>
    <row r="163" spans="1:12" x14ac:dyDescent="0.2">
      <c r="A163" s="137" t="s">
        <v>112</v>
      </c>
      <c r="B163" s="22" t="s">
        <v>213</v>
      </c>
      <c r="C163" s="4">
        <v>10.340959902</v>
      </c>
      <c r="D163" s="27" t="str">
        <f t="shared" si="54"/>
        <v>N/A</v>
      </c>
      <c r="E163" s="4">
        <v>10.422794257</v>
      </c>
      <c r="F163" s="27" t="str">
        <f t="shared" si="55"/>
        <v>N/A</v>
      </c>
      <c r="G163" s="4">
        <v>10.158753224</v>
      </c>
      <c r="H163" s="27" t="str">
        <f t="shared" si="56"/>
        <v>N/A</v>
      </c>
      <c r="I163" s="8">
        <v>0.79139999999999999</v>
      </c>
      <c r="J163" s="8">
        <v>-2.5299999999999998</v>
      </c>
      <c r="K163" s="28" t="s">
        <v>734</v>
      </c>
      <c r="L163" s="105" t="str">
        <f t="shared" si="57"/>
        <v>Yes</v>
      </c>
    </row>
    <row r="164" spans="1:12" x14ac:dyDescent="0.2">
      <c r="A164" s="137" t="s">
        <v>113</v>
      </c>
      <c r="B164" s="22" t="s">
        <v>213</v>
      </c>
      <c r="C164" s="4">
        <v>4.4303733000000001E-3</v>
      </c>
      <c r="D164" s="27" t="str">
        <f t="shared" si="54"/>
        <v>N/A</v>
      </c>
      <c r="E164" s="4">
        <v>4.4464739000000001E-3</v>
      </c>
      <c r="F164" s="27" t="str">
        <f t="shared" si="55"/>
        <v>N/A</v>
      </c>
      <c r="G164" s="4">
        <v>3.2769013600000001E-2</v>
      </c>
      <c r="H164" s="27" t="str">
        <f t="shared" si="56"/>
        <v>N/A</v>
      </c>
      <c r="I164" s="8">
        <v>0.3634</v>
      </c>
      <c r="J164" s="8">
        <v>637</v>
      </c>
      <c r="K164" s="28" t="s">
        <v>734</v>
      </c>
      <c r="L164" s="105" t="str">
        <f t="shared" si="57"/>
        <v>No</v>
      </c>
    </row>
    <row r="165" spans="1:12" x14ac:dyDescent="0.2">
      <c r="A165" s="137" t="s">
        <v>114</v>
      </c>
      <c r="B165" s="22" t="s">
        <v>213</v>
      </c>
      <c r="C165" s="4">
        <v>2.0277229999999999E-3</v>
      </c>
      <c r="D165" s="27" t="str">
        <f t="shared" si="54"/>
        <v>N/A</v>
      </c>
      <c r="E165" s="4">
        <v>1.1945195E-3</v>
      </c>
      <c r="F165" s="27" t="str">
        <f t="shared" si="55"/>
        <v>N/A</v>
      </c>
      <c r="G165" s="4">
        <v>6.2273425E-3</v>
      </c>
      <c r="H165" s="27" t="str">
        <f t="shared" si="56"/>
        <v>N/A</v>
      </c>
      <c r="I165" s="8">
        <v>-41.1</v>
      </c>
      <c r="J165" s="8">
        <v>421.3</v>
      </c>
      <c r="K165" s="28" t="s">
        <v>734</v>
      </c>
      <c r="L165" s="105" t="str">
        <f t="shared" si="57"/>
        <v>No</v>
      </c>
    </row>
    <row r="166" spans="1:12" x14ac:dyDescent="0.2">
      <c r="A166" s="137" t="s">
        <v>426</v>
      </c>
      <c r="B166" s="22" t="s">
        <v>213</v>
      </c>
      <c r="C166" s="23">
        <v>12912</v>
      </c>
      <c r="D166" s="27" t="str">
        <f>IF($B166="N/A","N/A",IF(C166&gt;10,"No",IF(C166&lt;-10,"No","Yes")))</f>
        <v>N/A</v>
      </c>
      <c r="E166" s="23">
        <v>12861</v>
      </c>
      <c r="F166" s="27" t="str">
        <f>IF($B166="N/A","N/A",IF(E166&gt;10,"No",IF(E166&lt;-10,"No","Yes")))</f>
        <v>N/A</v>
      </c>
      <c r="G166" s="23">
        <v>12819</v>
      </c>
      <c r="H166" s="27" t="str">
        <f>IF($B166="N/A","N/A",IF(G166&gt;10,"No",IF(G166&lt;-10,"No","Yes")))</f>
        <v>N/A</v>
      </c>
      <c r="I166" s="8">
        <v>-0.39500000000000002</v>
      </c>
      <c r="J166" s="8">
        <v>-0.32700000000000001</v>
      </c>
      <c r="K166" s="28" t="s">
        <v>734</v>
      </c>
      <c r="L166" s="105" t="str">
        <f t="shared" si="57"/>
        <v>Yes</v>
      </c>
    </row>
    <row r="167" spans="1:12" x14ac:dyDescent="0.2">
      <c r="A167" s="137" t="s">
        <v>427</v>
      </c>
      <c r="B167" s="22" t="s">
        <v>213</v>
      </c>
      <c r="C167" s="23">
        <v>240</v>
      </c>
      <c r="D167" s="27" t="str">
        <f>IF($B167="N/A","N/A",IF(C167&gt;10,"No",IF(C167&lt;-10,"No","Yes")))</f>
        <v>N/A</v>
      </c>
      <c r="E167" s="23">
        <v>229</v>
      </c>
      <c r="F167" s="27" t="str">
        <f>IF($B167="N/A","N/A",IF(E167&gt;10,"No",IF(E167&lt;-10,"No","Yes")))</f>
        <v>N/A</v>
      </c>
      <c r="G167" s="23">
        <v>253</v>
      </c>
      <c r="H167" s="27" t="str">
        <f>IF($B167="N/A","N/A",IF(G167&gt;10,"No",IF(G167&lt;-10,"No","Yes")))</f>
        <v>N/A</v>
      </c>
      <c r="I167" s="8">
        <v>-4.58</v>
      </c>
      <c r="J167" s="8">
        <v>10.48</v>
      </c>
      <c r="K167" s="28" t="s">
        <v>734</v>
      </c>
      <c r="L167" s="105" t="str">
        <f t="shared" si="57"/>
        <v>Yes</v>
      </c>
    </row>
    <row r="168" spans="1:12" x14ac:dyDescent="0.2">
      <c r="A168" s="137" t="s">
        <v>428</v>
      </c>
      <c r="B168" s="22" t="s">
        <v>213</v>
      </c>
      <c r="C168" s="23">
        <v>8412</v>
      </c>
      <c r="D168" s="27" t="str">
        <f>IF($B168="N/A","N/A",IF(C168&gt;10,"No",IF(C168&lt;-10,"No","Yes")))</f>
        <v>N/A</v>
      </c>
      <c r="E168" s="23">
        <v>8579</v>
      </c>
      <c r="F168" s="27" t="str">
        <f>IF($B168="N/A","N/A",IF(E168&gt;10,"No",IF(E168&lt;-10,"No","Yes")))</f>
        <v>N/A</v>
      </c>
      <c r="G168" s="23">
        <v>8922</v>
      </c>
      <c r="H168" s="27" t="str">
        <f>IF($B168="N/A","N/A",IF(G168&gt;10,"No",IF(G168&lt;-10,"No","Yes")))</f>
        <v>N/A</v>
      </c>
      <c r="I168" s="8">
        <v>1.9850000000000001</v>
      </c>
      <c r="J168" s="8">
        <v>3.9980000000000002</v>
      </c>
      <c r="K168" s="28" t="s">
        <v>734</v>
      </c>
      <c r="L168" s="105" t="str">
        <f t="shared" si="57"/>
        <v>Yes</v>
      </c>
    </row>
    <row r="169" spans="1:12" x14ac:dyDescent="0.2">
      <c r="A169" s="137" t="s">
        <v>429</v>
      </c>
      <c r="B169" s="22" t="s">
        <v>213</v>
      </c>
      <c r="C169" s="23">
        <v>5233</v>
      </c>
      <c r="D169" s="27" t="str">
        <f>IF($B169="N/A","N/A",IF(C169&gt;10,"No",IF(C169&lt;-10,"No","Yes")))</f>
        <v>N/A</v>
      </c>
      <c r="E169" s="23">
        <v>5135</v>
      </c>
      <c r="F169" s="27" t="str">
        <f>IF($B169="N/A","N/A",IF(E169&gt;10,"No",IF(E169&lt;-10,"No","Yes")))</f>
        <v>N/A</v>
      </c>
      <c r="G169" s="23">
        <v>5060</v>
      </c>
      <c r="H169" s="27" t="str">
        <f>IF($B169="N/A","N/A",IF(G169&gt;10,"No",IF(G169&lt;-10,"No","Yes")))</f>
        <v>N/A</v>
      </c>
      <c r="I169" s="8">
        <v>-1.87</v>
      </c>
      <c r="J169" s="8">
        <v>-1.46</v>
      </c>
      <c r="K169" s="28" t="s">
        <v>734</v>
      </c>
      <c r="L169" s="105" t="str">
        <f t="shared" si="57"/>
        <v>Yes</v>
      </c>
    </row>
    <row r="170" spans="1:12" x14ac:dyDescent="0.2">
      <c r="A170" s="137" t="s">
        <v>1734</v>
      </c>
      <c r="B170" s="22" t="s">
        <v>213</v>
      </c>
      <c r="C170" s="23">
        <v>31</v>
      </c>
      <c r="D170" s="27" t="str">
        <f>IF($B170="N/A","N/A",IF(C170&gt;10,"No",IF(C170&lt;-10,"No","Yes")))</f>
        <v>N/A</v>
      </c>
      <c r="E170" s="23">
        <v>29</v>
      </c>
      <c r="F170" s="27" t="str">
        <f>IF($B170="N/A","N/A",IF(E170&gt;10,"No",IF(E170&lt;-10,"No","Yes")))</f>
        <v>N/A</v>
      </c>
      <c r="G170" s="23">
        <v>219</v>
      </c>
      <c r="H170" s="27" t="str">
        <f>IF($B170="N/A","N/A",IF(G170&gt;10,"No",IF(G170&lt;-10,"No","Yes")))</f>
        <v>N/A</v>
      </c>
      <c r="I170" s="8">
        <v>-6.45</v>
      </c>
      <c r="J170" s="8">
        <v>655.20000000000005</v>
      </c>
      <c r="K170" s="28" t="s">
        <v>734</v>
      </c>
      <c r="L170" s="105" t="str">
        <f t="shared" si="57"/>
        <v>No</v>
      </c>
    </row>
    <row r="171" spans="1:12" x14ac:dyDescent="0.2">
      <c r="A171" s="151" t="s">
        <v>1008</v>
      </c>
      <c r="B171" s="22" t="s">
        <v>213</v>
      </c>
      <c r="C171" s="23">
        <v>21586</v>
      </c>
      <c r="D171" s="27" t="str">
        <f t="shared" si="54"/>
        <v>N/A</v>
      </c>
      <c r="E171" s="23">
        <v>21468</v>
      </c>
      <c r="F171" s="27" t="str">
        <f t="shared" si="55"/>
        <v>N/A</v>
      </c>
      <c r="G171" s="23">
        <v>3631</v>
      </c>
      <c r="H171" s="27" t="str">
        <f t="shared" si="56"/>
        <v>N/A</v>
      </c>
      <c r="I171" s="8">
        <v>-0.54700000000000004</v>
      </c>
      <c r="J171" s="8">
        <v>-83.1</v>
      </c>
      <c r="K171" s="28" t="s">
        <v>734</v>
      </c>
      <c r="L171" s="105" t="str">
        <f t="shared" si="57"/>
        <v>No</v>
      </c>
    </row>
    <row r="172" spans="1:12" x14ac:dyDescent="0.2">
      <c r="A172" s="137" t="s">
        <v>1009</v>
      </c>
      <c r="B172" s="22" t="s">
        <v>213</v>
      </c>
      <c r="C172" s="23">
        <v>12737</v>
      </c>
      <c r="D172" s="27" t="str">
        <f>IF($B172="N/A","N/A",IF(C172&gt;10,"No",IF(C172&lt;-10,"No","Yes")))</f>
        <v>N/A</v>
      </c>
      <c r="E172" s="23">
        <v>12673</v>
      </c>
      <c r="F172" s="27" t="str">
        <f>IF($B172="N/A","N/A",IF(E172&gt;10,"No",IF(E172&lt;-10,"No","Yes")))</f>
        <v>N/A</v>
      </c>
      <c r="G172" s="23">
        <v>2241</v>
      </c>
      <c r="H172" s="27" t="str">
        <f>IF($B172="N/A","N/A",IF(G172&gt;10,"No",IF(G172&lt;-10,"No","Yes")))</f>
        <v>N/A</v>
      </c>
      <c r="I172" s="8">
        <v>-0.502</v>
      </c>
      <c r="J172" s="8">
        <v>-82.3</v>
      </c>
      <c r="K172" s="28" t="s">
        <v>734</v>
      </c>
      <c r="L172" s="105" t="str">
        <f t="shared" si="57"/>
        <v>No</v>
      </c>
    </row>
    <row r="173" spans="1:12" x14ac:dyDescent="0.2">
      <c r="A173" s="137" t="s">
        <v>1010</v>
      </c>
      <c r="B173" s="22" t="s">
        <v>213</v>
      </c>
      <c r="C173" s="23">
        <v>235</v>
      </c>
      <c r="D173" s="27" t="str">
        <f>IF($B173="N/A","N/A",IF(C173&gt;10,"No",IF(C173&lt;-10,"No","Yes")))</f>
        <v>N/A</v>
      </c>
      <c r="E173" s="23">
        <v>223</v>
      </c>
      <c r="F173" s="27" t="str">
        <f>IF($B173="N/A","N/A",IF(E173&gt;10,"No",IF(E173&lt;-10,"No","Yes")))</f>
        <v>N/A</v>
      </c>
      <c r="G173" s="23">
        <v>58</v>
      </c>
      <c r="H173" s="27" t="str">
        <f>IF($B173="N/A","N/A",IF(G173&gt;10,"No",IF(G173&lt;-10,"No","Yes")))</f>
        <v>N/A</v>
      </c>
      <c r="I173" s="8">
        <v>-5.1100000000000003</v>
      </c>
      <c r="J173" s="8">
        <v>-74</v>
      </c>
      <c r="K173" s="28" t="s">
        <v>734</v>
      </c>
      <c r="L173" s="105" t="str">
        <f t="shared" si="57"/>
        <v>No</v>
      </c>
    </row>
    <row r="174" spans="1:12" ht="25.5" x14ac:dyDescent="0.2">
      <c r="A174" s="137" t="s">
        <v>1011</v>
      </c>
      <c r="B174" s="22" t="s">
        <v>213</v>
      </c>
      <c r="C174" s="23">
        <v>5474</v>
      </c>
      <c r="D174" s="27" t="str">
        <f>IF($B174="N/A","N/A",IF(C174&gt;10,"No",IF(C174&lt;-10,"No","Yes")))</f>
        <v>N/A</v>
      </c>
      <c r="E174" s="23">
        <v>5531</v>
      </c>
      <c r="F174" s="27" t="str">
        <f>IF($B174="N/A","N/A",IF(E174&gt;10,"No",IF(E174&lt;-10,"No","Yes")))</f>
        <v>N/A</v>
      </c>
      <c r="G174" s="23">
        <v>797</v>
      </c>
      <c r="H174" s="27" t="str">
        <f>IF($B174="N/A","N/A",IF(G174&gt;10,"No",IF(G174&lt;-10,"No","Yes")))</f>
        <v>N/A</v>
      </c>
      <c r="I174" s="8">
        <v>1.0409999999999999</v>
      </c>
      <c r="J174" s="8">
        <v>-85.6</v>
      </c>
      <c r="K174" s="28" t="s">
        <v>734</v>
      </c>
      <c r="L174" s="105" t="str">
        <f t="shared" si="57"/>
        <v>No</v>
      </c>
    </row>
    <row r="175" spans="1:12" ht="25.5" x14ac:dyDescent="0.2">
      <c r="A175" s="137" t="s">
        <v>1012</v>
      </c>
      <c r="B175" s="22" t="s">
        <v>213</v>
      </c>
      <c r="C175" s="23">
        <v>3135</v>
      </c>
      <c r="D175" s="27" t="str">
        <f>IF($B175="N/A","N/A",IF(C175&gt;10,"No",IF(C175&lt;-10,"No","Yes")))</f>
        <v>N/A</v>
      </c>
      <c r="E175" s="23">
        <v>3037</v>
      </c>
      <c r="F175" s="27" t="str">
        <f>IF($B175="N/A","N/A",IF(E175&gt;10,"No",IF(E175&lt;-10,"No","Yes")))</f>
        <v>N/A</v>
      </c>
      <c r="G175" s="23">
        <v>529</v>
      </c>
      <c r="H175" s="27" t="str">
        <f>IF($B175="N/A","N/A",IF(G175&gt;10,"No",IF(G175&lt;-10,"No","Yes")))</f>
        <v>N/A</v>
      </c>
      <c r="I175" s="8">
        <v>-3.13</v>
      </c>
      <c r="J175" s="8">
        <v>-82.6</v>
      </c>
      <c r="K175" s="28" t="s">
        <v>734</v>
      </c>
      <c r="L175" s="105" t="str">
        <f t="shared" si="57"/>
        <v>No</v>
      </c>
    </row>
    <row r="176" spans="1:12" ht="25.5" x14ac:dyDescent="0.2">
      <c r="A176" s="137" t="s">
        <v>1735</v>
      </c>
      <c r="B176" s="22" t="s">
        <v>213</v>
      </c>
      <c r="C176" s="23">
        <v>11</v>
      </c>
      <c r="D176" s="27" t="str">
        <f>IF($B176="N/A","N/A",IF(C176&gt;10,"No",IF(C176&lt;-10,"No","Yes")))</f>
        <v>N/A</v>
      </c>
      <c r="E176" s="23">
        <v>11</v>
      </c>
      <c r="F176" s="27" t="str">
        <f>IF($B176="N/A","N/A",IF(E176&gt;10,"No",IF(E176&lt;-10,"No","Yes")))</f>
        <v>N/A</v>
      </c>
      <c r="G176" s="23">
        <v>11</v>
      </c>
      <c r="H176" s="27" t="str">
        <f>IF($B176="N/A","N/A",IF(G176&gt;10,"No",IF(G176&lt;-10,"No","Yes")))</f>
        <v>N/A</v>
      </c>
      <c r="I176" s="8">
        <v>-20</v>
      </c>
      <c r="J176" s="8">
        <v>50</v>
      </c>
      <c r="K176" s="28" t="s">
        <v>734</v>
      </c>
      <c r="L176" s="105" t="str">
        <f t="shared" si="57"/>
        <v>No</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1748</v>
      </c>
      <c r="J177" s="8" t="s">
        <v>1748</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1748</v>
      </c>
      <c r="J178" s="8" t="s">
        <v>1748</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1748</v>
      </c>
      <c r="J179" s="8" t="s">
        <v>1748</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1748</v>
      </c>
      <c r="J181" s="8" t="s">
        <v>1748</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1748</v>
      </c>
      <c r="J183" s="36" t="s">
        <v>1748</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1748</v>
      </c>
      <c r="J184" s="8" t="s">
        <v>1748</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1748</v>
      </c>
      <c r="J185" s="8" t="s">
        <v>1748</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1748</v>
      </c>
      <c r="J186" s="8" t="s">
        <v>1748</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1748</v>
      </c>
      <c r="J187" s="8" t="s">
        <v>1748</v>
      </c>
      <c r="K187" s="28" t="s">
        <v>734</v>
      </c>
      <c r="L187" s="105" t="str">
        <f t="shared" si="57"/>
        <v>N/A</v>
      </c>
    </row>
    <row r="188" spans="1:12" ht="25.5" x14ac:dyDescent="0.2">
      <c r="A188" s="137" t="s">
        <v>1737</v>
      </c>
      <c r="B188" s="22" t="s">
        <v>213</v>
      </c>
      <c r="C188" s="23">
        <v>0</v>
      </c>
      <c r="D188" s="27" t="str">
        <f t="shared" si="54"/>
        <v>N/A</v>
      </c>
      <c r="E188" s="23">
        <v>0</v>
      </c>
      <c r="F188" s="27" t="str">
        <f t="shared" si="55"/>
        <v>N/A</v>
      </c>
      <c r="G188" s="23">
        <v>0</v>
      </c>
      <c r="H188" s="27" t="str">
        <f t="shared" si="56"/>
        <v>N/A</v>
      </c>
      <c r="I188" s="8" t="s">
        <v>1748</v>
      </c>
      <c r="J188" s="8" t="s">
        <v>1748</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1748</v>
      </c>
      <c r="J189" s="36" t="s">
        <v>1748</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1748</v>
      </c>
      <c r="J190" s="8" t="s">
        <v>1748</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1748</v>
      </c>
      <c r="J191" s="8" t="s">
        <v>1748</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1748</v>
      </c>
      <c r="J192" s="8" t="s">
        <v>1748</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1748</v>
      </c>
      <c r="J193" s="8" t="s">
        <v>1748</v>
      </c>
      <c r="K193" s="28" t="s">
        <v>734</v>
      </c>
      <c r="L193" s="105" t="str">
        <f t="shared" si="57"/>
        <v>N/A</v>
      </c>
    </row>
    <row r="194" spans="1:12" ht="25.5" x14ac:dyDescent="0.2">
      <c r="A194" s="137" t="s">
        <v>1738</v>
      </c>
      <c r="B194" s="22" t="s">
        <v>213</v>
      </c>
      <c r="C194" s="23">
        <v>0</v>
      </c>
      <c r="D194" s="27" t="str">
        <f t="shared" si="54"/>
        <v>N/A</v>
      </c>
      <c r="E194" s="23">
        <v>0</v>
      </c>
      <c r="F194" s="27" t="str">
        <f t="shared" si="55"/>
        <v>N/A</v>
      </c>
      <c r="G194" s="23">
        <v>0</v>
      </c>
      <c r="H194" s="27" t="str">
        <f t="shared" si="56"/>
        <v>N/A</v>
      </c>
      <c r="I194" s="8" t="s">
        <v>1748</v>
      </c>
      <c r="J194" s="8" t="s">
        <v>1748</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1748</v>
      </c>
      <c r="J195" s="36" t="s">
        <v>1748</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1748</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1748</v>
      </c>
      <c r="J198" s="8" t="s">
        <v>1748</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1748</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5242</v>
      </c>
      <c r="D201" s="7" t="str">
        <f t="shared" si="54"/>
        <v>N/A</v>
      </c>
      <c r="E201" s="1">
        <v>5365</v>
      </c>
      <c r="F201" s="7" t="str">
        <f t="shared" si="55"/>
        <v>N/A</v>
      </c>
      <c r="G201" s="1">
        <v>243</v>
      </c>
      <c r="H201" s="7" t="str">
        <f t="shared" si="56"/>
        <v>N/A</v>
      </c>
      <c r="I201" s="36">
        <v>2.3460000000000001</v>
      </c>
      <c r="J201" s="36">
        <v>-95.5</v>
      </c>
      <c r="K201" s="30" t="s">
        <v>734</v>
      </c>
      <c r="L201" s="158" t="str">
        <f t="shared" si="57"/>
        <v>No</v>
      </c>
    </row>
    <row r="202" spans="1:12" x14ac:dyDescent="0.2">
      <c r="A202" s="137" t="s">
        <v>1034</v>
      </c>
      <c r="B202" s="22" t="s">
        <v>213</v>
      </c>
      <c r="C202" s="23">
        <v>175</v>
      </c>
      <c r="D202" s="27" t="str">
        <f t="shared" si="54"/>
        <v>N/A</v>
      </c>
      <c r="E202" s="23">
        <v>188</v>
      </c>
      <c r="F202" s="27" t="str">
        <f t="shared" si="55"/>
        <v>N/A</v>
      </c>
      <c r="G202" s="23">
        <v>13</v>
      </c>
      <c r="H202" s="27" t="str">
        <f t="shared" si="56"/>
        <v>N/A</v>
      </c>
      <c r="I202" s="8">
        <v>7.4290000000000003</v>
      </c>
      <c r="J202" s="8">
        <v>-93.1</v>
      </c>
      <c r="K202" s="28" t="s">
        <v>734</v>
      </c>
      <c r="L202" s="105" t="str">
        <f t="shared" si="57"/>
        <v>No</v>
      </c>
    </row>
    <row r="203" spans="1:12" x14ac:dyDescent="0.2">
      <c r="A203" s="137" t="s">
        <v>1035</v>
      </c>
      <c r="B203" s="22" t="s">
        <v>213</v>
      </c>
      <c r="C203" s="23">
        <v>11</v>
      </c>
      <c r="D203" s="27" t="str">
        <f t="shared" si="54"/>
        <v>N/A</v>
      </c>
      <c r="E203" s="23">
        <v>11</v>
      </c>
      <c r="F203" s="27" t="str">
        <f t="shared" si="55"/>
        <v>N/A</v>
      </c>
      <c r="G203" s="23">
        <v>11</v>
      </c>
      <c r="H203" s="27" t="str">
        <f t="shared" si="56"/>
        <v>N/A</v>
      </c>
      <c r="I203" s="8">
        <v>20</v>
      </c>
      <c r="J203" s="8">
        <v>-83.3</v>
      </c>
      <c r="K203" s="28" t="s">
        <v>734</v>
      </c>
      <c r="L203" s="105" t="str">
        <f t="shared" si="57"/>
        <v>No</v>
      </c>
    </row>
    <row r="204" spans="1:12" ht="25.5" x14ac:dyDescent="0.2">
      <c r="A204" s="137" t="s">
        <v>1036</v>
      </c>
      <c r="B204" s="22" t="s">
        <v>213</v>
      </c>
      <c r="C204" s="23">
        <v>2938</v>
      </c>
      <c r="D204" s="27" t="str">
        <f t="shared" si="54"/>
        <v>N/A</v>
      </c>
      <c r="E204" s="23">
        <v>3048</v>
      </c>
      <c r="F204" s="27" t="str">
        <f t="shared" si="55"/>
        <v>N/A</v>
      </c>
      <c r="G204" s="23">
        <v>103</v>
      </c>
      <c r="H204" s="27" t="str">
        <f t="shared" si="56"/>
        <v>N/A</v>
      </c>
      <c r="I204" s="8">
        <v>3.7440000000000002</v>
      </c>
      <c r="J204" s="8">
        <v>-96.6</v>
      </c>
      <c r="K204" s="28" t="s">
        <v>734</v>
      </c>
      <c r="L204" s="105" t="str">
        <f t="shared" si="57"/>
        <v>No</v>
      </c>
    </row>
    <row r="205" spans="1:12" ht="25.5" x14ac:dyDescent="0.2">
      <c r="A205" s="137" t="s">
        <v>1037</v>
      </c>
      <c r="B205" s="22" t="s">
        <v>213</v>
      </c>
      <c r="C205" s="23">
        <v>2098</v>
      </c>
      <c r="D205" s="27" t="str">
        <f t="shared" si="54"/>
        <v>N/A</v>
      </c>
      <c r="E205" s="23">
        <v>2098</v>
      </c>
      <c r="F205" s="27" t="str">
        <f t="shared" si="55"/>
        <v>N/A</v>
      </c>
      <c r="G205" s="23">
        <v>112</v>
      </c>
      <c r="H205" s="27" t="str">
        <f t="shared" si="56"/>
        <v>N/A</v>
      </c>
      <c r="I205" s="8">
        <v>0</v>
      </c>
      <c r="J205" s="8">
        <v>-94.7</v>
      </c>
      <c r="K205" s="28" t="s">
        <v>734</v>
      </c>
      <c r="L205" s="105" t="str">
        <f t="shared" si="57"/>
        <v>No</v>
      </c>
    </row>
    <row r="206" spans="1:12" ht="25.5" x14ac:dyDescent="0.2">
      <c r="A206" s="137" t="s">
        <v>1740</v>
      </c>
      <c r="B206" s="22" t="s">
        <v>213</v>
      </c>
      <c r="C206" s="23">
        <v>26</v>
      </c>
      <c r="D206" s="27" t="str">
        <f t="shared" si="54"/>
        <v>N/A</v>
      </c>
      <c r="E206" s="23">
        <v>25</v>
      </c>
      <c r="F206" s="27" t="str">
        <f t="shared" si="55"/>
        <v>N/A</v>
      </c>
      <c r="G206" s="23">
        <v>14</v>
      </c>
      <c r="H206" s="27" t="str">
        <f t="shared" si="56"/>
        <v>N/A</v>
      </c>
      <c r="I206" s="8">
        <v>-3.85</v>
      </c>
      <c r="J206" s="8">
        <v>-44</v>
      </c>
      <c r="K206" s="28" t="s">
        <v>734</v>
      </c>
      <c r="L206" s="105" t="str">
        <f t="shared" si="57"/>
        <v>No</v>
      </c>
    </row>
    <row r="207" spans="1:12" x14ac:dyDescent="0.2">
      <c r="A207" s="151" t="s">
        <v>1038</v>
      </c>
      <c r="B207" s="22" t="s">
        <v>213</v>
      </c>
      <c r="C207" s="23">
        <v>0</v>
      </c>
      <c r="D207" s="27" t="str">
        <f t="shared" si="54"/>
        <v>N/A</v>
      </c>
      <c r="E207" s="23">
        <v>0</v>
      </c>
      <c r="F207" s="27" t="str">
        <f t="shared" si="55"/>
        <v>N/A</v>
      </c>
      <c r="G207" s="23">
        <v>0</v>
      </c>
      <c r="H207" s="27" t="str">
        <f t="shared" si="56"/>
        <v>N/A</v>
      </c>
      <c r="I207" s="8" t="s">
        <v>1748</v>
      </c>
      <c r="J207" s="8" t="s">
        <v>1748</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1748</v>
      </c>
      <c r="J211" s="8" t="s">
        <v>1748</v>
      </c>
      <c r="K211" s="28" t="s">
        <v>734</v>
      </c>
      <c r="L211" s="105" t="str">
        <f t="shared" si="57"/>
        <v>N/A</v>
      </c>
    </row>
    <row r="212" spans="1:12" ht="25.5" x14ac:dyDescent="0.2">
      <c r="A212" s="137" t="s">
        <v>1741</v>
      </c>
      <c r="B212" s="22" t="s">
        <v>213</v>
      </c>
      <c r="C212" s="23">
        <v>0</v>
      </c>
      <c r="D212" s="27" t="str">
        <f t="shared" si="54"/>
        <v>N/A</v>
      </c>
      <c r="E212" s="23">
        <v>0</v>
      </c>
      <c r="F212" s="27" t="str">
        <f t="shared" si="55"/>
        <v>N/A</v>
      </c>
      <c r="G212" s="23">
        <v>0</v>
      </c>
      <c r="H212" s="27" t="str">
        <f t="shared" si="56"/>
        <v>N/A</v>
      </c>
      <c r="I212" s="8" t="s">
        <v>1748</v>
      </c>
      <c r="J212" s="8" t="s">
        <v>1748</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1748</v>
      </c>
      <c r="J213" s="8" t="s">
        <v>1748</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1748</v>
      </c>
      <c r="J216" s="8" t="s">
        <v>1748</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1748</v>
      </c>
      <c r="J217" s="8" t="s">
        <v>1748</v>
      </c>
      <c r="K217" s="28" t="s">
        <v>734</v>
      </c>
      <c r="L217" s="105" t="str">
        <f t="shared" si="57"/>
        <v>N/A</v>
      </c>
    </row>
    <row r="218" spans="1:12" ht="25.5" x14ac:dyDescent="0.2">
      <c r="A218" s="137" t="s">
        <v>1742</v>
      </c>
      <c r="B218" s="22" t="s">
        <v>213</v>
      </c>
      <c r="C218" s="23">
        <v>0</v>
      </c>
      <c r="D218" s="27" t="str">
        <f t="shared" si="54"/>
        <v>N/A</v>
      </c>
      <c r="E218" s="23">
        <v>0</v>
      </c>
      <c r="F218" s="27" t="str">
        <f t="shared" si="55"/>
        <v>N/A</v>
      </c>
      <c r="G218" s="23">
        <v>0</v>
      </c>
      <c r="H218" s="27" t="str">
        <f t="shared" si="56"/>
        <v>N/A</v>
      </c>
      <c r="I218" s="8" t="s">
        <v>1748</v>
      </c>
      <c r="J218" s="8" t="s">
        <v>1748</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1748</v>
      </c>
      <c r="J219" s="8" t="s">
        <v>1748</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1748</v>
      </c>
      <c r="J223" s="8" t="s">
        <v>1748</v>
      </c>
      <c r="K223" s="28" t="s">
        <v>734</v>
      </c>
      <c r="L223" s="105" t="str">
        <f t="shared" si="57"/>
        <v>N/A</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23399</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10565</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194</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8022</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4419</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199</v>
      </c>
      <c r="H230" s="27" t="str">
        <f t="shared" si="58"/>
        <v>N/A</v>
      </c>
      <c r="I230" s="8" t="s">
        <v>1748</v>
      </c>
      <c r="J230" s="8" t="s">
        <v>1748</v>
      </c>
      <c r="K230" s="28" t="s">
        <v>734</v>
      </c>
      <c r="L230" s="105" t="str">
        <f t="shared" si="59"/>
        <v>N/A</v>
      </c>
    </row>
    <row r="231" spans="1:12" x14ac:dyDescent="0.2">
      <c r="A231" s="138" t="s">
        <v>1058</v>
      </c>
      <c r="B231" s="22" t="s">
        <v>289</v>
      </c>
      <c r="C231" s="4">
        <v>3.1795139407000002</v>
      </c>
      <c r="D231" s="27" t="str">
        <f>IF($B231="N/A","N/A",IF(C231&lt;15,"Yes","No"))</f>
        <v>Yes</v>
      </c>
      <c r="E231" s="4">
        <v>3.1192934073999998</v>
      </c>
      <c r="F231" s="27" t="str">
        <f>IF($B231="N/A","N/A",IF(E231&lt;15,"Yes","No"))</f>
        <v>Yes</v>
      </c>
      <c r="G231" s="4">
        <v>3.0286363803</v>
      </c>
      <c r="H231" s="27" t="str">
        <f>IF($B231="N/A","N/A",IF(G231&lt;15,"Yes","No"))</f>
        <v>Yes</v>
      </c>
      <c r="I231" s="8">
        <v>-1.89</v>
      </c>
      <c r="J231" s="8">
        <v>-2.91</v>
      </c>
      <c r="K231" s="28" t="s">
        <v>734</v>
      </c>
      <c r="L231" s="105" t="str">
        <f t="shared" si="59"/>
        <v>Yes</v>
      </c>
    </row>
    <row r="232" spans="1:12" x14ac:dyDescent="0.2">
      <c r="A232" s="138" t="s">
        <v>1059</v>
      </c>
      <c r="B232" s="22" t="s">
        <v>213</v>
      </c>
      <c r="C232" s="23">
        <v>29</v>
      </c>
      <c r="D232" s="27" t="str">
        <f t="shared" ref="D232" si="60">IF($B232="N/A","N/A",IF(C232&gt;10,"No",IF(C232&lt;-10,"No","Yes")))</f>
        <v>N/A</v>
      </c>
      <c r="E232" s="23">
        <v>23</v>
      </c>
      <c r="F232" s="27" t="str">
        <f t="shared" ref="F232" si="61">IF($B232="N/A","N/A",IF(E232&gt;10,"No",IF(E232&lt;-10,"No","Yes")))</f>
        <v>N/A</v>
      </c>
      <c r="G232" s="23">
        <v>178</v>
      </c>
      <c r="H232" s="27" t="str">
        <f t="shared" ref="H232" si="62">IF($B232="N/A","N/A",IF(G232&gt;10,"No",IF(G232&lt;-10,"No","Yes")))</f>
        <v>N/A</v>
      </c>
      <c r="I232" s="8">
        <v>-20.7</v>
      </c>
      <c r="J232" s="8">
        <v>673.9</v>
      </c>
      <c r="K232" s="28" t="s">
        <v>734</v>
      </c>
      <c r="L232" s="105" t="str">
        <f t="shared" si="59"/>
        <v>No</v>
      </c>
    </row>
    <row r="233" spans="1:12" ht="25.5" x14ac:dyDescent="0.2">
      <c r="A233" s="138" t="s">
        <v>1060</v>
      </c>
      <c r="B233" s="22" t="s">
        <v>279</v>
      </c>
      <c r="C233" s="4">
        <v>0.11152130439999999</v>
      </c>
      <c r="D233" s="27" t="str">
        <f>IF($B233="N/A","N/A",IF(C233&lt;10,"Yes","No"))</f>
        <v>Yes</v>
      </c>
      <c r="E233" s="4">
        <v>8.8396940699999996E-2</v>
      </c>
      <c r="F233" s="27" t="str">
        <f>IF($B233="N/A","N/A",IF(E233&lt;10,"Yes","No"))</f>
        <v>Yes</v>
      </c>
      <c r="G233" s="4">
        <v>0.66854460090000001</v>
      </c>
      <c r="H233" s="27" t="str">
        <f>IF($B233="N/A","N/A",IF(G233&lt;10,"Yes","No"))</f>
        <v>Yes</v>
      </c>
      <c r="I233" s="8">
        <v>-20.7</v>
      </c>
      <c r="J233" s="8">
        <v>656.3</v>
      </c>
      <c r="K233" s="28" t="s">
        <v>734</v>
      </c>
      <c r="L233" s="105" t="str">
        <f t="shared" si="59"/>
        <v>No</v>
      </c>
    </row>
    <row r="234" spans="1:12" x14ac:dyDescent="0.2">
      <c r="A234" s="128" t="s">
        <v>72</v>
      </c>
      <c r="B234" s="22" t="s">
        <v>213</v>
      </c>
      <c r="C234" s="4">
        <v>4.8456836099999998E-2</v>
      </c>
      <c r="D234" s="27" t="str">
        <f t="shared" si="54"/>
        <v>N/A</v>
      </c>
      <c r="E234" s="4">
        <v>1.8633771800000001E-2</v>
      </c>
      <c r="F234" s="27" t="str">
        <f t="shared" si="55"/>
        <v>N/A</v>
      </c>
      <c r="G234" s="4">
        <v>4.7666189999999997E-2</v>
      </c>
      <c r="H234" s="27" t="str">
        <f>IF($B234="N/A","N/A",IF(G234&gt;10,"No",IF(G234&lt;-10,"No","Yes")))</f>
        <v>N/A</v>
      </c>
      <c r="I234" s="8">
        <v>-61.5</v>
      </c>
      <c r="J234" s="8">
        <v>155.80000000000001</v>
      </c>
      <c r="K234" s="28" t="s">
        <v>734</v>
      </c>
      <c r="L234" s="105" t="str">
        <f t="shared" si="59"/>
        <v>No</v>
      </c>
    </row>
    <row r="235" spans="1:12" ht="25.5" x14ac:dyDescent="0.2">
      <c r="A235" s="138" t="s">
        <v>1061</v>
      </c>
      <c r="B235" s="22" t="s">
        <v>289</v>
      </c>
      <c r="C235" s="5">
        <v>3.1683315939000001</v>
      </c>
      <c r="D235" s="27" t="str">
        <f>IF($B235="N/A","N/A",IF(C235&lt;15,"Yes","No"))</f>
        <v>Yes</v>
      </c>
      <c r="E235" s="5">
        <v>3.1155666530000001</v>
      </c>
      <c r="F235" s="27" t="str">
        <f>IF($B235="N/A","N/A",IF(E235&lt;15,"Yes","No"))</f>
        <v>Yes</v>
      </c>
      <c r="G235" s="5">
        <v>3.0249697502999999</v>
      </c>
      <c r="H235" s="27" t="str">
        <f>IF($B235="N/A","N/A",IF(G235&lt;15,"Yes","No"))</f>
        <v>Yes</v>
      </c>
      <c r="I235" s="8">
        <v>-1.67</v>
      </c>
      <c r="J235" s="8">
        <v>-2.91</v>
      </c>
      <c r="K235" s="28" t="s">
        <v>734</v>
      </c>
      <c r="L235" s="105" t="str">
        <f t="shared" si="59"/>
        <v>Yes</v>
      </c>
    </row>
    <row r="236" spans="1:12" ht="25.5" x14ac:dyDescent="0.2">
      <c r="A236" s="138" t="s">
        <v>152</v>
      </c>
      <c r="B236" s="22" t="s">
        <v>213</v>
      </c>
      <c r="C236" s="23">
        <v>78</v>
      </c>
      <c r="D236" s="27" t="str">
        <f>IF($B236="N/A","N/A",IF(C236&gt;10,"No",IF(C236&lt;-10,"No","Yes")))</f>
        <v>N/A</v>
      </c>
      <c r="E236" s="23">
        <v>66</v>
      </c>
      <c r="F236" s="27" t="str">
        <f>IF($B236="N/A","N/A",IF(E236&gt;10,"No",IF(E236&lt;-10,"No","Yes")))</f>
        <v>N/A</v>
      </c>
      <c r="G236" s="23">
        <v>21785</v>
      </c>
      <c r="H236" s="27" t="str">
        <f>IF($B236="N/A","N/A",IF(G236&gt;10,"No",IF(G236&lt;-10,"No","Yes")))</f>
        <v>N/A</v>
      </c>
      <c r="I236" s="8">
        <v>-15.4</v>
      </c>
      <c r="J236" s="8">
        <v>32908</v>
      </c>
      <c r="K236" s="28" t="s">
        <v>734</v>
      </c>
      <c r="L236" s="105" t="str">
        <f>IF(J236="Div by 0", "N/A", IF(K236="N/A","N/A", IF(J236&gt;VALUE(MID(K236,1,2)), "No", IF(J236&lt;-1*VALUE(MID(K236,1,2)), "No", "Yes"))))</f>
        <v>No</v>
      </c>
    </row>
    <row r="237" spans="1:12" x14ac:dyDescent="0.2">
      <c r="A237" s="138" t="s">
        <v>1062</v>
      </c>
      <c r="B237" s="22" t="s">
        <v>213</v>
      </c>
      <c r="C237" s="23">
        <v>26004</v>
      </c>
      <c r="D237" s="27" t="str">
        <f t="shared" ref="D237:D242" si="63">IF($B237="N/A","N/A",IF(C237&gt;10,"No",IF(C237&lt;-10,"No","Yes")))</f>
        <v>N/A</v>
      </c>
      <c r="E237" s="23">
        <v>26019</v>
      </c>
      <c r="F237" s="27" t="str">
        <f t="shared" ref="F237:F242" si="64">IF($B237="N/A","N/A",IF(E237&gt;10,"No",IF(E237&lt;-10,"No","Yes")))</f>
        <v>N/A</v>
      </c>
      <c r="G237" s="23">
        <v>26625</v>
      </c>
      <c r="H237" s="27" t="str">
        <f>IF($B237="N/A","N/A",IF(G237&gt;10,"No",IF(G237&lt;-10,"No","Yes")))</f>
        <v>N/A</v>
      </c>
      <c r="I237" s="8">
        <v>5.7700000000000001E-2</v>
      </c>
      <c r="J237" s="8">
        <v>2.3290000000000002</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1748</v>
      </c>
      <c r="J239" s="8" t="s">
        <v>1748</v>
      </c>
      <c r="K239" s="28" t="s">
        <v>213</v>
      </c>
      <c r="L239" s="105" t="str">
        <f t="shared" si="66"/>
        <v>N/A</v>
      </c>
    </row>
    <row r="240" spans="1:12" ht="25.5" x14ac:dyDescent="0.2">
      <c r="A240" s="138" t="s">
        <v>1065</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1748</v>
      </c>
      <c r="J241" s="8" t="s">
        <v>1748</v>
      </c>
      <c r="K241" s="28" t="s">
        <v>213</v>
      </c>
      <c r="L241" s="105" t="str">
        <f t="shared" si="66"/>
        <v>N/A</v>
      </c>
    </row>
    <row r="242" spans="1:12" ht="25.5" x14ac:dyDescent="0.2">
      <c r="A242" s="138" t="s">
        <v>1067</v>
      </c>
      <c r="B242" s="22" t="s">
        <v>213</v>
      </c>
      <c r="C242" s="4">
        <v>3.1795139407000002</v>
      </c>
      <c r="D242" s="27" t="str">
        <f t="shared" si="63"/>
        <v>N/A</v>
      </c>
      <c r="E242" s="4">
        <v>3.1192934073999998</v>
      </c>
      <c r="F242" s="27" t="str">
        <f t="shared" si="64"/>
        <v>N/A</v>
      </c>
      <c r="G242" s="4">
        <v>3.0286363803</v>
      </c>
      <c r="H242" s="27" t="str">
        <f t="shared" si="65"/>
        <v>N/A</v>
      </c>
      <c r="I242" s="8">
        <v>-1.89</v>
      </c>
      <c r="J242" s="8">
        <v>-2.91</v>
      </c>
      <c r="K242" s="28" t="s">
        <v>213</v>
      </c>
      <c r="L242" s="105" t="str">
        <f t="shared" si="66"/>
        <v>N/A</v>
      </c>
    </row>
    <row r="243" spans="1:12" x14ac:dyDescent="0.2">
      <c r="A243" s="151" t="s">
        <v>1068</v>
      </c>
      <c r="B243" s="22" t="s">
        <v>213</v>
      </c>
      <c r="C243" s="23">
        <v>738322</v>
      </c>
      <c r="D243" s="27" t="str">
        <f>IF($B243="N/A","N/A",IF(C243&gt;10,"No",IF(C243&lt;-10,"No","Yes")))</f>
        <v>N/A</v>
      </c>
      <c r="E243" s="23">
        <v>750020</v>
      </c>
      <c r="F243" s="27" t="str">
        <f>IF($B243="N/A","N/A",IF(E243&gt;10,"No",IF(E243&lt;-10,"No","Yes")))</f>
        <v>N/A</v>
      </c>
      <c r="G243" s="23">
        <v>762892</v>
      </c>
      <c r="H243" s="27" t="str">
        <f>IF($B243="N/A","N/A",IF(G243&gt;10,"No",IF(G243&lt;-10,"No","Yes")))</f>
        <v>N/A</v>
      </c>
      <c r="I243" s="8">
        <v>1.5840000000000001</v>
      </c>
      <c r="J243" s="8">
        <v>1.716</v>
      </c>
      <c r="K243" s="28" t="s">
        <v>734</v>
      </c>
      <c r="L243" s="105" t="str">
        <f t="shared" ref="L243:L276" si="67">IF(J243="Div by 0", "N/A", IF(K243="N/A","N/A", IF(J243&gt;VALUE(MID(K243,1,2)), "No", IF(J243&lt;-1*VALUE(MID(K243,1,2)), "No", "Yes"))))</f>
        <v>Yes</v>
      </c>
    </row>
    <row r="244" spans="1:12" x14ac:dyDescent="0.2">
      <c r="A244" s="128" t="s">
        <v>1069</v>
      </c>
      <c r="B244" s="22" t="s">
        <v>213</v>
      </c>
      <c r="C244" s="4">
        <v>0.97282295799999996</v>
      </c>
      <c r="D244" s="27" t="str">
        <f>IF($B244="N/A","N/A",IF(C244&gt;10,"No",IF(C244&lt;-10,"No","Yes")))</f>
        <v>N/A</v>
      </c>
      <c r="E244" s="4">
        <v>1.0037622496</v>
      </c>
      <c r="F244" s="27" t="str">
        <f>IF($B244="N/A","N/A",IF(E244&gt;10,"No",IF(E244&lt;-10,"No","Yes")))</f>
        <v>N/A</v>
      </c>
      <c r="G244" s="4">
        <v>0.52539917169999995</v>
      </c>
      <c r="H244" s="27" t="str">
        <f>IF($B244="N/A","N/A",IF(G244&gt;10,"No",IF(G244&lt;-10,"No","Yes")))</f>
        <v>N/A</v>
      </c>
      <c r="I244" s="8">
        <v>3.18</v>
      </c>
      <c r="J244" s="8">
        <v>-47.7</v>
      </c>
      <c r="K244" s="28" t="s">
        <v>734</v>
      </c>
      <c r="L244" s="105" t="str">
        <f t="shared" si="67"/>
        <v>No</v>
      </c>
    </row>
    <row r="245" spans="1:12" x14ac:dyDescent="0.2">
      <c r="A245" s="128" t="s">
        <v>1070</v>
      </c>
      <c r="B245" s="22" t="s">
        <v>213</v>
      </c>
      <c r="C245" s="4">
        <v>41.572250304999997</v>
      </c>
      <c r="D245" s="27" t="str">
        <f>IF($B245="N/A","N/A",IF(C245&gt;10,"No",IF(C245&lt;-10,"No","Yes")))</f>
        <v>N/A</v>
      </c>
      <c r="E245" s="4">
        <v>41.627336085000003</v>
      </c>
      <c r="F245" s="27" t="str">
        <f>IF($B245="N/A","N/A",IF(E245&gt;10,"No",IF(E245&lt;-10,"No","Yes")))</f>
        <v>N/A</v>
      </c>
      <c r="G245" s="4">
        <v>41.128346714000003</v>
      </c>
      <c r="H245" s="27" t="str">
        <f>IF($B245="N/A","N/A",IF(G245&gt;10,"No",IF(G245&lt;-10,"No","Yes")))</f>
        <v>N/A</v>
      </c>
      <c r="I245" s="8">
        <v>0.13250000000000001</v>
      </c>
      <c r="J245" s="8">
        <v>-1.2</v>
      </c>
      <c r="K245" s="28" t="s">
        <v>734</v>
      </c>
      <c r="L245" s="105" t="str">
        <f t="shared" si="67"/>
        <v>Yes</v>
      </c>
    </row>
    <row r="246" spans="1:12" x14ac:dyDescent="0.2">
      <c r="A246" s="128" t="s">
        <v>1071</v>
      </c>
      <c r="B246" s="22" t="s">
        <v>213</v>
      </c>
      <c r="C246" s="4">
        <v>89.624576985000004</v>
      </c>
      <c r="D246" s="27" t="str">
        <f t="shared" ref="D246:D274" si="68">IF($B246="N/A","N/A",IF(C246&gt;10,"No",IF(C246&lt;-10,"No","Yes")))</f>
        <v>N/A</v>
      </c>
      <c r="E246" s="4">
        <v>91.136980468000004</v>
      </c>
      <c r="F246" s="27" t="str">
        <f t="shared" ref="F246:F274" si="69">IF($B246="N/A","N/A",IF(E246&gt;10,"No",IF(E246&lt;-10,"No","Yes")))</f>
        <v>N/A</v>
      </c>
      <c r="G246" s="4">
        <v>90.116226096999995</v>
      </c>
      <c r="H246" s="27" t="str">
        <f t="shared" ref="H246:H274" si="70">IF($B246="N/A","N/A",IF(G246&gt;10,"No",IF(G246&lt;-10,"No","Yes")))</f>
        <v>N/A</v>
      </c>
      <c r="I246" s="8">
        <v>1.6870000000000001</v>
      </c>
      <c r="J246" s="8">
        <v>-1.1200000000000001</v>
      </c>
      <c r="K246" s="28" t="s">
        <v>734</v>
      </c>
      <c r="L246" s="105" t="str">
        <f t="shared" si="67"/>
        <v>Yes</v>
      </c>
    </row>
    <row r="247" spans="1:12" x14ac:dyDescent="0.2">
      <c r="A247" s="128" t="s">
        <v>1072</v>
      </c>
      <c r="B247" s="22" t="s">
        <v>213</v>
      </c>
      <c r="C247" s="4">
        <v>63.605210436999997</v>
      </c>
      <c r="D247" s="27" t="str">
        <f t="shared" si="68"/>
        <v>N/A</v>
      </c>
      <c r="E247" s="4">
        <v>64.370667377999993</v>
      </c>
      <c r="F247" s="27" t="str">
        <f t="shared" si="69"/>
        <v>N/A</v>
      </c>
      <c r="G247" s="4">
        <v>63.209305428999997</v>
      </c>
      <c r="H247" s="27" t="str">
        <f t="shared" si="70"/>
        <v>N/A</v>
      </c>
      <c r="I247" s="8">
        <v>1.2030000000000001</v>
      </c>
      <c r="J247" s="8">
        <v>-1.8</v>
      </c>
      <c r="K247" s="28" t="s">
        <v>734</v>
      </c>
      <c r="L247" s="105" t="str">
        <f t="shared" si="67"/>
        <v>Yes</v>
      </c>
    </row>
    <row r="248" spans="1:12" x14ac:dyDescent="0.2">
      <c r="A248" s="128" t="s">
        <v>1073</v>
      </c>
      <c r="B248" s="22" t="s">
        <v>213</v>
      </c>
      <c r="C248" s="4">
        <v>5.41769E-4</v>
      </c>
      <c r="D248" s="27" t="str">
        <f t="shared" si="68"/>
        <v>N/A</v>
      </c>
      <c r="E248" s="4">
        <v>1.3332980000000001E-4</v>
      </c>
      <c r="F248" s="27" t="str">
        <f t="shared" si="69"/>
        <v>N/A</v>
      </c>
      <c r="G248" s="4">
        <v>3.932405E-4</v>
      </c>
      <c r="H248" s="27" t="str">
        <f t="shared" si="70"/>
        <v>N/A</v>
      </c>
      <c r="I248" s="8">
        <v>-75.400000000000006</v>
      </c>
      <c r="J248" s="8">
        <v>194.9</v>
      </c>
      <c r="K248" s="28" t="s">
        <v>734</v>
      </c>
      <c r="L248" s="105" t="str">
        <f t="shared" si="67"/>
        <v>No</v>
      </c>
    </row>
    <row r="249" spans="1:12" x14ac:dyDescent="0.2">
      <c r="A249" s="151" t="s">
        <v>1074</v>
      </c>
      <c r="B249" s="22" t="s">
        <v>213</v>
      </c>
      <c r="C249" s="23">
        <v>0</v>
      </c>
      <c r="D249" s="27" t="str">
        <f t="shared" si="68"/>
        <v>N/A</v>
      </c>
      <c r="E249" s="23">
        <v>0</v>
      </c>
      <c r="F249" s="27" t="str">
        <f t="shared" si="69"/>
        <v>N/A</v>
      </c>
      <c r="G249" s="23">
        <v>0</v>
      </c>
      <c r="H249" s="27" t="str">
        <f t="shared" si="70"/>
        <v>N/A</v>
      </c>
      <c r="I249" s="8" t="s">
        <v>1748</v>
      </c>
      <c r="J249" s="8" t="s">
        <v>1748</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1748</v>
      </c>
      <c r="J250" s="8" t="s">
        <v>1748</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1748</v>
      </c>
      <c r="J251" s="8" t="s">
        <v>1748</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1748</v>
      </c>
      <c r="J252" s="8" t="s">
        <v>1748</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1748</v>
      </c>
      <c r="J253" s="8" t="s">
        <v>1748</v>
      </c>
      <c r="K253" s="28" t="s">
        <v>734</v>
      </c>
      <c r="L253" s="105" t="str">
        <f t="shared" si="67"/>
        <v>N/A</v>
      </c>
    </row>
    <row r="254" spans="1:12" x14ac:dyDescent="0.2">
      <c r="A254" s="128" t="s">
        <v>1079</v>
      </c>
      <c r="B254" s="22" t="s">
        <v>213</v>
      </c>
      <c r="C254" s="4" t="s">
        <v>1748</v>
      </c>
      <c r="D254" s="27" t="str">
        <f t="shared" si="68"/>
        <v>N/A</v>
      </c>
      <c r="E254" s="4" t="s">
        <v>1748</v>
      </c>
      <c r="F254" s="27" t="str">
        <f t="shared" si="69"/>
        <v>N/A</v>
      </c>
      <c r="G254" s="4" t="s">
        <v>1748</v>
      </c>
      <c r="H254" s="27" t="str">
        <f t="shared" si="70"/>
        <v>N/A</v>
      </c>
      <c r="I254" s="8" t="s">
        <v>1748</v>
      </c>
      <c r="J254" s="8" t="s">
        <v>1748</v>
      </c>
      <c r="K254" s="28" t="s">
        <v>734</v>
      </c>
      <c r="L254" s="105" t="str">
        <f t="shared" si="67"/>
        <v>N/A</v>
      </c>
    </row>
    <row r="255" spans="1:12" x14ac:dyDescent="0.2">
      <c r="A255" s="128" t="s">
        <v>1080</v>
      </c>
      <c r="B255" s="22" t="s">
        <v>213</v>
      </c>
      <c r="C255" s="4" t="s">
        <v>1748</v>
      </c>
      <c r="D255" s="27" t="str">
        <f t="shared" si="68"/>
        <v>N/A</v>
      </c>
      <c r="E255" s="4" t="s">
        <v>1748</v>
      </c>
      <c r="F255" s="27" t="str">
        <f t="shared" si="69"/>
        <v>N/A</v>
      </c>
      <c r="G255" s="4" t="s">
        <v>1748</v>
      </c>
      <c r="H255" s="27" t="str">
        <f t="shared" si="70"/>
        <v>N/A</v>
      </c>
      <c r="I255" s="8" t="s">
        <v>1748</v>
      </c>
      <c r="J255" s="8" t="s">
        <v>1748</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46298</v>
      </c>
      <c r="D263" s="27" t="str">
        <f t="shared" si="68"/>
        <v>N/A</v>
      </c>
      <c r="E263" s="23">
        <v>42589</v>
      </c>
      <c r="F263" s="27" t="str">
        <f t="shared" si="69"/>
        <v>N/A</v>
      </c>
      <c r="G263" s="23">
        <v>26949</v>
      </c>
      <c r="H263" s="27" t="str">
        <f t="shared" si="70"/>
        <v>N/A</v>
      </c>
      <c r="I263" s="8">
        <v>-8.01</v>
      </c>
      <c r="J263" s="8">
        <v>-36.700000000000003</v>
      </c>
      <c r="K263" s="28" t="s">
        <v>734</v>
      </c>
      <c r="L263" s="105" t="str">
        <f t="shared" si="67"/>
        <v>No</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874246</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1748</v>
      </c>
      <c r="J273" s="8" t="s">
        <v>1748</v>
      </c>
      <c r="K273" s="28" t="s">
        <v>734</v>
      </c>
      <c r="L273" s="105" t="str">
        <f t="shared" si="67"/>
        <v>N/A</v>
      </c>
    </row>
    <row r="274" spans="1:12" x14ac:dyDescent="0.2">
      <c r="A274" s="155" t="s">
        <v>153</v>
      </c>
      <c r="B274" s="22" t="s">
        <v>213</v>
      </c>
      <c r="C274" s="23">
        <v>1</v>
      </c>
      <c r="D274" s="27" t="str">
        <f t="shared" si="68"/>
        <v>N/A</v>
      </c>
      <c r="E274" s="23">
        <v>1</v>
      </c>
      <c r="F274" s="27" t="str">
        <f t="shared" si="69"/>
        <v>N/A</v>
      </c>
      <c r="G274" s="23">
        <v>1</v>
      </c>
      <c r="H274" s="27" t="str">
        <f t="shared" si="70"/>
        <v>N/A</v>
      </c>
      <c r="I274" s="8">
        <v>0</v>
      </c>
      <c r="J274" s="8">
        <v>0</v>
      </c>
      <c r="K274" s="28" t="s">
        <v>734</v>
      </c>
      <c r="L274" s="105" t="str">
        <f t="shared" si="67"/>
        <v>Yes</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5</v>
      </c>
      <c r="H275" s="27" t="str">
        <f t="shared" ref="H275:H276" si="73">IF($B275="N/A","N/A",IF(G275&gt;0,"No",IF(G275&lt;0,"No","Yes")))</f>
        <v>No</v>
      </c>
      <c r="I275" s="8" t="s">
        <v>1748</v>
      </c>
      <c r="J275" s="8" t="s">
        <v>1748</v>
      </c>
      <c r="K275" s="28" t="s">
        <v>734</v>
      </c>
      <c r="L275" s="105" t="str">
        <f t="shared" si="67"/>
        <v>N/A</v>
      </c>
    </row>
    <row r="276" spans="1:12" x14ac:dyDescent="0.2">
      <c r="A276" s="128" t="s">
        <v>155</v>
      </c>
      <c r="B276" s="30" t="s">
        <v>217</v>
      </c>
      <c r="C276" s="1">
        <v>0</v>
      </c>
      <c r="D276" s="27" t="str">
        <f t="shared" si="71"/>
        <v>Yes</v>
      </c>
      <c r="E276" s="1">
        <v>0</v>
      </c>
      <c r="F276" s="27" t="str">
        <f t="shared" si="72"/>
        <v>Yes</v>
      </c>
      <c r="G276" s="1">
        <v>1</v>
      </c>
      <c r="H276" s="27" t="str">
        <f t="shared" si="73"/>
        <v>No</v>
      </c>
      <c r="I276" s="8" t="s">
        <v>1748</v>
      </c>
      <c r="J276" s="8" t="s">
        <v>1748</v>
      </c>
      <c r="K276" s="28" t="s">
        <v>734</v>
      </c>
      <c r="L276" s="105" t="str">
        <f t="shared" si="67"/>
        <v>N/A</v>
      </c>
    </row>
    <row r="277" spans="1:12" x14ac:dyDescent="0.2">
      <c r="A277" s="138" t="s">
        <v>688</v>
      </c>
      <c r="B277" s="1" t="s">
        <v>213</v>
      </c>
      <c r="C277" s="1">
        <v>921938</v>
      </c>
      <c r="D277" s="7" t="str">
        <f t="shared" ref="D277:D284" si="74">IF($B277="N/A","N/A",IF(C277&gt;10,"No",IF(C277&lt;-10,"No","Yes")))</f>
        <v>N/A</v>
      </c>
      <c r="E277" s="1">
        <v>920470</v>
      </c>
      <c r="F277" s="7" t="str">
        <f t="shared" ref="F277:F278" si="75">IF($B277="N/A","N/A",IF(E277&gt;10,"No",IF(E277&lt;-10,"No","Yes")))</f>
        <v>N/A</v>
      </c>
      <c r="G277" s="1">
        <v>949394</v>
      </c>
      <c r="H277" s="7" t="str">
        <f t="shared" ref="H277:H278" si="76">IF($B277="N/A","N/A",IF(G277&gt;10,"No",IF(G277&lt;-10,"No","Yes")))</f>
        <v>N/A</v>
      </c>
      <c r="I277" s="8">
        <v>-0.159</v>
      </c>
      <c r="J277" s="8">
        <v>3.1419999999999999</v>
      </c>
      <c r="K277" s="1" t="s">
        <v>213</v>
      </c>
      <c r="L277" s="105" t="str">
        <f t="shared" ref="L277:L278" si="77">IF(J277="Div by 0", "N/A", IF(K277="N/A","N/A", IF(J277&gt;VALUE(MID(K277,1,2)), "No", IF(J277&lt;-1*VALUE(MID(K277,1,2)), "No", "Yes"))))</f>
        <v>N/A</v>
      </c>
    </row>
    <row r="278" spans="1:12" x14ac:dyDescent="0.2">
      <c r="A278" s="138" t="s">
        <v>689</v>
      </c>
      <c r="B278" s="1" t="s">
        <v>213</v>
      </c>
      <c r="C278" s="1">
        <v>715873.08333000005</v>
      </c>
      <c r="D278" s="7" t="str">
        <f t="shared" si="74"/>
        <v>N/A</v>
      </c>
      <c r="E278" s="1">
        <v>729597.83333000005</v>
      </c>
      <c r="F278" s="7" t="str">
        <f t="shared" si="75"/>
        <v>N/A</v>
      </c>
      <c r="G278" s="1">
        <v>753208.25</v>
      </c>
      <c r="H278" s="7" t="str">
        <f t="shared" si="76"/>
        <v>N/A</v>
      </c>
      <c r="I278" s="8">
        <v>1.917</v>
      </c>
      <c r="J278" s="8">
        <v>3.2360000000000002</v>
      </c>
      <c r="K278" s="1" t="s">
        <v>213</v>
      </c>
      <c r="L278" s="105" t="str">
        <f t="shared" si="77"/>
        <v>N/A</v>
      </c>
    </row>
    <row r="279" spans="1:12" x14ac:dyDescent="0.2">
      <c r="A279" s="138" t="s">
        <v>690</v>
      </c>
      <c r="B279" s="1" t="s">
        <v>213</v>
      </c>
      <c r="C279" s="1">
        <v>5760</v>
      </c>
      <c r="D279" s="7" t="str">
        <f t="shared" si="74"/>
        <v>N/A</v>
      </c>
      <c r="E279" s="1">
        <v>5751</v>
      </c>
      <c r="F279" s="7" t="str">
        <f t="shared" ref="F279:F284" si="78">IF($B279="N/A","N/A",IF(E279&gt;10,"No",IF(E279&lt;-10,"No","Yes")))</f>
        <v>N/A</v>
      </c>
      <c r="G279" s="1">
        <v>5052</v>
      </c>
      <c r="H279" s="7" t="str">
        <f t="shared" ref="H279:H284" si="79">IF($B279="N/A","N/A",IF(G279&gt;10,"No",IF(G279&lt;-10,"No","Yes")))</f>
        <v>N/A</v>
      </c>
      <c r="I279" s="8">
        <v>-0.156</v>
      </c>
      <c r="J279" s="8">
        <v>-12.2</v>
      </c>
      <c r="K279" s="1" t="s">
        <v>213</v>
      </c>
      <c r="L279" s="105" t="str">
        <f t="shared" ref="L279:L285" si="80">IF(J279="Div by 0", "N/A", IF(K279="N/A","N/A", IF(J279&gt;VALUE(MID(K279,1,2)), "No", IF(J279&lt;-1*VALUE(MID(K279,1,2)), "No", "Yes"))))</f>
        <v>N/A</v>
      </c>
    </row>
    <row r="280" spans="1:12" x14ac:dyDescent="0.2">
      <c r="A280" s="138" t="s">
        <v>691</v>
      </c>
      <c r="B280" s="1" t="s">
        <v>213</v>
      </c>
      <c r="C280" s="1">
        <v>5957</v>
      </c>
      <c r="D280" s="7" t="str">
        <f t="shared" si="74"/>
        <v>N/A</v>
      </c>
      <c r="E280" s="1">
        <v>5958</v>
      </c>
      <c r="F280" s="7" t="str">
        <f t="shared" si="78"/>
        <v>N/A</v>
      </c>
      <c r="G280" s="1">
        <v>5245</v>
      </c>
      <c r="H280" s="7" t="str">
        <f t="shared" si="79"/>
        <v>N/A</v>
      </c>
      <c r="I280" s="8">
        <v>1.6799999999999999E-2</v>
      </c>
      <c r="J280" s="8">
        <v>-12</v>
      </c>
      <c r="K280" s="1" t="s">
        <v>213</v>
      </c>
      <c r="L280" s="105" t="str">
        <f t="shared" si="80"/>
        <v>N/A</v>
      </c>
    </row>
    <row r="281" spans="1:12" x14ac:dyDescent="0.2">
      <c r="A281" s="138" t="s">
        <v>692</v>
      </c>
      <c r="B281" s="1" t="s">
        <v>213</v>
      </c>
      <c r="C281" s="1">
        <v>2406.8333333</v>
      </c>
      <c r="D281" s="7" t="str">
        <f t="shared" si="74"/>
        <v>N/A</v>
      </c>
      <c r="E281" s="1">
        <v>2391.75</v>
      </c>
      <c r="F281" s="7" t="str">
        <f t="shared" si="78"/>
        <v>N/A</v>
      </c>
      <c r="G281" s="1">
        <v>2331.9166667</v>
      </c>
      <c r="H281" s="7" t="str">
        <f t="shared" si="79"/>
        <v>N/A</v>
      </c>
      <c r="I281" s="8">
        <v>-0.627</v>
      </c>
      <c r="J281" s="8">
        <v>-2.5</v>
      </c>
      <c r="K281" s="1" t="s">
        <v>213</v>
      </c>
      <c r="L281" s="105" t="str">
        <f t="shared" si="80"/>
        <v>N/A</v>
      </c>
    </row>
    <row r="282" spans="1:12" x14ac:dyDescent="0.2">
      <c r="A282" s="138" t="s">
        <v>693</v>
      </c>
      <c r="B282" s="1" t="s">
        <v>213</v>
      </c>
      <c r="C282" s="1">
        <v>22169</v>
      </c>
      <c r="D282" s="7" t="str">
        <f t="shared" si="74"/>
        <v>N/A</v>
      </c>
      <c r="E282" s="1">
        <v>22240</v>
      </c>
      <c r="F282" s="7" t="str">
        <f t="shared" si="78"/>
        <v>N/A</v>
      </c>
      <c r="G282" s="1">
        <v>23246</v>
      </c>
      <c r="H282" s="7" t="str">
        <f t="shared" si="79"/>
        <v>N/A</v>
      </c>
      <c r="I282" s="8">
        <v>0.32029999999999997</v>
      </c>
      <c r="J282" s="8">
        <v>4.5229999999999997</v>
      </c>
      <c r="K282" s="1" t="s">
        <v>213</v>
      </c>
      <c r="L282" s="105" t="str">
        <f t="shared" si="80"/>
        <v>N/A</v>
      </c>
    </row>
    <row r="283" spans="1:12" x14ac:dyDescent="0.2">
      <c r="A283" s="138" t="s">
        <v>694</v>
      </c>
      <c r="B283" s="1" t="s">
        <v>213</v>
      </c>
      <c r="C283" s="1">
        <v>25506</v>
      </c>
      <c r="D283" s="7" t="str">
        <f t="shared" si="74"/>
        <v>N/A</v>
      </c>
      <c r="E283" s="1">
        <v>25710</v>
      </c>
      <c r="F283" s="7" t="str">
        <f t="shared" si="78"/>
        <v>N/A</v>
      </c>
      <c r="G283" s="1">
        <v>26564</v>
      </c>
      <c r="H283" s="7" t="str">
        <f t="shared" si="79"/>
        <v>N/A</v>
      </c>
      <c r="I283" s="8">
        <v>0.79979999999999996</v>
      </c>
      <c r="J283" s="8">
        <v>3.3220000000000001</v>
      </c>
      <c r="K283" s="1" t="s">
        <v>213</v>
      </c>
      <c r="L283" s="105" t="str">
        <f t="shared" si="80"/>
        <v>N/A</v>
      </c>
    </row>
    <row r="284" spans="1:12" ht="25.5" x14ac:dyDescent="0.2">
      <c r="A284" s="138" t="s">
        <v>695</v>
      </c>
      <c r="B284" s="1" t="s">
        <v>213</v>
      </c>
      <c r="C284" s="1">
        <v>20608.583332999999</v>
      </c>
      <c r="D284" s="7" t="str">
        <f t="shared" si="74"/>
        <v>N/A</v>
      </c>
      <c r="E284" s="1">
        <v>20890.5</v>
      </c>
      <c r="F284" s="7" t="str">
        <f t="shared" si="78"/>
        <v>N/A</v>
      </c>
      <c r="G284" s="1">
        <v>21157.083332999999</v>
      </c>
      <c r="H284" s="7" t="str">
        <f t="shared" si="79"/>
        <v>N/A</v>
      </c>
      <c r="I284" s="8">
        <v>1.3680000000000001</v>
      </c>
      <c r="J284" s="8">
        <v>1.276</v>
      </c>
      <c r="K284" s="1" t="s">
        <v>213</v>
      </c>
      <c r="L284" s="105" t="str">
        <f t="shared" si="80"/>
        <v>N/A</v>
      </c>
    </row>
    <row r="285" spans="1:12" x14ac:dyDescent="0.2">
      <c r="A285" s="138" t="s">
        <v>402</v>
      </c>
      <c r="B285" s="22" t="s">
        <v>290</v>
      </c>
      <c r="C285" s="4">
        <v>17.427226060999999</v>
      </c>
      <c r="D285" s="27" t="str">
        <f>IF($B285="N/A","N/A",IF(C285&lt;=40,"Yes","No"))</f>
        <v>Yes</v>
      </c>
      <c r="E285" s="4">
        <v>17.457102936999998</v>
      </c>
      <c r="F285" s="27" t="str">
        <f>IF($B285="N/A","N/A",IF(E285&lt;=40,"Yes","No"))</f>
        <v>Yes</v>
      </c>
      <c r="G285" s="4">
        <v>17.657022628</v>
      </c>
      <c r="H285" s="27" t="str">
        <f>IF($B285="N/A","N/A",IF(G285&lt;=40,"Yes","No"))</f>
        <v>Yes</v>
      </c>
      <c r="I285" s="8">
        <v>0.1714</v>
      </c>
      <c r="J285" s="8">
        <v>1.145</v>
      </c>
      <c r="K285" s="28" t="s">
        <v>736</v>
      </c>
      <c r="L285" s="105" t="str">
        <f t="shared" si="80"/>
        <v>Yes</v>
      </c>
    </row>
    <row r="286" spans="1:12" x14ac:dyDescent="0.2">
      <c r="A286" s="138" t="s">
        <v>696</v>
      </c>
      <c r="B286" s="1" t="s">
        <v>213</v>
      </c>
      <c r="C286" s="1">
        <v>52</v>
      </c>
      <c r="D286" s="7" t="str">
        <f t="shared" ref="D286:D304" si="81">IF($B286="N/A","N/A",IF(C286&gt;10,"No",IF(C286&lt;-10,"No","Yes")))</f>
        <v>N/A</v>
      </c>
      <c r="E286" s="1">
        <v>39</v>
      </c>
      <c r="F286" s="7" t="str">
        <f t="shared" ref="F286:F287" si="82">IF($B286="N/A","N/A",IF(E286&gt;10,"No",IF(E286&lt;-10,"No","Yes")))</f>
        <v>N/A</v>
      </c>
      <c r="G286" s="1">
        <v>0</v>
      </c>
      <c r="H286" s="7" t="str">
        <f t="shared" ref="H286:H287" si="83">IF($B286="N/A","N/A",IF(G286&gt;10,"No",IF(G286&lt;-10,"No","Yes")))</f>
        <v>N/A</v>
      </c>
      <c r="I286" s="8">
        <v>-25</v>
      </c>
      <c r="J286" s="8">
        <v>-100</v>
      </c>
      <c r="K286" s="1" t="s">
        <v>213</v>
      </c>
      <c r="L286" s="105" t="str">
        <f t="shared" ref="L286:L287" si="84">IF(J286="Div by 0", "N/A", IF(K286="N/A","N/A", IF(J286&gt;VALUE(MID(K286,1,2)), "No", IF(J286&lt;-1*VALUE(MID(K286,1,2)), "No", "Yes"))))</f>
        <v>N/A</v>
      </c>
    </row>
    <row r="287" spans="1:12" x14ac:dyDescent="0.2">
      <c r="A287" s="138" t="s">
        <v>697</v>
      </c>
      <c r="B287" s="1" t="s">
        <v>213</v>
      </c>
      <c r="C287" s="1">
        <v>12.666666666999999</v>
      </c>
      <c r="D287" s="7" t="str">
        <f t="shared" si="81"/>
        <v>N/A</v>
      </c>
      <c r="E287" s="1">
        <v>7.3333333332999997</v>
      </c>
      <c r="F287" s="7" t="str">
        <f t="shared" si="82"/>
        <v>N/A</v>
      </c>
      <c r="G287" s="1">
        <v>0</v>
      </c>
      <c r="H287" s="7" t="str">
        <f t="shared" si="83"/>
        <v>N/A</v>
      </c>
      <c r="I287" s="8">
        <v>-42.1</v>
      </c>
      <c r="J287" s="8">
        <v>-100</v>
      </c>
      <c r="K287" s="1" t="s">
        <v>213</v>
      </c>
      <c r="L287" s="105" t="str">
        <f t="shared" si="84"/>
        <v>N/A</v>
      </c>
    </row>
    <row r="288" spans="1:12" x14ac:dyDescent="0.2">
      <c r="A288" s="138" t="s">
        <v>698</v>
      </c>
      <c r="B288" s="1" t="s">
        <v>213</v>
      </c>
      <c r="C288" s="1">
        <v>11</v>
      </c>
      <c r="D288" s="7" t="str">
        <f t="shared" si="81"/>
        <v>N/A</v>
      </c>
      <c r="E288" s="1">
        <v>0</v>
      </c>
      <c r="F288" s="7" t="str">
        <f t="shared" ref="F288:F289" si="85">IF($B288="N/A","N/A",IF(E288&gt;10,"No",IF(E288&lt;-10,"No","Yes")))</f>
        <v>N/A</v>
      </c>
      <c r="G288" s="1">
        <v>0</v>
      </c>
      <c r="H288" s="7" t="str">
        <f t="shared" ref="H288:H289" si="86">IF($B288="N/A","N/A",IF(G288&gt;10,"No",IF(G288&lt;-10,"No","Yes")))</f>
        <v>N/A</v>
      </c>
      <c r="I288" s="8">
        <v>-100</v>
      </c>
      <c r="J288" s="8" t="s">
        <v>1748</v>
      </c>
      <c r="K288" s="1" t="s">
        <v>213</v>
      </c>
      <c r="L288" s="105" t="str">
        <f t="shared" ref="L288:L289" si="87">IF(J288="Div by 0", "N/A", IF(K288="N/A","N/A", IF(J288&gt;VALUE(MID(K288,1,2)), "No", IF(J288&lt;-1*VALUE(MID(K288,1,2)), "No", "Yes"))))</f>
        <v>N/A</v>
      </c>
    </row>
    <row r="289" spans="1:12" x14ac:dyDescent="0.2">
      <c r="A289" s="138" t="s">
        <v>710</v>
      </c>
      <c r="B289" s="1" t="s">
        <v>213</v>
      </c>
      <c r="C289" s="1">
        <v>1.9166666667000001</v>
      </c>
      <c r="D289" s="7" t="str">
        <f t="shared" si="81"/>
        <v>N/A</v>
      </c>
      <c r="E289" s="1">
        <v>0</v>
      </c>
      <c r="F289" s="7" t="str">
        <f t="shared" si="85"/>
        <v>N/A</v>
      </c>
      <c r="G289" s="1">
        <v>0</v>
      </c>
      <c r="H289" s="7" t="str">
        <f t="shared" si="86"/>
        <v>N/A</v>
      </c>
      <c r="I289" s="8">
        <v>-100</v>
      </c>
      <c r="J289" s="8" t="s">
        <v>1748</v>
      </c>
      <c r="K289" s="1" t="s">
        <v>213</v>
      </c>
      <c r="L289" s="105" t="str">
        <f t="shared" si="87"/>
        <v>N/A</v>
      </c>
    </row>
    <row r="290" spans="1:12" x14ac:dyDescent="0.2">
      <c r="A290" s="138" t="s">
        <v>699</v>
      </c>
      <c r="B290" s="1" t="s">
        <v>213</v>
      </c>
      <c r="C290" s="1">
        <v>60236</v>
      </c>
      <c r="D290" s="7" t="str">
        <f t="shared" si="81"/>
        <v>N/A</v>
      </c>
      <c r="E290" s="1">
        <v>65446</v>
      </c>
      <c r="F290" s="7" t="str">
        <f t="shared" ref="F290:F304" si="88">IF($B290="N/A","N/A",IF(E290&gt;10,"No",IF(E290&lt;-10,"No","Yes")))</f>
        <v>N/A</v>
      </c>
      <c r="G290" s="1">
        <v>58387</v>
      </c>
      <c r="H290" s="7" t="str">
        <f t="shared" ref="H290:H304" si="89">IF($B290="N/A","N/A",IF(G290&gt;10,"No",IF(G290&lt;-10,"No","Yes")))</f>
        <v>N/A</v>
      </c>
      <c r="I290" s="8">
        <v>8.6489999999999991</v>
      </c>
      <c r="J290" s="8">
        <v>-10.8</v>
      </c>
      <c r="K290" s="1" t="s">
        <v>213</v>
      </c>
      <c r="L290" s="105" t="str">
        <f t="shared" ref="L290:L301" si="90">IF(J290="Div by 0", "N/A", IF(K290="N/A","N/A", IF(J290&gt;VALUE(MID(K290,1,2)), "No", IF(J290&lt;-1*VALUE(MID(K290,1,2)), "No", "Yes"))))</f>
        <v>N/A</v>
      </c>
    </row>
    <row r="291" spans="1:12" x14ac:dyDescent="0.2">
      <c r="A291" s="138" t="s">
        <v>700</v>
      </c>
      <c r="B291" s="1" t="s">
        <v>213</v>
      </c>
      <c r="C291" s="1">
        <v>85486</v>
      </c>
      <c r="D291" s="7" t="str">
        <f t="shared" si="81"/>
        <v>N/A</v>
      </c>
      <c r="E291" s="1">
        <v>91158</v>
      </c>
      <c r="F291" s="7" t="str">
        <f t="shared" si="88"/>
        <v>N/A</v>
      </c>
      <c r="G291" s="1">
        <v>77641</v>
      </c>
      <c r="H291" s="7" t="str">
        <f t="shared" si="89"/>
        <v>N/A</v>
      </c>
      <c r="I291" s="8">
        <v>6.6349999999999998</v>
      </c>
      <c r="J291" s="8">
        <v>-14.8</v>
      </c>
      <c r="K291" s="1" t="s">
        <v>213</v>
      </c>
      <c r="L291" s="105" t="str">
        <f t="shared" si="90"/>
        <v>N/A</v>
      </c>
    </row>
    <row r="292" spans="1:12" x14ac:dyDescent="0.2">
      <c r="A292" s="138" t="s">
        <v>718</v>
      </c>
      <c r="B292" s="22" t="s">
        <v>213</v>
      </c>
      <c r="C292" s="9">
        <v>20.719182088</v>
      </c>
      <c r="D292" s="7" t="str">
        <f t="shared" si="81"/>
        <v>N/A</v>
      </c>
      <c r="E292" s="9">
        <v>23.403321705</v>
      </c>
      <c r="F292" s="7" t="str">
        <f t="shared" si="88"/>
        <v>N/A</v>
      </c>
      <c r="G292" s="9">
        <v>25.559948995999999</v>
      </c>
      <c r="H292" s="7" t="str">
        <f t="shared" si="89"/>
        <v>N/A</v>
      </c>
      <c r="I292" s="8">
        <v>12.95</v>
      </c>
      <c r="J292" s="8">
        <v>9.2149999999999999</v>
      </c>
      <c r="K292" s="22" t="s">
        <v>213</v>
      </c>
      <c r="L292" s="105" t="str">
        <f t="shared" si="90"/>
        <v>N/A</v>
      </c>
    </row>
    <row r="293" spans="1:12" x14ac:dyDescent="0.2">
      <c r="A293" s="138" t="s">
        <v>711</v>
      </c>
      <c r="B293" s="1" t="s">
        <v>213</v>
      </c>
      <c r="C293" s="1">
        <v>44479.916666999998</v>
      </c>
      <c r="D293" s="7" t="str">
        <f t="shared" si="81"/>
        <v>N/A</v>
      </c>
      <c r="E293" s="1">
        <v>49967.916666999998</v>
      </c>
      <c r="F293" s="7" t="str">
        <f t="shared" si="88"/>
        <v>N/A</v>
      </c>
      <c r="G293" s="1">
        <v>43062.416666999998</v>
      </c>
      <c r="H293" s="7" t="str">
        <f t="shared" si="89"/>
        <v>N/A</v>
      </c>
      <c r="I293" s="8">
        <v>12.34</v>
      </c>
      <c r="J293" s="8">
        <v>-13.8</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196</v>
      </c>
      <c r="D296" s="7" t="str">
        <f t="shared" si="81"/>
        <v>N/A</v>
      </c>
      <c r="E296" s="1">
        <v>249</v>
      </c>
      <c r="F296" s="7" t="str">
        <f t="shared" si="88"/>
        <v>N/A</v>
      </c>
      <c r="G296" s="1">
        <v>245</v>
      </c>
      <c r="H296" s="7" t="str">
        <f t="shared" si="89"/>
        <v>N/A</v>
      </c>
      <c r="I296" s="8">
        <v>27.04</v>
      </c>
      <c r="J296" s="8">
        <v>-1.61</v>
      </c>
      <c r="K296" s="1" t="s">
        <v>213</v>
      </c>
      <c r="L296" s="105" t="str">
        <f t="shared" si="90"/>
        <v>N/A</v>
      </c>
    </row>
    <row r="297" spans="1:12" x14ac:dyDescent="0.2">
      <c r="A297" s="138" t="s">
        <v>713</v>
      </c>
      <c r="B297" s="1" t="s">
        <v>213</v>
      </c>
      <c r="C297" s="1">
        <v>96.5</v>
      </c>
      <c r="D297" s="7" t="str">
        <f t="shared" si="81"/>
        <v>N/A</v>
      </c>
      <c r="E297" s="1">
        <v>110.66666667</v>
      </c>
      <c r="F297" s="7" t="str">
        <f t="shared" si="88"/>
        <v>N/A</v>
      </c>
      <c r="G297" s="1">
        <v>122.83333333</v>
      </c>
      <c r="H297" s="7" t="str">
        <f t="shared" si="89"/>
        <v>N/A</v>
      </c>
      <c r="I297" s="8">
        <v>14.68</v>
      </c>
      <c r="J297" s="8">
        <v>10.99</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21861</v>
      </c>
      <c r="D302" s="7" t="str">
        <f t="shared" si="81"/>
        <v>N/A</v>
      </c>
      <c r="E302" s="1">
        <v>19651</v>
      </c>
      <c r="F302" s="7" t="str">
        <f t="shared" si="88"/>
        <v>N/A</v>
      </c>
      <c r="G302" s="1">
        <v>17052</v>
      </c>
      <c r="H302" s="7" t="str">
        <f t="shared" si="89"/>
        <v>N/A</v>
      </c>
      <c r="I302" s="8">
        <v>-10.1</v>
      </c>
      <c r="J302" s="8">
        <v>-13.2</v>
      </c>
      <c r="K302" s="1" t="s">
        <v>213</v>
      </c>
      <c r="L302" s="105" t="str">
        <f t="shared" ref="L302:L304" si="91">IF(J302="Div by 0", "N/A", IF(K302="N/A","N/A", IF(J302&gt;VALUE(MID(K302,1,2)), "No", IF(J302&lt;-1*VALUE(MID(K302,1,2)), "No", "Yes"))))</f>
        <v>N/A</v>
      </c>
    </row>
    <row r="303" spans="1:12" x14ac:dyDescent="0.2">
      <c r="A303" s="138" t="s">
        <v>705</v>
      </c>
      <c r="B303" s="1" t="s">
        <v>213</v>
      </c>
      <c r="C303" s="1">
        <v>25261</v>
      </c>
      <c r="D303" s="7" t="str">
        <f t="shared" si="81"/>
        <v>N/A</v>
      </c>
      <c r="E303" s="1">
        <v>22662</v>
      </c>
      <c r="F303" s="7" t="str">
        <f t="shared" si="88"/>
        <v>N/A</v>
      </c>
      <c r="G303" s="1">
        <v>19106</v>
      </c>
      <c r="H303" s="7" t="str">
        <f t="shared" si="89"/>
        <v>N/A</v>
      </c>
      <c r="I303" s="8">
        <v>-10.3</v>
      </c>
      <c r="J303" s="8">
        <v>-15.7</v>
      </c>
      <c r="K303" s="1" t="s">
        <v>213</v>
      </c>
      <c r="L303" s="105" t="str">
        <f t="shared" si="91"/>
        <v>N/A</v>
      </c>
    </row>
    <row r="304" spans="1:12" x14ac:dyDescent="0.2">
      <c r="A304" s="138" t="s">
        <v>716</v>
      </c>
      <c r="B304" s="1" t="s">
        <v>213</v>
      </c>
      <c r="C304" s="1">
        <v>15849.333333</v>
      </c>
      <c r="D304" s="7" t="str">
        <f t="shared" si="81"/>
        <v>N/A</v>
      </c>
      <c r="E304" s="1">
        <v>14943.5</v>
      </c>
      <c r="F304" s="7" t="str">
        <f t="shared" si="88"/>
        <v>N/A</v>
      </c>
      <c r="G304" s="1">
        <v>9766.0833332999991</v>
      </c>
      <c r="H304" s="7" t="str">
        <f t="shared" si="89"/>
        <v>N/A</v>
      </c>
      <c r="I304" s="8">
        <v>-5.72</v>
      </c>
      <c r="J304" s="8">
        <v>-34.6</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111144</v>
      </c>
      <c r="D309" s="1" t="s">
        <v>213</v>
      </c>
      <c r="E309" s="1">
        <v>114200</v>
      </c>
      <c r="F309" s="1" t="s">
        <v>213</v>
      </c>
      <c r="G309" s="1">
        <v>104608</v>
      </c>
      <c r="H309" s="1" t="s">
        <v>213</v>
      </c>
      <c r="I309" s="8">
        <v>2.75</v>
      </c>
      <c r="J309" s="8">
        <v>-8.4</v>
      </c>
      <c r="K309" s="1" t="s">
        <v>213</v>
      </c>
      <c r="L309" s="105" t="str">
        <f>IF(J309="Div by 0", "N/A", IF(K309="N/A","N/A", IF(J309&gt;VALUE(MID(K309,1,2)), "No", IF(J309&lt;-1*VALUE(MID(K309,1,2)), "No", "Yes"))))</f>
        <v>N/A</v>
      </c>
    </row>
    <row r="310" spans="1:12" x14ac:dyDescent="0.2">
      <c r="A310" s="157" t="s">
        <v>73</v>
      </c>
      <c r="B310" s="22" t="s">
        <v>213</v>
      </c>
      <c r="C310" s="23">
        <v>795009</v>
      </c>
      <c r="D310" s="27" t="str">
        <f>IF($B310="N/A","N/A",IF(C310&gt;10,"No",IF(C310&lt;-10,"No","Yes")))</f>
        <v>N/A</v>
      </c>
      <c r="E310" s="23">
        <v>814173</v>
      </c>
      <c r="F310" s="27" t="str">
        <f>IF($B310="N/A","N/A",IF(E310&gt;10,"No",IF(E310&lt;-10,"No","Yes")))</f>
        <v>N/A</v>
      </c>
      <c r="G310" s="23">
        <v>824089</v>
      </c>
      <c r="H310" s="27" t="str">
        <f>IF($B310="N/A","N/A",IF(G310&gt;10,"No",IF(G310&lt;-10,"No","Yes")))</f>
        <v>N/A</v>
      </c>
      <c r="I310" s="8">
        <v>2.411</v>
      </c>
      <c r="J310" s="8">
        <v>1.218</v>
      </c>
      <c r="K310" s="28" t="s">
        <v>736</v>
      </c>
      <c r="L310" s="105" t="str">
        <f t="shared" ref="L310:L339" si="92">IF(J310="Div by 0", "N/A", IF(K310="N/A","N/A", IF(J310&gt;VALUE(MID(K310,1,2)), "No", IF(J310&lt;-1*VALUE(MID(K310,1,2)), "No", "Yes"))))</f>
        <v>Yes</v>
      </c>
    </row>
    <row r="311" spans="1:12" x14ac:dyDescent="0.2">
      <c r="A311" s="156" t="s">
        <v>182</v>
      </c>
      <c r="B311" s="22" t="s">
        <v>213</v>
      </c>
      <c r="C311" s="23">
        <v>58442</v>
      </c>
      <c r="D311" s="7" t="str">
        <f t="shared" ref="D311:D314" si="93">IF($B311="N/A","N/A",IF(C311&gt;10,"No",IF(C311&lt;-10,"No","Yes")))</f>
        <v>N/A</v>
      </c>
      <c r="E311" s="23">
        <v>58476</v>
      </c>
      <c r="F311" s="7" t="str">
        <f t="shared" ref="F311:F314" si="94">IF($B311="N/A","N/A",IF(E311&gt;10,"No",IF(E311&lt;-10,"No","Yes")))</f>
        <v>N/A</v>
      </c>
      <c r="G311" s="23">
        <v>58937</v>
      </c>
      <c r="H311" s="7" t="str">
        <f t="shared" ref="H311:H314" si="95">IF($B311="N/A","N/A",IF(G311&gt;10,"No",IF(G311&lt;-10,"No","Yes")))</f>
        <v>N/A</v>
      </c>
      <c r="I311" s="8">
        <v>5.8200000000000002E-2</v>
      </c>
      <c r="J311" s="8">
        <v>0.78839999999999999</v>
      </c>
      <c r="K311" s="28" t="s">
        <v>736</v>
      </c>
      <c r="L311" s="105" t="str">
        <f>IF(J311="Div by 0", "N/A", IF(OR(J311="N/A",K311="N/A"),"N/A", IF(J311&gt;VALUE(MID(K311,1,2)), "No", IF(J311&lt;-1*VALUE(MID(K311,1,2)), "No", "Yes"))))</f>
        <v>Yes</v>
      </c>
    </row>
    <row r="312" spans="1:12" x14ac:dyDescent="0.2">
      <c r="A312" s="156" t="s">
        <v>183</v>
      </c>
      <c r="B312" s="22" t="s">
        <v>213</v>
      </c>
      <c r="C312" s="23">
        <v>115539</v>
      </c>
      <c r="D312" s="7" t="str">
        <f t="shared" si="93"/>
        <v>N/A</v>
      </c>
      <c r="E312" s="23">
        <v>118165</v>
      </c>
      <c r="F312" s="7" t="str">
        <f t="shared" si="94"/>
        <v>N/A</v>
      </c>
      <c r="G312" s="23">
        <v>117979</v>
      </c>
      <c r="H312" s="7" t="str">
        <f t="shared" si="95"/>
        <v>N/A</v>
      </c>
      <c r="I312" s="8">
        <v>2.2730000000000001</v>
      </c>
      <c r="J312" s="8">
        <v>-0.157</v>
      </c>
      <c r="K312" s="28" t="s">
        <v>736</v>
      </c>
      <c r="L312" s="105" t="str">
        <f t="shared" ref="L312:L314" si="96">IF(J312="Div by 0", "N/A", IF(OR(J312="N/A",K312="N/A"),"N/A", IF(J312&gt;VALUE(MID(K312,1,2)), "No", IF(J312&lt;-1*VALUE(MID(K312,1,2)), "No", "Yes"))))</f>
        <v>Yes</v>
      </c>
    </row>
    <row r="313" spans="1:12" x14ac:dyDescent="0.2">
      <c r="A313" s="156" t="s">
        <v>184</v>
      </c>
      <c r="B313" s="22" t="s">
        <v>213</v>
      </c>
      <c r="C313" s="23">
        <v>465746</v>
      </c>
      <c r="D313" s="7" t="str">
        <f t="shared" si="93"/>
        <v>N/A</v>
      </c>
      <c r="E313" s="23">
        <v>474697</v>
      </c>
      <c r="F313" s="7" t="str">
        <f t="shared" si="94"/>
        <v>N/A</v>
      </c>
      <c r="G313" s="23">
        <v>496926</v>
      </c>
      <c r="H313" s="7" t="str">
        <f t="shared" si="95"/>
        <v>N/A</v>
      </c>
      <c r="I313" s="8">
        <v>1.9219999999999999</v>
      </c>
      <c r="J313" s="8">
        <v>4.6829999999999998</v>
      </c>
      <c r="K313" s="28" t="s">
        <v>736</v>
      </c>
      <c r="L313" s="105" t="str">
        <f t="shared" si="96"/>
        <v>Yes</v>
      </c>
    </row>
    <row r="314" spans="1:12" x14ac:dyDescent="0.2">
      <c r="A314" s="152" t="s">
        <v>185</v>
      </c>
      <c r="B314" s="22" t="s">
        <v>213</v>
      </c>
      <c r="C314" s="23">
        <v>155282</v>
      </c>
      <c r="D314" s="7" t="str">
        <f t="shared" si="93"/>
        <v>N/A</v>
      </c>
      <c r="E314" s="23">
        <v>162835</v>
      </c>
      <c r="F314" s="7" t="str">
        <f t="shared" si="94"/>
        <v>N/A</v>
      </c>
      <c r="G314" s="23">
        <v>150247</v>
      </c>
      <c r="H314" s="7" t="str">
        <f t="shared" si="95"/>
        <v>N/A</v>
      </c>
      <c r="I314" s="8">
        <v>4.8639999999999999</v>
      </c>
      <c r="J314" s="8">
        <v>-7.73</v>
      </c>
      <c r="K314" s="28" t="s">
        <v>736</v>
      </c>
      <c r="L314" s="105" t="str">
        <f t="shared" si="96"/>
        <v>Yes</v>
      </c>
    </row>
    <row r="315" spans="1:12" x14ac:dyDescent="0.2">
      <c r="A315" s="156" t="s">
        <v>1099</v>
      </c>
      <c r="B315" s="9" t="s">
        <v>213</v>
      </c>
      <c r="C315" s="23">
        <v>466085</v>
      </c>
      <c r="D315" s="5" t="str">
        <f t="shared" ref="D315:F318" si="97">IF($B315="N/A","N/A",IF(C315&lt;0,"No","Yes"))</f>
        <v>N/A</v>
      </c>
      <c r="E315" s="23">
        <v>475544</v>
      </c>
      <c r="F315" s="5" t="str">
        <f t="shared" si="97"/>
        <v>N/A</v>
      </c>
      <c r="G315" s="23">
        <v>496956</v>
      </c>
      <c r="H315" s="5" t="str">
        <f t="shared" ref="H315:H318" si="98">IF($B315="N/A","N/A",IF(G315&lt;0,"No","Yes"))</f>
        <v>N/A</v>
      </c>
      <c r="I315" s="8">
        <v>2.0289999999999999</v>
      </c>
      <c r="J315" s="8">
        <v>4.5030000000000001</v>
      </c>
      <c r="K315" s="1" t="s">
        <v>735</v>
      </c>
      <c r="L315" s="105" t="str">
        <f>IF(J315="Div by 0", "N/A", IF(OR(J315="N/A",K315="N/A"),"N/A", IF(J315&gt;VALUE(MID(K315,1,2)), "No", IF(J315&lt;-1*VALUE(MID(K315,1,2)), "No", "Yes"))))</f>
        <v>Yes</v>
      </c>
    </row>
    <row r="316" spans="1:12" x14ac:dyDescent="0.2">
      <c r="A316" s="156" t="s">
        <v>430</v>
      </c>
      <c r="B316" s="9" t="s">
        <v>213</v>
      </c>
      <c r="C316" s="23">
        <v>21429</v>
      </c>
      <c r="D316" s="5" t="str">
        <f t="shared" si="97"/>
        <v>N/A</v>
      </c>
      <c r="E316" s="23">
        <v>20652</v>
      </c>
      <c r="F316" s="5" t="str">
        <f t="shared" si="97"/>
        <v>N/A</v>
      </c>
      <c r="G316" s="23">
        <v>19860</v>
      </c>
      <c r="H316" s="5" t="str">
        <f t="shared" si="98"/>
        <v>N/A</v>
      </c>
      <c r="I316" s="8">
        <v>-3.63</v>
      </c>
      <c r="J316" s="8">
        <v>-3.83</v>
      </c>
      <c r="K316" s="1" t="s">
        <v>735</v>
      </c>
      <c r="L316" s="105" t="str">
        <f t="shared" ref="L316:L318" si="99">IF(J316="Div by 0", "N/A", IF(OR(J316="N/A",K316="N/A"),"N/A", IF(J316&gt;VALUE(MID(K316,1,2)), "No", IF(J316&lt;-1*VALUE(MID(K316,1,2)), "No", "Yes"))))</f>
        <v>Yes</v>
      </c>
    </row>
    <row r="317" spans="1:12" x14ac:dyDescent="0.2">
      <c r="A317" s="156" t="s">
        <v>431</v>
      </c>
      <c r="B317" s="9" t="s">
        <v>213</v>
      </c>
      <c r="C317" s="23">
        <v>238627</v>
      </c>
      <c r="D317" s="5" t="str">
        <f t="shared" si="97"/>
        <v>N/A</v>
      </c>
      <c r="E317" s="23">
        <v>248516</v>
      </c>
      <c r="F317" s="5" t="str">
        <f t="shared" si="97"/>
        <v>N/A</v>
      </c>
      <c r="G317" s="23">
        <v>237558</v>
      </c>
      <c r="H317" s="5" t="str">
        <f t="shared" si="98"/>
        <v>N/A</v>
      </c>
      <c r="I317" s="8">
        <v>4.1440000000000001</v>
      </c>
      <c r="J317" s="8">
        <v>-4.41</v>
      </c>
      <c r="K317" s="1" t="s">
        <v>735</v>
      </c>
      <c r="L317" s="105" t="str">
        <f t="shared" si="99"/>
        <v>Yes</v>
      </c>
    </row>
    <row r="318" spans="1:12" x14ac:dyDescent="0.2">
      <c r="A318" s="156" t="s">
        <v>1100</v>
      </c>
      <c r="B318" s="9" t="s">
        <v>213</v>
      </c>
      <c r="C318" s="23">
        <v>46642</v>
      </c>
      <c r="D318" s="5" t="str">
        <f t="shared" si="97"/>
        <v>N/A</v>
      </c>
      <c r="E318" s="23">
        <v>46185</v>
      </c>
      <c r="F318" s="5" t="str">
        <f t="shared" si="97"/>
        <v>N/A</v>
      </c>
      <c r="G318" s="23">
        <v>46768</v>
      </c>
      <c r="H318" s="5" t="str">
        <f t="shared" si="98"/>
        <v>N/A</v>
      </c>
      <c r="I318" s="8">
        <v>-0.98</v>
      </c>
      <c r="J318" s="8">
        <v>1.262</v>
      </c>
      <c r="K318" s="1" t="s">
        <v>735</v>
      </c>
      <c r="L318" s="105" t="str">
        <f t="shared" si="99"/>
        <v>Yes</v>
      </c>
    </row>
    <row r="319" spans="1:12" x14ac:dyDescent="0.2">
      <c r="A319" s="156" t="s">
        <v>98</v>
      </c>
      <c r="B319" s="22" t="s">
        <v>291</v>
      </c>
      <c r="C319" s="4">
        <v>89.553200027000003</v>
      </c>
      <c r="D319" s="27" t="str">
        <f>IF($B319="N/A","N/A",IF(C319&gt;80,"Yes","No"))</f>
        <v>Yes</v>
      </c>
      <c r="E319" s="4">
        <v>89.075908928000004</v>
      </c>
      <c r="F319" s="27" t="str">
        <f>IF($B319="N/A","N/A",IF(E319&gt;80,"Yes","No"))</f>
        <v>Yes</v>
      </c>
      <c r="G319" s="4">
        <v>90.511704440000003</v>
      </c>
      <c r="H319" s="27" t="str">
        <f>IF($B319="N/A","N/A",IF(G319&gt;80,"Yes","No"))</f>
        <v>Yes</v>
      </c>
      <c r="I319" s="8">
        <v>-0.53300000000000003</v>
      </c>
      <c r="J319" s="8">
        <v>1.6120000000000001</v>
      </c>
      <c r="K319" s="28" t="s">
        <v>736</v>
      </c>
      <c r="L319" s="105" t="str">
        <f t="shared" si="92"/>
        <v>Yes</v>
      </c>
    </row>
    <row r="320" spans="1:12" x14ac:dyDescent="0.2">
      <c r="A320" s="156" t="s">
        <v>332</v>
      </c>
      <c r="B320" s="22" t="s">
        <v>278</v>
      </c>
      <c r="C320" s="4">
        <v>0.31609705049999998</v>
      </c>
      <c r="D320" s="27" t="str">
        <f>IF($B320="N/A","N/A",IF(C320&gt;=5,"No",IF(C320&lt;0,"No","Yes")))</f>
        <v>Yes</v>
      </c>
      <c r="E320" s="4">
        <v>0.2967428298</v>
      </c>
      <c r="F320" s="27" t="str">
        <f>IF($B320="N/A","N/A",IF(E320&gt;=5,"No",IF(E320&lt;0,"No","Yes")))</f>
        <v>Yes</v>
      </c>
      <c r="G320" s="4">
        <v>0.30627759869999999</v>
      </c>
      <c r="H320" s="27" t="str">
        <f>IF($B320="N/A","N/A",IF(G320&gt;=5,"No",IF(G320&lt;0,"No","Yes")))</f>
        <v>Yes</v>
      </c>
      <c r="I320" s="8">
        <v>-6.12</v>
      </c>
      <c r="J320" s="8">
        <v>3.2130000000000001</v>
      </c>
      <c r="K320" s="28" t="s">
        <v>736</v>
      </c>
      <c r="L320" s="105" t="str">
        <f t="shared" si="92"/>
        <v>Yes</v>
      </c>
    </row>
    <row r="321" spans="1:12" x14ac:dyDescent="0.2">
      <c r="A321" s="156" t="s">
        <v>340</v>
      </c>
      <c r="B321" s="30" t="s">
        <v>278</v>
      </c>
      <c r="C321" s="4">
        <v>2.6073918659999999</v>
      </c>
      <c r="D321" s="27" t="str">
        <f>IF($B321="N/A","N/A",IF(C321&gt;=5,"No",IF(C321&lt;0,"No","Yes")))</f>
        <v>Yes</v>
      </c>
      <c r="E321" s="4">
        <v>2.5821293508999998</v>
      </c>
      <c r="F321" s="27" t="str">
        <f>IF($B321="N/A","N/A",IF(E321&gt;=5,"No",IF(E321&lt;0,"No","Yes")))</f>
        <v>Yes</v>
      </c>
      <c r="G321" s="4">
        <v>2.5854003632999998</v>
      </c>
      <c r="H321" s="27" t="str">
        <f>IF($B321="N/A","N/A",IF(G321&gt;=5,"No",IF(G321&lt;0,"No","Yes")))</f>
        <v>Yes</v>
      </c>
      <c r="I321" s="8">
        <v>-0.96899999999999997</v>
      </c>
      <c r="J321" s="8">
        <v>0.12670000000000001</v>
      </c>
      <c r="K321" s="28" t="s">
        <v>736</v>
      </c>
      <c r="L321" s="105" t="str">
        <f t="shared" si="92"/>
        <v>Yes</v>
      </c>
    </row>
    <row r="322" spans="1:12" x14ac:dyDescent="0.2">
      <c r="A322" s="156" t="s">
        <v>333</v>
      </c>
      <c r="B322" s="30" t="s">
        <v>278</v>
      </c>
      <c r="C322" s="4">
        <v>1.6352016E-3</v>
      </c>
      <c r="D322" s="27" t="str">
        <f>IF($B322="N/A","N/A",IF(C322&gt;=5,"No",IF(C322&lt;0,"No","Yes")))</f>
        <v>Yes</v>
      </c>
      <c r="E322" s="4">
        <v>1.2282402000000001E-3</v>
      </c>
      <c r="F322" s="27" t="str">
        <f>IF($B322="N/A","N/A",IF(E322&gt;=5,"No",IF(E322&lt;0,"No","Yes")))</f>
        <v>Yes</v>
      </c>
      <c r="G322" s="4">
        <v>0</v>
      </c>
      <c r="H322" s="27" t="str">
        <f>IF($B322="N/A","N/A",IF(G322&gt;=5,"No",IF(G322&lt;0,"No","Yes")))</f>
        <v>Yes</v>
      </c>
      <c r="I322" s="8">
        <v>-24.9</v>
      </c>
      <c r="J322" s="8">
        <v>-100</v>
      </c>
      <c r="K322" s="28" t="s">
        <v>736</v>
      </c>
      <c r="L322" s="105" t="str">
        <f t="shared" si="92"/>
        <v>No</v>
      </c>
    </row>
    <row r="323" spans="1:12" x14ac:dyDescent="0.2">
      <c r="A323" s="156" t="s">
        <v>334</v>
      </c>
      <c r="B323" s="30" t="s">
        <v>292</v>
      </c>
      <c r="C323" s="4">
        <v>2.515695E-4</v>
      </c>
      <c r="D323" s="27" t="str">
        <f>IF($B323="N/A","N/A",IF(C323&gt;0,"No",IF(C323&lt;0,"No","Yes")))</f>
        <v>No</v>
      </c>
      <c r="E323" s="4">
        <v>0</v>
      </c>
      <c r="F323" s="27" t="str">
        <f>IF($B323="N/A","N/A",IF(E323&gt;0,"No",IF(E323&lt;0,"No","Yes")))</f>
        <v>Yes</v>
      </c>
      <c r="G323" s="4">
        <v>0</v>
      </c>
      <c r="H323" s="27" t="str">
        <f>IF($B323="N/A","N/A",IF(G323&gt;0,"No",IF(G323&lt;0,"No","Yes")))</f>
        <v>Yes</v>
      </c>
      <c r="I323" s="8">
        <v>-100</v>
      </c>
      <c r="J323" s="8" t="s">
        <v>1748</v>
      </c>
      <c r="K323" s="28" t="s">
        <v>736</v>
      </c>
      <c r="L323" s="105" t="str">
        <f t="shared" si="92"/>
        <v>N/A</v>
      </c>
    </row>
    <row r="324" spans="1:12" x14ac:dyDescent="0.2">
      <c r="A324" s="156" t="s">
        <v>335</v>
      </c>
      <c r="B324" s="30" t="s">
        <v>278</v>
      </c>
      <c r="C324" s="4">
        <v>5.5401888532000001</v>
      </c>
      <c r="D324" s="27" t="str">
        <f>IF($B324="N/A","N/A",IF(C324&gt;=5,"No",IF(C324&lt;0,"No","Yes")))</f>
        <v>No</v>
      </c>
      <c r="E324" s="4">
        <v>6.1452541412999997</v>
      </c>
      <c r="F324" s="27" t="str">
        <f>IF($B324="N/A","N/A",IF(E324&gt;=5,"No",IF(E324&lt;0,"No","Yes")))</f>
        <v>No</v>
      </c>
      <c r="G324" s="4">
        <v>5.0213023108000003</v>
      </c>
      <c r="H324" s="27" t="str">
        <f>IF($B324="N/A","N/A",IF(G324&gt;=5,"No",IF(G324&lt;0,"No","Yes")))</f>
        <v>No</v>
      </c>
      <c r="I324" s="8">
        <v>10.92</v>
      </c>
      <c r="J324" s="8">
        <v>-18.3</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1.18237655E-2</v>
      </c>
      <c r="D326" s="27" t="str">
        <f t="shared" si="100"/>
        <v>No</v>
      </c>
      <c r="E326" s="4">
        <v>1.09313377E-2</v>
      </c>
      <c r="F326" s="27" t="str">
        <f t="shared" si="101"/>
        <v>No</v>
      </c>
      <c r="G326" s="4">
        <v>2.06288398E-2</v>
      </c>
      <c r="H326" s="27" t="str">
        <f t="shared" si="102"/>
        <v>No</v>
      </c>
      <c r="I326" s="8">
        <v>-7.55</v>
      </c>
      <c r="J326" s="8">
        <v>88.71</v>
      </c>
      <c r="K326" s="28" t="s">
        <v>736</v>
      </c>
      <c r="L326" s="105" t="str">
        <f t="shared" si="92"/>
        <v>No</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1.9694116669999999</v>
      </c>
      <c r="D330" s="27" t="str">
        <f>IF($B330="N/A","N/A",IF(C330&gt;10,"No",IF(C330&lt;-10,"No","Yes")))</f>
        <v>N/A</v>
      </c>
      <c r="E330" s="4">
        <v>1.8878051715999999</v>
      </c>
      <c r="F330" s="27" t="str">
        <f>IF($B330="N/A","N/A",IF(E330&gt;10,"No",IF(E330&lt;-10,"No","Yes")))</f>
        <v>N/A</v>
      </c>
      <c r="G330" s="4">
        <v>1.5546864477</v>
      </c>
      <c r="H330" s="27" t="str">
        <f>IF($B330="N/A","N/A",IF(G330&gt;10,"No",IF(G330&lt;-10,"No","Yes")))</f>
        <v>N/A</v>
      </c>
      <c r="I330" s="8">
        <v>-4.1399999999999997</v>
      </c>
      <c r="J330" s="8">
        <v>-17.600000000000001</v>
      </c>
      <c r="K330" s="28" t="s">
        <v>736</v>
      </c>
      <c r="L330" s="105" t="str">
        <f t="shared" si="92"/>
        <v>No</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11.833576727000001</v>
      </c>
      <c r="D334" s="27" t="str">
        <f>IF($B334="N/A","N/A",IF(C334&gt;15,"No",IF(C334&lt;2,"No","Yes")))</f>
        <v>Yes</v>
      </c>
      <c r="E334" s="4">
        <v>12.708232771</v>
      </c>
      <c r="F334" s="27" t="str">
        <f>IF($B334="N/A","N/A",IF(E334&gt;15,"No",IF(E334&lt;2,"No","Yes")))</f>
        <v>Yes</v>
      </c>
      <c r="G334" s="4">
        <v>12.042995356</v>
      </c>
      <c r="H334" s="27" t="str">
        <f>IF($B334="N/A","N/A",IF(G334&gt;15,"No",IF(G334&lt;2,"No","Yes")))</f>
        <v>Yes</v>
      </c>
      <c r="I334" s="8">
        <v>7.391</v>
      </c>
      <c r="J334" s="8">
        <v>-5.23</v>
      </c>
      <c r="K334" s="28" t="s">
        <v>736</v>
      </c>
      <c r="L334" s="105" t="str">
        <f t="shared" si="92"/>
        <v>Yes</v>
      </c>
    </row>
    <row r="335" spans="1:12" x14ac:dyDescent="0.2">
      <c r="A335" s="156" t="s">
        <v>1106</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736</v>
      </c>
      <c r="L335" s="105" t="str">
        <f t="shared" si="92"/>
        <v>N/A</v>
      </c>
    </row>
    <row r="336" spans="1:12" x14ac:dyDescent="0.2">
      <c r="A336" s="156" t="s">
        <v>1659</v>
      </c>
      <c r="B336" s="22" t="s">
        <v>213</v>
      </c>
      <c r="C336" s="23">
        <v>64397</v>
      </c>
      <c r="D336" s="27" t="str">
        <f>IF($B336="N/A","N/A",IF(C336&gt;10,"No",IF(C336&lt;-10,"No","Yes")))</f>
        <v>N/A</v>
      </c>
      <c r="E336" s="23">
        <v>73121</v>
      </c>
      <c r="F336" s="27" t="str">
        <f>IF($B336="N/A","N/A",IF(E336&gt;10,"No",IF(E336&lt;-10,"No","Yes")))</f>
        <v>N/A</v>
      </c>
      <c r="G336" s="23">
        <v>86933</v>
      </c>
      <c r="H336" s="27" t="str">
        <f>IF($B336="N/A","N/A",IF(G336&gt;10,"No",IF(G336&lt;-10,"No","Yes")))</f>
        <v>N/A</v>
      </c>
      <c r="I336" s="8">
        <v>13.55</v>
      </c>
      <c r="J336" s="8">
        <v>18.89</v>
      </c>
      <c r="K336" s="28" t="s">
        <v>736</v>
      </c>
      <c r="L336" s="105" t="str">
        <f t="shared" si="92"/>
        <v>No</v>
      </c>
    </row>
    <row r="337" spans="1:12" x14ac:dyDescent="0.2">
      <c r="A337" s="156" t="s">
        <v>1660</v>
      </c>
      <c r="B337" s="22" t="s">
        <v>213</v>
      </c>
      <c r="C337" s="23">
        <v>1319</v>
      </c>
      <c r="D337" s="27" t="str">
        <f>IF($B337="N/A","N/A",IF(C337&gt;10,"No",IF(C337&lt;-10,"No","Yes")))</f>
        <v>N/A</v>
      </c>
      <c r="E337" s="23">
        <v>1532</v>
      </c>
      <c r="F337" s="27" t="str">
        <f>IF($B337="N/A","N/A",IF(E337&gt;10,"No",IF(E337&lt;-10,"No","Yes")))</f>
        <v>N/A</v>
      </c>
      <c r="G337" s="23">
        <v>1944</v>
      </c>
      <c r="H337" s="27" t="str">
        <f>IF($B337="N/A","N/A",IF(G337&gt;10,"No",IF(G337&lt;-10,"No","Yes")))</f>
        <v>N/A</v>
      </c>
      <c r="I337" s="8">
        <v>16.149999999999999</v>
      </c>
      <c r="J337" s="8">
        <v>26.89</v>
      </c>
      <c r="K337" s="28" t="s">
        <v>736</v>
      </c>
      <c r="L337" s="105" t="str">
        <f t="shared" si="92"/>
        <v>No</v>
      </c>
    </row>
    <row r="338" spans="1:12" x14ac:dyDescent="0.2">
      <c r="A338" s="156" t="s">
        <v>1661</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1748</v>
      </c>
      <c r="J338" s="8" t="s">
        <v>1748</v>
      </c>
      <c r="K338" s="28" t="s">
        <v>736</v>
      </c>
      <c r="L338" s="105" t="str">
        <f t="shared" si="92"/>
        <v>N/A</v>
      </c>
    </row>
    <row r="339" spans="1:12" x14ac:dyDescent="0.2">
      <c r="A339" s="159" t="s">
        <v>1662</v>
      </c>
      <c r="B339" s="113" t="s">
        <v>213</v>
      </c>
      <c r="C339" s="160">
        <v>0</v>
      </c>
      <c r="D339" s="145" t="str">
        <f>IF($B339="N/A","N/A",IF(C339&gt;10,"No",IF(C339&lt;-10,"No","Yes")))</f>
        <v>N/A</v>
      </c>
      <c r="E339" s="160">
        <v>0</v>
      </c>
      <c r="F339" s="145" t="str">
        <f>IF($B339="N/A","N/A",IF(E339&gt;10,"No",IF(E339&lt;-10,"No","Yes")))</f>
        <v>N/A</v>
      </c>
      <c r="G339" s="160">
        <v>0</v>
      </c>
      <c r="H339" s="145" t="str">
        <f>IF($B339="N/A","N/A",IF(G339&gt;10,"No",IF(G339&lt;-10,"No","Yes")))</f>
        <v>N/A</v>
      </c>
      <c r="I339" s="146" t="s">
        <v>1748</v>
      </c>
      <c r="J339" s="146" t="s">
        <v>1748</v>
      </c>
      <c r="K339" s="161" t="s">
        <v>736</v>
      </c>
      <c r="L339" s="116" t="str">
        <f t="shared" si="92"/>
        <v>N/A</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3876457668</v>
      </c>
      <c r="D6" s="7" t="str">
        <f t="shared" ref="D6:D12" si="0">IF($B6="N/A","N/A",IF(C6&gt;10,"No",IF(C6&lt;-10,"No","Yes")))</f>
        <v>N/A</v>
      </c>
      <c r="E6" s="10">
        <v>4044700015</v>
      </c>
      <c r="F6" s="7" t="str">
        <f t="shared" ref="F6:F12" si="1">IF($B6="N/A","N/A",IF(E6&gt;10,"No",IF(E6&lt;-10,"No","Yes")))</f>
        <v>N/A</v>
      </c>
      <c r="G6" s="10">
        <v>3968466989</v>
      </c>
      <c r="H6" s="7" t="str">
        <f t="shared" ref="H6:H12" si="2">IF($B6="N/A","N/A",IF(G6&gt;10,"No",IF(G6&lt;-10,"No","Yes")))</f>
        <v>N/A</v>
      </c>
      <c r="I6" s="8">
        <v>4.34</v>
      </c>
      <c r="J6" s="8">
        <v>-1.88</v>
      </c>
      <c r="K6" s="30" t="s">
        <v>734</v>
      </c>
      <c r="L6" s="105" t="str">
        <f t="shared" ref="L6:L13" si="3">IF(J6="Div by 0", "N/A", IF(K6="N/A","N/A", IF(J6&gt;VALUE(MID(K6,1,2)), "No", IF(J6&lt;-1*VALUE(MID(K6,1,2)), "No", "Yes"))))</f>
        <v>Yes</v>
      </c>
    </row>
    <row r="7" spans="1:12" x14ac:dyDescent="0.2">
      <c r="A7" s="137" t="s">
        <v>1107</v>
      </c>
      <c r="B7" s="30" t="s">
        <v>213</v>
      </c>
      <c r="C7" s="10">
        <v>3752.1417089000001</v>
      </c>
      <c r="D7" s="7" t="str">
        <f t="shared" si="0"/>
        <v>N/A</v>
      </c>
      <c r="E7" s="10">
        <v>3909.0406677000001</v>
      </c>
      <c r="F7" s="7" t="str">
        <f t="shared" si="1"/>
        <v>N/A</v>
      </c>
      <c r="G7" s="10">
        <v>3756.4705723000002</v>
      </c>
      <c r="H7" s="7" t="str">
        <f t="shared" si="2"/>
        <v>N/A</v>
      </c>
      <c r="I7" s="8">
        <v>4.1820000000000004</v>
      </c>
      <c r="J7" s="8">
        <v>-3.9</v>
      </c>
      <c r="K7" s="30" t="s">
        <v>734</v>
      </c>
      <c r="L7" s="105" t="str">
        <f t="shared" si="3"/>
        <v>Yes</v>
      </c>
    </row>
    <row r="8" spans="1:12" x14ac:dyDescent="0.2">
      <c r="A8" s="137" t="s">
        <v>719</v>
      </c>
      <c r="B8" s="30" t="s">
        <v>213</v>
      </c>
      <c r="C8" s="10">
        <v>175</v>
      </c>
      <c r="D8" s="7" t="str">
        <f t="shared" si="0"/>
        <v>N/A</v>
      </c>
      <c r="E8" s="10">
        <v>189</v>
      </c>
      <c r="F8" s="7" t="str">
        <f t="shared" si="1"/>
        <v>N/A</v>
      </c>
      <c r="G8" s="10">
        <v>158</v>
      </c>
      <c r="H8" s="7" t="str">
        <f t="shared" si="2"/>
        <v>N/A</v>
      </c>
      <c r="I8" s="8">
        <v>8</v>
      </c>
      <c r="J8" s="8">
        <v>-16.399999999999999</v>
      </c>
      <c r="K8" s="30" t="s">
        <v>734</v>
      </c>
      <c r="L8" s="105" t="str">
        <f t="shared" si="3"/>
        <v>Yes</v>
      </c>
    </row>
    <row r="9" spans="1:12" x14ac:dyDescent="0.2">
      <c r="A9" s="137" t="s">
        <v>720</v>
      </c>
      <c r="B9" s="30" t="s">
        <v>213</v>
      </c>
      <c r="C9" s="10">
        <v>813</v>
      </c>
      <c r="D9" s="7" t="str">
        <f t="shared" si="0"/>
        <v>N/A</v>
      </c>
      <c r="E9" s="10">
        <v>847</v>
      </c>
      <c r="F9" s="7" t="str">
        <f t="shared" si="1"/>
        <v>N/A</v>
      </c>
      <c r="G9" s="10">
        <v>769</v>
      </c>
      <c r="H9" s="7" t="str">
        <f t="shared" si="2"/>
        <v>N/A</v>
      </c>
      <c r="I9" s="8">
        <v>4.1820000000000004</v>
      </c>
      <c r="J9" s="8">
        <v>-9.2100000000000009</v>
      </c>
      <c r="K9" s="30" t="s">
        <v>734</v>
      </c>
      <c r="L9" s="105" t="str">
        <f t="shared" si="3"/>
        <v>Yes</v>
      </c>
    </row>
    <row r="10" spans="1:12" x14ac:dyDescent="0.2">
      <c r="A10" s="137" t="s">
        <v>721</v>
      </c>
      <c r="B10" s="30" t="s">
        <v>213</v>
      </c>
      <c r="C10" s="10">
        <v>2713</v>
      </c>
      <c r="D10" s="7" t="str">
        <f t="shared" si="0"/>
        <v>N/A</v>
      </c>
      <c r="E10" s="10">
        <v>2801</v>
      </c>
      <c r="F10" s="7" t="str">
        <f t="shared" si="1"/>
        <v>N/A</v>
      </c>
      <c r="G10" s="10">
        <v>2606</v>
      </c>
      <c r="H10" s="7" t="str">
        <f t="shared" si="2"/>
        <v>N/A</v>
      </c>
      <c r="I10" s="8">
        <v>3.2440000000000002</v>
      </c>
      <c r="J10" s="8">
        <v>-6.96</v>
      </c>
      <c r="K10" s="30" t="s">
        <v>734</v>
      </c>
      <c r="L10" s="105" t="str">
        <f t="shared" si="3"/>
        <v>Yes</v>
      </c>
    </row>
    <row r="11" spans="1:12" x14ac:dyDescent="0.2">
      <c r="A11" s="137" t="s">
        <v>722</v>
      </c>
      <c r="B11" s="30" t="s">
        <v>213</v>
      </c>
      <c r="C11" s="10">
        <v>15110</v>
      </c>
      <c r="D11" s="7" t="str">
        <f t="shared" si="0"/>
        <v>N/A</v>
      </c>
      <c r="E11" s="10">
        <v>15749</v>
      </c>
      <c r="F11" s="7" t="str">
        <f t="shared" si="1"/>
        <v>N/A</v>
      </c>
      <c r="G11" s="10">
        <v>14914</v>
      </c>
      <c r="H11" s="7" t="str">
        <f t="shared" si="2"/>
        <v>N/A</v>
      </c>
      <c r="I11" s="8">
        <v>4.2290000000000001</v>
      </c>
      <c r="J11" s="8">
        <v>-5.3</v>
      </c>
      <c r="K11" s="30" t="s">
        <v>734</v>
      </c>
      <c r="L11" s="105" t="str">
        <f t="shared" si="3"/>
        <v>Yes</v>
      </c>
    </row>
    <row r="12" spans="1:12" x14ac:dyDescent="0.2">
      <c r="A12" s="137" t="s">
        <v>723</v>
      </c>
      <c r="B12" s="30" t="s">
        <v>213</v>
      </c>
      <c r="C12" s="10">
        <v>48029</v>
      </c>
      <c r="D12" s="7" t="str">
        <f t="shared" si="0"/>
        <v>N/A</v>
      </c>
      <c r="E12" s="10">
        <v>50677</v>
      </c>
      <c r="F12" s="7" t="str">
        <f t="shared" si="1"/>
        <v>N/A</v>
      </c>
      <c r="G12" s="10">
        <v>50018</v>
      </c>
      <c r="H12" s="7" t="str">
        <f t="shared" si="2"/>
        <v>N/A</v>
      </c>
      <c r="I12" s="8">
        <v>5.5129999999999999</v>
      </c>
      <c r="J12" s="8">
        <v>-1.3</v>
      </c>
      <c r="K12" s="30" t="s">
        <v>734</v>
      </c>
      <c r="L12" s="105" t="str">
        <f t="shared" si="3"/>
        <v>Yes</v>
      </c>
    </row>
    <row r="13" spans="1:12" x14ac:dyDescent="0.2">
      <c r="A13" s="137" t="s">
        <v>74</v>
      </c>
      <c r="B13" s="30" t="s">
        <v>213</v>
      </c>
      <c r="C13" s="10">
        <v>2825152</v>
      </c>
      <c r="D13" s="7" t="str">
        <f>IF($B13="N/A","N/A",IF(C13&gt;10,"No",IF(C13&lt;-10,"No","Yes")))</f>
        <v>N/A</v>
      </c>
      <c r="E13" s="10">
        <v>3726141</v>
      </c>
      <c r="F13" s="7" t="str">
        <f>IF($B13="N/A","N/A",IF(E13&gt;10,"No",IF(E13&lt;-10,"No","Yes")))</f>
        <v>N/A</v>
      </c>
      <c r="G13" s="10">
        <v>2006936</v>
      </c>
      <c r="H13" s="7" t="str">
        <f>IF($B13="N/A","N/A",IF(G13&gt;10,"No",IF(G13&lt;-10,"No","Yes")))</f>
        <v>N/A</v>
      </c>
      <c r="I13" s="8">
        <v>31.89</v>
      </c>
      <c r="J13" s="8">
        <v>-46.1</v>
      </c>
      <c r="K13" s="30" t="s">
        <v>734</v>
      </c>
      <c r="L13" s="105" t="str">
        <f t="shared" si="3"/>
        <v>No</v>
      </c>
    </row>
    <row r="14" spans="1:12" x14ac:dyDescent="0.2">
      <c r="A14" s="153" t="s">
        <v>157</v>
      </c>
      <c r="B14" s="22" t="s">
        <v>213</v>
      </c>
      <c r="C14" s="4">
        <v>11.14968852</v>
      </c>
      <c r="D14" s="27" t="str">
        <f t="shared" ref="D14:D18" si="4">IF($B14="N/A","N/A",IF(C14&gt;10,"No",IF(C14&lt;-10,"No","Yes")))</f>
        <v>N/A</v>
      </c>
      <c r="E14" s="4">
        <v>10.549877066000001</v>
      </c>
      <c r="F14" s="27" t="str">
        <f t="shared" ref="F14:F18" si="5">IF($B14="N/A","N/A",IF(E14&gt;10,"No",IF(E14&lt;-10,"No","Yes")))</f>
        <v>N/A</v>
      </c>
      <c r="G14" s="4">
        <v>11.199174581999999</v>
      </c>
      <c r="H14" s="27" t="str">
        <f t="shared" ref="H14:H18" si="6">IF($B14="N/A","N/A",IF(G14&gt;10,"No",IF(G14&lt;-10,"No","Yes")))</f>
        <v>N/A</v>
      </c>
      <c r="I14" s="8">
        <v>-5.38</v>
      </c>
      <c r="J14" s="8">
        <v>6.1550000000000002</v>
      </c>
      <c r="K14" s="28" t="s">
        <v>734</v>
      </c>
      <c r="L14" s="105" t="str">
        <f t="shared" ref="L14:L18" si="7">IF(J14="Div by 0", "N/A", IF(K14="N/A","N/A", IF(J14&gt;VALUE(MID(K14,1,2)), "No", IF(J14&lt;-1*VALUE(MID(K14,1,2)), "No", "Yes"))))</f>
        <v>Yes</v>
      </c>
    </row>
    <row r="15" spans="1:12" x14ac:dyDescent="0.2">
      <c r="A15" s="137" t="s">
        <v>417</v>
      </c>
      <c r="B15" s="22" t="s">
        <v>213</v>
      </c>
      <c r="C15" s="4">
        <v>18.575161275999999</v>
      </c>
      <c r="D15" s="27" t="str">
        <f t="shared" si="4"/>
        <v>N/A</v>
      </c>
      <c r="E15" s="4">
        <v>18.278882329000002</v>
      </c>
      <c r="F15" s="27" t="str">
        <f t="shared" si="5"/>
        <v>N/A</v>
      </c>
      <c r="G15" s="4">
        <v>19.489528604</v>
      </c>
      <c r="H15" s="27" t="str">
        <f t="shared" si="6"/>
        <v>N/A</v>
      </c>
      <c r="I15" s="8">
        <v>-1.6</v>
      </c>
      <c r="J15" s="8">
        <v>6.6230000000000002</v>
      </c>
      <c r="K15" s="28" t="s">
        <v>734</v>
      </c>
      <c r="L15" s="105" t="str">
        <f t="shared" si="7"/>
        <v>Yes</v>
      </c>
    </row>
    <row r="16" spans="1:12" x14ac:dyDescent="0.2">
      <c r="A16" s="137" t="s">
        <v>418</v>
      </c>
      <c r="B16" s="22" t="s">
        <v>213</v>
      </c>
      <c r="C16" s="4">
        <v>8.4592007639000002</v>
      </c>
      <c r="D16" s="27" t="str">
        <f t="shared" si="4"/>
        <v>N/A</v>
      </c>
      <c r="E16" s="4">
        <v>8.1891211990000006</v>
      </c>
      <c r="F16" s="27" t="str">
        <f t="shared" si="5"/>
        <v>N/A</v>
      </c>
      <c r="G16" s="4">
        <v>10.130417408</v>
      </c>
      <c r="H16" s="27" t="str">
        <f t="shared" si="6"/>
        <v>N/A</v>
      </c>
      <c r="I16" s="8">
        <v>-3.19</v>
      </c>
      <c r="J16" s="8">
        <v>23.71</v>
      </c>
      <c r="K16" s="28" t="s">
        <v>734</v>
      </c>
      <c r="L16" s="105" t="str">
        <f t="shared" si="7"/>
        <v>Yes</v>
      </c>
    </row>
    <row r="17" spans="1:12" x14ac:dyDescent="0.2">
      <c r="A17" s="137" t="s">
        <v>419</v>
      </c>
      <c r="B17" s="22" t="s">
        <v>213</v>
      </c>
      <c r="C17" s="4">
        <v>3.9740448285999999</v>
      </c>
      <c r="D17" s="27" t="str">
        <f t="shared" si="4"/>
        <v>N/A</v>
      </c>
      <c r="E17" s="4">
        <v>2.1560267677999998</v>
      </c>
      <c r="F17" s="27" t="str">
        <f t="shared" si="5"/>
        <v>N/A</v>
      </c>
      <c r="G17" s="4">
        <v>3.1149744800999999</v>
      </c>
      <c r="H17" s="27" t="str">
        <f t="shared" si="6"/>
        <v>N/A</v>
      </c>
      <c r="I17" s="8">
        <v>-45.7</v>
      </c>
      <c r="J17" s="8">
        <v>44.48</v>
      </c>
      <c r="K17" s="28" t="s">
        <v>734</v>
      </c>
      <c r="L17" s="105" t="str">
        <f t="shared" si="7"/>
        <v>No</v>
      </c>
    </row>
    <row r="18" spans="1:12" x14ac:dyDescent="0.2">
      <c r="A18" s="137" t="s">
        <v>420</v>
      </c>
      <c r="B18" s="22" t="s">
        <v>213</v>
      </c>
      <c r="C18" s="4">
        <v>27.627320729000001</v>
      </c>
      <c r="D18" s="27" t="str">
        <f t="shared" si="4"/>
        <v>N/A</v>
      </c>
      <c r="E18" s="4">
        <v>29.260154411999999</v>
      </c>
      <c r="F18" s="27" t="str">
        <f t="shared" si="5"/>
        <v>N/A</v>
      </c>
      <c r="G18" s="4">
        <v>31.831061094999999</v>
      </c>
      <c r="H18" s="27" t="str">
        <f t="shared" si="6"/>
        <v>N/A</v>
      </c>
      <c r="I18" s="8">
        <v>5.91</v>
      </c>
      <c r="J18" s="8">
        <v>8.7859999999999996</v>
      </c>
      <c r="K18" s="28" t="s">
        <v>734</v>
      </c>
      <c r="L18" s="105" t="str">
        <f t="shared" si="7"/>
        <v>Yes</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33.33</v>
      </c>
      <c r="J19" s="8">
        <v>25</v>
      </c>
      <c r="K19" s="30" t="s">
        <v>213</v>
      </c>
      <c r="L19" s="105" t="str">
        <f t="shared" ref="L19:L25" si="11">IF(J19="Div by 0", "N/A", IF(K19="N/A","N/A", IF(J19&gt;VALUE(MID(K19,1,2)), "No", IF(J19&lt;-1*VALUE(MID(K19,1,2)), "No", "Yes"))))</f>
        <v>N/A</v>
      </c>
    </row>
    <row r="20" spans="1:12" x14ac:dyDescent="0.2">
      <c r="A20" s="137" t="s">
        <v>76</v>
      </c>
      <c r="B20" s="30" t="s">
        <v>213</v>
      </c>
      <c r="C20" s="23">
        <v>23</v>
      </c>
      <c r="D20" s="27" t="str">
        <f t="shared" si="8"/>
        <v>N/A</v>
      </c>
      <c r="E20" s="23">
        <v>21</v>
      </c>
      <c r="F20" s="27" t="str">
        <f t="shared" si="9"/>
        <v>N/A</v>
      </c>
      <c r="G20" s="23">
        <v>37</v>
      </c>
      <c r="H20" s="27" t="str">
        <f t="shared" si="10"/>
        <v>N/A</v>
      </c>
      <c r="I20" s="8">
        <v>-8.6999999999999993</v>
      </c>
      <c r="J20" s="8">
        <v>76.19</v>
      </c>
      <c r="K20" s="30" t="s">
        <v>213</v>
      </c>
      <c r="L20" s="105" t="str">
        <f t="shared" si="11"/>
        <v>N/A</v>
      </c>
    </row>
    <row r="21" spans="1:12" x14ac:dyDescent="0.2">
      <c r="A21" s="153" t="s">
        <v>1107</v>
      </c>
      <c r="B21" s="30" t="s">
        <v>213</v>
      </c>
      <c r="C21" s="10">
        <v>3752.1417089000001</v>
      </c>
      <c r="D21" s="7" t="str">
        <f t="shared" si="8"/>
        <v>N/A</v>
      </c>
      <c r="E21" s="10">
        <v>3909.0406677000001</v>
      </c>
      <c r="F21" s="7" t="str">
        <f t="shared" si="9"/>
        <v>N/A</v>
      </c>
      <c r="G21" s="10">
        <v>3756.4705723000002</v>
      </c>
      <c r="H21" s="7" t="str">
        <f t="shared" si="10"/>
        <v>N/A</v>
      </c>
      <c r="I21" s="8">
        <v>4.1820000000000004</v>
      </c>
      <c r="J21" s="8">
        <v>-3.9</v>
      </c>
      <c r="K21" s="30" t="s">
        <v>734</v>
      </c>
      <c r="L21" s="105" t="str">
        <f t="shared" si="11"/>
        <v>Yes</v>
      </c>
    </row>
    <row r="22" spans="1:12" x14ac:dyDescent="0.2">
      <c r="A22" s="137" t="s">
        <v>1689</v>
      </c>
      <c r="B22" s="30" t="s">
        <v>213</v>
      </c>
      <c r="C22" s="10">
        <v>9209.1403876999993</v>
      </c>
      <c r="D22" s="7" t="str">
        <f t="shared" si="8"/>
        <v>N/A</v>
      </c>
      <c r="E22" s="10">
        <v>10020.012432</v>
      </c>
      <c r="F22" s="7" t="str">
        <f t="shared" si="9"/>
        <v>N/A</v>
      </c>
      <c r="G22" s="10">
        <v>9544.0545595999993</v>
      </c>
      <c r="H22" s="7" t="str">
        <f t="shared" si="10"/>
        <v>N/A</v>
      </c>
      <c r="I22" s="8">
        <v>8.8049999999999997</v>
      </c>
      <c r="J22" s="8">
        <v>-4.75</v>
      </c>
      <c r="K22" s="30" t="s">
        <v>734</v>
      </c>
      <c r="L22" s="105" t="str">
        <f t="shared" si="11"/>
        <v>Yes</v>
      </c>
    </row>
    <row r="23" spans="1:12" x14ac:dyDescent="0.2">
      <c r="A23" s="137" t="s">
        <v>1108</v>
      </c>
      <c r="B23" s="30" t="s">
        <v>213</v>
      </c>
      <c r="C23" s="10">
        <v>11250.917121</v>
      </c>
      <c r="D23" s="7" t="str">
        <f t="shared" si="8"/>
        <v>N/A</v>
      </c>
      <c r="E23" s="10">
        <v>11570.979867</v>
      </c>
      <c r="F23" s="7" t="str">
        <f t="shared" si="9"/>
        <v>N/A</v>
      </c>
      <c r="G23" s="10">
        <v>11011.111418</v>
      </c>
      <c r="H23" s="7" t="str">
        <f t="shared" si="10"/>
        <v>N/A</v>
      </c>
      <c r="I23" s="8">
        <v>2.8450000000000002</v>
      </c>
      <c r="J23" s="8">
        <v>-4.84</v>
      </c>
      <c r="K23" s="30" t="s">
        <v>734</v>
      </c>
      <c r="L23" s="105" t="str">
        <f t="shared" si="11"/>
        <v>Yes</v>
      </c>
    </row>
    <row r="24" spans="1:12" x14ac:dyDescent="0.2">
      <c r="A24" s="137" t="s">
        <v>1109</v>
      </c>
      <c r="B24" s="30" t="s">
        <v>213</v>
      </c>
      <c r="C24" s="10">
        <v>2091.4767864999999</v>
      </c>
      <c r="D24" s="7" t="str">
        <f t="shared" si="8"/>
        <v>N/A</v>
      </c>
      <c r="E24" s="10">
        <v>2205.6338824999998</v>
      </c>
      <c r="F24" s="7" t="str">
        <f t="shared" si="9"/>
        <v>N/A</v>
      </c>
      <c r="G24" s="10">
        <v>2096.7483818999999</v>
      </c>
      <c r="H24" s="7" t="str">
        <f t="shared" si="10"/>
        <v>N/A</v>
      </c>
      <c r="I24" s="8">
        <v>5.4580000000000002</v>
      </c>
      <c r="J24" s="8">
        <v>-4.9400000000000004</v>
      </c>
      <c r="K24" s="30" t="s">
        <v>734</v>
      </c>
      <c r="L24" s="105" t="str">
        <f t="shared" si="11"/>
        <v>Yes</v>
      </c>
    </row>
    <row r="25" spans="1:12" x14ac:dyDescent="0.2">
      <c r="A25" s="137" t="s">
        <v>1110</v>
      </c>
      <c r="B25" s="30" t="s">
        <v>213</v>
      </c>
      <c r="C25" s="10">
        <v>2192.5835625</v>
      </c>
      <c r="D25" s="7" t="str">
        <f t="shared" si="8"/>
        <v>N/A</v>
      </c>
      <c r="E25" s="10">
        <v>2224.6035350000002</v>
      </c>
      <c r="F25" s="7" t="str">
        <f t="shared" si="9"/>
        <v>N/A</v>
      </c>
      <c r="G25" s="10">
        <v>2174.7575428999999</v>
      </c>
      <c r="H25" s="7" t="str">
        <f t="shared" si="10"/>
        <v>N/A</v>
      </c>
      <c r="I25" s="8">
        <v>1.46</v>
      </c>
      <c r="J25" s="8">
        <v>-2.2400000000000002</v>
      </c>
      <c r="K25" s="30" t="s">
        <v>734</v>
      </c>
      <c r="L25" s="105" t="str">
        <f t="shared" si="11"/>
        <v>Yes</v>
      </c>
    </row>
    <row r="26" spans="1:12" x14ac:dyDescent="0.2">
      <c r="A26" s="128" t="s">
        <v>1111</v>
      </c>
      <c r="B26" s="30" t="s">
        <v>213</v>
      </c>
      <c r="C26" s="10">
        <v>3745.7404520999999</v>
      </c>
      <c r="D26" s="7" t="str">
        <f t="shared" si="8"/>
        <v>N/A</v>
      </c>
      <c r="E26" s="10">
        <v>3916.3664663999998</v>
      </c>
      <c r="F26" s="7" t="str">
        <f t="shared" si="9"/>
        <v>N/A</v>
      </c>
      <c r="G26" s="10">
        <v>3780.9633506</v>
      </c>
      <c r="H26" s="7" t="str">
        <f t="shared" si="10"/>
        <v>N/A</v>
      </c>
      <c r="I26" s="8">
        <v>4.5549999999999997</v>
      </c>
      <c r="J26" s="8">
        <v>-3.46</v>
      </c>
      <c r="K26" s="30" t="s">
        <v>734</v>
      </c>
      <c r="L26" s="105" t="str">
        <f>IF(J26="Div by 0", "N/A", IF(OR(J26="N/A",K26="N/A"),"N/A", IF(J26&gt;VALUE(MID(K26,1,2)), "No", IF(J26&lt;-1*VALUE(MID(K26,1,2)), "No", "Yes"))))</f>
        <v>Yes</v>
      </c>
    </row>
    <row r="27" spans="1:12" x14ac:dyDescent="0.2">
      <c r="A27" s="128" t="s">
        <v>1112</v>
      </c>
      <c r="B27" s="30" t="s">
        <v>213</v>
      </c>
      <c r="C27" s="10">
        <v>3760.8890747</v>
      </c>
      <c r="D27" s="7" t="str">
        <f t="shared" si="8"/>
        <v>N/A</v>
      </c>
      <c r="E27" s="10">
        <v>3899.1115101999999</v>
      </c>
      <c r="F27" s="7" t="str">
        <f t="shared" si="9"/>
        <v>N/A</v>
      </c>
      <c r="G27" s="10">
        <v>3724.1436914000001</v>
      </c>
      <c r="H27" s="7" t="str">
        <f t="shared" si="10"/>
        <v>N/A</v>
      </c>
      <c r="I27" s="8">
        <v>3.6749999999999998</v>
      </c>
      <c r="J27" s="8">
        <v>-4.49</v>
      </c>
      <c r="K27" s="30" t="s">
        <v>734</v>
      </c>
      <c r="L27" s="105" t="str">
        <f>IF(J27="Div by 0", "N/A", IF(OR(J27="N/A",K27="N/A"),"N/A", IF(J27&gt;VALUE(MID(K27,1,2)), "No", IF(J27&lt;-1*VALUE(MID(K27,1,2)), "No", "Yes"))))</f>
        <v>Yes</v>
      </c>
    </row>
    <row r="28" spans="1:12" x14ac:dyDescent="0.2">
      <c r="A28" s="153" t="s">
        <v>1113</v>
      </c>
      <c r="B28" s="30" t="s">
        <v>213</v>
      </c>
      <c r="C28" s="10">
        <v>8623.6264572</v>
      </c>
      <c r="D28" s="7" t="str">
        <f t="shared" si="8"/>
        <v>N/A</v>
      </c>
      <c r="E28" s="10">
        <v>9091.3337257999992</v>
      </c>
      <c r="F28" s="7" t="str">
        <f t="shared" si="9"/>
        <v>N/A</v>
      </c>
      <c r="G28" s="10">
        <v>8518.7881703999992</v>
      </c>
      <c r="H28" s="7" t="str">
        <f t="shared" si="10"/>
        <v>N/A</v>
      </c>
      <c r="I28" s="8">
        <v>5.4240000000000004</v>
      </c>
      <c r="J28" s="8">
        <v>-6.3</v>
      </c>
      <c r="K28" s="30" t="s">
        <v>734</v>
      </c>
      <c r="L28" s="105" t="str">
        <f>IF(J28="Div by 0", "N/A", IF(K28="N/A","N/A", IF(J28&gt;VALUE(MID(K28,1,2)), "No", IF(J28&lt;-1*VALUE(MID(K28,1,2)), "No", "Yes"))))</f>
        <v>Yes</v>
      </c>
    </row>
    <row r="29" spans="1:12" x14ac:dyDescent="0.2">
      <c r="A29" s="128" t="s">
        <v>1114</v>
      </c>
      <c r="B29" s="30" t="s">
        <v>213</v>
      </c>
      <c r="C29" s="10">
        <v>9046.5942675000006</v>
      </c>
      <c r="D29" s="7" t="str">
        <f t="shared" si="8"/>
        <v>N/A</v>
      </c>
      <c r="E29" s="10">
        <v>9850.4900921999997</v>
      </c>
      <c r="F29" s="7" t="str">
        <f t="shared" si="9"/>
        <v>N/A</v>
      </c>
      <c r="G29" s="10">
        <v>9419.3303207000008</v>
      </c>
      <c r="H29" s="7" t="str">
        <f t="shared" si="10"/>
        <v>N/A</v>
      </c>
      <c r="I29" s="8">
        <v>8.8859999999999992</v>
      </c>
      <c r="J29" s="8">
        <v>-4.38</v>
      </c>
      <c r="K29" s="30" t="s">
        <v>734</v>
      </c>
      <c r="L29" s="105" t="str">
        <f>IF(J29="Div by 0", "N/A", IF(K29="N/A","N/A", IF(J29&gt;VALUE(MID(K29,1,2)), "No", IF(J29&lt;-1*VALUE(MID(K29,1,2)), "No", "Yes"))))</f>
        <v>Yes</v>
      </c>
    </row>
    <row r="30" spans="1:12" x14ac:dyDescent="0.2">
      <c r="A30" s="128" t="s">
        <v>1115</v>
      </c>
      <c r="B30" s="30" t="s">
        <v>213</v>
      </c>
      <c r="C30" s="10">
        <v>8316.1511038000008</v>
      </c>
      <c r="D30" s="7" t="str">
        <f t="shared" si="8"/>
        <v>N/A</v>
      </c>
      <c r="E30" s="10">
        <v>8470.3203974000007</v>
      </c>
      <c r="F30" s="7" t="str">
        <f t="shared" si="9"/>
        <v>N/A</v>
      </c>
      <c r="G30" s="10">
        <v>7740.2916971000004</v>
      </c>
      <c r="H30" s="7" t="str">
        <f t="shared" si="10"/>
        <v>N/A</v>
      </c>
      <c r="I30" s="8">
        <v>1.8540000000000001</v>
      </c>
      <c r="J30" s="8">
        <v>-8.6199999999999992</v>
      </c>
      <c r="K30" s="30" t="s">
        <v>734</v>
      </c>
      <c r="L30" s="105" t="str">
        <f>IF(J30="Div by 0", "N/A", IF(K30="N/A","N/A", IF(J30&gt;VALUE(MID(K30,1,2)), "No", IF(J30&lt;-1*VALUE(MID(K30,1,2)), "No", "Yes"))))</f>
        <v>Yes</v>
      </c>
    </row>
    <row r="31" spans="1:12" x14ac:dyDescent="0.2">
      <c r="A31" s="128" t="s">
        <v>1116</v>
      </c>
      <c r="B31" s="30" t="s">
        <v>213</v>
      </c>
      <c r="C31" s="10">
        <v>8583.9352290000006</v>
      </c>
      <c r="D31" s="7" t="str">
        <f t="shared" si="8"/>
        <v>N/A</v>
      </c>
      <c r="E31" s="10">
        <v>9053.0897475000002</v>
      </c>
      <c r="F31" s="7" t="str">
        <f t="shared" si="9"/>
        <v>N/A</v>
      </c>
      <c r="G31" s="10">
        <v>8506.5400057000006</v>
      </c>
      <c r="H31" s="7" t="str">
        <f t="shared" si="10"/>
        <v>N/A</v>
      </c>
      <c r="I31" s="8">
        <v>5.4649999999999999</v>
      </c>
      <c r="J31" s="8">
        <v>-6.04</v>
      </c>
      <c r="K31" s="30" t="s">
        <v>734</v>
      </c>
      <c r="L31" s="105" t="str">
        <f>IF(J31="Div by 0", "N/A", IF(OR(J31="N/A",K31="N/A"),"N/A", IF(J31&gt;VALUE(MID(K31,1,2)), "No", IF(J31&lt;-1*VALUE(MID(K31,1,2)), "No", "Yes"))))</f>
        <v>Yes</v>
      </c>
    </row>
    <row r="32" spans="1:12" x14ac:dyDescent="0.2">
      <c r="A32" s="128" t="s">
        <v>1117</v>
      </c>
      <c r="B32" s="30" t="s">
        <v>213</v>
      </c>
      <c r="C32" s="10">
        <v>8688.8730125999991</v>
      </c>
      <c r="D32" s="7" t="str">
        <f t="shared" si="8"/>
        <v>N/A</v>
      </c>
      <c r="E32" s="10">
        <v>9153.6886563000007</v>
      </c>
      <c r="F32" s="7" t="str">
        <f t="shared" si="9"/>
        <v>N/A</v>
      </c>
      <c r="G32" s="10">
        <v>8538.5329352000008</v>
      </c>
      <c r="H32" s="7" t="str">
        <f t="shared" si="10"/>
        <v>N/A</v>
      </c>
      <c r="I32" s="8">
        <v>5.35</v>
      </c>
      <c r="J32" s="8">
        <v>-6.72</v>
      </c>
      <c r="K32" s="30" t="s">
        <v>734</v>
      </c>
      <c r="L32" s="105" t="str">
        <f>IF(J32="Div by 0", "N/A", IF(OR(J32="N/A",K32="N/A"),"N/A", IF(J32&gt;VALUE(MID(K32,1,2)), "No", IF(J32&lt;-1*VALUE(MID(K32,1,2)), "No", "Yes"))))</f>
        <v>Yes</v>
      </c>
    </row>
    <row r="33" spans="1:12" x14ac:dyDescent="0.2">
      <c r="A33" s="128" t="s">
        <v>1692</v>
      </c>
      <c r="B33" s="30" t="s">
        <v>213</v>
      </c>
      <c r="C33" s="10">
        <v>4379.5544553999998</v>
      </c>
      <c r="D33" s="7" t="str">
        <f t="shared" si="8"/>
        <v>N/A</v>
      </c>
      <c r="E33" s="10">
        <v>6002.1673977</v>
      </c>
      <c r="F33" s="7" t="str">
        <f t="shared" si="9"/>
        <v>N/A</v>
      </c>
      <c r="G33" s="10">
        <v>3632.8871595000001</v>
      </c>
      <c r="H33" s="7" t="str">
        <f t="shared" si="10"/>
        <v>N/A</v>
      </c>
      <c r="I33" s="8">
        <v>37.049999999999997</v>
      </c>
      <c r="J33" s="8">
        <v>-39.5</v>
      </c>
      <c r="K33" s="30" t="s">
        <v>734</v>
      </c>
      <c r="L33" s="105" t="str">
        <f t="shared" ref="L33:L45" si="12">IF(J33="Div by 0", "N/A", IF(K33="N/A","N/A", IF(J33&gt;VALUE(MID(K33,1,2)), "No", IF(J33&lt;-1*VALUE(MID(K33,1,2)), "No", "Yes"))))</f>
        <v>No</v>
      </c>
    </row>
    <row r="34" spans="1:12" x14ac:dyDescent="0.2">
      <c r="A34" s="128" t="s">
        <v>1693</v>
      </c>
      <c r="B34" s="30" t="s">
        <v>213</v>
      </c>
      <c r="C34" s="10" t="s">
        <v>1748</v>
      </c>
      <c r="D34" s="7" t="str">
        <f t="shared" si="8"/>
        <v>N/A</v>
      </c>
      <c r="E34" s="10" t="s">
        <v>1748</v>
      </c>
      <c r="F34" s="7" t="str">
        <f t="shared" si="9"/>
        <v>N/A</v>
      </c>
      <c r="G34" s="10" t="s">
        <v>1748</v>
      </c>
      <c r="H34" s="7" t="str">
        <f t="shared" si="10"/>
        <v>N/A</v>
      </c>
      <c r="I34" s="8" t="s">
        <v>1748</v>
      </c>
      <c r="J34" s="8" t="s">
        <v>1748</v>
      </c>
      <c r="K34" s="30" t="s">
        <v>734</v>
      </c>
      <c r="L34" s="105" t="str">
        <f t="shared" si="12"/>
        <v>N/A</v>
      </c>
    </row>
    <row r="35" spans="1:12" x14ac:dyDescent="0.2">
      <c r="A35" s="128" t="s">
        <v>1694</v>
      </c>
      <c r="B35" s="30" t="s">
        <v>213</v>
      </c>
      <c r="C35" s="10">
        <v>8220.9960271</v>
      </c>
      <c r="D35" s="7" t="str">
        <f t="shared" si="8"/>
        <v>N/A</v>
      </c>
      <c r="E35" s="10">
        <v>8440.3170112000007</v>
      </c>
      <c r="F35" s="7" t="str">
        <f t="shared" si="9"/>
        <v>N/A</v>
      </c>
      <c r="G35" s="10">
        <v>7823.6856336999999</v>
      </c>
      <c r="H35" s="7" t="str">
        <f t="shared" si="10"/>
        <v>N/A</v>
      </c>
      <c r="I35" s="8">
        <v>2.6680000000000001</v>
      </c>
      <c r="J35" s="8">
        <v>-7.31</v>
      </c>
      <c r="K35" s="30" t="s">
        <v>734</v>
      </c>
      <c r="L35" s="105" t="str">
        <f t="shared" si="12"/>
        <v>Yes</v>
      </c>
    </row>
    <row r="36" spans="1:12" x14ac:dyDescent="0.2">
      <c r="A36" s="128" t="s">
        <v>1695</v>
      </c>
      <c r="B36" s="30" t="s">
        <v>213</v>
      </c>
      <c r="C36" s="10">
        <v>221.81952520999999</v>
      </c>
      <c r="D36" s="7" t="str">
        <f t="shared" si="8"/>
        <v>N/A</v>
      </c>
      <c r="E36" s="10">
        <v>230.47058027</v>
      </c>
      <c r="F36" s="7" t="str">
        <f t="shared" si="9"/>
        <v>N/A</v>
      </c>
      <c r="G36" s="10">
        <v>118.38252756999999</v>
      </c>
      <c r="H36" s="7" t="str">
        <f t="shared" si="10"/>
        <v>N/A</v>
      </c>
      <c r="I36" s="8">
        <v>3.9</v>
      </c>
      <c r="J36" s="8">
        <v>-48.6</v>
      </c>
      <c r="K36" s="30" t="s">
        <v>734</v>
      </c>
      <c r="L36" s="105" t="str">
        <f t="shared" si="12"/>
        <v>No</v>
      </c>
    </row>
    <row r="37" spans="1:12" x14ac:dyDescent="0.2">
      <c r="A37" s="128" t="s">
        <v>1696</v>
      </c>
      <c r="B37" s="30" t="s">
        <v>213</v>
      </c>
      <c r="C37" s="10">
        <v>19276.309379999999</v>
      </c>
      <c r="D37" s="7" t="str">
        <f t="shared" si="8"/>
        <v>N/A</v>
      </c>
      <c r="E37" s="10">
        <v>21958.835373999998</v>
      </c>
      <c r="F37" s="7" t="str">
        <f t="shared" si="9"/>
        <v>N/A</v>
      </c>
      <c r="G37" s="10">
        <v>20466.463905000001</v>
      </c>
      <c r="H37" s="7" t="str">
        <f t="shared" si="10"/>
        <v>N/A</v>
      </c>
      <c r="I37" s="8">
        <v>13.92</v>
      </c>
      <c r="J37" s="8">
        <v>-6.8</v>
      </c>
      <c r="K37" s="30" t="s">
        <v>734</v>
      </c>
      <c r="L37" s="105" t="str">
        <f t="shared" si="12"/>
        <v>Yes</v>
      </c>
    </row>
    <row r="38" spans="1:12" x14ac:dyDescent="0.2">
      <c r="A38" s="128" t="s">
        <v>1697</v>
      </c>
      <c r="B38" s="30" t="s">
        <v>213</v>
      </c>
      <c r="C38" s="10" t="s">
        <v>1748</v>
      </c>
      <c r="D38" s="7" t="str">
        <f t="shared" si="8"/>
        <v>N/A</v>
      </c>
      <c r="E38" s="10" t="s">
        <v>1748</v>
      </c>
      <c r="F38" s="7" t="str">
        <f t="shared" si="9"/>
        <v>N/A</v>
      </c>
      <c r="G38" s="10" t="s">
        <v>1748</v>
      </c>
      <c r="H38" s="7" t="str">
        <f t="shared" si="10"/>
        <v>N/A</v>
      </c>
      <c r="I38" s="8" t="s">
        <v>1748</v>
      </c>
      <c r="J38" s="8" t="s">
        <v>1748</v>
      </c>
      <c r="K38" s="30" t="s">
        <v>734</v>
      </c>
      <c r="L38" s="105" t="str">
        <f t="shared" si="12"/>
        <v>N/A</v>
      </c>
    </row>
    <row r="39" spans="1:12" x14ac:dyDescent="0.2">
      <c r="A39" s="128" t="s">
        <v>1698</v>
      </c>
      <c r="B39" s="30" t="s">
        <v>213</v>
      </c>
      <c r="C39" s="10">
        <v>130.36487509</v>
      </c>
      <c r="D39" s="7" t="str">
        <f t="shared" si="8"/>
        <v>N/A</v>
      </c>
      <c r="E39" s="10">
        <v>115.26830595</v>
      </c>
      <c r="F39" s="7" t="str">
        <f t="shared" si="9"/>
        <v>N/A</v>
      </c>
      <c r="G39" s="10">
        <v>55.491075223000003</v>
      </c>
      <c r="H39" s="7" t="str">
        <f t="shared" si="10"/>
        <v>N/A</v>
      </c>
      <c r="I39" s="8">
        <v>-11.6</v>
      </c>
      <c r="J39" s="8">
        <v>-51.9</v>
      </c>
      <c r="K39" s="30" t="s">
        <v>734</v>
      </c>
      <c r="L39" s="105" t="str">
        <f t="shared" si="12"/>
        <v>No</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18596.919631000001</v>
      </c>
      <c r="D41" s="7" t="str">
        <f t="shared" si="8"/>
        <v>N/A</v>
      </c>
      <c r="E41" s="10">
        <v>21636.398133999999</v>
      </c>
      <c r="F41" s="7" t="str">
        <f t="shared" si="9"/>
        <v>N/A</v>
      </c>
      <c r="G41" s="10">
        <v>20978.992182000002</v>
      </c>
      <c r="H41" s="7" t="str">
        <f t="shared" si="10"/>
        <v>N/A</v>
      </c>
      <c r="I41" s="8">
        <v>16.34</v>
      </c>
      <c r="J41" s="8">
        <v>-3.04</v>
      </c>
      <c r="K41" s="30" t="s">
        <v>734</v>
      </c>
      <c r="L41" s="105" t="str">
        <f t="shared" si="12"/>
        <v>Yes</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10571.920054</v>
      </c>
      <c r="D44" s="7" t="str">
        <f t="shared" si="8"/>
        <v>N/A</v>
      </c>
      <c r="E44" s="10">
        <v>11154.067972999999</v>
      </c>
      <c r="F44" s="7" t="str">
        <f t="shared" si="9"/>
        <v>N/A</v>
      </c>
      <c r="G44" s="10">
        <v>10468.107900000001</v>
      </c>
      <c r="H44" s="7" t="str">
        <f t="shared" si="10"/>
        <v>N/A</v>
      </c>
      <c r="I44" s="8">
        <v>5.5069999999999997</v>
      </c>
      <c r="J44" s="8">
        <v>-6.15</v>
      </c>
      <c r="K44" s="30" t="s">
        <v>734</v>
      </c>
      <c r="L44" s="105" t="str">
        <f t="shared" si="12"/>
        <v>Yes</v>
      </c>
    </row>
    <row r="45" spans="1:12" ht="25.5" x14ac:dyDescent="0.2">
      <c r="A45" s="128" t="s">
        <v>1119</v>
      </c>
      <c r="B45" s="30" t="s">
        <v>213</v>
      </c>
      <c r="C45" s="10">
        <v>186.38199799</v>
      </c>
      <c r="D45" s="7" t="str">
        <f t="shared" si="8"/>
        <v>N/A</v>
      </c>
      <c r="E45" s="10">
        <v>186.2792571</v>
      </c>
      <c r="F45" s="7" t="str">
        <f t="shared" si="9"/>
        <v>N/A</v>
      </c>
      <c r="G45" s="10">
        <v>94.455353895000002</v>
      </c>
      <c r="H45" s="7" t="str">
        <f t="shared" si="10"/>
        <v>N/A</v>
      </c>
      <c r="I45" s="8">
        <v>-5.5E-2</v>
      </c>
      <c r="J45" s="8">
        <v>-49.3</v>
      </c>
      <c r="K45" s="30" t="s">
        <v>734</v>
      </c>
      <c r="L45" s="105" t="str">
        <f t="shared" si="12"/>
        <v>No</v>
      </c>
    </row>
    <row r="46" spans="1:12" x14ac:dyDescent="0.2">
      <c r="A46" s="128" t="s">
        <v>1120</v>
      </c>
      <c r="B46" s="22" t="s">
        <v>213</v>
      </c>
      <c r="C46" s="29">
        <v>33607.937955000001</v>
      </c>
      <c r="D46" s="27" t="str">
        <f t="shared" si="8"/>
        <v>N/A</v>
      </c>
      <c r="E46" s="29">
        <v>35691.751194999997</v>
      </c>
      <c r="F46" s="27" t="str">
        <f t="shared" si="9"/>
        <v>N/A</v>
      </c>
      <c r="G46" s="29">
        <v>33814.307000000001</v>
      </c>
      <c r="H46" s="27" t="str">
        <f t="shared" si="10"/>
        <v>N/A</v>
      </c>
      <c r="I46" s="8">
        <v>6.2</v>
      </c>
      <c r="J46" s="8">
        <v>-5.26</v>
      </c>
      <c r="K46" s="28" t="s">
        <v>734</v>
      </c>
      <c r="L46" s="105" t="str">
        <f>IF(J46="Div by 0", "N/A", IF(K46="N/A","N/A", IF(J46&gt;VALUE(MID(K46,1,2)), "No", IF(J46&lt;-1*VALUE(MID(K46,1,2)), "No", "Yes"))))</f>
        <v>Yes</v>
      </c>
    </row>
    <row r="47" spans="1:12" x14ac:dyDescent="0.2">
      <c r="A47" s="162" t="s">
        <v>1121</v>
      </c>
      <c r="B47" s="22" t="s">
        <v>213</v>
      </c>
      <c r="C47" s="29">
        <v>25196.376553999999</v>
      </c>
      <c r="D47" s="27" t="str">
        <f t="shared" si="8"/>
        <v>N/A</v>
      </c>
      <c r="E47" s="29">
        <v>26466.906819</v>
      </c>
      <c r="F47" s="27" t="str">
        <f t="shared" si="9"/>
        <v>N/A</v>
      </c>
      <c r="G47" s="29">
        <v>26206.131367000002</v>
      </c>
      <c r="H47" s="27" t="str">
        <f t="shared" si="10"/>
        <v>N/A</v>
      </c>
      <c r="I47" s="8">
        <v>5.0430000000000001</v>
      </c>
      <c r="J47" s="8">
        <v>-0.98499999999999999</v>
      </c>
      <c r="K47" s="28" t="s">
        <v>734</v>
      </c>
      <c r="L47" s="105" t="str">
        <f>IF(J47="Div by 0", "N/A", IF(K47="N/A","N/A", IF(J47&gt;VALUE(MID(K47,1,2)), "No", IF(J47&lt;-1*VALUE(MID(K47,1,2)), "No", "Yes"))))</f>
        <v>Yes</v>
      </c>
    </row>
    <row r="48" spans="1:12" ht="25.5" x14ac:dyDescent="0.2">
      <c r="A48" s="128" t="s">
        <v>1122</v>
      </c>
      <c r="B48" s="22" t="s">
        <v>213</v>
      </c>
      <c r="C48" s="29">
        <v>30316.919462999998</v>
      </c>
      <c r="D48" s="27" t="str">
        <f t="shared" si="8"/>
        <v>N/A</v>
      </c>
      <c r="E48" s="29">
        <v>30202.969685</v>
      </c>
      <c r="F48" s="27" t="str">
        <f t="shared" si="9"/>
        <v>N/A</v>
      </c>
      <c r="G48" s="29">
        <v>28811.590961000002</v>
      </c>
      <c r="H48" s="27" t="str">
        <f t="shared" si="10"/>
        <v>N/A</v>
      </c>
      <c r="I48" s="8">
        <v>-0.376</v>
      </c>
      <c r="J48" s="8">
        <v>-4.6100000000000003</v>
      </c>
      <c r="K48" s="28" t="s">
        <v>734</v>
      </c>
      <c r="L48" s="105" t="str">
        <f>IF(J48="Div by 0", "N/A", IF(K48="N/A","N/A", IF(J48&gt;VALUE(MID(K48,1,2)), "No", IF(J48&lt;-1*VALUE(MID(K48,1,2)), "No", "Yes"))))</f>
        <v>Yes</v>
      </c>
    </row>
    <row r="49" spans="1:12" x14ac:dyDescent="0.2">
      <c r="A49" s="151" t="s">
        <v>1123</v>
      </c>
      <c r="B49" s="22" t="s">
        <v>213</v>
      </c>
      <c r="C49" s="29">
        <v>25230.729834999998</v>
      </c>
      <c r="D49" s="27" t="str">
        <f t="shared" si="8"/>
        <v>N/A</v>
      </c>
      <c r="E49" s="29">
        <v>26301.682741000001</v>
      </c>
      <c r="F49" s="27" t="str">
        <f t="shared" si="9"/>
        <v>N/A</v>
      </c>
      <c r="G49" s="29">
        <v>25648.073222999999</v>
      </c>
      <c r="H49" s="27" t="str">
        <f t="shared" si="10"/>
        <v>N/A</v>
      </c>
      <c r="I49" s="8">
        <v>4.2450000000000001</v>
      </c>
      <c r="J49" s="8">
        <v>-2.4900000000000002</v>
      </c>
      <c r="K49" s="28" t="s">
        <v>734</v>
      </c>
      <c r="L49" s="105" t="str">
        <f t="shared" ref="L49:L59" si="13">IF(J49="Div by 0", "N/A", IF(K49="N/A","N/A", IF(J49&gt;VALUE(MID(K49,1,2)), "No", IF(J49&lt;-1*VALUE(MID(K49,1,2)), "No", "Yes"))))</f>
        <v>Yes</v>
      </c>
    </row>
    <row r="50" spans="1:12" ht="25.5" x14ac:dyDescent="0.2">
      <c r="A50" s="128" t="s">
        <v>1124</v>
      </c>
      <c r="B50" s="22" t="s">
        <v>213</v>
      </c>
      <c r="C50" s="29">
        <v>15926.448856000001</v>
      </c>
      <c r="D50" s="27" t="str">
        <f t="shared" si="8"/>
        <v>N/A</v>
      </c>
      <c r="E50" s="29">
        <v>16893.946059000002</v>
      </c>
      <c r="F50" s="27" t="str">
        <f t="shared" si="9"/>
        <v>N/A</v>
      </c>
      <c r="G50" s="29">
        <v>15830.354723</v>
      </c>
      <c r="H50" s="27" t="str">
        <f t="shared" si="10"/>
        <v>N/A</v>
      </c>
      <c r="I50" s="8">
        <v>6.0750000000000002</v>
      </c>
      <c r="J50" s="8">
        <v>-6.3</v>
      </c>
      <c r="K50" s="28" t="s">
        <v>734</v>
      </c>
      <c r="L50" s="105" t="str">
        <f t="shared" si="13"/>
        <v>Yes</v>
      </c>
    </row>
    <row r="51" spans="1:12" x14ac:dyDescent="0.2">
      <c r="A51" s="128" t="s">
        <v>1125</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734</v>
      </c>
      <c r="L51" s="105" t="str">
        <f t="shared" si="13"/>
        <v>N/A</v>
      </c>
    </row>
    <row r="52" spans="1:12" ht="25.5" x14ac:dyDescent="0.2">
      <c r="A52" s="128" t="s">
        <v>1126</v>
      </c>
      <c r="B52" s="22" t="s">
        <v>213</v>
      </c>
      <c r="C52" s="29" t="s">
        <v>1748</v>
      </c>
      <c r="D52" s="27" t="str">
        <f t="shared" si="14"/>
        <v>N/A</v>
      </c>
      <c r="E52" s="29" t="s">
        <v>1748</v>
      </c>
      <c r="F52" s="27" t="str">
        <f t="shared" si="15"/>
        <v>N/A</v>
      </c>
      <c r="G52" s="29" t="s">
        <v>1748</v>
      </c>
      <c r="H52" s="27" t="str">
        <f t="shared" si="16"/>
        <v>N/A</v>
      </c>
      <c r="I52" s="8" t="s">
        <v>1748</v>
      </c>
      <c r="J52" s="8" t="s">
        <v>1748</v>
      </c>
      <c r="K52" s="28" t="s">
        <v>734</v>
      </c>
      <c r="L52" s="105" t="str">
        <f t="shared" si="13"/>
        <v>N/A</v>
      </c>
    </row>
    <row r="53" spans="1:12" ht="25.5" x14ac:dyDescent="0.2">
      <c r="A53" s="128" t="s">
        <v>1127</v>
      </c>
      <c r="B53" s="22" t="s">
        <v>213</v>
      </c>
      <c r="C53" s="29" t="s">
        <v>1748</v>
      </c>
      <c r="D53" s="27" t="str">
        <f t="shared" si="14"/>
        <v>N/A</v>
      </c>
      <c r="E53" s="29" t="s">
        <v>1748</v>
      </c>
      <c r="F53" s="27" t="str">
        <f t="shared" si="15"/>
        <v>N/A</v>
      </c>
      <c r="G53" s="29" t="s">
        <v>1748</v>
      </c>
      <c r="H53" s="27" t="str">
        <f t="shared" si="16"/>
        <v>N/A</v>
      </c>
      <c r="I53" s="8" t="s">
        <v>1748</v>
      </c>
      <c r="J53" s="8" t="s">
        <v>1748</v>
      </c>
      <c r="K53" s="28" t="s">
        <v>734</v>
      </c>
      <c r="L53" s="105" t="str">
        <f t="shared" si="13"/>
        <v>N/A</v>
      </c>
    </row>
    <row r="54" spans="1:12" ht="25.5" x14ac:dyDescent="0.2">
      <c r="A54" s="128" t="s">
        <v>1128</v>
      </c>
      <c r="B54" s="22" t="s">
        <v>213</v>
      </c>
      <c r="C54" s="29" t="s">
        <v>1748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v>63544.772034000001</v>
      </c>
      <c r="D55" s="27" t="str">
        <f t="shared" si="14"/>
        <v>N/A</v>
      </c>
      <c r="E55" s="29">
        <v>63946.657782000002</v>
      </c>
      <c r="F55" s="27" t="str">
        <f t="shared" si="15"/>
        <v>N/A</v>
      </c>
      <c r="G55" s="29">
        <v>41908.144032999997</v>
      </c>
      <c r="H55" s="27" t="str">
        <f t="shared" si="16"/>
        <v>N/A</v>
      </c>
      <c r="I55" s="8">
        <v>0.63239999999999996</v>
      </c>
      <c r="J55" s="8">
        <v>-34.5</v>
      </c>
      <c r="K55" s="28" t="s">
        <v>734</v>
      </c>
      <c r="L55" s="105" t="str">
        <f t="shared" si="13"/>
        <v>No</v>
      </c>
    </row>
    <row r="56" spans="1:12" ht="25.5" x14ac:dyDescent="0.2">
      <c r="A56" s="128" t="s">
        <v>1130</v>
      </c>
      <c r="B56" s="22" t="s">
        <v>213</v>
      </c>
      <c r="C56" s="29" t="s">
        <v>1748</v>
      </c>
      <c r="D56" s="27" t="str">
        <f t="shared" si="14"/>
        <v>N/A</v>
      </c>
      <c r="E56" s="29" t="s">
        <v>1748</v>
      </c>
      <c r="F56" s="27" t="str">
        <f t="shared" si="15"/>
        <v>N/A</v>
      </c>
      <c r="G56" s="29" t="s">
        <v>1748</v>
      </c>
      <c r="H56" s="27" t="str">
        <f t="shared" si="16"/>
        <v>N/A</v>
      </c>
      <c r="I56" s="8" t="s">
        <v>1748</v>
      </c>
      <c r="J56" s="8" t="s">
        <v>1748</v>
      </c>
      <c r="K56" s="28" t="s">
        <v>734</v>
      </c>
      <c r="L56" s="105" t="str">
        <f t="shared" si="13"/>
        <v>N/A</v>
      </c>
    </row>
    <row r="57" spans="1:12" ht="25.5" x14ac:dyDescent="0.2">
      <c r="A57" s="128" t="s">
        <v>1131</v>
      </c>
      <c r="B57" s="22" t="s">
        <v>213</v>
      </c>
      <c r="C57" s="29" t="s">
        <v>1748</v>
      </c>
      <c r="D57" s="27" t="str">
        <f t="shared" si="14"/>
        <v>N/A</v>
      </c>
      <c r="E57" s="29" t="s">
        <v>1748</v>
      </c>
      <c r="F57" s="27" t="str">
        <f t="shared" si="15"/>
        <v>N/A</v>
      </c>
      <c r="G57" s="29" t="s">
        <v>1748</v>
      </c>
      <c r="H57" s="27" t="str">
        <f t="shared" si="16"/>
        <v>N/A</v>
      </c>
      <c r="I57" s="8" t="s">
        <v>1748</v>
      </c>
      <c r="J57" s="8" t="s">
        <v>1748</v>
      </c>
      <c r="K57" s="28" t="s">
        <v>734</v>
      </c>
      <c r="L57" s="105" t="str">
        <f t="shared" si="13"/>
        <v>N/A</v>
      </c>
    </row>
    <row r="58" spans="1:12" ht="25.5" x14ac:dyDescent="0.2">
      <c r="A58" s="128" t="s">
        <v>1132</v>
      </c>
      <c r="B58" s="22" t="s">
        <v>213</v>
      </c>
      <c r="C58" s="29" t="s">
        <v>1748</v>
      </c>
      <c r="D58" s="27" t="str">
        <f t="shared" si="14"/>
        <v>N/A</v>
      </c>
      <c r="E58" s="29" t="s">
        <v>1748</v>
      </c>
      <c r="F58" s="27" t="str">
        <f t="shared" si="15"/>
        <v>N/A</v>
      </c>
      <c r="G58" s="29" t="s">
        <v>1748</v>
      </c>
      <c r="H58" s="27" t="str">
        <f t="shared" si="16"/>
        <v>N/A</v>
      </c>
      <c r="I58" s="8" t="s">
        <v>1748</v>
      </c>
      <c r="J58" s="8" t="s">
        <v>1748</v>
      </c>
      <c r="K58" s="28" t="s">
        <v>734</v>
      </c>
      <c r="L58" s="105" t="str">
        <f t="shared" si="13"/>
        <v>N/A</v>
      </c>
    </row>
    <row r="59" spans="1:12" ht="25.5" x14ac:dyDescent="0.2">
      <c r="A59" s="128" t="s">
        <v>1133</v>
      </c>
      <c r="B59" s="22" t="s">
        <v>213</v>
      </c>
      <c r="C59" s="29" t="s">
        <v>1748</v>
      </c>
      <c r="D59" s="27" t="str">
        <f t="shared" si="14"/>
        <v>N/A</v>
      </c>
      <c r="E59" s="29" t="s">
        <v>1748</v>
      </c>
      <c r="F59" s="27" t="str">
        <f t="shared" si="15"/>
        <v>N/A</v>
      </c>
      <c r="G59" s="29">
        <v>27002.701141000001</v>
      </c>
      <c r="H59" s="27" t="str">
        <f t="shared" si="16"/>
        <v>N/A</v>
      </c>
      <c r="I59" s="8" t="s">
        <v>1748</v>
      </c>
      <c r="J59" s="8" t="s">
        <v>1748</v>
      </c>
      <c r="K59" s="28" t="s">
        <v>734</v>
      </c>
      <c r="L59" s="105" t="str">
        <f t="shared" si="13"/>
        <v>N/A</v>
      </c>
    </row>
    <row r="60" spans="1:12" x14ac:dyDescent="0.2">
      <c r="A60" s="151" t="s">
        <v>356</v>
      </c>
      <c r="B60" s="22" t="s">
        <v>213</v>
      </c>
      <c r="C60" s="29">
        <v>448908539</v>
      </c>
      <c r="D60" s="27" t="str">
        <f t="shared" si="14"/>
        <v>N/A</v>
      </c>
      <c r="E60" s="29">
        <v>465217032</v>
      </c>
      <c r="F60" s="27" t="str">
        <f t="shared" si="15"/>
        <v>N/A</v>
      </c>
      <c r="G60" s="29">
        <v>466605987</v>
      </c>
      <c r="H60" s="27" t="str">
        <f t="shared" si="16"/>
        <v>N/A</v>
      </c>
      <c r="I60" s="8">
        <v>3.633</v>
      </c>
      <c r="J60" s="8">
        <v>0.29859999999999998</v>
      </c>
      <c r="K60" s="28" t="s">
        <v>734</v>
      </c>
      <c r="L60" s="105" t="str">
        <f t="shared" ref="L60:L70" si="17">IF(J60="Div by 0", "N/A", IF(K60="N/A","N/A", IF(J60&gt;VALUE(MID(K60,1,2)), "No", IF(J60&lt;-1*VALUE(MID(K60,1,2)), "No", "Yes"))))</f>
        <v>Yes</v>
      </c>
    </row>
    <row r="61" spans="1:12" ht="25.5" x14ac:dyDescent="0.2">
      <c r="A61" s="128" t="s">
        <v>1134</v>
      </c>
      <c r="B61" s="22" t="s">
        <v>213</v>
      </c>
      <c r="C61" s="29">
        <v>176411718</v>
      </c>
      <c r="D61" s="27" t="str">
        <f t="shared" si="14"/>
        <v>N/A</v>
      </c>
      <c r="E61" s="29">
        <v>183999010</v>
      </c>
      <c r="F61" s="27" t="str">
        <f t="shared" si="15"/>
        <v>N/A</v>
      </c>
      <c r="G61" s="29">
        <v>12630356</v>
      </c>
      <c r="H61" s="27" t="str">
        <f t="shared" si="16"/>
        <v>N/A</v>
      </c>
      <c r="I61" s="8">
        <v>4.3010000000000002</v>
      </c>
      <c r="J61" s="8">
        <v>-93.1</v>
      </c>
      <c r="K61" s="28" t="s">
        <v>734</v>
      </c>
      <c r="L61" s="105" t="str">
        <f t="shared" si="17"/>
        <v>No</v>
      </c>
    </row>
    <row r="62" spans="1:12" x14ac:dyDescent="0.2">
      <c r="A62" s="128" t="s">
        <v>1135</v>
      </c>
      <c r="B62" s="22" t="s">
        <v>213</v>
      </c>
      <c r="C62" s="29">
        <v>0</v>
      </c>
      <c r="D62" s="27" t="str">
        <f t="shared" si="14"/>
        <v>N/A</v>
      </c>
      <c r="E62" s="29">
        <v>0</v>
      </c>
      <c r="F62" s="27" t="str">
        <f t="shared" si="15"/>
        <v>N/A</v>
      </c>
      <c r="G62" s="29">
        <v>0</v>
      </c>
      <c r="H62" s="27" t="str">
        <f t="shared" si="16"/>
        <v>N/A</v>
      </c>
      <c r="I62" s="8" t="s">
        <v>1748</v>
      </c>
      <c r="J62" s="8" t="s">
        <v>1748</v>
      </c>
      <c r="K62" s="28" t="s">
        <v>734</v>
      </c>
      <c r="L62" s="105" t="str">
        <f t="shared" si="17"/>
        <v>N/A</v>
      </c>
    </row>
    <row r="63" spans="1:12" ht="25.5" x14ac:dyDescent="0.2">
      <c r="A63" s="128" t="s">
        <v>1136</v>
      </c>
      <c r="B63" s="22" t="s">
        <v>213</v>
      </c>
      <c r="C63" s="29">
        <v>0</v>
      </c>
      <c r="D63" s="27" t="str">
        <f t="shared" si="14"/>
        <v>N/A</v>
      </c>
      <c r="E63" s="29">
        <v>0</v>
      </c>
      <c r="F63" s="27" t="str">
        <f t="shared" si="15"/>
        <v>N/A</v>
      </c>
      <c r="G63" s="29">
        <v>0</v>
      </c>
      <c r="H63" s="27" t="str">
        <f t="shared" si="16"/>
        <v>N/A</v>
      </c>
      <c r="I63" s="8" t="s">
        <v>1748</v>
      </c>
      <c r="J63" s="8" t="s">
        <v>1748</v>
      </c>
      <c r="K63" s="28" t="s">
        <v>734</v>
      </c>
      <c r="L63" s="105" t="str">
        <f t="shared" si="17"/>
        <v>N/A</v>
      </c>
    </row>
    <row r="64" spans="1:12" ht="25.5" x14ac:dyDescent="0.2">
      <c r="A64" s="128" t="s">
        <v>1137</v>
      </c>
      <c r="B64" s="22" t="s">
        <v>213</v>
      </c>
      <c r="C64" s="29">
        <v>0</v>
      </c>
      <c r="D64" s="27" t="str">
        <f t="shared" si="14"/>
        <v>N/A</v>
      </c>
      <c r="E64" s="29">
        <v>0</v>
      </c>
      <c r="F64" s="27" t="str">
        <f t="shared" si="15"/>
        <v>N/A</v>
      </c>
      <c r="G64" s="29">
        <v>0</v>
      </c>
      <c r="H64" s="27" t="str">
        <f t="shared" si="16"/>
        <v>N/A</v>
      </c>
      <c r="I64" s="8" t="s">
        <v>1748</v>
      </c>
      <c r="J64" s="8" t="s">
        <v>1748</v>
      </c>
      <c r="K64" s="28" t="s">
        <v>734</v>
      </c>
      <c r="L64" s="105" t="str">
        <f t="shared" si="17"/>
        <v>N/A</v>
      </c>
    </row>
    <row r="65" spans="1:12" ht="25.5" x14ac:dyDescent="0.2">
      <c r="A65" s="128" t="s">
        <v>1138</v>
      </c>
      <c r="B65" s="22" t="s">
        <v>213</v>
      </c>
      <c r="C65" s="29">
        <v>0</v>
      </c>
      <c r="D65" s="27" t="str">
        <f t="shared" si="14"/>
        <v>N/A</v>
      </c>
      <c r="E65" s="29">
        <v>0</v>
      </c>
      <c r="F65" s="27" t="str">
        <f t="shared" si="15"/>
        <v>N/A</v>
      </c>
      <c r="G65" s="29">
        <v>0</v>
      </c>
      <c r="H65" s="27" t="str">
        <f t="shared" si="16"/>
        <v>N/A</v>
      </c>
      <c r="I65" s="8" t="s">
        <v>1748</v>
      </c>
      <c r="J65" s="8" t="s">
        <v>1748</v>
      </c>
      <c r="K65" s="28" t="s">
        <v>734</v>
      </c>
      <c r="L65" s="105" t="str">
        <f t="shared" si="17"/>
        <v>N/A</v>
      </c>
    </row>
    <row r="66" spans="1:12" ht="25.5" x14ac:dyDescent="0.2">
      <c r="A66" s="128" t="s">
        <v>1139</v>
      </c>
      <c r="B66" s="22" t="s">
        <v>213</v>
      </c>
      <c r="C66" s="29">
        <v>272496821</v>
      </c>
      <c r="D66" s="27" t="str">
        <f t="shared" si="14"/>
        <v>N/A</v>
      </c>
      <c r="E66" s="29">
        <v>281218022</v>
      </c>
      <c r="F66" s="27" t="str">
        <f t="shared" si="15"/>
        <v>N/A</v>
      </c>
      <c r="G66" s="29">
        <v>5539658</v>
      </c>
      <c r="H66" s="27" t="str">
        <f t="shared" si="16"/>
        <v>N/A</v>
      </c>
      <c r="I66" s="8">
        <v>3.2</v>
      </c>
      <c r="J66" s="8">
        <v>-98</v>
      </c>
      <c r="K66" s="28" t="s">
        <v>734</v>
      </c>
      <c r="L66" s="105" t="str">
        <f t="shared" si="17"/>
        <v>No</v>
      </c>
    </row>
    <row r="67" spans="1:12" ht="25.5" x14ac:dyDescent="0.2">
      <c r="A67" s="128" t="s">
        <v>1140</v>
      </c>
      <c r="B67" s="22" t="s">
        <v>213</v>
      </c>
      <c r="C67" s="29">
        <v>0</v>
      </c>
      <c r="D67" s="27" t="str">
        <f t="shared" si="14"/>
        <v>N/A</v>
      </c>
      <c r="E67" s="29">
        <v>0</v>
      </c>
      <c r="F67" s="27" t="str">
        <f t="shared" si="15"/>
        <v>N/A</v>
      </c>
      <c r="G67" s="29">
        <v>0</v>
      </c>
      <c r="H67" s="27" t="str">
        <f t="shared" si="16"/>
        <v>N/A</v>
      </c>
      <c r="I67" s="8" t="s">
        <v>1748</v>
      </c>
      <c r="J67" s="8" t="s">
        <v>1748</v>
      </c>
      <c r="K67" s="28" t="s">
        <v>734</v>
      </c>
      <c r="L67" s="105" t="str">
        <f t="shared" si="17"/>
        <v>N/A</v>
      </c>
    </row>
    <row r="68" spans="1:12" ht="25.5" x14ac:dyDescent="0.2">
      <c r="A68" s="128" t="s">
        <v>1141</v>
      </c>
      <c r="B68" s="22" t="s">
        <v>213</v>
      </c>
      <c r="C68" s="29">
        <v>0</v>
      </c>
      <c r="D68" s="27" t="str">
        <f t="shared" si="14"/>
        <v>N/A</v>
      </c>
      <c r="E68" s="29">
        <v>0</v>
      </c>
      <c r="F68" s="27" t="str">
        <f t="shared" si="15"/>
        <v>N/A</v>
      </c>
      <c r="G68" s="29">
        <v>0</v>
      </c>
      <c r="H68" s="27" t="str">
        <f t="shared" si="16"/>
        <v>N/A</v>
      </c>
      <c r="I68" s="8" t="s">
        <v>1748</v>
      </c>
      <c r="J68" s="8" t="s">
        <v>1748</v>
      </c>
      <c r="K68" s="28" t="s">
        <v>734</v>
      </c>
      <c r="L68" s="105" t="str">
        <f t="shared" si="17"/>
        <v>N/A</v>
      </c>
    </row>
    <row r="69" spans="1:12" ht="25.5" x14ac:dyDescent="0.2">
      <c r="A69" s="128" t="s">
        <v>1142</v>
      </c>
      <c r="B69" s="22" t="s">
        <v>213</v>
      </c>
      <c r="C69" s="29">
        <v>0</v>
      </c>
      <c r="D69" s="27" t="str">
        <f t="shared" si="14"/>
        <v>N/A</v>
      </c>
      <c r="E69" s="29">
        <v>0</v>
      </c>
      <c r="F69" s="27" t="str">
        <f t="shared" si="15"/>
        <v>N/A</v>
      </c>
      <c r="G69" s="29">
        <v>0</v>
      </c>
      <c r="H69" s="27" t="str">
        <f t="shared" si="16"/>
        <v>N/A</v>
      </c>
      <c r="I69" s="8" t="s">
        <v>1748</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448435973</v>
      </c>
      <c r="H70" s="27" t="str">
        <f t="shared" si="16"/>
        <v>N/A</v>
      </c>
      <c r="I70" s="8" t="s">
        <v>1748</v>
      </c>
      <c r="J70" s="8" t="s">
        <v>1748</v>
      </c>
      <c r="K70" s="28" t="s">
        <v>734</v>
      </c>
      <c r="L70" s="105" t="str">
        <f t="shared" si="17"/>
        <v>N/A</v>
      </c>
    </row>
    <row r="71" spans="1:12" x14ac:dyDescent="0.2">
      <c r="A71" s="151" t="s">
        <v>1144</v>
      </c>
      <c r="B71" s="22" t="s">
        <v>213</v>
      </c>
      <c r="C71" s="29">
        <v>16732.836551</v>
      </c>
      <c r="D71" s="27" t="str">
        <f t="shared" si="14"/>
        <v>N/A</v>
      </c>
      <c r="E71" s="29">
        <v>17337.496068</v>
      </c>
      <c r="F71" s="27" t="str">
        <f t="shared" si="15"/>
        <v>N/A</v>
      </c>
      <c r="G71" s="29">
        <v>17108.715102999999</v>
      </c>
      <c r="H71" s="27" t="str">
        <f t="shared" si="16"/>
        <v>N/A</v>
      </c>
      <c r="I71" s="8">
        <v>3.6139999999999999</v>
      </c>
      <c r="J71" s="8">
        <v>-1.32</v>
      </c>
      <c r="K71" s="28" t="s">
        <v>734</v>
      </c>
      <c r="L71" s="105" t="str">
        <f t="shared" ref="L71:L81" si="18">IF(J71="Div by 0", "N/A", IF(K71="N/A","N/A", IF(J71&gt;VALUE(MID(K71,1,2)), "No", IF(J71&lt;-1*VALUE(MID(K71,1,2)), "No", "Yes"))))</f>
        <v>Yes</v>
      </c>
    </row>
    <row r="72" spans="1:12" ht="25.5" x14ac:dyDescent="0.2">
      <c r="A72" s="128" t="s">
        <v>1145</v>
      </c>
      <c r="B72" s="22" t="s">
        <v>213</v>
      </c>
      <c r="C72" s="29">
        <v>8172.5061613999997</v>
      </c>
      <c r="D72" s="27" t="str">
        <f t="shared" si="14"/>
        <v>N/A</v>
      </c>
      <c r="E72" s="29">
        <v>8570.8501025000005</v>
      </c>
      <c r="F72" s="27" t="str">
        <f t="shared" si="15"/>
        <v>N/A</v>
      </c>
      <c r="G72" s="29">
        <v>3478.4786559999998</v>
      </c>
      <c r="H72" s="27" t="str">
        <f t="shared" si="16"/>
        <v>N/A</v>
      </c>
      <c r="I72" s="8">
        <v>4.8739999999999997</v>
      </c>
      <c r="J72" s="8">
        <v>-59.4</v>
      </c>
      <c r="K72" s="28" t="s">
        <v>734</v>
      </c>
      <c r="L72" s="105" t="str">
        <f t="shared" si="18"/>
        <v>No</v>
      </c>
    </row>
    <row r="73" spans="1:12" ht="25.5" x14ac:dyDescent="0.2">
      <c r="A73" s="128" t="s">
        <v>1146</v>
      </c>
      <c r="B73" s="22" t="s">
        <v>213</v>
      </c>
      <c r="C73" s="29" t="s">
        <v>1748</v>
      </c>
      <c r="D73" s="27" t="str">
        <f t="shared" si="14"/>
        <v>N/A</v>
      </c>
      <c r="E73" s="29" t="s">
        <v>1748</v>
      </c>
      <c r="F73" s="27" t="str">
        <f t="shared" si="15"/>
        <v>N/A</v>
      </c>
      <c r="G73" s="29" t="s">
        <v>1748</v>
      </c>
      <c r="H73" s="27" t="str">
        <f t="shared" si="16"/>
        <v>N/A</v>
      </c>
      <c r="I73" s="8" t="s">
        <v>1748</v>
      </c>
      <c r="J73" s="8" t="s">
        <v>1748</v>
      </c>
      <c r="K73" s="28" t="s">
        <v>734</v>
      </c>
      <c r="L73" s="105" t="str">
        <f t="shared" si="18"/>
        <v>N/A</v>
      </c>
    </row>
    <row r="74" spans="1:12" ht="25.5" x14ac:dyDescent="0.2">
      <c r="A74" s="128" t="s">
        <v>1147</v>
      </c>
      <c r="B74" s="22" t="s">
        <v>213</v>
      </c>
      <c r="C74" s="29" t="s">
        <v>1748</v>
      </c>
      <c r="D74" s="27" t="str">
        <f t="shared" si="14"/>
        <v>N/A</v>
      </c>
      <c r="E74" s="29" t="s">
        <v>1748</v>
      </c>
      <c r="F74" s="27" t="str">
        <f t="shared" si="15"/>
        <v>N/A</v>
      </c>
      <c r="G74" s="29" t="s">
        <v>1748</v>
      </c>
      <c r="H74" s="27" t="str">
        <f t="shared" si="16"/>
        <v>N/A</v>
      </c>
      <c r="I74" s="8" t="s">
        <v>1748</v>
      </c>
      <c r="J74" s="8" t="s">
        <v>1748</v>
      </c>
      <c r="K74" s="28" t="s">
        <v>734</v>
      </c>
      <c r="L74" s="105" t="str">
        <f t="shared" si="18"/>
        <v>N/A</v>
      </c>
    </row>
    <row r="75" spans="1:12" ht="25.5" x14ac:dyDescent="0.2">
      <c r="A75" s="128" t="s">
        <v>1148</v>
      </c>
      <c r="B75" s="22" t="s">
        <v>213</v>
      </c>
      <c r="C75" s="29" t="s">
        <v>1748</v>
      </c>
      <c r="D75" s="27" t="str">
        <f t="shared" si="14"/>
        <v>N/A</v>
      </c>
      <c r="E75" s="29" t="s">
        <v>1748</v>
      </c>
      <c r="F75" s="27" t="str">
        <f t="shared" si="15"/>
        <v>N/A</v>
      </c>
      <c r="G75" s="29" t="s">
        <v>1748</v>
      </c>
      <c r="H75" s="27" t="str">
        <f t="shared" si="16"/>
        <v>N/A</v>
      </c>
      <c r="I75" s="8" t="s">
        <v>1748</v>
      </c>
      <c r="J75" s="8" t="s">
        <v>1748</v>
      </c>
      <c r="K75" s="28" t="s">
        <v>734</v>
      </c>
      <c r="L75" s="105" t="str">
        <f t="shared" si="18"/>
        <v>N/A</v>
      </c>
    </row>
    <row r="76" spans="1:12" ht="25.5" x14ac:dyDescent="0.2">
      <c r="A76" s="128" t="s">
        <v>1149</v>
      </c>
      <c r="B76" s="22" t="s">
        <v>213</v>
      </c>
      <c r="C76" s="29" t="s">
        <v>1748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v>51983.369134</v>
      </c>
      <c r="D77" s="27" t="str">
        <f t="shared" si="14"/>
        <v>N/A</v>
      </c>
      <c r="E77" s="29">
        <v>52417.152283000003</v>
      </c>
      <c r="F77" s="27" t="str">
        <f t="shared" si="15"/>
        <v>N/A</v>
      </c>
      <c r="G77" s="29">
        <v>22796.946501999999</v>
      </c>
      <c r="H77" s="27" t="str">
        <f t="shared" si="16"/>
        <v>N/A</v>
      </c>
      <c r="I77" s="8">
        <v>0.83450000000000002</v>
      </c>
      <c r="J77" s="8">
        <v>-56.5</v>
      </c>
      <c r="K77" s="28" t="s">
        <v>734</v>
      </c>
      <c r="L77" s="105" t="str">
        <f t="shared" si="18"/>
        <v>No</v>
      </c>
    </row>
    <row r="78" spans="1:12" ht="25.5" x14ac:dyDescent="0.2">
      <c r="A78" s="128" t="s">
        <v>1151</v>
      </c>
      <c r="B78" s="22" t="s">
        <v>213</v>
      </c>
      <c r="C78" s="29" t="s">
        <v>1748</v>
      </c>
      <c r="D78" s="27" t="str">
        <f t="shared" si="14"/>
        <v>N/A</v>
      </c>
      <c r="E78" s="29" t="s">
        <v>1748</v>
      </c>
      <c r="F78" s="27" t="str">
        <f t="shared" si="15"/>
        <v>N/A</v>
      </c>
      <c r="G78" s="29" t="s">
        <v>1748</v>
      </c>
      <c r="H78" s="27" t="str">
        <f t="shared" si="16"/>
        <v>N/A</v>
      </c>
      <c r="I78" s="8" t="s">
        <v>1748</v>
      </c>
      <c r="J78" s="8" t="s">
        <v>1748</v>
      </c>
      <c r="K78" s="28" t="s">
        <v>734</v>
      </c>
      <c r="L78" s="105" t="str">
        <f t="shared" si="18"/>
        <v>N/A</v>
      </c>
    </row>
    <row r="79" spans="1:12" ht="25.5" x14ac:dyDescent="0.2">
      <c r="A79" s="128" t="s">
        <v>1152</v>
      </c>
      <c r="B79" s="22" t="s">
        <v>213</v>
      </c>
      <c r="C79" s="29" t="s">
        <v>1748</v>
      </c>
      <c r="D79" s="27" t="str">
        <f t="shared" si="14"/>
        <v>N/A</v>
      </c>
      <c r="E79" s="29" t="s">
        <v>1748</v>
      </c>
      <c r="F79" s="27" t="str">
        <f t="shared" si="15"/>
        <v>N/A</v>
      </c>
      <c r="G79" s="29" t="s">
        <v>1748</v>
      </c>
      <c r="H79" s="27" t="str">
        <f t="shared" si="16"/>
        <v>N/A</v>
      </c>
      <c r="I79" s="8" t="s">
        <v>1748</v>
      </c>
      <c r="J79" s="8" t="s">
        <v>1748</v>
      </c>
      <c r="K79" s="28" t="s">
        <v>734</v>
      </c>
      <c r="L79" s="105" t="str">
        <f t="shared" si="18"/>
        <v>N/A</v>
      </c>
    </row>
    <row r="80" spans="1:12" ht="25.5" x14ac:dyDescent="0.2">
      <c r="A80" s="128" t="s">
        <v>1153</v>
      </c>
      <c r="B80" s="22" t="s">
        <v>213</v>
      </c>
      <c r="C80" s="29" t="s">
        <v>1748</v>
      </c>
      <c r="D80" s="27" t="str">
        <f t="shared" si="14"/>
        <v>N/A</v>
      </c>
      <c r="E80" s="29" t="s">
        <v>1748</v>
      </c>
      <c r="F80" s="27" t="str">
        <f t="shared" si="15"/>
        <v>N/A</v>
      </c>
      <c r="G80" s="29" t="s">
        <v>1748</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v>19164.749476000001</v>
      </c>
      <c r="H81" s="27" t="str">
        <f t="shared" si="16"/>
        <v>N/A</v>
      </c>
      <c r="I81" s="8" t="s">
        <v>1748</v>
      </c>
      <c r="J81" s="8" t="s">
        <v>1748</v>
      </c>
      <c r="K81" s="28" t="s">
        <v>734</v>
      </c>
      <c r="L81" s="105" t="str">
        <f t="shared" si="18"/>
        <v>N/A</v>
      </c>
    </row>
    <row r="82" spans="1:12" x14ac:dyDescent="0.2">
      <c r="A82" s="128" t="s">
        <v>357</v>
      </c>
      <c r="B82" s="22" t="s">
        <v>213</v>
      </c>
      <c r="C82" s="29">
        <v>448978673</v>
      </c>
      <c r="D82" s="27" t="str">
        <f t="shared" si="14"/>
        <v>N/A</v>
      </c>
      <c r="E82" s="29">
        <v>465286151</v>
      </c>
      <c r="F82" s="27" t="str">
        <f t="shared" si="15"/>
        <v>N/A</v>
      </c>
      <c r="G82" s="29">
        <v>468147181</v>
      </c>
      <c r="H82" s="27" t="str">
        <f t="shared" si="16"/>
        <v>N/A</v>
      </c>
      <c r="I82" s="8">
        <v>3.6320000000000001</v>
      </c>
      <c r="J82" s="8">
        <v>0.6149</v>
      </c>
      <c r="K82" s="28" t="s">
        <v>734</v>
      </c>
      <c r="L82" s="105" t="str">
        <f t="shared" ref="L82:L138" si="19">IF(J82="Div by 0", "N/A", IF(K82="N/A","N/A", IF(J82&gt;VALUE(MID(K82,1,2)), "No", IF(J82&lt;-1*VALUE(MID(K82,1,2)), "No", "Yes"))))</f>
        <v>Yes</v>
      </c>
    </row>
    <row r="83" spans="1:12" x14ac:dyDescent="0.2">
      <c r="A83" s="128" t="s">
        <v>363</v>
      </c>
      <c r="B83" s="22" t="s">
        <v>213</v>
      </c>
      <c r="C83" s="23">
        <v>26004</v>
      </c>
      <c r="D83" s="27" t="str">
        <f t="shared" ref="D83:D114" si="20">IF($B83="N/A","N/A",IF(C83&gt;10,"No",IF(C83&lt;-10,"No","Yes")))</f>
        <v>N/A</v>
      </c>
      <c r="E83" s="23">
        <v>26020</v>
      </c>
      <c r="F83" s="27" t="str">
        <f t="shared" ref="F83:F114" si="21">IF($B83="N/A","N/A",IF(E83&gt;10,"No",IF(E83&lt;-10,"No","Yes")))</f>
        <v>N/A</v>
      </c>
      <c r="G83" s="23">
        <v>26626</v>
      </c>
      <c r="H83" s="27" t="str">
        <f t="shared" ref="H83:H114" si="22">IF($B83="N/A","N/A",IF(G83&gt;10,"No",IF(G83&lt;-10,"No","Yes")))</f>
        <v>N/A</v>
      </c>
      <c r="I83" s="8">
        <v>6.1499999999999999E-2</v>
      </c>
      <c r="J83" s="8">
        <v>2.3290000000000002</v>
      </c>
      <c r="K83" s="28" t="s">
        <v>734</v>
      </c>
      <c r="L83" s="105" t="str">
        <f t="shared" si="19"/>
        <v>Yes</v>
      </c>
    </row>
    <row r="84" spans="1:12" x14ac:dyDescent="0.2">
      <c r="A84" s="128" t="s">
        <v>358</v>
      </c>
      <c r="B84" s="22" t="s">
        <v>213</v>
      </c>
      <c r="C84" s="29">
        <v>17265.754229999999</v>
      </c>
      <c r="D84" s="27" t="str">
        <f t="shared" si="20"/>
        <v>N/A</v>
      </c>
      <c r="E84" s="29">
        <v>17881.865911000001</v>
      </c>
      <c r="F84" s="27" t="str">
        <f t="shared" si="21"/>
        <v>N/A</v>
      </c>
      <c r="G84" s="29">
        <v>17582.332343999999</v>
      </c>
      <c r="H84" s="27" t="str">
        <f t="shared" si="22"/>
        <v>N/A</v>
      </c>
      <c r="I84" s="8">
        <v>3.5680000000000001</v>
      </c>
      <c r="J84" s="8">
        <v>-1.68</v>
      </c>
      <c r="K84" s="28" t="s">
        <v>734</v>
      </c>
      <c r="L84" s="105" t="str">
        <f t="shared" si="19"/>
        <v>Yes</v>
      </c>
    </row>
    <row r="85" spans="1:12" ht="25.5" x14ac:dyDescent="0.2">
      <c r="A85" s="128" t="s">
        <v>1155</v>
      </c>
      <c r="B85" s="22" t="s">
        <v>213</v>
      </c>
      <c r="C85" s="29">
        <v>50033297</v>
      </c>
      <c r="D85" s="27" t="str">
        <f t="shared" si="20"/>
        <v>N/A</v>
      </c>
      <c r="E85" s="29">
        <v>53509642</v>
      </c>
      <c r="F85" s="27" t="str">
        <f t="shared" si="21"/>
        <v>N/A</v>
      </c>
      <c r="G85" s="29">
        <v>52404468</v>
      </c>
      <c r="H85" s="27" t="str">
        <f t="shared" si="22"/>
        <v>N/A</v>
      </c>
      <c r="I85" s="8">
        <v>6.9480000000000004</v>
      </c>
      <c r="J85" s="8">
        <v>-2.0699999999999998</v>
      </c>
      <c r="K85" s="28" t="s">
        <v>734</v>
      </c>
      <c r="L85" s="105" t="str">
        <f t="shared" si="19"/>
        <v>Yes</v>
      </c>
    </row>
    <row r="86" spans="1:12" x14ac:dyDescent="0.2">
      <c r="A86" s="128" t="s">
        <v>724</v>
      </c>
      <c r="B86" s="22" t="s">
        <v>213</v>
      </c>
      <c r="C86" s="23">
        <v>20700</v>
      </c>
      <c r="D86" s="27" t="str">
        <f t="shared" si="20"/>
        <v>N/A</v>
      </c>
      <c r="E86" s="23">
        <v>20596</v>
      </c>
      <c r="F86" s="27" t="str">
        <f t="shared" si="21"/>
        <v>N/A</v>
      </c>
      <c r="G86" s="23">
        <v>20937</v>
      </c>
      <c r="H86" s="27" t="str">
        <f t="shared" si="22"/>
        <v>N/A</v>
      </c>
      <c r="I86" s="8">
        <v>-0.502</v>
      </c>
      <c r="J86" s="8">
        <v>1.6559999999999999</v>
      </c>
      <c r="K86" s="28" t="s">
        <v>734</v>
      </c>
      <c r="L86" s="105" t="str">
        <f t="shared" si="19"/>
        <v>Yes</v>
      </c>
    </row>
    <row r="87" spans="1:12" ht="25.5" x14ac:dyDescent="0.2">
      <c r="A87" s="128" t="s">
        <v>1156</v>
      </c>
      <c r="B87" s="22" t="s">
        <v>213</v>
      </c>
      <c r="C87" s="29">
        <v>2417.0674878999998</v>
      </c>
      <c r="D87" s="27" t="str">
        <f t="shared" si="20"/>
        <v>N/A</v>
      </c>
      <c r="E87" s="29">
        <v>2598.0599145000001</v>
      </c>
      <c r="F87" s="27" t="str">
        <f t="shared" si="21"/>
        <v>N/A</v>
      </c>
      <c r="G87" s="29">
        <v>2502.9597364000001</v>
      </c>
      <c r="H87" s="27" t="str">
        <f t="shared" si="22"/>
        <v>N/A</v>
      </c>
      <c r="I87" s="8">
        <v>7.4880000000000004</v>
      </c>
      <c r="J87" s="8">
        <v>-3.66</v>
      </c>
      <c r="K87" s="28" t="s">
        <v>734</v>
      </c>
      <c r="L87" s="105" t="str">
        <f t="shared" si="19"/>
        <v>Yes</v>
      </c>
    </row>
    <row r="88" spans="1:12" ht="25.5" x14ac:dyDescent="0.2">
      <c r="A88" s="128" t="s">
        <v>1157</v>
      </c>
      <c r="B88" s="22" t="s">
        <v>213</v>
      </c>
      <c r="C88" s="29">
        <v>187174810</v>
      </c>
      <c r="D88" s="27" t="str">
        <f t="shared" si="20"/>
        <v>N/A</v>
      </c>
      <c r="E88" s="29">
        <v>194869284</v>
      </c>
      <c r="F88" s="27" t="str">
        <f t="shared" si="21"/>
        <v>N/A</v>
      </c>
      <c r="G88" s="29">
        <v>200117257</v>
      </c>
      <c r="H88" s="27" t="str">
        <f t="shared" si="22"/>
        <v>N/A</v>
      </c>
      <c r="I88" s="8">
        <v>4.1109999999999998</v>
      </c>
      <c r="J88" s="8">
        <v>2.6930000000000001</v>
      </c>
      <c r="K88" s="28" t="s">
        <v>734</v>
      </c>
      <c r="L88" s="105" t="str">
        <f t="shared" si="19"/>
        <v>Yes</v>
      </c>
    </row>
    <row r="89" spans="1:12" x14ac:dyDescent="0.2">
      <c r="A89" s="128" t="s">
        <v>725</v>
      </c>
      <c r="B89" s="22" t="s">
        <v>213</v>
      </c>
      <c r="C89" s="23">
        <v>4339</v>
      </c>
      <c r="D89" s="27" t="str">
        <f t="shared" si="20"/>
        <v>N/A</v>
      </c>
      <c r="E89" s="23">
        <v>4359</v>
      </c>
      <c r="F89" s="27" t="str">
        <f t="shared" si="21"/>
        <v>N/A</v>
      </c>
      <c r="G89" s="23">
        <v>4582</v>
      </c>
      <c r="H89" s="27" t="str">
        <f t="shared" si="22"/>
        <v>N/A</v>
      </c>
      <c r="I89" s="8">
        <v>0.46089999999999998</v>
      </c>
      <c r="J89" s="8">
        <v>5.1159999999999997</v>
      </c>
      <c r="K89" s="28" t="s">
        <v>734</v>
      </c>
      <c r="L89" s="105" t="str">
        <f t="shared" si="19"/>
        <v>Yes</v>
      </c>
    </row>
    <row r="90" spans="1:12" ht="25.5" x14ac:dyDescent="0.2">
      <c r="A90" s="128" t="s">
        <v>1158</v>
      </c>
      <c r="B90" s="22" t="s">
        <v>213</v>
      </c>
      <c r="C90" s="29">
        <v>43137.775985</v>
      </c>
      <c r="D90" s="27" t="str">
        <f t="shared" si="20"/>
        <v>N/A</v>
      </c>
      <c r="E90" s="29">
        <v>44705.043359000003</v>
      </c>
      <c r="F90" s="27" t="str">
        <f t="shared" si="21"/>
        <v>N/A</v>
      </c>
      <c r="G90" s="29">
        <v>43674.652334999999</v>
      </c>
      <c r="H90" s="27" t="str">
        <f t="shared" si="22"/>
        <v>N/A</v>
      </c>
      <c r="I90" s="8">
        <v>3.633</v>
      </c>
      <c r="J90" s="8">
        <v>-2.2999999999999998</v>
      </c>
      <c r="K90" s="28" t="s">
        <v>734</v>
      </c>
      <c r="L90" s="105" t="str">
        <f t="shared" si="19"/>
        <v>Yes</v>
      </c>
    </row>
    <row r="91" spans="1:12" ht="25.5" x14ac:dyDescent="0.2">
      <c r="A91" s="128" t="s">
        <v>1159</v>
      </c>
      <c r="B91" s="22" t="s">
        <v>213</v>
      </c>
      <c r="C91" s="29">
        <v>16401690</v>
      </c>
      <c r="D91" s="27" t="str">
        <f t="shared" si="20"/>
        <v>N/A</v>
      </c>
      <c r="E91" s="29">
        <v>16924112</v>
      </c>
      <c r="F91" s="27" t="str">
        <f t="shared" si="21"/>
        <v>N/A</v>
      </c>
      <c r="G91" s="29">
        <v>17297828</v>
      </c>
      <c r="H91" s="27" t="str">
        <f t="shared" si="22"/>
        <v>N/A</v>
      </c>
      <c r="I91" s="8">
        <v>3.1850000000000001</v>
      </c>
      <c r="J91" s="8">
        <v>2.2080000000000002</v>
      </c>
      <c r="K91" s="28" t="s">
        <v>734</v>
      </c>
      <c r="L91" s="105" t="str">
        <f t="shared" si="19"/>
        <v>Yes</v>
      </c>
    </row>
    <row r="92" spans="1:12" x14ac:dyDescent="0.2">
      <c r="A92" s="128" t="s">
        <v>726</v>
      </c>
      <c r="B92" s="22" t="s">
        <v>213</v>
      </c>
      <c r="C92" s="23">
        <v>1769</v>
      </c>
      <c r="D92" s="27" t="str">
        <f t="shared" si="20"/>
        <v>N/A</v>
      </c>
      <c r="E92" s="23">
        <v>1727</v>
      </c>
      <c r="F92" s="27" t="str">
        <f t="shared" si="21"/>
        <v>N/A</v>
      </c>
      <c r="G92" s="23">
        <v>1818</v>
      </c>
      <c r="H92" s="27" t="str">
        <f t="shared" si="22"/>
        <v>N/A</v>
      </c>
      <c r="I92" s="8">
        <v>-2.37</v>
      </c>
      <c r="J92" s="8">
        <v>5.2690000000000001</v>
      </c>
      <c r="K92" s="28" t="s">
        <v>734</v>
      </c>
      <c r="L92" s="105" t="str">
        <f t="shared" si="19"/>
        <v>Yes</v>
      </c>
    </row>
    <row r="93" spans="1:12" ht="25.5" x14ac:dyDescent="0.2">
      <c r="A93" s="128" t="s">
        <v>1160</v>
      </c>
      <c r="B93" s="22" t="s">
        <v>213</v>
      </c>
      <c r="C93" s="29">
        <v>9271.7297908</v>
      </c>
      <c r="D93" s="27" t="str">
        <f t="shared" si="20"/>
        <v>N/A</v>
      </c>
      <c r="E93" s="29">
        <v>9799.7174290999992</v>
      </c>
      <c r="F93" s="27" t="str">
        <f t="shared" si="21"/>
        <v>N/A</v>
      </c>
      <c r="G93" s="29">
        <v>9514.7568757000008</v>
      </c>
      <c r="H93" s="27" t="str">
        <f t="shared" si="22"/>
        <v>N/A</v>
      </c>
      <c r="I93" s="8">
        <v>5.6950000000000003</v>
      </c>
      <c r="J93" s="8">
        <v>-2.91</v>
      </c>
      <c r="K93" s="28" t="s">
        <v>734</v>
      </c>
      <c r="L93" s="105" t="str">
        <f t="shared" si="19"/>
        <v>Yes</v>
      </c>
    </row>
    <row r="94" spans="1:12" x14ac:dyDescent="0.2">
      <c r="A94" s="128" t="s">
        <v>1161</v>
      </c>
      <c r="B94" s="22" t="s">
        <v>213</v>
      </c>
      <c r="C94" s="29">
        <v>15581193</v>
      </c>
      <c r="D94" s="27" t="str">
        <f t="shared" si="20"/>
        <v>N/A</v>
      </c>
      <c r="E94" s="29">
        <v>16283379</v>
      </c>
      <c r="F94" s="27" t="str">
        <f t="shared" si="21"/>
        <v>N/A</v>
      </c>
      <c r="G94" s="29">
        <v>16967093</v>
      </c>
      <c r="H94" s="27" t="str">
        <f t="shared" si="22"/>
        <v>N/A</v>
      </c>
      <c r="I94" s="8">
        <v>4.5069999999999997</v>
      </c>
      <c r="J94" s="8">
        <v>4.1989999999999998</v>
      </c>
      <c r="K94" s="28" t="s">
        <v>734</v>
      </c>
      <c r="L94" s="105" t="str">
        <f t="shared" si="19"/>
        <v>Yes</v>
      </c>
    </row>
    <row r="95" spans="1:12" x14ac:dyDescent="0.2">
      <c r="A95" s="128" t="s">
        <v>727</v>
      </c>
      <c r="B95" s="22" t="s">
        <v>213</v>
      </c>
      <c r="C95" s="23">
        <v>2771</v>
      </c>
      <c r="D95" s="27" t="str">
        <f t="shared" si="20"/>
        <v>N/A</v>
      </c>
      <c r="E95" s="23">
        <v>2801</v>
      </c>
      <c r="F95" s="27" t="str">
        <f t="shared" si="21"/>
        <v>N/A</v>
      </c>
      <c r="G95" s="23">
        <v>2921</v>
      </c>
      <c r="H95" s="27" t="str">
        <f t="shared" si="22"/>
        <v>N/A</v>
      </c>
      <c r="I95" s="8">
        <v>1.083</v>
      </c>
      <c r="J95" s="8">
        <v>4.2839999999999998</v>
      </c>
      <c r="K95" s="28" t="s">
        <v>734</v>
      </c>
      <c r="L95" s="105" t="str">
        <f t="shared" si="19"/>
        <v>Yes</v>
      </c>
    </row>
    <row r="96" spans="1:12" x14ac:dyDescent="0.2">
      <c r="A96" s="128" t="s">
        <v>1162</v>
      </c>
      <c r="B96" s="22" t="s">
        <v>213</v>
      </c>
      <c r="C96" s="29">
        <v>5622.9494766999997</v>
      </c>
      <c r="D96" s="27" t="str">
        <f t="shared" si="20"/>
        <v>N/A</v>
      </c>
      <c r="E96" s="29">
        <v>5813.4162798999996</v>
      </c>
      <c r="F96" s="27" t="str">
        <f t="shared" si="21"/>
        <v>N/A</v>
      </c>
      <c r="G96" s="29">
        <v>5808.6590208999996</v>
      </c>
      <c r="H96" s="27" t="str">
        <f t="shared" si="22"/>
        <v>N/A</v>
      </c>
      <c r="I96" s="8">
        <v>3.387</v>
      </c>
      <c r="J96" s="8">
        <v>-8.2000000000000003E-2</v>
      </c>
      <c r="K96" s="28" t="s">
        <v>734</v>
      </c>
      <c r="L96" s="105" t="str">
        <f t="shared" si="19"/>
        <v>Yes</v>
      </c>
    </row>
    <row r="97" spans="1:12" x14ac:dyDescent="0.2">
      <c r="A97" s="128" t="s">
        <v>1163</v>
      </c>
      <c r="B97" s="22" t="s">
        <v>213</v>
      </c>
      <c r="C97" s="29">
        <v>7283160</v>
      </c>
      <c r="D97" s="27" t="str">
        <f t="shared" si="20"/>
        <v>N/A</v>
      </c>
      <c r="E97" s="29">
        <v>6670440</v>
      </c>
      <c r="F97" s="27" t="str">
        <f t="shared" si="21"/>
        <v>N/A</v>
      </c>
      <c r="G97" s="29">
        <v>7463974</v>
      </c>
      <c r="H97" s="27" t="str">
        <f t="shared" si="22"/>
        <v>N/A</v>
      </c>
      <c r="I97" s="8">
        <v>-8.41</v>
      </c>
      <c r="J97" s="8">
        <v>11.9</v>
      </c>
      <c r="K97" s="28" t="s">
        <v>734</v>
      </c>
      <c r="L97" s="105" t="str">
        <f t="shared" si="19"/>
        <v>Yes</v>
      </c>
    </row>
    <row r="98" spans="1:12" x14ac:dyDescent="0.2">
      <c r="A98" s="128" t="s">
        <v>517</v>
      </c>
      <c r="B98" s="22" t="s">
        <v>213</v>
      </c>
      <c r="C98" s="23">
        <v>18984</v>
      </c>
      <c r="D98" s="27" t="str">
        <f t="shared" si="20"/>
        <v>N/A</v>
      </c>
      <c r="E98" s="23">
        <v>18869</v>
      </c>
      <c r="F98" s="27" t="str">
        <f t="shared" si="21"/>
        <v>N/A</v>
      </c>
      <c r="G98" s="23">
        <v>18815</v>
      </c>
      <c r="H98" s="27" t="str">
        <f t="shared" si="22"/>
        <v>N/A</v>
      </c>
      <c r="I98" s="8">
        <v>-0.60599999999999998</v>
      </c>
      <c r="J98" s="8">
        <v>-0.28599999999999998</v>
      </c>
      <c r="K98" s="28" t="s">
        <v>734</v>
      </c>
      <c r="L98" s="105" t="str">
        <f t="shared" si="19"/>
        <v>Yes</v>
      </c>
    </row>
    <row r="99" spans="1:12" x14ac:dyDescent="0.2">
      <c r="A99" s="128" t="s">
        <v>1164</v>
      </c>
      <c r="B99" s="22" t="s">
        <v>213</v>
      </c>
      <c r="C99" s="29">
        <v>383.64728192000001</v>
      </c>
      <c r="D99" s="27" t="str">
        <f t="shared" si="20"/>
        <v>N/A</v>
      </c>
      <c r="E99" s="29">
        <v>353.51316974999997</v>
      </c>
      <c r="F99" s="27" t="str">
        <f t="shared" si="21"/>
        <v>N/A</v>
      </c>
      <c r="G99" s="29">
        <v>396.70337497000003</v>
      </c>
      <c r="H99" s="27" t="str">
        <f t="shared" si="22"/>
        <v>N/A</v>
      </c>
      <c r="I99" s="8">
        <v>-7.85</v>
      </c>
      <c r="J99" s="8">
        <v>12.22</v>
      </c>
      <c r="K99" s="28" t="s">
        <v>734</v>
      </c>
      <c r="L99" s="105" t="str">
        <f t="shared" si="19"/>
        <v>Yes</v>
      </c>
    </row>
    <row r="100" spans="1:12" ht="25.5" x14ac:dyDescent="0.2">
      <c r="A100" s="128" t="s">
        <v>1165</v>
      </c>
      <c r="B100" s="22" t="s">
        <v>213</v>
      </c>
      <c r="C100" s="29">
        <v>14676778</v>
      </c>
      <c r="D100" s="27" t="str">
        <f t="shared" si="20"/>
        <v>N/A</v>
      </c>
      <c r="E100" s="29">
        <v>15905140</v>
      </c>
      <c r="F100" s="27" t="str">
        <f t="shared" si="21"/>
        <v>N/A</v>
      </c>
      <c r="G100" s="29">
        <v>16472535</v>
      </c>
      <c r="H100" s="27" t="str">
        <f t="shared" si="22"/>
        <v>N/A</v>
      </c>
      <c r="I100" s="8">
        <v>8.3689999999999998</v>
      </c>
      <c r="J100" s="8">
        <v>3.5670000000000002</v>
      </c>
      <c r="K100" s="28" t="s">
        <v>734</v>
      </c>
      <c r="L100" s="105" t="str">
        <f t="shared" si="19"/>
        <v>Yes</v>
      </c>
    </row>
    <row r="101" spans="1:12" x14ac:dyDescent="0.2">
      <c r="A101" s="128" t="s">
        <v>518</v>
      </c>
      <c r="B101" s="22" t="s">
        <v>213</v>
      </c>
      <c r="C101" s="23">
        <v>13125</v>
      </c>
      <c r="D101" s="27" t="str">
        <f t="shared" si="20"/>
        <v>N/A</v>
      </c>
      <c r="E101" s="23">
        <v>13635</v>
      </c>
      <c r="F101" s="27" t="str">
        <f t="shared" si="21"/>
        <v>N/A</v>
      </c>
      <c r="G101" s="23">
        <v>14770</v>
      </c>
      <c r="H101" s="27" t="str">
        <f t="shared" si="22"/>
        <v>N/A</v>
      </c>
      <c r="I101" s="8">
        <v>3.8860000000000001</v>
      </c>
      <c r="J101" s="8">
        <v>8.3239999999999998</v>
      </c>
      <c r="K101" s="28" t="s">
        <v>734</v>
      </c>
      <c r="L101" s="105" t="str">
        <f t="shared" si="19"/>
        <v>Yes</v>
      </c>
    </row>
    <row r="102" spans="1:12" ht="25.5" x14ac:dyDescent="0.2">
      <c r="A102" s="128" t="s">
        <v>1166</v>
      </c>
      <c r="B102" s="22" t="s">
        <v>213</v>
      </c>
      <c r="C102" s="29">
        <v>1118.2307048</v>
      </c>
      <c r="D102" s="27" t="str">
        <f t="shared" si="20"/>
        <v>N/A</v>
      </c>
      <c r="E102" s="29">
        <v>1166.4935826999999</v>
      </c>
      <c r="F102" s="27" t="str">
        <f t="shared" si="21"/>
        <v>N/A</v>
      </c>
      <c r="G102" s="29">
        <v>1115.2698037</v>
      </c>
      <c r="H102" s="27" t="str">
        <f t="shared" si="22"/>
        <v>N/A</v>
      </c>
      <c r="I102" s="8">
        <v>4.3159999999999998</v>
      </c>
      <c r="J102" s="8">
        <v>-4.3899999999999997</v>
      </c>
      <c r="K102" s="28" t="s">
        <v>734</v>
      </c>
      <c r="L102" s="105" t="str">
        <f t="shared" si="19"/>
        <v>Yes</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115181744</v>
      </c>
      <c r="D106" s="27" t="str">
        <f t="shared" si="20"/>
        <v>N/A</v>
      </c>
      <c r="E106" s="29">
        <v>118236277</v>
      </c>
      <c r="F106" s="27" t="str">
        <f t="shared" si="21"/>
        <v>N/A</v>
      </c>
      <c r="G106" s="29">
        <v>114838283</v>
      </c>
      <c r="H106" s="27" t="str">
        <f t="shared" si="22"/>
        <v>N/A</v>
      </c>
      <c r="I106" s="8">
        <v>2.6520000000000001</v>
      </c>
      <c r="J106" s="8">
        <v>-2.87</v>
      </c>
      <c r="K106" s="28" t="s">
        <v>734</v>
      </c>
      <c r="L106" s="105" t="str">
        <f t="shared" si="19"/>
        <v>Yes</v>
      </c>
    </row>
    <row r="107" spans="1:12" x14ac:dyDescent="0.2">
      <c r="A107" s="128" t="s">
        <v>520</v>
      </c>
      <c r="B107" s="22" t="s">
        <v>213</v>
      </c>
      <c r="C107" s="23">
        <v>19337</v>
      </c>
      <c r="D107" s="27" t="str">
        <f t="shared" si="20"/>
        <v>N/A</v>
      </c>
      <c r="E107" s="23">
        <v>19204</v>
      </c>
      <c r="F107" s="27" t="str">
        <f t="shared" si="21"/>
        <v>N/A</v>
      </c>
      <c r="G107" s="23">
        <v>19074</v>
      </c>
      <c r="H107" s="27" t="str">
        <f t="shared" si="22"/>
        <v>N/A</v>
      </c>
      <c r="I107" s="8">
        <v>-0.68799999999999994</v>
      </c>
      <c r="J107" s="8">
        <v>-0.67700000000000005</v>
      </c>
      <c r="K107" s="28" t="s">
        <v>734</v>
      </c>
      <c r="L107" s="105" t="str">
        <f t="shared" si="19"/>
        <v>Yes</v>
      </c>
    </row>
    <row r="108" spans="1:12" ht="25.5" x14ac:dyDescent="0.2">
      <c r="A108" s="128" t="s">
        <v>1170</v>
      </c>
      <c r="B108" s="22" t="s">
        <v>213</v>
      </c>
      <c r="C108" s="29">
        <v>5956.5467239</v>
      </c>
      <c r="D108" s="27" t="str">
        <f t="shared" si="20"/>
        <v>N/A</v>
      </c>
      <c r="E108" s="29">
        <v>6156.8567486000002</v>
      </c>
      <c r="F108" s="27" t="str">
        <f t="shared" si="21"/>
        <v>N/A</v>
      </c>
      <c r="G108" s="29">
        <v>6020.6712278000005</v>
      </c>
      <c r="H108" s="27" t="str">
        <f t="shared" si="22"/>
        <v>N/A</v>
      </c>
      <c r="I108" s="8">
        <v>3.363</v>
      </c>
      <c r="J108" s="8">
        <v>-2.21</v>
      </c>
      <c r="K108" s="28" t="s">
        <v>734</v>
      </c>
      <c r="L108" s="105" t="str">
        <f t="shared" si="19"/>
        <v>Yes</v>
      </c>
    </row>
    <row r="109" spans="1:12" ht="25.5" x14ac:dyDescent="0.2">
      <c r="A109" s="128" t="s">
        <v>1171</v>
      </c>
      <c r="B109" s="22" t="s">
        <v>213</v>
      </c>
      <c r="C109" s="29">
        <v>4461641</v>
      </c>
      <c r="D109" s="27" t="str">
        <f t="shared" si="20"/>
        <v>N/A</v>
      </c>
      <c r="E109" s="29">
        <v>4912455</v>
      </c>
      <c r="F109" s="27" t="str">
        <f t="shared" si="21"/>
        <v>N/A</v>
      </c>
      <c r="G109" s="29">
        <v>4869025</v>
      </c>
      <c r="H109" s="27" t="str">
        <f t="shared" si="22"/>
        <v>N/A</v>
      </c>
      <c r="I109" s="8">
        <v>10.1</v>
      </c>
      <c r="J109" s="8">
        <v>-0.88400000000000001</v>
      </c>
      <c r="K109" s="28" t="s">
        <v>734</v>
      </c>
      <c r="L109" s="105" t="str">
        <f t="shared" si="19"/>
        <v>Yes</v>
      </c>
    </row>
    <row r="110" spans="1:12" x14ac:dyDescent="0.2">
      <c r="A110" s="128" t="s">
        <v>521</v>
      </c>
      <c r="B110" s="22" t="s">
        <v>213</v>
      </c>
      <c r="C110" s="23">
        <v>1444</v>
      </c>
      <c r="D110" s="27" t="str">
        <f t="shared" si="20"/>
        <v>N/A</v>
      </c>
      <c r="E110" s="23">
        <v>1519</v>
      </c>
      <c r="F110" s="27" t="str">
        <f t="shared" si="21"/>
        <v>N/A</v>
      </c>
      <c r="G110" s="23">
        <v>1593</v>
      </c>
      <c r="H110" s="27" t="str">
        <f t="shared" si="22"/>
        <v>N/A</v>
      </c>
      <c r="I110" s="8">
        <v>5.194</v>
      </c>
      <c r="J110" s="8">
        <v>4.8719999999999999</v>
      </c>
      <c r="K110" s="28" t="s">
        <v>734</v>
      </c>
      <c r="L110" s="105" t="str">
        <f t="shared" si="19"/>
        <v>Yes</v>
      </c>
    </row>
    <row r="111" spans="1:12" ht="25.5" x14ac:dyDescent="0.2">
      <c r="A111" s="128" t="s">
        <v>1172</v>
      </c>
      <c r="B111" s="22" t="s">
        <v>213</v>
      </c>
      <c r="C111" s="29">
        <v>3089.7790859000002</v>
      </c>
      <c r="D111" s="27" t="str">
        <f t="shared" si="20"/>
        <v>N/A</v>
      </c>
      <c r="E111" s="29">
        <v>3234.0059249999999</v>
      </c>
      <c r="F111" s="27" t="str">
        <f t="shared" si="21"/>
        <v>N/A</v>
      </c>
      <c r="G111" s="29">
        <v>3056.5128688</v>
      </c>
      <c r="H111" s="27" t="str">
        <f t="shared" si="22"/>
        <v>N/A</v>
      </c>
      <c r="I111" s="8">
        <v>4.6680000000000001</v>
      </c>
      <c r="J111" s="8">
        <v>-5.49</v>
      </c>
      <c r="K111" s="28" t="s">
        <v>734</v>
      </c>
      <c r="L111" s="105" t="str">
        <f t="shared" si="19"/>
        <v>Yes</v>
      </c>
    </row>
    <row r="112" spans="1:12" ht="25.5" x14ac:dyDescent="0.2">
      <c r="A112" s="128" t="s">
        <v>1173</v>
      </c>
      <c r="B112" s="22" t="s">
        <v>213</v>
      </c>
      <c r="C112" s="29">
        <v>3067370</v>
      </c>
      <c r="D112" s="27" t="str">
        <f t="shared" si="20"/>
        <v>N/A</v>
      </c>
      <c r="E112" s="29">
        <v>2831921</v>
      </c>
      <c r="F112" s="27" t="str">
        <f t="shared" si="21"/>
        <v>N/A</v>
      </c>
      <c r="G112" s="29">
        <v>2749844</v>
      </c>
      <c r="H112" s="27" t="str">
        <f t="shared" si="22"/>
        <v>N/A</v>
      </c>
      <c r="I112" s="8">
        <v>-7.68</v>
      </c>
      <c r="J112" s="8">
        <v>-2.9</v>
      </c>
      <c r="K112" s="28" t="s">
        <v>734</v>
      </c>
      <c r="L112" s="105" t="str">
        <f t="shared" si="19"/>
        <v>Yes</v>
      </c>
    </row>
    <row r="113" spans="1:12" ht="25.5" x14ac:dyDescent="0.2">
      <c r="A113" s="128" t="s">
        <v>522</v>
      </c>
      <c r="B113" s="22" t="s">
        <v>213</v>
      </c>
      <c r="C113" s="23">
        <v>1194</v>
      </c>
      <c r="D113" s="27" t="str">
        <f t="shared" si="20"/>
        <v>N/A</v>
      </c>
      <c r="E113" s="23">
        <v>1171</v>
      </c>
      <c r="F113" s="27" t="str">
        <f t="shared" si="21"/>
        <v>N/A</v>
      </c>
      <c r="G113" s="23">
        <v>1201</v>
      </c>
      <c r="H113" s="27" t="str">
        <f t="shared" si="22"/>
        <v>N/A</v>
      </c>
      <c r="I113" s="8">
        <v>-1.93</v>
      </c>
      <c r="J113" s="8">
        <v>2.5619999999999998</v>
      </c>
      <c r="K113" s="28" t="s">
        <v>734</v>
      </c>
      <c r="L113" s="105" t="str">
        <f t="shared" si="19"/>
        <v>Yes</v>
      </c>
    </row>
    <row r="114" spans="1:12" ht="25.5" x14ac:dyDescent="0.2">
      <c r="A114" s="128" t="s">
        <v>1174</v>
      </c>
      <c r="B114" s="22" t="s">
        <v>213</v>
      </c>
      <c r="C114" s="29">
        <v>2568.9865997000002</v>
      </c>
      <c r="D114" s="27" t="str">
        <f t="shared" si="20"/>
        <v>N/A</v>
      </c>
      <c r="E114" s="29">
        <v>2418.3783091</v>
      </c>
      <c r="F114" s="27" t="str">
        <f t="shared" si="21"/>
        <v>N/A</v>
      </c>
      <c r="G114" s="29">
        <v>2289.6286427999999</v>
      </c>
      <c r="H114" s="27" t="str">
        <f t="shared" si="22"/>
        <v>N/A</v>
      </c>
      <c r="I114" s="8">
        <v>-5.86</v>
      </c>
      <c r="J114" s="8">
        <v>-5.32</v>
      </c>
      <c r="K114" s="28" t="s">
        <v>734</v>
      </c>
      <c r="L114" s="105" t="str">
        <f t="shared" si="19"/>
        <v>Yes</v>
      </c>
    </row>
    <row r="115" spans="1:12" ht="25.5" x14ac:dyDescent="0.2">
      <c r="A115" s="128" t="s">
        <v>1175</v>
      </c>
      <c r="B115" s="22" t="s">
        <v>213</v>
      </c>
      <c r="C115" s="29">
        <v>4176063</v>
      </c>
      <c r="D115" s="27" t="str">
        <f t="shared" ref="D115:D146" si="23">IF($B115="N/A","N/A",IF(C115&gt;10,"No",IF(C115&lt;-10,"No","Yes")))</f>
        <v>N/A</v>
      </c>
      <c r="E115" s="29">
        <v>4031840</v>
      </c>
      <c r="F115" s="27" t="str">
        <f t="shared" ref="F115:F146" si="24">IF($B115="N/A","N/A",IF(E115&gt;10,"No",IF(E115&lt;-10,"No","Yes")))</f>
        <v>N/A</v>
      </c>
      <c r="G115" s="29">
        <v>4120888</v>
      </c>
      <c r="H115" s="27" t="str">
        <f t="shared" ref="H115:H146" si="25">IF($B115="N/A","N/A",IF(G115&gt;10,"No",IF(G115&lt;-10,"No","Yes")))</f>
        <v>N/A</v>
      </c>
      <c r="I115" s="8">
        <v>-3.45</v>
      </c>
      <c r="J115" s="8">
        <v>2.2090000000000001</v>
      </c>
      <c r="K115" s="28" t="s">
        <v>734</v>
      </c>
      <c r="L115" s="105" t="str">
        <f t="shared" si="19"/>
        <v>Yes</v>
      </c>
    </row>
    <row r="116" spans="1:12" ht="25.5" x14ac:dyDescent="0.2">
      <c r="A116" s="128" t="s">
        <v>523</v>
      </c>
      <c r="B116" s="22" t="s">
        <v>213</v>
      </c>
      <c r="C116" s="23">
        <v>2736</v>
      </c>
      <c r="D116" s="27" t="str">
        <f t="shared" si="23"/>
        <v>N/A</v>
      </c>
      <c r="E116" s="23">
        <v>2776</v>
      </c>
      <c r="F116" s="27" t="str">
        <f t="shared" si="24"/>
        <v>N/A</v>
      </c>
      <c r="G116" s="23">
        <v>3113</v>
      </c>
      <c r="H116" s="27" t="str">
        <f t="shared" si="25"/>
        <v>N/A</v>
      </c>
      <c r="I116" s="8">
        <v>1.462</v>
      </c>
      <c r="J116" s="8">
        <v>12.14</v>
      </c>
      <c r="K116" s="28" t="s">
        <v>734</v>
      </c>
      <c r="L116" s="105" t="str">
        <f t="shared" si="19"/>
        <v>Yes</v>
      </c>
    </row>
    <row r="117" spans="1:12" ht="25.5" x14ac:dyDescent="0.2">
      <c r="A117" s="128" t="s">
        <v>1176</v>
      </c>
      <c r="B117" s="22" t="s">
        <v>213</v>
      </c>
      <c r="C117" s="29">
        <v>1526.3388158</v>
      </c>
      <c r="D117" s="27" t="str">
        <f t="shared" si="23"/>
        <v>N/A</v>
      </c>
      <c r="E117" s="29">
        <v>1452.3919308</v>
      </c>
      <c r="F117" s="27" t="str">
        <f t="shared" si="24"/>
        <v>N/A</v>
      </c>
      <c r="G117" s="29">
        <v>1323.7674268999999</v>
      </c>
      <c r="H117" s="27" t="str">
        <f t="shared" si="25"/>
        <v>N/A</v>
      </c>
      <c r="I117" s="8">
        <v>-4.84</v>
      </c>
      <c r="J117" s="8">
        <v>-8.86</v>
      </c>
      <c r="K117" s="28" t="s">
        <v>734</v>
      </c>
      <c r="L117" s="105" t="str">
        <f t="shared" si="19"/>
        <v>Yes</v>
      </c>
    </row>
    <row r="118" spans="1:12" ht="25.5" x14ac:dyDescent="0.2">
      <c r="A118" s="128" t="s">
        <v>1177</v>
      </c>
      <c r="B118" s="22" t="s">
        <v>213</v>
      </c>
      <c r="C118" s="29">
        <v>0</v>
      </c>
      <c r="D118" s="27" t="str">
        <f t="shared" si="23"/>
        <v>N/A</v>
      </c>
      <c r="E118" s="29">
        <v>0</v>
      </c>
      <c r="F118" s="27" t="str">
        <f t="shared" si="24"/>
        <v>N/A</v>
      </c>
      <c r="G118" s="29">
        <v>0</v>
      </c>
      <c r="H118" s="27" t="str">
        <f t="shared" si="25"/>
        <v>N/A</v>
      </c>
      <c r="I118" s="8" t="s">
        <v>1748</v>
      </c>
      <c r="J118" s="8" t="s">
        <v>1748</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1748</v>
      </c>
      <c r="J119" s="8" t="s">
        <v>1748</v>
      </c>
      <c r="K119" s="28" t="s">
        <v>734</v>
      </c>
      <c r="L119" s="105" t="str">
        <f t="shared" si="19"/>
        <v>N/A</v>
      </c>
    </row>
    <row r="120" spans="1:12" ht="25.5" x14ac:dyDescent="0.2">
      <c r="A120" s="128" t="s">
        <v>1178</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734</v>
      </c>
      <c r="L120" s="105" t="str">
        <f t="shared" si="19"/>
        <v>N/A</v>
      </c>
    </row>
    <row r="121" spans="1:12" ht="25.5" x14ac:dyDescent="0.2">
      <c r="A121" s="128" t="s">
        <v>1179</v>
      </c>
      <c r="B121" s="22" t="s">
        <v>213</v>
      </c>
      <c r="C121" s="29">
        <v>0</v>
      </c>
      <c r="D121" s="27" t="str">
        <f t="shared" si="23"/>
        <v>N/A</v>
      </c>
      <c r="E121" s="29">
        <v>0</v>
      </c>
      <c r="F121" s="27" t="str">
        <f t="shared" si="24"/>
        <v>N/A</v>
      </c>
      <c r="G121" s="29">
        <v>0</v>
      </c>
      <c r="H121" s="27" t="str">
        <f t="shared" si="25"/>
        <v>N/A</v>
      </c>
      <c r="I121" s="8" t="s">
        <v>1748</v>
      </c>
      <c r="J121" s="8" t="s">
        <v>1748</v>
      </c>
      <c r="K121" s="28" t="s">
        <v>734</v>
      </c>
      <c r="L121" s="105" t="str">
        <f t="shared" si="19"/>
        <v>N/A</v>
      </c>
    </row>
    <row r="122" spans="1:12" x14ac:dyDescent="0.2">
      <c r="A122" s="128" t="s">
        <v>525</v>
      </c>
      <c r="B122" s="22" t="s">
        <v>213</v>
      </c>
      <c r="C122" s="23">
        <v>0</v>
      </c>
      <c r="D122" s="27" t="str">
        <f t="shared" si="23"/>
        <v>N/A</v>
      </c>
      <c r="E122" s="23">
        <v>0</v>
      </c>
      <c r="F122" s="27" t="str">
        <f t="shared" si="24"/>
        <v>N/A</v>
      </c>
      <c r="G122" s="23">
        <v>0</v>
      </c>
      <c r="H122" s="27" t="str">
        <f t="shared" si="25"/>
        <v>N/A</v>
      </c>
      <c r="I122" s="8" t="s">
        <v>1748</v>
      </c>
      <c r="J122" s="8" t="s">
        <v>1748</v>
      </c>
      <c r="K122" s="28" t="s">
        <v>734</v>
      </c>
      <c r="L122" s="105" t="str">
        <f t="shared" si="19"/>
        <v>N/A</v>
      </c>
    </row>
    <row r="123" spans="1:12" ht="25.5" x14ac:dyDescent="0.2">
      <c r="A123" s="128" t="s">
        <v>1180</v>
      </c>
      <c r="B123" s="22" t="s">
        <v>213</v>
      </c>
      <c r="C123" s="29" t="s">
        <v>1748</v>
      </c>
      <c r="D123" s="27" t="str">
        <f t="shared" si="23"/>
        <v>N/A</v>
      </c>
      <c r="E123" s="29" t="s">
        <v>1748</v>
      </c>
      <c r="F123" s="27" t="str">
        <f t="shared" si="24"/>
        <v>N/A</v>
      </c>
      <c r="G123" s="29" t="s">
        <v>1748</v>
      </c>
      <c r="H123" s="27" t="str">
        <f t="shared" si="25"/>
        <v>N/A</v>
      </c>
      <c r="I123" s="8" t="s">
        <v>1748</v>
      </c>
      <c r="J123" s="8" t="s">
        <v>1748</v>
      </c>
      <c r="K123" s="28" t="s">
        <v>734</v>
      </c>
      <c r="L123" s="105" t="str">
        <f t="shared" si="19"/>
        <v>N/A</v>
      </c>
    </row>
    <row r="124" spans="1:12" ht="25.5" x14ac:dyDescent="0.2">
      <c r="A124" s="128" t="s">
        <v>1181</v>
      </c>
      <c r="B124" s="22" t="s">
        <v>213</v>
      </c>
      <c r="C124" s="29">
        <v>21097191</v>
      </c>
      <c r="D124" s="27" t="str">
        <f t="shared" si="23"/>
        <v>N/A</v>
      </c>
      <c r="E124" s="29">
        <v>21946959</v>
      </c>
      <c r="F124" s="27" t="str">
        <f t="shared" si="24"/>
        <v>N/A</v>
      </c>
      <c r="G124" s="29">
        <v>21901885</v>
      </c>
      <c r="H124" s="27" t="str">
        <f t="shared" si="25"/>
        <v>N/A</v>
      </c>
      <c r="I124" s="8">
        <v>4.0279999999999996</v>
      </c>
      <c r="J124" s="8">
        <v>-0.20499999999999999</v>
      </c>
      <c r="K124" s="28" t="s">
        <v>734</v>
      </c>
      <c r="L124" s="105" t="str">
        <f t="shared" si="19"/>
        <v>Yes</v>
      </c>
    </row>
    <row r="125" spans="1:12" ht="25.5" x14ac:dyDescent="0.2">
      <c r="A125" s="128" t="s">
        <v>526</v>
      </c>
      <c r="B125" s="22" t="s">
        <v>213</v>
      </c>
      <c r="C125" s="23">
        <v>18840</v>
      </c>
      <c r="D125" s="27" t="str">
        <f t="shared" si="23"/>
        <v>N/A</v>
      </c>
      <c r="E125" s="23">
        <v>18988</v>
      </c>
      <c r="F125" s="27" t="str">
        <f t="shared" si="24"/>
        <v>N/A</v>
      </c>
      <c r="G125" s="23">
        <v>19260</v>
      </c>
      <c r="H125" s="27" t="str">
        <f t="shared" si="25"/>
        <v>N/A</v>
      </c>
      <c r="I125" s="8">
        <v>0.78559999999999997</v>
      </c>
      <c r="J125" s="8">
        <v>1.4319999999999999</v>
      </c>
      <c r="K125" s="28" t="s">
        <v>734</v>
      </c>
      <c r="L125" s="105" t="str">
        <f t="shared" si="19"/>
        <v>Yes</v>
      </c>
    </row>
    <row r="126" spans="1:12" ht="25.5" x14ac:dyDescent="0.2">
      <c r="A126" s="128" t="s">
        <v>1182</v>
      </c>
      <c r="B126" s="22" t="s">
        <v>213</v>
      </c>
      <c r="C126" s="29">
        <v>1119.8084395000001</v>
      </c>
      <c r="D126" s="27" t="str">
        <f t="shared" si="23"/>
        <v>N/A</v>
      </c>
      <c r="E126" s="29">
        <v>1155.8331051</v>
      </c>
      <c r="F126" s="27" t="str">
        <f t="shared" si="24"/>
        <v>N/A</v>
      </c>
      <c r="G126" s="29">
        <v>1137.1695222999999</v>
      </c>
      <c r="H126" s="27" t="str">
        <f t="shared" si="25"/>
        <v>N/A</v>
      </c>
      <c r="I126" s="8">
        <v>3.2170000000000001</v>
      </c>
      <c r="J126" s="8">
        <v>-1.61</v>
      </c>
      <c r="K126" s="28" t="s">
        <v>734</v>
      </c>
      <c r="L126" s="105" t="str">
        <f t="shared" si="19"/>
        <v>Yes</v>
      </c>
    </row>
    <row r="127" spans="1:12" ht="25.5" x14ac:dyDescent="0.2">
      <c r="A127" s="128" t="s">
        <v>1183</v>
      </c>
      <c r="B127" s="22" t="s">
        <v>213</v>
      </c>
      <c r="C127" s="29">
        <v>8649335</v>
      </c>
      <c r="D127" s="27" t="str">
        <f t="shared" si="23"/>
        <v>N/A</v>
      </c>
      <c r="E127" s="29">
        <v>8224081</v>
      </c>
      <c r="F127" s="27" t="str">
        <f t="shared" si="24"/>
        <v>N/A</v>
      </c>
      <c r="G127" s="29">
        <v>8160661</v>
      </c>
      <c r="H127" s="27" t="str">
        <f t="shared" si="25"/>
        <v>N/A</v>
      </c>
      <c r="I127" s="8">
        <v>-4.92</v>
      </c>
      <c r="J127" s="8">
        <v>-0.77100000000000002</v>
      </c>
      <c r="K127" s="28" t="s">
        <v>734</v>
      </c>
      <c r="L127" s="105" t="str">
        <f t="shared" si="19"/>
        <v>Yes</v>
      </c>
    </row>
    <row r="128" spans="1:12" x14ac:dyDescent="0.2">
      <c r="A128" s="128" t="s">
        <v>527</v>
      </c>
      <c r="B128" s="22" t="s">
        <v>213</v>
      </c>
      <c r="C128" s="23">
        <v>3766</v>
      </c>
      <c r="D128" s="27" t="str">
        <f t="shared" si="23"/>
        <v>N/A</v>
      </c>
      <c r="E128" s="23">
        <v>3750</v>
      </c>
      <c r="F128" s="27" t="str">
        <f t="shared" si="24"/>
        <v>N/A</v>
      </c>
      <c r="G128" s="23">
        <v>3939</v>
      </c>
      <c r="H128" s="27" t="str">
        <f t="shared" si="25"/>
        <v>N/A</v>
      </c>
      <c r="I128" s="8">
        <v>-0.42499999999999999</v>
      </c>
      <c r="J128" s="8">
        <v>5.04</v>
      </c>
      <c r="K128" s="28" t="s">
        <v>734</v>
      </c>
      <c r="L128" s="105" t="str">
        <f t="shared" si="19"/>
        <v>Yes</v>
      </c>
    </row>
    <row r="129" spans="1:12" ht="25.5" x14ac:dyDescent="0.2">
      <c r="A129" s="128" t="s">
        <v>1184</v>
      </c>
      <c r="B129" s="22" t="s">
        <v>213</v>
      </c>
      <c r="C129" s="29">
        <v>2296.6901220999998</v>
      </c>
      <c r="D129" s="27" t="str">
        <f t="shared" si="23"/>
        <v>N/A</v>
      </c>
      <c r="E129" s="29">
        <v>2193.0882667000001</v>
      </c>
      <c r="F129" s="27" t="str">
        <f t="shared" si="24"/>
        <v>N/A</v>
      </c>
      <c r="G129" s="29">
        <v>2071.7595836999999</v>
      </c>
      <c r="H129" s="27" t="str">
        <f t="shared" si="25"/>
        <v>N/A</v>
      </c>
      <c r="I129" s="8">
        <v>-4.51</v>
      </c>
      <c r="J129" s="8">
        <v>-5.53</v>
      </c>
      <c r="K129" s="28" t="s">
        <v>734</v>
      </c>
      <c r="L129" s="105" t="str">
        <f t="shared" si="19"/>
        <v>Yes</v>
      </c>
    </row>
    <row r="130" spans="1:12" ht="25.5" x14ac:dyDescent="0.2">
      <c r="A130" s="128" t="s">
        <v>1185</v>
      </c>
      <c r="B130" s="22" t="s">
        <v>213</v>
      </c>
      <c r="C130" s="29">
        <v>12781</v>
      </c>
      <c r="D130" s="27" t="str">
        <f t="shared" si="23"/>
        <v>N/A</v>
      </c>
      <c r="E130" s="29">
        <v>17897</v>
      </c>
      <c r="F130" s="27" t="str">
        <f t="shared" si="24"/>
        <v>N/A</v>
      </c>
      <c r="G130" s="29">
        <v>48839</v>
      </c>
      <c r="H130" s="27" t="str">
        <f t="shared" si="25"/>
        <v>N/A</v>
      </c>
      <c r="I130" s="8">
        <v>40.03</v>
      </c>
      <c r="J130" s="8">
        <v>172.9</v>
      </c>
      <c r="K130" s="28" t="s">
        <v>734</v>
      </c>
      <c r="L130" s="105" t="str">
        <f t="shared" si="19"/>
        <v>No</v>
      </c>
    </row>
    <row r="131" spans="1:12" ht="25.5" x14ac:dyDescent="0.2">
      <c r="A131" s="128" t="s">
        <v>528</v>
      </c>
      <c r="B131" s="22" t="s">
        <v>213</v>
      </c>
      <c r="C131" s="23">
        <v>11</v>
      </c>
      <c r="D131" s="27" t="str">
        <f t="shared" si="23"/>
        <v>N/A</v>
      </c>
      <c r="E131" s="23">
        <v>11</v>
      </c>
      <c r="F131" s="27" t="str">
        <f t="shared" si="24"/>
        <v>N/A</v>
      </c>
      <c r="G131" s="23">
        <v>24</v>
      </c>
      <c r="H131" s="27" t="str">
        <f t="shared" si="25"/>
        <v>N/A</v>
      </c>
      <c r="I131" s="8">
        <v>25</v>
      </c>
      <c r="J131" s="8">
        <v>140</v>
      </c>
      <c r="K131" s="28" t="s">
        <v>734</v>
      </c>
      <c r="L131" s="105" t="str">
        <f t="shared" si="19"/>
        <v>No</v>
      </c>
    </row>
    <row r="132" spans="1:12" ht="25.5" x14ac:dyDescent="0.2">
      <c r="A132" s="128" t="s">
        <v>1186</v>
      </c>
      <c r="B132" s="22" t="s">
        <v>213</v>
      </c>
      <c r="C132" s="29">
        <v>1597.625</v>
      </c>
      <c r="D132" s="27" t="str">
        <f t="shared" si="23"/>
        <v>N/A</v>
      </c>
      <c r="E132" s="29">
        <v>1789.7</v>
      </c>
      <c r="F132" s="27" t="str">
        <f t="shared" si="24"/>
        <v>N/A</v>
      </c>
      <c r="G132" s="29">
        <v>2034.9583333</v>
      </c>
      <c r="H132" s="27" t="str">
        <f t="shared" si="25"/>
        <v>N/A</v>
      </c>
      <c r="I132" s="8">
        <v>12.02</v>
      </c>
      <c r="J132" s="8">
        <v>13.7</v>
      </c>
      <c r="K132" s="28" t="s">
        <v>734</v>
      </c>
      <c r="L132" s="105" t="str">
        <f t="shared" si="19"/>
        <v>Yes</v>
      </c>
    </row>
    <row r="133" spans="1:12" ht="25.5" x14ac:dyDescent="0.2">
      <c r="A133" s="128" t="s">
        <v>1187</v>
      </c>
      <c r="B133" s="22" t="s">
        <v>213</v>
      </c>
      <c r="C133" s="29">
        <v>945555</v>
      </c>
      <c r="D133" s="27" t="str">
        <f t="shared" si="23"/>
        <v>N/A</v>
      </c>
      <c r="E133" s="29">
        <v>718778</v>
      </c>
      <c r="F133" s="27" t="str">
        <f t="shared" si="24"/>
        <v>N/A</v>
      </c>
      <c r="G133" s="29">
        <v>520963</v>
      </c>
      <c r="H133" s="27" t="str">
        <f t="shared" si="25"/>
        <v>N/A</v>
      </c>
      <c r="I133" s="8">
        <v>-24</v>
      </c>
      <c r="J133" s="8">
        <v>-27.5</v>
      </c>
      <c r="K133" s="28" t="s">
        <v>734</v>
      </c>
      <c r="L133" s="105" t="str">
        <f t="shared" si="19"/>
        <v>Yes</v>
      </c>
    </row>
    <row r="134" spans="1:12" x14ac:dyDescent="0.2">
      <c r="A134" s="128" t="s">
        <v>529</v>
      </c>
      <c r="B134" s="22" t="s">
        <v>213</v>
      </c>
      <c r="C134" s="23">
        <v>107</v>
      </c>
      <c r="D134" s="27" t="str">
        <f t="shared" si="23"/>
        <v>N/A</v>
      </c>
      <c r="E134" s="23">
        <v>82</v>
      </c>
      <c r="F134" s="27" t="str">
        <f t="shared" si="24"/>
        <v>N/A</v>
      </c>
      <c r="G134" s="23">
        <v>84</v>
      </c>
      <c r="H134" s="27" t="str">
        <f t="shared" si="25"/>
        <v>N/A</v>
      </c>
      <c r="I134" s="8">
        <v>-23.4</v>
      </c>
      <c r="J134" s="8">
        <v>2.4390000000000001</v>
      </c>
      <c r="K134" s="28" t="s">
        <v>734</v>
      </c>
      <c r="L134" s="105" t="str">
        <f t="shared" si="19"/>
        <v>Yes</v>
      </c>
    </row>
    <row r="135" spans="1:12" ht="25.5" x14ac:dyDescent="0.2">
      <c r="A135" s="128" t="s">
        <v>1188</v>
      </c>
      <c r="B135" s="22" t="s">
        <v>213</v>
      </c>
      <c r="C135" s="29">
        <v>8836.9626167999995</v>
      </c>
      <c r="D135" s="27" t="str">
        <f t="shared" si="23"/>
        <v>N/A</v>
      </c>
      <c r="E135" s="29">
        <v>8765.5853659000004</v>
      </c>
      <c r="F135" s="27" t="str">
        <f t="shared" si="24"/>
        <v>N/A</v>
      </c>
      <c r="G135" s="29">
        <v>6201.9404762000004</v>
      </c>
      <c r="H135" s="27" t="str">
        <f t="shared" si="25"/>
        <v>N/A</v>
      </c>
      <c r="I135" s="8">
        <v>-0.80800000000000005</v>
      </c>
      <c r="J135" s="8">
        <v>-29.2</v>
      </c>
      <c r="K135" s="28" t="s">
        <v>734</v>
      </c>
      <c r="L135" s="105" t="str">
        <f t="shared" si="19"/>
        <v>Yes</v>
      </c>
    </row>
    <row r="136" spans="1:12" x14ac:dyDescent="0.2">
      <c r="A136" s="128" t="s">
        <v>1189</v>
      </c>
      <c r="B136" s="22" t="s">
        <v>213</v>
      </c>
      <c r="C136" s="29">
        <v>236065</v>
      </c>
      <c r="D136" s="27" t="str">
        <f t="shared" si="23"/>
        <v>N/A</v>
      </c>
      <c r="E136" s="29">
        <v>203946</v>
      </c>
      <c r="F136" s="27" t="str">
        <f t="shared" si="24"/>
        <v>N/A</v>
      </c>
      <c r="G136" s="29">
        <v>213638</v>
      </c>
      <c r="H136" s="27" t="str">
        <f t="shared" si="25"/>
        <v>N/A</v>
      </c>
      <c r="I136" s="8">
        <v>-13.6</v>
      </c>
      <c r="J136" s="8">
        <v>4.7519999999999998</v>
      </c>
      <c r="K136" s="28" t="s">
        <v>734</v>
      </c>
      <c r="L136" s="105" t="str">
        <f t="shared" si="19"/>
        <v>Yes</v>
      </c>
    </row>
    <row r="137" spans="1:12" x14ac:dyDescent="0.2">
      <c r="A137" s="128" t="s">
        <v>530</v>
      </c>
      <c r="B137" s="22" t="s">
        <v>213</v>
      </c>
      <c r="C137" s="23">
        <v>708</v>
      </c>
      <c r="D137" s="27" t="str">
        <f t="shared" si="23"/>
        <v>N/A</v>
      </c>
      <c r="E137" s="23">
        <v>795</v>
      </c>
      <c r="F137" s="27" t="str">
        <f t="shared" si="24"/>
        <v>N/A</v>
      </c>
      <c r="G137" s="23">
        <v>826</v>
      </c>
      <c r="H137" s="27" t="str">
        <f t="shared" si="25"/>
        <v>N/A</v>
      </c>
      <c r="I137" s="8">
        <v>12.29</v>
      </c>
      <c r="J137" s="8">
        <v>3.899</v>
      </c>
      <c r="K137" s="28" t="s">
        <v>734</v>
      </c>
      <c r="L137" s="105" t="str">
        <f t="shared" si="19"/>
        <v>Yes</v>
      </c>
    </row>
    <row r="138" spans="1:12" x14ac:dyDescent="0.2">
      <c r="A138" s="128" t="s">
        <v>1190</v>
      </c>
      <c r="B138" s="22" t="s">
        <v>213</v>
      </c>
      <c r="C138" s="29">
        <v>333.42514124000002</v>
      </c>
      <c r="D138" s="27" t="str">
        <f t="shared" si="23"/>
        <v>N/A</v>
      </c>
      <c r="E138" s="29">
        <v>256.53584905999998</v>
      </c>
      <c r="F138" s="27" t="str">
        <f t="shared" si="24"/>
        <v>N/A</v>
      </c>
      <c r="G138" s="29">
        <v>258.64164649000003</v>
      </c>
      <c r="H138" s="27" t="str">
        <f t="shared" si="25"/>
        <v>N/A</v>
      </c>
      <c r="I138" s="8">
        <v>-23.1</v>
      </c>
      <c r="J138" s="8">
        <v>0.82089999999999996</v>
      </c>
      <c r="K138" s="28" t="s">
        <v>734</v>
      </c>
      <c r="L138" s="105" t="str">
        <f t="shared" si="19"/>
        <v>Yes</v>
      </c>
    </row>
    <row r="139" spans="1:12" x14ac:dyDescent="0.2">
      <c r="A139" s="156" t="s">
        <v>404</v>
      </c>
      <c r="B139" s="10" t="s">
        <v>213</v>
      </c>
      <c r="C139" s="10">
        <v>3846814517</v>
      </c>
      <c r="D139" s="7" t="str">
        <f t="shared" si="23"/>
        <v>N/A</v>
      </c>
      <c r="E139" s="10">
        <v>4017004762</v>
      </c>
      <c r="F139" s="7" t="str">
        <f t="shared" si="24"/>
        <v>N/A</v>
      </c>
      <c r="G139" s="10">
        <v>3947094088</v>
      </c>
      <c r="H139" s="7" t="str">
        <f t="shared" si="25"/>
        <v>N/A</v>
      </c>
      <c r="I139" s="8">
        <v>4.4240000000000004</v>
      </c>
      <c r="J139" s="8">
        <v>-1.74</v>
      </c>
      <c r="K139" s="10" t="s">
        <v>213</v>
      </c>
      <c r="L139" s="105" t="str">
        <f t="shared" ref="L139:L158" si="26">IF(J139="Div by 0", "N/A", IF(K139="N/A","N/A", IF(J139&gt;VALUE(MID(K139,1,2)), "No", IF(J139&lt;-1*VALUE(MID(K139,1,2)), "No", "Yes"))))</f>
        <v>N/A</v>
      </c>
    </row>
    <row r="140" spans="1:12" x14ac:dyDescent="0.2">
      <c r="A140" s="156" t="s">
        <v>1191</v>
      </c>
      <c r="B140" s="10" t="s">
        <v>213</v>
      </c>
      <c r="C140" s="10">
        <v>4172.5306007999998</v>
      </c>
      <c r="D140" s="7" t="str">
        <f t="shared" si="23"/>
        <v>N/A</v>
      </c>
      <c r="E140" s="10">
        <v>4364.0800482000004</v>
      </c>
      <c r="F140" s="7" t="str">
        <f t="shared" si="24"/>
        <v>N/A</v>
      </c>
      <c r="G140" s="10">
        <v>4157.4879217999996</v>
      </c>
      <c r="H140" s="7" t="str">
        <f t="shared" si="25"/>
        <v>N/A</v>
      </c>
      <c r="I140" s="8">
        <v>4.5910000000000002</v>
      </c>
      <c r="J140" s="8">
        <v>-4.7300000000000004</v>
      </c>
      <c r="K140" s="10" t="s">
        <v>213</v>
      </c>
      <c r="L140" s="105" t="str">
        <f t="shared" si="26"/>
        <v>N/A</v>
      </c>
    </row>
    <row r="141" spans="1:12" x14ac:dyDescent="0.2">
      <c r="A141" s="156" t="s">
        <v>405</v>
      </c>
      <c r="B141" s="10" t="s">
        <v>213</v>
      </c>
      <c r="C141" s="10">
        <v>16733125</v>
      </c>
      <c r="D141" s="7" t="str">
        <f t="shared" si="23"/>
        <v>N/A</v>
      </c>
      <c r="E141" s="10">
        <v>16918261</v>
      </c>
      <c r="F141" s="7" t="str">
        <f t="shared" si="24"/>
        <v>N/A</v>
      </c>
      <c r="G141" s="10">
        <v>15683070</v>
      </c>
      <c r="H141" s="7" t="str">
        <f t="shared" si="25"/>
        <v>N/A</v>
      </c>
      <c r="I141" s="8">
        <v>1.1060000000000001</v>
      </c>
      <c r="J141" s="8">
        <v>-7.3</v>
      </c>
      <c r="K141" s="10" t="s">
        <v>213</v>
      </c>
      <c r="L141" s="105" t="str">
        <f t="shared" si="26"/>
        <v>N/A</v>
      </c>
    </row>
    <row r="142" spans="1:12" x14ac:dyDescent="0.2">
      <c r="A142" s="156" t="s">
        <v>1192</v>
      </c>
      <c r="B142" s="10" t="s">
        <v>213</v>
      </c>
      <c r="C142" s="10">
        <v>2905.0564236</v>
      </c>
      <c r="D142" s="7" t="str">
        <f t="shared" si="23"/>
        <v>N/A</v>
      </c>
      <c r="E142" s="10">
        <v>2941.7946443999999</v>
      </c>
      <c r="F142" s="7" t="str">
        <f t="shared" si="24"/>
        <v>N/A</v>
      </c>
      <c r="G142" s="10">
        <v>3104.3289786</v>
      </c>
      <c r="H142" s="7" t="str">
        <f t="shared" si="25"/>
        <v>N/A</v>
      </c>
      <c r="I142" s="8">
        <v>1.2649999999999999</v>
      </c>
      <c r="J142" s="8">
        <v>5.5250000000000004</v>
      </c>
      <c r="K142" s="10" t="s">
        <v>213</v>
      </c>
      <c r="L142" s="105" t="str">
        <f t="shared" si="26"/>
        <v>N/A</v>
      </c>
    </row>
    <row r="143" spans="1:12" x14ac:dyDescent="0.2">
      <c r="A143" s="156" t="s">
        <v>406</v>
      </c>
      <c r="B143" s="10" t="s">
        <v>213</v>
      </c>
      <c r="C143" s="10">
        <v>1349443</v>
      </c>
      <c r="D143" s="7" t="str">
        <f t="shared" si="23"/>
        <v>N/A</v>
      </c>
      <c r="E143" s="10">
        <v>1074167</v>
      </c>
      <c r="F143" s="7" t="str">
        <f t="shared" si="24"/>
        <v>N/A</v>
      </c>
      <c r="G143" s="10">
        <v>288606</v>
      </c>
      <c r="H143" s="7" t="str">
        <f t="shared" si="25"/>
        <v>N/A</v>
      </c>
      <c r="I143" s="8">
        <v>-20.399999999999999</v>
      </c>
      <c r="J143" s="8">
        <v>-73.099999999999994</v>
      </c>
      <c r="K143" s="10" t="s">
        <v>213</v>
      </c>
      <c r="L143" s="105" t="str">
        <f t="shared" si="26"/>
        <v>N/A</v>
      </c>
    </row>
    <row r="144" spans="1:12" ht="25.5" x14ac:dyDescent="0.2">
      <c r="A144" s="156" t="s">
        <v>1193</v>
      </c>
      <c r="B144" s="10" t="s">
        <v>213</v>
      </c>
      <c r="C144" s="10">
        <v>60.870720374999998</v>
      </c>
      <c r="D144" s="7" t="str">
        <f t="shared" si="23"/>
        <v>N/A</v>
      </c>
      <c r="E144" s="10">
        <v>48.298875899000002</v>
      </c>
      <c r="F144" s="7" t="str">
        <f t="shared" si="24"/>
        <v>N/A</v>
      </c>
      <c r="G144" s="10">
        <v>12.415297255</v>
      </c>
      <c r="H144" s="7" t="str">
        <f t="shared" si="25"/>
        <v>N/A</v>
      </c>
      <c r="I144" s="8">
        <v>-20.7</v>
      </c>
      <c r="J144" s="8">
        <v>-74.3</v>
      </c>
      <c r="K144" s="10" t="s">
        <v>213</v>
      </c>
      <c r="L144" s="105" t="str">
        <f t="shared" si="26"/>
        <v>N/A</v>
      </c>
    </row>
    <row r="145" spans="1:13" x14ac:dyDescent="0.2">
      <c r="A145" s="156" t="s">
        <v>407</v>
      </c>
      <c r="B145" s="10" t="s">
        <v>213</v>
      </c>
      <c r="C145" s="10">
        <v>101694</v>
      </c>
      <c r="D145" s="7" t="str">
        <f t="shared" si="23"/>
        <v>N/A</v>
      </c>
      <c r="E145" s="10">
        <v>68376</v>
      </c>
      <c r="F145" s="7" t="str">
        <f t="shared" si="24"/>
        <v>N/A</v>
      </c>
      <c r="G145" s="10">
        <v>0</v>
      </c>
      <c r="H145" s="7" t="str">
        <f t="shared" si="25"/>
        <v>N/A</v>
      </c>
      <c r="I145" s="8">
        <v>-32.799999999999997</v>
      </c>
      <c r="J145" s="8">
        <v>-100</v>
      </c>
      <c r="K145" s="10" t="s">
        <v>213</v>
      </c>
      <c r="L145" s="105" t="str">
        <f t="shared" si="26"/>
        <v>N/A</v>
      </c>
    </row>
    <row r="146" spans="1:13" x14ac:dyDescent="0.2">
      <c r="A146" s="156" t="s">
        <v>1194</v>
      </c>
      <c r="B146" s="10" t="s">
        <v>213</v>
      </c>
      <c r="C146" s="10">
        <v>1955.6538462000001</v>
      </c>
      <c r="D146" s="7" t="str">
        <f t="shared" si="23"/>
        <v>N/A</v>
      </c>
      <c r="E146" s="10">
        <v>1753.2307691999999</v>
      </c>
      <c r="F146" s="7" t="str">
        <f t="shared" si="24"/>
        <v>N/A</v>
      </c>
      <c r="G146" s="10" t="s">
        <v>1748</v>
      </c>
      <c r="H146" s="7" t="str">
        <f t="shared" si="25"/>
        <v>N/A</v>
      </c>
      <c r="I146" s="8">
        <v>-10.4</v>
      </c>
      <c r="J146" s="8" t="s">
        <v>1748</v>
      </c>
      <c r="K146" s="10" t="s">
        <v>213</v>
      </c>
      <c r="L146" s="105" t="str">
        <f t="shared" si="26"/>
        <v>N/A</v>
      </c>
    </row>
    <row r="147" spans="1:13" x14ac:dyDescent="0.2">
      <c r="A147" s="156" t="s">
        <v>408</v>
      </c>
      <c r="B147" s="10" t="s">
        <v>213</v>
      </c>
      <c r="C147" s="10">
        <v>29050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v>-100</v>
      </c>
      <c r="J147" s="8" t="s">
        <v>1748</v>
      </c>
      <c r="K147" s="10" t="s">
        <v>213</v>
      </c>
      <c r="L147" s="105" t="str">
        <f t="shared" si="26"/>
        <v>N/A</v>
      </c>
    </row>
    <row r="148" spans="1:13" x14ac:dyDescent="0.2">
      <c r="A148" s="156" t="s">
        <v>1195</v>
      </c>
      <c r="B148" s="10" t="s">
        <v>213</v>
      </c>
      <c r="C148" s="10">
        <v>5810</v>
      </c>
      <c r="D148" s="7" t="str">
        <f t="shared" si="27"/>
        <v>N/A</v>
      </c>
      <c r="E148" s="10" t="s">
        <v>1748</v>
      </c>
      <c r="F148" s="7" t="str">
        <f t="shared" si="28"/>
        <v>N/A</v>
      </c>
      <c r="G148" s="10" t="s">
        <v>1748</v>
      </c>
      <c r="H148" s="7" t="str">
        <f t="shared" si="29"/>
        <v>N/A</v>
      </c>
      <c r="I148" s="8" t="s">
        <v>1748</v>
      </c>
      <c r="J148" s="8" t="s">
        <v>1748</v>
      </c>
      <c r="K148" s="10" t="s">
        <v>213</v>
      </c>
      <c r="L148" s="105" t="str">
        <f t="shared" si="26"/>
        <v>N/A</v>
      </c>
    </row>
    <row r="149" spans="1:13" x14ac:dyDescent="0.2">
      <c r="A149" s="156" t="s">
        <v>409</v>
      </c>
      <c r="B149" s="10" t="s">
        <v>213</v>
      </c>
      <c r="C149" s="10">
        <v>10807425</v>
      </c>
      <c r="D149" s="7" t="str">
        <f t="shared" si="27"/>
        <v>N/A</v>
      </c>
      <c r="E149" s="10">
        <v>9240238</v>
      </c>
      <c r="F149" s="7" t="str">
        <f t="shared" si="28"/>
        <v>N/A</v>
      </c>
      <c r="G149" s="10">
        <v>4600625</v>
      </c>
      <c r="H149" s="7" t="str">
        <f t="shared" si="29"/>
        <v>N/A</v>
      </c>
      <c r="I149" s="8">
        <v>-14.5</v>
      </c>
      <c r="J149" s="8">
        <v>-50.2</v>
      </c>
      <c r="K149" s="10" t="s">
        <v>213</v>
      </c>
      <c r="L149" s="105" t="str">
        <f t="shared" si="26"/>
        <v>N/A</v>
      </c>
    </row>
    <row r="150" spans="1:13" x14ac:dyDescent="0.2">
      <c r="A150" s="156" t="s">
        <v>1196</v>
      </c>
      <c r="B150" s="10" t="s">
        <v>213</v>
      </c>
      <c r="C150" s="10">
        <v>179.41803905</v>
      </c>
      <c r="D150" s="7" t="str">
        <f t="shared" si="27"/>
        <v>N/A</v>
      </c>
      <c r="E150" s="10">
        <v>141.18873575000001</v>
      </c>
      <c r="F150" s="7" t="str">
        <f t="shared" si="28"/>
        <v>N/A</v>
      </c>
      <c r="G150" s="10">
        <v>78.795365407000006</v>
      </c>
      <c r="H150" s="7" t="str">
        <f t="shared" si="29"/>
        <v>N/A</v>
      </c>
      <c r="I150" s="8">
        <v>-21.3</v>
      </c>
      <c r="J150" s="8">
        <v>-44.2</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6264024</v>
      </c>
      <c r="D153" s="7" t="str">
        <f t="shared" si="27"/>
        <v>N/A</v>
      </c>
      <c r="E153" s="10">
        <v>18967249</v>
      </c>
      <c r="F153" s="7" t="str">
        <f t="shared" si="28"/>
        <v>N/A</v>
      </c>
      <c r="G153" s="10">
        <v>12573421</v>
      </c>
      <c r="H153" s="7" t="str">
        <f t="shared" si="29"/>
        <v>N/A</v>
      </c>
      <c r="I153" s="8">
        <v>202.8</v>
      </c>
      <c r="J153" s="8">
        <v>-33.700000000000003</v>
      </c>
      <c r="K153" s="10" t="s">
        <v>213</v>
      </c>
      <c r="L153" s="105" t="str">
        <f t="shared" si="26"/>
        <v>N/A</v>
      </c>
      <c r="M153" s="41"/>
    </row>
    <row r="154" spans="1:13" x14ac:dyDescent="0.2">
      <c r="A154" s="156" t="s">
        <v>1198</v>
      </c>
      <c r="B154" s="10" t="s">
        <v>213</v>
      </c>
      <c r="C154" s="10">
        <v>31959.306122000002</v>
      </c>
      <c r="D154" s="7" t="str">
        <f t="shared" si="27"/>
        <v>N/A</v>
      </c>
      <c r="E154" s="10">
        <v>76173.690763000006</v>
      </c>
      <c r="F154" s="7" t="str">
        <f t="shared" si="28"/>
        <v>N/A</v>
      </c>
      <c r="G154" s="10">
        <v>51320.085714000001</v>
      </c>
      <c r="H154" s="7" t="str">
        <f t="shared" si="29"/>
        <v>N/A</v>
      </c>
      <c r="I154" s="8">
        <v>138.30000000000001</v>
      </c>
      <c r="J154" s="8">
        <v>-32.6</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242968</v>
      </c>
      <c r="D159" s="7" t="str">
        <f t="shared" si="27"/>
        <v>N/A</v>
      </c>
      <c r="E159" s="10">
        <v>214985</v>
      </c>
      <c r="F159" s="7" t="str">
        <f t="shared" si="28"/>
        <v>N/A</v>
      </c>
      <c r="G159" s="10">
        <v>19595</v>
      </c>
      <c r="H159" s="7" t="str">
        <f t="shared" si="29"/>
        <v>N/A</v>
      </c>
      <c r="I159" s="8">
        <v>-11.5</v>
      </c>
      <c r="J159" s="8">
        <v>-90.9</v>
      </c>
      <c r="K159" s="10" t="s">
        <v>213</v>
      </c>
      <c r="L159" s="105" t="str">
        <f t="shared" ref="L159:L160" si="30">IF(J159="Div by 0", "N/A", IF(K159="N/A","N/A", IF(J159&gt;VALUE(MID(K159,1,2)), "No", IF(J159&lt;-1*VALUE(MID(K159,1,2)), "No", "Yes"))))</f>
        <v>N/A</v>
      </c>
    </row>
    <row r="160" spans="1:13" ht="25.5" x14ac:dyDescent="0.2">
      <c r="A160" s="156" t="s">
        <v>1201</v>
      </c>
      <c r="B160" s="10" t="s">
        <v>213</v>
      </c>
      <c r="C160" s="10">
        <v>11.114221672999999</v>
      </c>
      <c r="D160" s="7" t="str">
        <f t="shared" si="27"/>
        <v>N/A</v>
      </c>
      <c r="E160" s="10">
        <v>10.940155717</v>
      </c>
      <c r="F160" s="7" t="str">
        <f t="shared" si="28"/>
        <v>N/A</v>
      </c>
      <c r="G160" s="10">
        <v>1.1491320666</v>
      </c>
      <c r="H160" s="7" t="str">
        <f t="shared" si="29"/>
        <v>N/A</v>
      </c>
      <c r="I160" s="8">
        <v>-1.57</v>
      </c>
      <c r="J160" s="8">
        <v>-89.5</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v>1964.0019439</v>
      </c>
      <c r="D164" s="88" t="str">
        <f t="shared" ref="D164" si="31">IF($B164="N/A","N/A",IF(C164&gt;10,"No",IF(C164&lt;-10,"No","Yes")))</f>
        <v>N/A</v>
      </c>
      <c r="E164" s="87">
        <v>2015.0760937</v>
      </c>
      <c r="F164" s="88" t="str">
        <f t="shared" ref="F164" si="32">IF($B164="N/A","N/A",IF(E164&gt;10,"No",IF(E164&lt;-10,"No","Yes")))</f>
        <v>N/A</v>
      </c>
      <c r="G164" s="87">
        <v>1731.9670971</v>
      </c>
      <c r="H164" s="88" t="str">
        <f t="shared" ref="H164" si="33">IF($B164="N/A","N/A",IF(G164&gt;10,"No",IF(G164&lt;-10,"No","Yes")))</f>
        <v>N/A</v>
      </c>
      <c r="I164" s="89">
        <v>2.601</v>
      </c>
      <c r="J164" s="89">
        <v>-14</v>
      </c>
      <c r="K164" s="90" t="s">
        <v>734</v>
      </c>
      <c r="L164" s="107" t="str">
        <f>IF(J164="Div by 0", "N/A", IF(OR(J164="N/A",K164="N/A"),"N/A", IF(J164&gt;VALUE(MID(K164,1,2)), "No", IF(J164&lt;-1*VALUE(MID(K164,1,2)), "No", "Yes"))))</f>
        <v>Yes</v>
      </c>
      <c r="N164" s="42"/>
    </row>
    <row r="165" spans="1:16" x14ac:dyDescent="0.2">
      <c r="A165" s="156" t="s">
        <v>1203</v>
      </c>
      <c r="B165" s="10" t="s">
        <v>213</v>
      </c>
      <c r="C165" s="10">
        <v>1968.0088608999999</v>
      </c>
      <c r="D165" s="7" t="str">
        <f t="shared" ref="D165:D171" si="34">IF($B165="N/A","N/A",IF(C165&gt;10,"No",IF(C165&lt;-10,"No","Yes")))</f>
        <v>N/A</v>
      </c>
      <c r="E165" s="10">
        <v>2025.8075853</v>
      </c>
      <c r="F165" s="7" t="str">
        <f t="shared" ref="F165:F171" si="35">IF($B165="N/A","N/A",IF(E165&gt;10,"No",IF(E165&lt;-10,"No","Yes")))</f>
        <v>N/A</v>
      </c>
      <c r="G165" s="10">
        <v>1733.6321891</v>
      </c>
      <c r="H165" s="7" t="str">
        <f t="shared" ref="H165:H171" si="36">IF($B165="N/A","N/A",IF(G165&gt;10,"No",IF(G165&lt;-10,"No","Yes")))</f>
        <v>N/A</v>
      </c>
      <c r="I165" s="8">
        <v>2.9369999999999998</v>
      </c>
      <c r="J165" s="8">
        <v>-14.4</v>
      </c>
      <c r="K165" s="28" t="s">
        <v>734</v>
      </c>
      <c r="L165" s="105" t="str">
        <f>IF(J165="Div by 0", "N/A", IF(OR(J165="N/A",K165="N/A"),"N/A", IF(J165&gt;VALUE(MID(K165,1,2)), "No", IF(J165&lt;-1*VALUE(MID(K165,1,2)), "No", "Yes"))))</f>
        <v>Yes</v>
      </c>
      <c r="N165" s="42"/>
    </row>
    <row r="166" spans="1:16" x14ac:dyDescent="0.2">
      <c r="A166" s="156" t="s">
        <v>1204</v>
      </c>
      <c r="B166" s="10" t="s">
        <v>213</v>
      </c>
      <c r="C166" s="10">
        <v>1795.1097686999999</v>
      </c>
      <c r="D166" s="7" t="str">
        <f t="shared" si="34"/>
        <v>N/A</v>
      </c>
      <c r="E166" s="10">
        <v>1609.2107622999999</v>
      </c>
      <c r="F166" s="7" t="str">
        <f t="shared" si="35"/>
        <v>N/A</v>
      </c>
      <c r="G166" s="10">
        <v>1661.8912823000001</v>
      </c>
      <c r="H166" s="7" t="str">
        <f t="shared" si="36"/>
        <v>N/A</v>
      </c>
      <c r="I166" s="8">
        <v>-10.4</v>
      </c>
      <c r="J166" s="8">
        <v>3.274</v>
      </c>
      <c r="K166" s="28" t="s">
        <v>734</v>
      </c>
      <c r="L166" s="105" t="str">
        <f t="shared" ref="L166" si="37">IF(J166="Div by 0", "N/A", IF(OR(J166="N/A",K166="N/A"),"N/A", IF(J166&gt;VALUE(MID(K166,1,2)), "No", IF(J166&lt;-1*VALUE(MID(K166,1,2)), "No", "Yes"))))</f>
        <v>Yes</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921988</v>
      </c>
      <c r="D6" s="7" t="str">
        <f t="shared" ref="D6:D11" si="0">IF($B6="N/A","N/A",IF(C6&gt;10,"No",IF(C6&lt;-10,"No","Yes")))</f>
        <v>N/A</v>
      </c>
      <c r="E6" s="1">
        <v>920504</v>
      </c>
      <c r="F6" s="7" t="str">
        <f t="shared" ref="F6:F11" si="1">IF($B6="N/A","N/A",IF(E6&gt;10,"No",IF(E6&lt;-10,"No","Yes")))</f>
        <v>N/A</v>
      </c>
      <c r="G6" s="1">
        <v>951827</v>
      </c>
      <c r="H6" s="7" t="str">
        <f t="shared" ref="H6:H11" si="2">IF($B6="N/A","N/A",IF(G6&gt;10,"No",IF(G6&lt;-10,"No","Yes")))</f>
        <v>N/A</v>
      </c>
      <c r="I6" s="8">
        <v>-0.161</v>
      </c>
      <c r="J6" s="8">
        <v>3.403</v>
      </c>
      <c r="K6" s="1" t="s">
        <v>734</v>
      </c>
      <c r="L6" s="105" t="str">
        <f t="shared" ref="L6:L14" si="3">IF(J6="Div by 0", "N/A", IF(K6="N/A","N/A", IF(J6&gt;VALUE(MID(K6,1,2)), "No", IF(J6&lt;-1*VALUE(MID(K6,1,2)), "No", "Yes"))))</f>
        <v>Yes</v>
      </c>
    </row>
    <row r="7" spans="1:12" x14ac:dyDescent="0.2">
      <c r="A7" s="138" t="s">
        <v>100</v>
      </c>
      <c r="B7" s="30" t="s">
        <v>213</v>
      </c>
      <c r="C7" s="1">
        <v>55615</v>
      </c>
      <c r="D7" s="7" t="str">
        <f t="shared" si="0"/>
        <v>N/A</v>
      </c>
      <c r="E7" s="1">
        <v>55215</v>
      </c>
      <c r="F7" s="7" t="str">
        <f t="shared" si="1"/>
        <v>N/A</v>
      </c>
      <c r="G7" s="1">
        <v>55914</v>
      </c>
      <c r="H7" s="7" t="str">
        <f t="shared" si="2"/>
        <v>N/A</v>
      </c>
      <c r="I7" s="8">
        <v>-0.71899999999999997</v>
      </c>
      <c r="J7" s="8">
        <v>1.266</v>
      </c>
      <c r="K7" s="30" t="s">
        <v>734</v>
      </c>
      <c r="L7" s="105" t="str">
        <f t="shared" si="3"/>
        <v>Yes</v>
      </c>
    </row>
    <row r="8" spans="1:12" x14ac:dyDescent="0.2">
      <c r="A8" s="138" t="s">
        <v>101</v>
      </c>
      <c r="B8" s="30" t="s">
        <v>213</v>
      </c>
      <c r="C8" s="1">
        <v>121569</v>
      </c>
      <c r="D8" s="7" t="str">
        <f t="shared" si="0"/>
        <v>N/A</v>
      </c>
      <c r="E8" s="1">
        <v>121044</v>
      </c>
      <c r="F8" s="7" t="str">
        <f t="shared" si="1"/>
        <v>N/A</v>
      </c>
      <c r="G8" s="1">
        <v>126429</v>
      </c>
      <c r="H8" s="7" t="str">
        <f t="shared" si="2"/>
        <v>N/A</v>
      </c>
      <c r="I8" s="8">
        <v>-0.432</v>
      </c>
      <c r="J8" s="8">
        <v>4.4489999999999998</v>
      </c>
      <c r="K8" s="30" t="s">
        <v>734</v>
      </c>
      <c r="L8" s="105" t="str">
        <f t="shared" si="3"/>
        <v>Yes</v>
      </c>
    </row>
    <row r="9" spans="1:12" x14ac:dyDescent="0.2">
      <c r="A9" s="138" t="s">
        <v>104</v>
      </c>
      <c r="B9" s="30" t="s">
        <v>213</v>
      </c>
      <c r="C9" s="1">
        <v>586801</v>
      </c>
      <c r="D9" s="7" t="str">
        <f t="shared" si="0"/>
        <v>N/A</v>
      </c>
      <c r="E9" s="1">
        <v>584684</v>
      </c>
      <c r="F9" s="7" t="str">
        <f t="shared" si="1"/>
        <v>N/A</v>
      </c>
      <c r="G9" s="1">
        <v>625234</v>
      </c>
      <c r="H9" s="7" t="str">
        <f t="shared" si="2"/>
        <v>N/A</v>
      </c>
      <c r="I9" s="8">
        <v>-0.36099999999999999</v>
      </c>
      <c r="J9" s="8">
        <v>6.9349999999999996</v>
      </c>
      <c r="K9" s="30" t="s">
        <v>734</v>
      </c>
      <c r="L9" s="105" t="str">
        <f t="shared" si="3"/>
        <v>Yes</v>
      </c>
    </row>
    <row r="10" spans="1:12" x14ac:dyDescent="0.2">
      <c r="A10" s="138" t="s">
        <v>105</v>
      </c>
      <c r="B10" s="30" t="s">
        <v>213</v>
      </c>
      <c r="C10" s="1">
        <v>158003</v>
      </c>
      <c r="D10" s="7" t="str">
        <f t="shared" si="0"/>
        <v>N/A</v>
      </c>
      <c r="E10" s="1">
        <v>159561</v>
      </c>
      <c r="F10" s="7" t="str">
        <f t="shared" si="1"/>
        <v>N/A</v>
      </c>
      <c r="G10" s="1">
        <v>144185</v>
      </c>
      <c r="H10" s="7" t="str">
        <f t="shared" si="2"/>
        <v>N/A</v>
      </c>
      <c r="I10" s="8">
        <v>0.98609999999999998</v>
      </c>
      <c r="J10" s="8">
        <v>-9.64</v>
      </c>
      <c r="K10" s="30" t="s">
        <v>734</v>
      </c>
      <c r="L10" s="105" t="str">
        <f t="shared" si="3"/>
        <v>Yes</v>
      </c>
    </row>
    <row r="11" spans="1:12" x14ac:dyDescent="0.2">
      <c r="A11" s="138" t="s">
        <v>77</v>
      </c>
      <c r="B11" s="1" t="s">
        <v>213</v>
      </c>
      <c r="C11" s="1">
        <v>727302.16</v>
      </c>
      <c r="D11" s="27" t="str">
        <f t="shared" si="0"/>
        <v>N/A</v>
      </c>
      <c r="E11" s="1">
        <v>741552.75</v>
      </c>
      <c r="F11" s="7" t="str">
        <f t="shared" si="1"/>
        <v>N/A</v>
      </c>
      <c r="G11" s="1">
        <v>763836.36</v>
      </c>
      <c r="H11" s="7" t="str">
        <f t="shared" si="2"/>
        <v>N/A</v>
      </c>
      <c r="I11" s="8">
        <v>1.9590000000000001</v>
      </c>
      <c r="J11" s="8">
        <v>3.0049999999999999</v>
      </c>
      <c r="K11" s="1" t="s">
        <v>735</v>
      </c>
      <c r="L11" s="105" t="str">
        <f t="shared" si="3"/>
        <v>Yes</v>
      </c>
    </row>
    <row r="12" spans="1:12" x14ac:dyDescent="0.2">
      <c r="A12" s="138" t="s">
        <v>115</v>
      </c>
      <c r="B12" s="1" t="s">
        <v>213</v>
      </c>
      <c r="C12" s="1">
        <v>104326</v>
      </c>
      <c r="D12" s="1" t="s">
        <v>213</v>
      </c>
      <c r="E12" s="1">
        <v>104233</v>
      </c>
      <c r="F12" s="1" t="s">
        <v>213</v>
      </c>
      <c r="G12" s="1">
        <v>107566</v>
      </c>
      <c r="H12" s="1" t="s">
        <v>213</v>
      </c>
      <c r="I12" s="8">
        <v>-8.8999999999999996E-2</v>
      </c>
      <c r="J12" s="8">
        <v>3.198</v>
      </c>
      <c r="K12" s="1" t="s">
        <v>735</v>
      </c>
      <c r="L12" s="105" t="str">
        <f t="shared" si="3"/>
        <v>Yes</v>
      </c>
    </row>
    <row r="13" spans="1:12" x14ac:dyDescent="0.2">
      <c r="A13" s="138" t="s">
        <v>446</v>
      </c>
      <c r="B13" s="1" t="s">
        <v>213</v>
      </c>
      <c r="C13" s="1">
        <v>53271</v>
      </c>
      <c r="D13" s="1" t="s">
        <v>213</v>
      </c>
      <c r="E13" s="1">
        <v>52819</v>
      </c>
      <c r="F13" s="1" t="s">
        <v>213</v>
      </c>
      <c r="G13" s="1">
        <v>53231</v>
      </c>
      <c r="H13" s="1" t="s">
        <v>213</v>
      </c>
      <c r="I13" s="8">
        <v>-0.84799999999999998</v>
      </c>
      <c r="J13" s="8">
        <v>0.78</v>
      </c>
      <c r="K13" s="1" t="s">
        <v>735</v>
      </c>
      <c r="L13" s="105" t="str">
        <f t="shared" si="3"/>
        <v>Yes</v>
      </c>
    </row>
    <row r="14" spans="1:12" x14ac:dyDescent="0.2">
      <c r="A14" s="138" t="s">
        <v>447</v>
      </c>
      <c r="B14" s="1" t="s">
        <v>213</v>
      </c>
      <c r="C14" s="1">
        <v>50124</v>
      </c>
      <c r="D14" s="1" t="s">
        <v>213</v>
      </c>
      <c r="E14" s="1">
        <v>50510</v>
      </c>
      <c r="F14" s="1" t="s">
        <v>213</v>
      </c>
      <c r="G14" s="1">
        <v>53362</v>
      </c>
      <c r="H14" s="1" t="s">
        <v>213</v>
      </c>
      <c r="I14" s="8">
        <v>0.77010000000000001</v>
      </c>
      <c r="J14" s="8">
        <v>5.6459999999999999</v>
      </c>
      <c r="K14" s="1" t="s">
        <v>735</v>
      </c>
      <c r="L14" s="105" t="str">
        <f t="shared" si="3"/>
        <v>Yes</v>
      </c>
    </row>
    <row r="15" spans="1:12" x14ac:dyDescent="0.2">
      <c r="A15" s="137" t="s">
        <v>58</v>
      </c>
      <c r="B15" s="30" t="s">
        <v>213</v>
      </c>
      <c r="C15" s="10">
        <v>3847143161</v>
      </c>
      <c r="D15" s="7" t="str">
        <f t="shared" ref="D15:D20" si="4">IF($B15="N/A","N/A",IF(C15&gt;10,"No",IF(C15&lt;-10,"No","Yes")))</f>
        <v>N/A</v>
      </c>
      <c r="E15" s="10">
        <v>4017146271</v>
      </c>
      <c r="F15" s="7" t="str">
        <f t="shared" ref="F15:F20" si="5">IF($B15="N/A","N/A",IF(E15&gt;10,"No",IF(E15&lt;-10,"No","Yes")))</f>
        <v>N/A</v>
      </c>
      <c r="G15" s="10">
        <v>3947798755</v>
      </c>
      <c r="H15" s="7" t="str">
        <f t="shared" ref="H15:H20" si="6">IF($B15="N/A","N/A",IF(G15&gt;10,"No",IF(G15&lt;-10,"No","Yes")))</f>
        <v>N/A</v>
      </c>
      <c r="I15" s="8">
        <v>4.4189999999999996</v>
      </c>
      <c r="J15" s="8">
        <v>-1.73</v>
      </c>
      <c r="K15" s="30" t="s">
        <v>734</v>
      </c>
      <c r="L15" s="105" t="str">
        <f t="shared" ref="L15:L20" si="7">IF(J15="Div by 0", "N/A", IF(K15="N/A","N/A", IF(J15&gt;VALUE(MID(K15,1,2)), "No", IF(J15&lt;-1*VALUE(MID(K15,1,2)), "No", "Yes"))))</f>
        <v>Yes</v>
      </c>
    </row>
    <row r="16" spans="1:12" x14ac:dyDescent="0.2">
      <c r="A16" s="137" t="s">
        <v>1107</v>
      </c>
      <c r="B16" s="30" t="s">
        <v>213</v>
      </c>
      <c r="C16" s="10">
        <v>4172.6607732000002</v>
      </c>
      <c r="D16" s="7" t="str">
        <f t="shared" si="4"/>
        <v>N/A</v>
      </c>
      <c r="E16" s="10">
        <v>4364.0725851999996</v>
      </c>
      <c r="F16" s="7" t="str">
        <f t="shared" si="5"/>
        <v>N/A</v>
      </c>
      <c r="G16" s="10">
        <v>4147.6011449999996</v>
      </c>
      <c r="H16" s="7" t="str">
        <f t="shared" si="6"/>
        <v>N/A</v>
      </c>
      <c r="I16" s="8">
        <v>4.5869999999999997</v>
      </c>
      <c r="J16" s="8">
        <v>-4.96</v>
      </c>
      <c r="K16" s="30" t="s">
        <v>734</v>
      </c>
      <c r="L16" s="105" t="str">
        <f t="shared" si="7"/>
        <v>Yes</v>
      </c>
    </row>
    <row r="17" spans="1:12" x14ac:dyDescent="0.2">
      <c r="A17" s="137" t="s">
        <v>1207</v>
      </c>
      <c r="B17" s="30" t="s">
        <v>213</v>
      </c>
      <c r="C17" s="10">
        <v>11211.123204</v>
      </c>
      <c r="D17" s="7" t="str">
        <f t="shared" si="4"/>
        <v>N/A</v>
      </c>
      <c r="E17" s="10">
        <v>12195.328878</v>
      </c>
      <c r="F17" s="7" t="str">
        <f t="shared" si="5"/>
        <v>N/A</v>
      </c>
      <c r="G17" s="10">
        <v>11658.657492</v>
      </c>
      <c r="H17" s="7" t="str">
        <f t="shared" si="6"/>
        <v>N/A</v>
      </c>
      <c r="I17" s="8">
        <v>8.7789999999999999</v>
      </c>
      <c r="J17" s="8">
        <v>-4.4000000000000004</v>
      </c>
      <c r="K17" s="30" t="s">
        <v>734</v>
      </c>
      <c r="L17" s="105" t="str">
        <f t="shared" si="7"/>
        <v>Yes</v>
      </c>
    </row>
    <row r="18" spans="1:12" x14ac:dyDescent="0.2">
      <c r="A18" s="137" t="s">
        <v>1208</v>
      </c>
      <c r="B18" s="30" t="s">
        <v>213</v>
      </c>
      <c r="C18" s="10">
        <v>12199.84325</v>
      </c>
      <c r="D18" s="7" t="str">
        <f t="shared" si="4"/>
        <v>N/A</v>
      </c>
      <c r="E18" s="10">
        <v>12571.058069999999</v>
      </c>
      <c r="F18" s="7" t="str">
        <f t="shared" si="5"/>
        <v>N/A</v>
      </c>
      <c r="G18" s="10">
        <v>11985.376187</v>
      </c>
      <c r="H18" s="7" t="str">
        <f t="shared" si="6"/>
        <v>N/A</v>
      </c>
      <c r="I18" s="8">
        <v>3.0430000000000001</v>
      </c>
      <c r="J18" s="8">
        <v>-4.66</v>
      </c>
      <c r="K18" s="30" t="s">
        <v>734</v>
      </c>
      <c r="L18" s="105" t="str">
        <f t="shared" si="7"/>
        <v>Yes</v>
      </c>
    </row>
    <row r="19" spans="1:12" x14ac:dyDescent="0.2">
      <c r="A19" s="137" t="s">
        <v>1209</v>
      </c>
      <c r="B19" s="30" t="s">
        <v>213</v>
      </c>
      <c r="C19" s="10">
        <v>2091.6189900999998</v>
      </c>
      <c r="D19" s="7" t="str">
        <f t="shared" si="4"/>
        <v>N/A</v>
      </c>
      <c r="E19" s="10">
        <v>2205.8100255999998</v>
      </c>
      <c r="F19" s="7" t="str">
        <f t="shared" si="5"/>
        <v>N/A</v>
      </c>
      <c r="G19" s="10">
        <v>2096.7815329999999</v>
      </c>
      <c r="H19" s="7" t="str">
        <f t="shared" si="6"/>
        <v>N/A</v>
      </c>
      <c r="I19" s="8">
        <v>5.4589999999999996</v>
      </c>
      <c r="J19" s="8">
        <v>-4.9400000000000004</v>
      </c>
      <c r="K19" s="30" t="s">
        <v>734</v>
      </c>
      <c r="L19" s="105" t="str">
        <f t="shared" si="7"/>
        <v>Yes</v>
      </c>
    </row>
    <row r="20" spans="1:12" x14ac:dyDescent="0.2">
      <c r="A20" s="137" t="s">
        <v>1210</v>
      </c>
      <c r="B20" s="30" t="s">
        <v>213</v>
      </c>
      <c r="C20" s="10">
        <v>3247.7211508999999</v>
      </c>
      <c r="D20" s="7" t="str">
        <f t="shared" si="4"/>
        <v>N/A</v>
      </c>
      <c r="E20" s="10">
        <v>3336.8317133</v>
      </c>
      <c r="F20" s="7" t="str">
        <f t="shared" si="5"/>
        <v>N/A</v>
      </c>
      <c r="G20" s="10">
        <v>3255.8616916000001</v>
      </c>
      <c r="H20" s="7" t="str">
        <f t="shared" si="6"/>
        <v>N/A</v>
      </c>
      <c r="I20" s="8">
        <v>2.7440000000000002</v>
      </c>
      <c r="J20" s="8">
        <v>-2.4300000000000002</v>
      </c>
      <c r="K20" s="30" t="s">
        <v>734</v>
      </c>
      <c r="L20" s="105" t="str">
        <f t="shared" si="7"/>
        <v>Yes</v>
      </c>
    </row>
    <row r="21" spans="1:12" x14ac:dyDescent="0.2">
      <c r="A21" s="128" t="s">
        <v>1111</v>
      </c>
      <c r="B21" s="30" t="s">
        <v>213</v>
      </c>
      <c r="C21" s="10">
        <v>4235.2893922000003</v>
      </c>
      <c r="D21" s="7" t="str">
        <f t="shared" ref="D21:D22" si="8">IF($B21="N/A","N/A",IF(C21&gt;10,"No",IF(C21&lt;-10,"No","Yes")))</f>
        <v>N/A</v>
      </c>
      <c r="E21" s="10">
        <v>4444.7389936</v>
      </c>
      <c r="F21" s="7" t="str">
        <f t="shared" ref="F21:F22" si="9">IF($B21="N/A","N/A",IF(E21&gt;10,"No",IF(E21&lt;-10,"No","Yes")))</f>
        <v>N/A</v>
      </c>
      <c r="G21" s="10">
        <v>4233.8434966000004</v>
      </c>
      <c r="H21" s="7" t="str">
        <f t="shared" ref="H21:H22" si="10">IF($B21="N/A","N/A",IF(G21&gt;10,"No",IF(G21&lt;-10,"No","Yes")))</f>
        <v>N/A</v>
      </c>
      <c r="I21" s="8">
        <v>4.9450000000000003</v>
      </c>
      <c r="J21" s="8">
        <v>-4.74</v>
      </c>
      <c r="K21" s="30" t="s">
        <v>734</v>
      </c>
      <c r="L21" s="105" t="str">
        <f>IF(J21="Div by 0", "N/A", IF(OR(J21="N/A",K21="N/A"),"N/A", IF(J21&gt;VALUE(MID(K21,1,2)), "No", IF(J21&lt;-1*VALUE(MID(K21,1,2)), "No", "Yes"))))</f>
        <v>Yes</v>
      </c>
    </row>
    <row r="22" spans="1:12" x14ac:dyDescent="0.2">
      <c r="A22" s="128" t="s">
        <v>1112</v>
      </c>
      <c r="B22" s="30" t="s">
        <v>213</v>
      </c>
      <c r="C22" s="10">
        <v>4091.2251150000002</v>
      </c>
      <c r="D22" s="7" t="str">
        <f t="shared" si="8"/>
        <v>N/A</v>
      </c>
      <c r="E22" s="10">
        <v>4259.8975843999997</v>
      </c>
      <c r="F22" s="7" t="str">
        <f t="shared" si="9"/>
        <v>N/A</v>
      </c>
      <c r="G22" s="10">
        <v>4037.8936263000001</v>
      </c>
      <c r="H22" s="7" t="str">
        <f t="shared" si="10"/>
        <v>N/A</v>
      </c>
      <c r="I22" s="8">
        <v>4.1230000000000002</v>
      </c>
      <c r="J22" s="8">
        <v>-5.21</v>
      </c>
      <c r="K22" s="30" t="s">
        <v>734</v>
      </c>
      <c r="L22" s="105" t="str">
        <f>IF(J22="Div by 0", "N/A", IF(OR(J22="N/A",K22="N/A"),"N/A", IF(J22&gt;VALUE(MID(K22,1,2)), "No", IF(J22&lt;-1*VALUE(MID(K22,1,2)), "No", "Yes"))))</f>
        <v>Yes</v>
      </c>
    </row>
    <row r="23" spans="1:12" x14ac:dyDescent="0.2">
      <c r="A23" s="137" t="s">
        <v>1211</v>
      </c>
      <c r="B23" s="30" t="s">
        <v>213</v>
      </c>
      <c r="C23" s="10">
        <v>10500.467429</v>
      </c>
      <c r="D23" s="7" t="str">
        <f>IF($B23="N/A","N/A",IF(C23&gt;10,"No",IF(C23&lt;-10,"No","Yes")))</f>
        <v>N/A</v>
      </c>
      <c r="E23" s="10">
        <v>11100.868353</v>
      </c>
      <c r="F23" s="7" t="str">
        <f>IF($B23="N/A","N/A",IF(E23&gt;10,"No",IF(E23&lt;-10,"No","Yes")))</f>
        <v>N/A</v>
      </c>
      <c r="G23" s="10">
        <v>10423.016771000001</v>
      </c>
      <c r="H23" s="7" t="str">
        <f>IF($B23="N/A","N/A",IF(G23&gt;10,"No",IF(G23&lt;-10,"No","Yes")))</f>
        <v>N/A</v>
      </c>
      <c r="I23" s="8">
        <v>5.718</v>
      </c>
      <c r="J23" s="8">
        <v>-6.11</v>
      </c>
      <c r="K23" s="30" t="s">
        <v>734</v>
      </c>
      <c r="L23" s="105" t="str">
        <f>IF(J23="Div by 0", "N/A", IF(K23="N/A","N/A", IF(J23&gt;VALUE(MID(K23,1,2)), "No", IF(J23&lt;-1*VALUE(MID(K23,1,2)), "No", "Yes"))))</f>
        <v>Yes</v>
      </c>
    </row>
    <row r="24" spans="1:12" x14ac:dyDescent="0.2">
      <c r="A24" s="137" t="s">
        <v>1212</v>
      </c>
      <c r="B24" s="30" t="s">
        <v>213</v>
      </c>
      <c r="C24" s="10">
        <v>11080.816073</v>
      </c>
      <c r="D24" s="7" t="str">
        <f>IF($B24="N/A","N/A",IF(C24&gt;10,"No",IF(C24&lt;-10,"No","Yes")))</f>
        <v>N/A</v>
      </c>
      <c r="E24" s="10">
        <v>12066.905204999999</v>
      </c>
      <c r="F24" s="7" t="str">
        <f>IF($B24="N/A","N/A",IF(E24&gt;10,"No",IF(E24&lt;-10,"No","Yes")))</f>
        <v>N/A</v>
      </c>
      <c r="G24" s="10">
        <v>11586.399316000001</v>
      </c>
      <c r="H24" s="7" t="str">
        <f>IF($B24="N/A","N/A",IF(G24&gt;10,"No",IF(G24&lt;-10,"No","Yes")))</f>
        <v>N/A</v>
      </c>
      <c r="I24" s="8">
        <v>8.8989999999999991</v>
      </c>
      <c r="J24" s="8">
        <v>-3.98</v>
      </c>
      <c r="K24" s="30" t="s">
        <v>734</v>
      </c>
      <c r="L24" s="105" t="str">
        <f>IF(J24="Div by 0", "N/A", IF(K24="N/A","N/A", IF(J24&gt;VALUE(MID(K24,1,2)), "No", IF(J24&lt;-1*VALUE(MID(K24,1,2)), "No", "Yes"))))</f>
        <v>Yes</v>
      </c>
    </row>
    <row r="25" spans="1:12" x14ac:dyDescent="0.2">
      <c r="A25" s="137" t="s">
        <v>1213</v>
      </c>
      <c r="B25" s="30" t="s">
        <v>213</v>
      </c>
      <c r="C25" s="10">
        <v>9988.0585348000004</v>
      </c>
      <c r="D25" s="7" t="str">
        <f>IF($B25="N/A","N/A",IF(C25&gt;10,"No",IF(C25&lt;-10,"No","Yes")))</f>
        <v>N/A</v>
      </c>
      <c r="E25" s="10">
        <v>10197.925421</v>
      </c>
      <c r="F25" s="7" t="str">
        <f>IF($B25="N/A","N/A",IF(E25&gt;10,"No",IF(E25&lt;-10,"No","Yes")))</f>
        <v>N/A</v>
      </c>
      <c r="G25" s="10">
        <v>9336.7615532</v>
      </c>
      <c r="H25" s="7" t="str">
        <f>IF($B25="N/A","N/A",IF(G25&gt;10,"No",IF(G25&lt;-10,"No","Yes")))</f>
        <v>N/A</v>
      </c>
      <c r="I25" s="8">
        <v>2.101</v>
      </c>
      <c r="J25" s="8">
        <v>-8.44</v>
      </c>
      <c r="K25" s="30" t="s">
        <v>734</v>
      </c>
      <c r="L25" s="105" t="str">
        <f>IF(J25="Div by 0", "N/A", IF(K25="N/A","N/A", IF(J25&gt;VALUE(MID(K25,1,2)), "No", IF(J25&lt;-1*VALUE(MID(K25,1,2)), "No", "Yes"))))</f>
        <v>Yes</v>
      </c>
    </row>
    <row r="26" spans="1:12" x14ac:dyDescent="0.2">
      <c r="A26" s="137" t="s">
        <v>1214</v>
      </c>
      <c r="B26" s="30" t="s">
        <v>213</v>
      </c>
      <c r="C26" s="10">
        <v>10192.840023999999</v>
      </c>
      <c r="D26" s="7" t="str">
        <f t="shared" ref="D26:D27" si="11">IF($B26="N/A","N/A",IF(C26&gt;10,"No",IF(C26&lt;-10,"No","Yes")))</f>
        <v>N/A</v>
      </c>
      <c r="E26" s="10">
        <v>10784.516109</v>
      </c>
      <c r="F26" s="7" t="str">
        <f t="shared" ref="F26:F30" si="12">IF($B26="N/A","N/A",IF(E26&gt;10,"No",IF(E26&lt;-10,"No","Yes")))</f>
        <v>N/A</v>
      </c>
      <c r="G26" s="10">
        <v>10171.57726</v>
      </c>
      <c r="H26" s="7" t="str">
        <f t="shared" ref="H26:H27" si="13">IF($B26="N/A","N/A",IF(G26&gt;10,"No",IF(G26&lt;-10,"No","Yes")))</f>
        <v>N/A</v>
      </c>
      <c r="I26" s="8">
        <v>5.8049999999999997</v>
      </c>
      <c r="J26" s="8">
        <v>-5.68</v>
      </c>
      <c r="K26" s="30" t="s">
        <v>734</v>
      </c>
      <c r="L26" s="105" t="str">
        <f>IF(J26="Div by 0", "N/A", IF(OR(J26="N/A",K26="N/A"),"N/A", IF(J26&gt;VALUE(MID(K26,1,2)), "No", IF(J26&lt;-1*VALUE(MID(K26,1,2)), "No", "Yes"))))</f>
        <v>Yes</v>
      </c>
    </row>
    <row r="27" spans="1:12" x14ac:dyDescent="0.2">
      <c r="A27" s="137" t="s">
        <v>1215</v>
      </c>
      <c r="B27" s="30" t="s">
        <v>213</v>
      </c>
      <c r="C27" s="10">
        <v>11042.077585000001</v>
      </c>
      <c r="D27" s="7" t="str">
        <f t="shared" si="11"/>
        <v>N/A</v>
      </c>
      <c r="E27" s="10">
        <v>11652.3305</v>
      </c>
      <c r="F27" s="7" t="str">
        <f t="shared" si="12"/>
        <v>N/A</v>
      </c>
      <c r="G27" s="10">
        <v>10853.997023</v>
      </c>
      <c r="H27" s="7" t="str">
        <f t="shared" si="13"/>
        <v>N/A</v>
      </c>
      <c r="I27" s="8">
        <v>5.5270000000000001</v>
      </c>
      <c r="J27" s="8">
        <v>-6.85</v>
      </c>
      <c r="K27" s="30" t="s">
        <v>734</v>
      </c>
      <c r="L27" s="105" t="str">
        <f>IF(J27="Div by 0", "N/A", IF(OR(J27="N/A",K27="N/A"),"N/A", IF(J27&gt;VALUE(MID(K27,1,2)), "No", IF(J27&lt;-1*VALUE(MID(K27,1,2)), "No", "Yes"))))</f>
        <v>Yes</v>
      </c>
    </row>
    <row r="28" spans="1:12" x14ac:dyDescent="0.2">
      <c r="A28" s="156" t="s">
        <v>1216</v>
      </c>
      <c r="B28" s="10" t="s">
        <v>213</v>
      </c>
      <c r="C28" s="10">
        <v>1964.0019439</v>
      </c>
      <c r="D28" s="7" t="str">
        <f t="shared" ref="D28:D30" si="14">IF($B28="N/A","N/A",IF(C28&gt;10,"No",IF(C28&lt;-10,"No","Yes")))</f>
        <v>N/A</v>
      </c>
      <c r="E28" s="10">
        <v>2015.0760937</v>
      </c>
      <c r="F28" s="7" t="str">
        <f t="shared" si="12"/>
        <v>N/A</v>
      </c>
      <c r="G28" s="10">
        <v>1731.9670971</v>
      </c>
      <c r="H28" s="7" t="str">
        <f t="shared" ref="H28:H30" si="15">IF($B28="N/A","N/A",IF(G28&gt;10,"No",IF(G28&lt;-10,"No","Yes")))</f>
        <v>N/A</v>
      </c>
      <c r="I28" s="8">
        <v>2.601</v>
      </c>
      <c r="J28" s="8">
        <v>-14</v>
      </c>
      <c r="K28" s="28" t="s">
        <v>734</v>
      </c>
      <c r="L28" s="105" t="str">
        <f>IF(J28="Div by 0", "N/A", IF(OR(J28="N/A",K28="N/A"),"N/A", IF(J28&gt;VALUE(MID(K28,1,2)), "No", IF(J28&lt;-1*VALUE(MID(K28,1,2)), "No", "Yes"))))</f>
        <v>Yes</v>
      </c>
    </row>
    <row r="29" spans="1:12" x14ac:dyDescent="0.2">
      <c r="A29" s="156" t="s">
        <v>1217</v>
      </c>
      <c r="B29" s="10" t="s">
        <v>213</v>
      </c>
      <c r="C29" s="10">
        <v>1968.0088608999999</v>
      </c>
      <c r="D29" s="7" t="str">
        <f t="shared" si="14"/>
        <v>N/A</v>
      </c>
      <c r="E29" s="10">
        <v>2025.8075853</v>
      </c>
      <c r="F29" s="7" t="str">
        <f t="shared" si="12"/>
        <v>N/A</v>
      </c>
      <c r="G29" s="10">
        <v>1733.6321891</v>
      </c>
      <c r="H29" s="7" t="str">
        <f t="shared" si="15"/>
        <v>N/A</v>
      </c>
      <c r="I29" s="8">
        <v>2.9369999999999998</v>
      </c>
      <c r="J29" s="8">
        <v>-14.4</v>
      </c>
      <c r="K29" s="28" t="s">
        <v>734</v>
      </c>
      <c r="L29" s="105" t="str">
        <f t="shared" ref="L29:L30" si="16">IF(J29="Div by 0", "N/A", IF(OR(J29="N/A",K29="N/A"),"N/A", IF(J29&gt;VALUE(MID(K29,1,2)), "No", IF(J29&lt;-1*VALUE(MID(K29,1,2)), "No", "Yes"))))</f>
        <v>Yes</v>
      </c>
    </row>
    <row r="30" spans="1:12" x14ac:dyDescent="0.2">
      <c r="A30" s="156" t="s">
        <v>1218</v>
      </c>
      <c r="B30" s="10" t="s">
        <v>213</v>
      </c>
      <c r="C30" s="10">
        <v>1795.1097686999999</v>
      </c>
      <c r="D30" s="7" t="str">
        <f t="shared" si="14"/>
        <v>N/A</v>
      </c>
      <c r="E30" s="10">
        <v>1609.2107622999999</v>
      </c>
      <c r="F30" s="7" t="str">
        <f t="shared" si="12"/>
        <v>N/A</v>
      </c>
      <c r="G30" s="10">
        <v>1661.8912823000001</v>
      </c>
      <c r="H30" s="7" t="str">
        <f t="shared" si="15"/>
        <v>N/A</v>
      </c>
      <c r="I30" s="8">
        <v>-10.4</v>
      </c>
      <c r="J30" s="8">
        <v>3.274</v>
      </c>
      <c r="K30" s="28" t="s">
        <v>734</v>
      </c>
      <c r="L30" s="105" t="str">
        <f t="shared" si="16"/>
        <v>Yes</v>
      </c>
    </row>
    <row r="31" spans="1:12" x14ac:dyDescent="0.2">
      <c r="A31" s="168" t="s">
        <v>2</v>
      </c>
      <c r="B31" s="22" t="s">
        <v>213</v>
      </c>
      <c r="C31" s="9">
        <v>96.941934168000003</v>
      </c>
      <c r="D31" s="27" t="str">
        <f t="shared" ref="D31:D69" si="17">IF($B31="N/A","N/A",IF(C31&gt;10,"No",IF(C31&lt;-10,"No","Yes")))</f>
        <v>N/A</v>
      </c>
      <c r="E31" s="9">
        <v>98.080616706000001</v>
      </c>
      <c r="F31" s="27" t="str">
        <f t="shared" ref="F31:F69" si="18">IF($B31="N/A","N/A",IF(E31&gt;10,"No",IF(E31&lt;-10,"No","Yes")))</f>
        <v>N/A</v>
      </c>
      <c r="G31" s="9">
        <v>97.609124347000005</v>
      </c>
      <c r="H31" s="27" t="str">
        <f t="shared" ref="H31:H69" si="19">IF($B31="N/A","N/A",IF(G31&gt;10,"No",IF(G31&lt;-10,"No","Yes")))</f>
        <v>N/A</v>
      </c>
      <c r="I31" s="8">
        <v>1.175</v>
      </c>
      <c r="J31" s="8">
        <v>-0.48099999999999998</v>
      </c>
      <c r="K31" s="28" t="s">
        <v>734</v>
      </c>
      <c r="L31" s="105" t="str">
        <f t="shared" ref="L31:L99" si="20">IF(J31="Div by 0", "N/A", IF(K31="N/A","N/A", IF(J31&gt;VALUE(MID(K31,1,2)), "No", IF(J31&lt;-1*VALUE(MID(K31,1,2)), "No", "Yes"))))</f>
        <v>Yes</v>
      </c>
    </row>
    <row r="32" spans="1:12" x14ac:dyDescent="0.2">
      <c r="A32" s="168" t="s">
        <v>22</v>
      </c>
      <c r="B32" s="22" t="s">
        <v>213</v>
      </c>
      <c r="C32" s="1">
        <v>893793</v>
      </c>
      <c r="D32" s="27" t="str">
        <f t="shared" si="17"/>
        <v>N/A</v>
      </c>
      <c r="E32" s="1">
        <v>902836</v>
      </c>
      <c r="F32" s="27" t="str">
        <f t="shared" si="18"/>
        <v>N/A</v>
      </c>
      <c r="G32" s="1">
        <v>929070</v>
      </c>
      <c r="H32" s="27" t="str">
        <f t="shared" si="19"/>
        <v>N/A</v>
      </c>
      <c r="I32" s="8">
        <v>1.012</v>
      </c>
      <c r="J32" s="8">
        <v>2.9060000000000001</v>
      </c>
      <c r="K32" s="28" t="s">
        <v>734</v>
      </c>
      <c r="L32" s="105" t="str">
        <f t="shared" si="20"/>
        <v>Yes</v>
      </c>
    </row>
    <row r="33" spans="1:12" x14ac:dyDescent="0.2">
      <c r="A33" s="168" t="s">
        <v>448</v>
      </c>
      <c r="B33" s="30" t="s">
        <v>213</v>
      </c>
      <c r="C33" s="1">
        <v>53212</v>
      </c>
      <c r="D33" s="1" t="str">
        <f t="shared" si="17"/>
        <v>N/A</v>
      </c>
      <c r="E33" s="1">
        <v>53668</v>
      </c>
      <c r="F33" s="1" t="str">
        <f t="shared" si="18"/>
        <v>N/A</v>
      </c>
      <c r="G33" s="1">
        <v>54010</v>
      </c>
      <c r="H33" s="7" t="str">
        <f t="shared" si="19"/>
        <v>N/A</v>
      </c>
      <c r="I33" s="8">
        <v>0.8569</v>
      </c>
      <c r="J33" s="8">
        <v>0.63729999999999998</v>
      </c>
      <c r="K33" s="30" t="s">
        <v>734</v>
      </c>
      <c r="L33" s="105" t="str">
        <f t="shared" si="20"/>
        <v>Yes</v>
      </c>
    </row>
    <row r="34" spans="1:12" x14ac:dyDescent="0.2">
      <c r="A34" s="168" t="s">
        <v>1219</v>
      </c>
      <c r="B34" s="3" t="s">
        <v>213</v>
      </c>
      <c r="C34" s="1">
        <v>15014</v>
      </c>
      <c r="D34" s="5" t="str">
        <f t="shared" ref="D34:D38" si="21">IF($B34="N/A","N/A",IF(C34&lt;0,"No","Yes"))</f>
        <v>N/A</v>
      </c>
      <c r="E34" s="1">
        <v>14912</v>
      </c>
      <c r="F34" s="5" t="str">
        <f t="shared" ref="F34:F38" si="22">IF($B34="N/A","N/A",IF(E34&lt;0,"No","Yes"))</f>
        <v>N/A</v>
      </c>
      <c r="G34" s="1">
        <v>21448</v>
      </c>
      <c r="H34" s="5" t="str">
        <f t="shared" ref="H34:H38" si="23">IF($B34="N/A","N/A",IF(G34&lt;0,"No","Yes"))</f>
        <v>N/A</v>
      </c>
      <c r="I34" s="8">
        <v>-0.67900000000000005</v>
      </c>
      <c r="J34" s="8">
        <v>43.83</v>
      </c>
      <c r="K34" s="1" t="s">
        <v>734</v>
      </c>
      <c r="L34" s="105" t="str">
        <f t="shared" si="20"/>
        <v>No</v>
      </c>
    </row>
    <row r="35" spans="1:12" x14ac:dyDescent="0.2">
      <c r="A35" s="168" t="s">
        <v>1220</v>
      </c>
      <c r="B35" s="3" t="s">
        <v>213</v>
      </c>
      <c r="C35" s="1">
        <v>0</v>
      </c>
      <c r="D35" s="5" t="str">
        <f t="shared" si="21"/>
        <v>N/A</v>
      </c>
      <c r="E35" s="1">
        <v>0</v>
      </c>
      <c r="F35" s="5" t="str">
        <f t="shared" si="22"/>
        <v>N/A</v>
      </c>
      <c r="G35" s="1">
        <v>0</v>
      </c>
      <c r="H35" s="5" t="str">
        <f t="shared" si="23"/>
        <v>N/A</v>
      </c>
      <c r="I35" s="8" t="s">
        <v>1748</v>
      </c>
      <c r="J35" s="8" t="s">
        <v>1748</v>
      </c>
      <c r="K35" s="1" t="s">
        <v>734</v>
      </c>
      <c r="L35" s="105" t="str">
        <f t="shared" si="20"/>
        <v>N/A</v>
      </c>
    </row>
    <row r="36" spans="1:12" x14ac:dyDescent="0.2">
      <c r="A36" s="168" t="s">
        <v>1221</v>
      </c>
      <c r="B36" s="3" t="s">
        <v>213</v>
      </c>
      <c r="C36" s="1">
        <v>16681</v>
      </c>
      <c r="D36" s="5" t="str">
        <f t="shared" si="21"/>
        <v>N/A</v>
      </c>
      <c r="E36" s="1">
        <v>17146</v>
      </c>
      <c r="F36" s="5" t="str">
        <f t="shared" si="22"/>
        <v>N/A</v>
      </c>
      <c r="G36" s="1">
        <v>16474</v>
      </c>
      <c r="H36" s="5" t="str">
        <f t="shared" si="23"/>
        <v>N/A</v>
      </c>
      <c r="I36" s="8">
        <v>2.7879999999999998</v>
      </c>
      <c r="J36" s="8">
        <v>-3.92</v>
      </c>
      <c r="K36" s="1" t="s">
        <v>734</v>
      </c>
      <c r="L36" s="105" t="str">
        <f t="shared" si="20"/>
        <v>Yes</v>
      </c>
    </row>
    <row r="37" spans="1:12" x14ac:dyDescent="0.2">
      <c r="A37" s="168" t="s">
        <v>1222</v>
      </c>
      <c r="B37" s="3" t="s">
        <v>213</v>
      </c>
      <c r="C37" s="1">
        <v>21517</v>
      </c>
      <c r="D37" s="5" t="str">
        <f t="shared" si="21"/>
        <v>N/A</v>
      </c>
      <c r="E37" s="1">
        <v>21610</v>
      </c>
      <c r="F37" s="5" t="str">
        <f t="shared" si="22"/>
        <v>N/A</v>
      </c>
      <c r="G37" s="1">
        <v>16088</v>
      </c>
      <c r="H37" s="5" t="str">
        <f t="shared" si="23"/>
        <v>N/A</v>
      </c>
      <c r="I37" s="8">
        <v>0.43219999999999997</v>
      </c>
      <c r="J37" s="8">
        <v>-25.6</v>
      </c>
      <c r="K37" s="1" t="s">
        <v>734</v>
      </c>
      <c r="L37" s="105" t="str">
        <f t="shared" si="20"/>
        <v>Yes</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112518</v>
      </c>
      <c r="D39" s="1" t="str">
        <f t="shared" si="17"/>
        <v>N/A</v>
      </c>
      <c r="E39" s="1">
        <v>113443</v>
      </c>
      <c r="F39" s="1" t="str">
        <f t="shared" si="18"/>
        <v>N/A</v>
      </c>
      <c r="G39" s="1">
        <v>117483</v>
      </c>
      <c r="H39" s="7" t="str">
        <f t="shared" si="19"/>
        <v>N/A</v>
      </c>
      <c r="I39" s="8">
        <v>0.82210000000000005</v>
      </c>
      <c r="J39" s="8">
        <v>3.5609999999999999</v>
      </c>
      <c r="K39" s="30" t="s">
        <v>734</v>
      </c>
      <c r="L39" s="105" t="str">
        <f t="shared" si="20"/>
        <v>Yes</v>
      </c>
    </row>
    <row r="40" spans="1:12" x14ac:dyDescent="0.2">
      <c r="A40" s="168" t="s">
        <v>1224</v>
      </c>
      <c r="B40" s="3" t="s">
        <v>213</v>
      </c>
      <c r="C40" s="1">
        <v>77252</v>
      </c>
      <c r="D40" s="5" t="str">
        <f t="shared" ref="D40:D45" si="24">IF($B40="N/A","N/A",IF(C40&lt;0,"No","Yes"))</f>
        <v>N/A</v>
      </c>
      <c r="E40" s="1">
        <v>77423</v>
      </c>
      <c r="F40" s="5" t="str">
        <f t="shared" ref="F40:F45" si="25">IF($B40="N/A","N/A",IF(E40&lt;0,"No","Yes"))</f>
        <v>N/A</v>
      </c>
      <c r="G40" s="1">
        <v>73996</v>
      </c>
      <c r="H40" s="5" t="str">
        <f t="shared" ref="H40:H45" si="26">IF($B40="N/A","N/A",IF(G40&lt;0,"No","Yes"))</f>
        <v>N/A</v>
      </c>
      <c r="I40" s="8">
        <v>0.22140000000000001</v>
      </c>
      <c r="J40" s="8">
        <v>-4.43</v>
      </c>
      <c r="K40" s="1" t="s">
        <v>734</v>
      </c>
      <c r="L40" s="105" t="str">
        <f t="shared" si="20"/>
        <v>Yes</v>
      </c>
    </row>
    <row r="41" spans="1:12" x14ac:dyDescent="0.2">
      <c r="A41" s="168" t="s">
        <v>1225</v>
      </c>
      <c r="B41" s="3" t="s">
        <v>213</v>
      </c>
      <c r="C41" s="1">
        <v>0</v>
      </c>
      <c r="D41" s="5" t="str">
        <f t="shared" si="24"/>
        <v>N/A</v>
      </c>
      <c r="E41" s="1">
        <v>0</v>
      </c>
      <c r="F41" s="5" t="str">
        <f t="shared" si="25"/>
        <v>N/A</v>
      </c>
      <c r="G41" s="1">
        <v>0</v>
      </c>
      <c r="H41" s="5" t="str">
        <f t="shared" si="26"/>
        <v>N/A</v>
      </c>
      <c r="I41" s="8" t="s">
        <v>1748</v>
      </c>
      <c r="J41" s="8" t="s">
        <v>1748</v>
      </c>
      <c r="K41" s="1" t="s">
        <v>734</v>
      </c>
      <c r="L41" s="105" t="str">
        <f t="shared" si="20"/>
        <v>N/A</v>
      </c>
    </row>
    <row r="42" spans="1:12" x14ac:dyDescent="0.2">
      <c r="A42" s="168" t="s">
        <v>1226</v>
      </c>
      <c r="B42" s="3" t="s">
        <v>213</v>
      </c>
      <c r="C42" s="1">
        <v>24761</v>
      </c>
      <c r="D42" s="5" t="str">
        <f t="shared" si="24"/>
        <v>N/A</v>
      </c>
      <c r="E42" s="1">
        <v>25983</v>
      </c>
      <c r="F42" s="5" t="str">
        <f t="shared" si="25"/>
        <v>N/A</v>
      </c>
      <c r="G42" s="1">
        <v>28763</v>
      </c>
      <c r="H42" s="5" t="str">
        <f t="shared" si="26"/>
        <v>N/A</v>
      </c>
      <c r="I42" s="8">
        <v>4.9349999999999996</v>
      </c>
      <c r="J42" s="8">
        <v>10.7</v>
      </c>
      <c r="K42" s="1" t="s">
        <v>734</v>
      </c>
      <c r="L42" s="105" t="str">
        <f t="shared" si="20"/>
        <v>Yes</v>
      </c>
    </row>
    <row r="43" spans="1:12" x14ac:dyDescent="0.2">
      <c r="A43" s="168" t="s">
        <v>1227</v>
      </c>
      <c r="B43" s="3" t="s">
        <v>213</v>
      </c>
      <c r="C43" s="1">
        <v>1689</v>
      </c>
      <c r="D43" s="5" t="str">
        <f t="shared" si="24"/>
        <v>N/A</v>
      </c>
      <c r="E43" s="1">
        <v>1210</v>
      </c>
      <c r="F43" s="5" t="str">
        <f t="shared" si="25"/>
        <v>N/A</v>
      </c>
      <c r="G43" s="1">
        <v>940</v>
      </c>
      <c r="H43" s="5" t="str">
        <f t="shared" si="26"/>
        <v>N/A</v>
      </c>
      <c r="I43" s="8">
        <v>-28.4</v>
      </c>
      <c r="J43" s="8">
        <v>-22.3</v>
      </c>
      <c r="K43" s="1" t="s">
        <v>734</v>
      </c>
      <c r="L43" s="105" t="str">
        <f t="shared" si="20"/>
        <v>Yes</v>
      </c>
    </row>
    <row r="44" spans="1:12" x14ac:dyDescent="0.2">
      <c r="A44" s="168" t="s">
        <v>1228</v>
      </c>
      <c r="B44" s="3" t="s">
        <v>213</v>
      </c>
      <c r="C44" s="1">
        <v>8781</v>
      </c>
      <c r="D44" s="5" t="str">
        <f t="shared" si="24"/>
        <v>N/A</v>
      </c>
      <c r="E44" s="1">
        <v>8818</v>
      </c>
      <c r="F44" s="5" t="str">
        <f t="shared" si="25"/>
        <v>N/A</v>
      </c>
      <c r="G44" s="1">
        <v>13781</v>
      </c>
      <c r="H44" s="5" t="str">
        <f t="shared" si="26"/>
        <v>N/A</v>
      </c>
      <c r="I44" s="8">
        <v>0.4214</v>
      </c>
      <c r="J44" s="8">
        <v>56.28</v>
      </c>
      <c r="K44" s="1" t="s">
        <v>734</v>
      </c>
      <c r="L44" s="105" t="str">
        <f t="shared" si="20"/>
        <v>No</v>
      </c>
    </row>
    <row r="45" spans="1:12" x14ac:dyDescent="0.2">
      <c r="A45" s="168" t="s">
        <v>1229</v>
      </c>
      <c r="B45" s="3" t="s">
        <v>213</v>
      </c>
      <c r="C45" s="1">
        <v>35</v>
      </c>
      <c r="D45" s="5" t="str">
        <f t="shared" si="24"/>
        <v>N/A</v>
      </c>
      <c r="E45" s="1">
        <v>11</v>
      </c>
      <c r="F45" s="5" t="str">
        <f t="shared" si="25"/>
        <v>N/A</v>
      </c>
      <c r="G45" s="1">
        <v>11</v>
      </c>
      <c r="H45" s="5" t="str">
        <f t="shared" si="26"/>
        <v>N/A</v>
      </c>
      <c r="I45" s="8">
        <v>-74.3</v>
      </c>
      <c r="J45" s="8">
        <v>-66.7</v>
      </c>
      <c r="K45" s="1" t="s">
        <v>734</v>
      </c>
      <c r="L45" s="105" t="str">
        <f t="shared" si="20"/>
        <v>No</v>
      </c>
    </row>
    <row r="46" spans="1:12" x14ac:dyDescent="0.2">
      <c r="A46" s="168" t="s">
        <v>450</v>
      </c>
      <c r="B46" s="30" t="s">
        <v>213</v>
      </c>
      <c r="C46" s="1">
        <v>576125</v>
      </c>
      <c r="D46" s="1" t="str">
        <f t="shared" si="17"/>
        <v>N/A</v>
      </c>
      <c r="E46" s="1">
        <v>579512</v>
      </c>
      <c r="F46" s="1" t="str">
        <f t="shared" si="18"/>
        <v>N/A</v>
      </c>
      <c r="G46" s="1">
        <v>618545</v>
      </c>
      <c r="H46" s="7" t="str">
        <f t="shared" si="19"/>
        <v>N/A</v>
      </c>
      <c r="I46" s="8">
        <v>0.58789999999999998</v>
      </c>
      <c r="J46" s="8">
        <v>6.7350000000000003</v>
      </c>
      <c r="K46" s="30" t="s">
        <v>734</v>
      </c>
      <c r="L46" s="105" t="str">
        <f t="shared" si="20"/>
        <v>Yes</v>
      </c>
    </row>
    <row r="47" spans="1:12" x14ac:dyDescent="0.2">
      <c r="A47" s="168" t="s">
        <v>1230</v>
      </c>
      <c r="B47" s="3" t="s">
        <v>213</v>
      </c>
      <c r="C47" s="1">
        <v>53080</v>
      </c>
      <c r="D47" s="5" t="str">
        <f t="shared" ref="D47:D53" si="27">IF($B47="N/A","N/A",IF(C47&lt;0,"No","Yes"))</f>
        <v>N/A</v>
      </c>
      <c r="E47" s="1">
        <v>50424</v>
      </c>
      <c r="F47" s="5" t="str">
        <f t="shared" ref="F47:F53" si="28">IF($B47="N/A","N/A",IF(E47&lt;0,"No","Yes"))</f>
        <v>N/A</v>
      </c>
      <c r="G47" s="1">
        <v>362543</v>
      </c>
      <c r="H47" s="5" t="str">
        <f t="shared" ref="H47:H53" si="29">IF($B47="N/A","N/A",IF(G47&lt;0,"No","Yes"))</f>
        <v>N/A</v>
      </c>
      <c r="I47" s="8">
        <v>-5</v>
      </c>
      <c r="J47" s="8">
        <v>619</v>
      </c>
      <c r="K47" s="1" t="s">
        <v>734</v>
      </c>
      <c r="L47" s="105" t="str">
        <f t="shared" si="20"/>
        <v>No</v>
      </c>
    </row>
    <row r="48" spans="1:12" x14ac:dyDescent="0.2">
      <c r="A48" s="168" t="s">
        <v>1231</v>
      </c>
      <c r="B48" s="3" t="s">
        <v>213</v>
      </c>
      <c r="C48" s="1">
        <v>0</v>
      </c>
      <c r="D48" s="5" t="str">
        <f t="shared" si="27"/>
        <v>N/A</v>
      </c>
      <c r="E48" s="1">
        <v>0</v>
      </c>
      <c r="F48" s="5" t="str">
        <f t="shared" si="28"/>
        <v>N/A</v>
      </c>
      <c r="G48" s="1">
        <v>0</v>
      </c>
      <c r="H48" s="5" t="str">
        <f t="shared" si="29"/>
        <v>N/A</v>
      </c>
      <c r="I48" s="8" t="s">
        <v>1748</v>
      </c>
      <c r="J48" s="8" t="s">
        <v>1748</v>
      </c>
      <c r="K48" s="1" t="s">
        <v>734</v>
      </c>
      <c r="L48" s="105" t="str">
        <f t="shared" si="20"/>
        <v>N/A</v>
      </c>
    </row>
    <row r="49" spans="1:12" x14ac:dyDescent="0.2">
      <c r="A49" s="168" t="s">
        <v>1232</v>
      </c>
      <c r="B49" s="3" t="s">
        <v>213</v>
      </c>
      <c r="C49" s="1">
        <v>0</v>
      </c>
      <c r="D49" s="5" t="str">
        <f t="shared" si="27"/>
        <v>N/A</v>
      </c>
      <c r="E49" s="1">
        <v>0</v>
      </c>
      <c r="F49" s="5" t="str">
        <f t="shared" si="28"/>
        <v>N/A</v>
      </c>
      <c r="G49" s="1">
        <v>0</v>
      </c>
      <c r="H49" s="5" t="str">
        <f t="shared" si="29"/>
        <v>N/A</v>
      </c>
      <c r="I49" s="8" t="s">
        <v>1748</v>
      </c>
      <c r="J49" s="8" t="s">
        <v>1748</v>
      </c>
      <c r="K49" s="1" t="s">
        <v>734</v>
      </c>
      <c r="L49" s="105" t="str">
        <f t="shared" si="20"/>
        <v>N/A</v>
      </c>
    </row>
    <row r="50" spans="1:12" x14ac:dyDescent="0.2">
      <c r="A50" s="168" t="s">
        <v>1233</v>
      </c>
      <c r="B50" s="3" t="s">
        <v>213</v>
      </c>
      <c r="C50" s="1">
        <v>512267</v>
      </c>
      <c r="D50" s="5" t="str">
        <f t="shared" si="27"/>
        <v>N/A</v>
      </c>
      <c r="E50" s="1">
        <v>518186</v>
      </c>
      <c r="F50" s="5" t="str">
        <f t="shared" si="28"/>
        <v>N/A</v>
      </c>
      <c r="G50" s="1">
        <v>238471</v>
      </c>
      <c r="H50" s="5" t="str">
        <f t="shared" si="29"/>
        <v>N/A</v>
      </c>
      <c r="I50" s="8">
        <v>1.155</v>
      </c>
      <c r="J50" s="8">
        <v>-54</v>
      </c>
      <c r="K50" s="1" t="s">
        <v>734</v>
      </c>
      <c r="L50" s="105" t="str">
        <f t="shared" si="20"/>
        <v>No</v>
      </c>
    </row>
    <row r="51" spans="1:12" x14ac:dyDescent="0.2">
      <c r="A51" s="168" t="s">
        <v>1234</v>
      </c>
      <c r="B51" s="3" t="s">
        <v>213</v>
      </c>
      <c r="C51" s="1">
        <v>1835</v>
      </c>
      <c r="D51" s="5" t="str">
        <f t="shared" si="27"/>
        <v>N/A</v>
      </c>
      <c r="E51" s="1">
        <v>1761</v>
      </c>
      <c r="F51" s="5" t="str">
        <f t="shared" si="28"/>
        <v>N/A</v>
      </c>
      <c r="G51" s="1">
        <v>3151</v>
      </c>
      <c r="H51" s="5" t="str">
        <f t="shared" si="29"/>
        <v>N/A</v>
      </c>
      <c r="I51" s="8">
        <v>-4.03</v>
      </c>
      <c r="J51" s="8">
        <v>78.930000000000007</v>
      </c>
      <c r="K51" s="1" t="s">
        <v>734</v>
      </c>
      <c r="L51" s="105" t="str">
        <f t="shared" si="20"/>
        <v>No</v>
      </c>
    </row>
    <row r="52" spans="1:12" x14ac:dyDescent="0.2">
      <c r="A52" s="168" t="s">
        <v>1235</v>
      </c>
      <c r="B52" s="3" t="s">
        <v>213</v>
      </c>
      <c r="C52" s="1">
        <v>8940</v>
      </c>
      <c r="D52" s="5" t="str">
        <f t="shared" si="27"/>
        <v>N/A</v>
      </c>
      <c r="E52" s="1">
        <v>9140</v>
      </c>
      <c r="F52" s="5" t="str">
        <f t="shared" si="28"/>
        <v>N/A</v>
      </c>
      <c r="G52" s="1">
        <v>14343</v>
      </c>
      <c r="H52" s="5" t="str">
        <f t="shared" si="29"/>
        <v>N/A</v>
      </c>
      <c r="I52" s="8">
        <v>2.2370000000000001</v>
      </c>
      <c r="J52" s="8">
        <v>56.93</v>
      </c>
      <c r="K52" s="1" t="s">
        <v>734</v>
      </c>
      <c r="L52" s="105" t="str">
        <f t="shared" si="20"/>
        <v>No</v>
      </c>
    </row>
    <row r="53" spans="1:12" x14ac:dyDescent="0.2">
      <c r="A53" s="168" t="s">
        <v>1236</v>
      </c>
      <c r="B53" s="3" t="s">
        <v>213</v>
      </c>
      <c r="C53" s="1">
        <v>11</v>
      </c>
      <c r="D53" s="5" t="str">
        <f t="shared" si="27"/>
        <v>N/A</v>
      </c>
      <c r="E53" s="1">
        <v>11</v>
      </c>
      <c r="F53" s="5" t="str">
        <f t="shared" si="28"/>
        <v>N/A</v>
      </c>
      <c r="G53" s="1">
        <v>37</v>
      </c>
      <c r="H53" s="5" t="str">
        <f t="shared" si="29"/>
        <v>N/A</v>
      </c>
      <c r="I53" s="8">
        <v>-66.7</v>
      </c>
      <c r="J53" s="8">
        <v>3600</v>
      </c>
      <c r="K53" s="1" t="s">
        <v>734</v>
      </c>
      <c r="L53" s="105" t="str">
        <f t="shared" si="20"/>
        <v>No</v>
      </c>
    </row>
    <row r="54" spans="1:12" x14ac:dyDescent="0.2">
      <c r="A54" s="168" t="s">
        <v>451</v>
      </c>
      <c r="B54" s="30" t="s">
        <v>213</v>
      </c>
      <c r="C54" s="1">
        <v>151938</v>
      </c>
      <c r="D54" s="1" t="str">
        <f t="shared" si="17"/>
        <v>N/A</v>
      </c>
      <c r="E54" s="1">
        <v>156213</v>
      </c>
      <c r="F54" s="1" t="str">
        <f t="shared" si="18"/>
        <v>N/A</v>
      </c>
      <c r="G54" s="1">
        <v>138968</v>
      </c>
      <c r="H54" s="7" t="str">
        <f t="shared" si="19"/>
        <v>N/A</v>
      </c>
      <c r="I54" s="8">
        <v>2.8140000000000001</v>
      </c>
      <c r="J54" s="8">
        <v>-11</v>
      </c>
      <c r="K54" s="30" t="s">
        <v>734</v>
      </c>
      <c r="L54" s="105" t="str">
        <f t="shared" si="20"/>
        <v>Yes</v>
      </c>
    </row>
    <row r="55" spans="1:12" x14ac:dyDescent="0.2">
      <c r="A55" s="168" t="s">
        <v>1237</v>
      </c>
      <c r="B55" s="3" t="s">
        <v>213</v>
      </c>
      <c r="C55" s="1">
        <v>83159</v>
      </c>
      <c r="D55" s="5" t="str">
        <f t="shared" ref="D55:D60" si="30">IF($B55="N/A","N/A",IF(C55&lt;0,"No","Yes"))</f>
        <v>N/A</v>
      </c>
      <c r="E55" s="1">
        <v>88816</v>
      </c>
      <c r="F55" s="5" t="str">
        <f t="shared" ref="F55:F60" si="31">IF($B55="N/A","N/A",IF(E55&lt;0,"No","Yes"))</f>
        <v>N/A</v>
      </c>
      <c r="G55" s="1">
        <v>90475</v>
      </c>
      <c r="H55" s="5" t="str">
        <f t="shared" ref="H55:H60" si="32">IF($B55="N/A","N/A",IF(G55&lt;0,"No","Yes"))</f>
        <v>N/A</v>
      </c>
      <c r="I55" s="8">
        <v>6.8029999999999999</v>
      </c>
      <c r="J55" s="8">
        <v>1.8680000000000001</v>
      </c>
      <c r="K55" s="1" t="s">
        <v>734</v>
      </c>
      <c r="L55" s="105" t="str">
        <f t="shared" si="20"/>
        <v>Yes</v>
      </c>
    </row>
    <row r="56" spans="1:12" x14ac:dyDescent="0.2">
      <c r="A56" s="168" t="s">
        <v>1238</v>
      </c>
      <c r="B56" s="3" t="s">
        <v>213</v>
      </c>
      <c r="C56" s="1">
        <v>0</v>
      </c>
      <c r="D56" s="5" t="str">
        <f t="shared" si="30"/>
        <v>N/A</v>
      </c>
      <c r="E56" s="1">
        <v>0</v>
      </c>
      <c r="F56" s="5" t="str">
        <f t="shared" si="31"/>
        <v>N/A</v>
      </c>
      <c r="G56" s="1">
        <v>0</v>
      </c>
      <c r="H56" s="5" t="str">
        <f t="shared" si="32"/>
        <v>N/A</v>
      </c>
      <c r="I56" s="8" t="s">
        <v>1748</v>
      </c>
      <c r="J56" s="8" t="s">
        <v>1748</v>
      </c>
      <c r="K56" s="1" t="s">
        <v>734</v>
      </c>
      <c r="L56" s="105" t="str">
        <f t="shared" si="20"/>
        <v>N/A</v>
      </c>
    </row>
    <row r="57" spans="1:12" x14ac:dyDescent="0.2">
      <c r="A57" s="168" t="s">
        <v>1239</v>
      </c>
      <c r="B57" s="3" t="s">
        <v>213</v>
      </c>
      <c r="C57" s="1">
        <v>0</v>
      </c>
      <c r="D57" s="5" t="str">
        <f t="shared" si="30"/>
        <v>N/A</v>
      </c>
      <c r="E57" s="1">
        <v>0</v>
      </c>
      <c r="F57" s="5" t="str">
        <f t="shared" si="31"/>
        <v>N/A</v>
      </c>
      <c r="G57" s="1">
        <v>0</v>
      </c>
      <c r="H57" s="5" t="str">
        <f t="shared" si="32"/>
        <v>N/A</v>
      </c>
      <c r="I57" s="8" t="s">
        <v>1748</v>
      </c>
      <c r="J57" s="8" t="s">
        <v>1748</v>
      </c>
      <c r="K57" s="1" t="s">
        <v>734</v>
      </c>
      <c r="L57" s="105" t="str">
        <f t="shared" si="20"/>
        <v>N/A</v>
      </c>
    </row>
    <row r="58" spans="1:12" x14ac:dyDescent="0.2">
      <c r="A58" s="168" t="s">
        <v>1240</v>
      </c>
      <c r="B58" s="3" t="s">
        <v>213</v>
      </c>
      <c r="C58" s="1">
        <v>45479</v>
      </c>
      <c r="D58" s="5" t="str">
        <f t="shared" si="30"/>
        <v>N/A</v>
      </c>
      <c r="E58" s="1">
        <v>45719</v>
      </c>
      <c r="F58" s="5" t="str">
        <f t="shared" si="31"/>
        <v>N/A</v>
      </c>
      <c r="G58" s="1">
        <v>37766</v>
      </c>
      <c r="H58" s="5" t="str">
        <f t="shared" si="32"/>
        <v>N/A</v>
      </c>
      <c r="I58" s="8">
        <v>0.52769999999999995</v>
      </c>
      <c r="J58" s="8">
        <v>-17.399999999999999</v>
      </c>
      <c r="K58" s="1" t="s">
        <v>734</v>
      </c>
      <c r="L58" s="105" t="str">
        <f t="shared" si="20"/>
        <v>Yes</v>
      </c>
    </row>
    <row r="59" spans="1:12" x14ac:dyDescent="0.2">
      <c r="A59" s="168" t="s">
        <v>1241</v>
      </c>
      <c r="B59" s="3" t="s">
        <v>213</v>
      </c>
      <c r="C59" s="1">
        <v>1162</v>
      </c>
      <c r="D59" s="5" t="str">
        <f t="shared" si="30"/>
        <v>N/A</v>
      </c>
      <c r="E59" s="1">
        <v>977</v>
      </c>
      <c r="F59" s="5" t="str">
        <f t="shared" si="31"/>
        <v>N/A</v>
      </c>
      <c r="G59" s="1">
        <v>1579</v>
      </c>
      <c r="H59" s="5" t="str">
        <f t="shared" si="32"/>
        <v>N/A</v>
      </c>
      <c r="I59" s="8">
        <v>-15.9</v>
      </c>
      <c r="J59" s="8">
        <v>61.62</v>
      </c>
      <c r="K59" s="1" t="s">
        <v>734</v>
      </c>
      <c r="L59" s="105" t="str">
        <f t="shared" si="20"/>
        <v>No</v>
      </c>
    </row>
    <row r="60" spans="1:12" x14ac:dyDescent="0.2">
      <c r="A60" s="168" t="s">
        <v>1242</v>
      </c>
      <c r="B60" s="3" t="s">
        <v>213</v>
      </c>
      <c r="C60" s="1">
        <v>22138</v>
      </c>
      <c r="D60" s="5" t="str">
        <f t="shared" si="30"/>
        <v>N/A</v>
      </c>
      <c r="E60" s="1">
        <v>20701</v>
      </c>
      <c r="F60" s="5" t="str">
        <f t="shared" si="31"/>
        <v>N/A</v>
      </c>
      <c r="G60" s="1">
        <v>9148</v>
      </c>
      <c r="H60" s="5" t="str">
        <f t="shared" si="32"/>
        <v>N/A</v>
      </c>
      <c r="I60" s="8">
        <v>-6.49</v>
      </c>
      <c r="J60" s="8">
        <v>-55.8</v>
      </c>
      <c r="K60" s="1" t="s">
        <v>734</v>
      </c>
      <c r="L60" s="105" t="str">
        <f t="shared" si="20"/>
        <v>No</v>
      </c>
    </row>
    <row r="61" spans="1:12" x14ac:dyDescent="0.2">
      <c r="A61" s="104" t="s">
        <v>186</v>
      </c>
      <c r="B61" s="22" t="s">
        <v>213</v>
      </c>
      <c r="C61" s="1">
        <v>0</v>
      </c>
      <c r="D61" s="1" t="str">
        <f t="shared" si="17"/>
        <v>N/A</v>
      </c>
      <c r="E61" s="1">
        <v>0</v>
      </c>
      <c r="F61" s="1" t="str">
        <f t="shared" si="18"/>
        <v>N/A</v>
      </c>
      <c r="G61" s="1">
        <v>0</v>
      </c>
      <c r="H61" s="7" t="str">
        <f t="shared" si="19"/>
        <v>N/A</v>
      </c>
      <c r="I61" s="8" t="s">
        <v>1748</v>
      </c>
      <c r="J61" s="8" t="s">
        <v>1748</v>
      </c>
      <c r="K61" s="28" t="s">
        <v>734</v>
      </c>
      <c r="L61" s="105" t="str">
        <f>IF(J61="Div by 0", "N/A", IF(OR(J61="N/A",K61="N/A"),"N/A", IF(J61&gt;VALUE(MID(K61,1,2)), "No", IF(J61&lt;-1*VALUE(MID(K61,1,2)), "No", "Yes"))))</f>
        <v>N/A</v>
      </c>
    </row>
    <row r="62" spans="1:12" x14ac:dyDescent="0.2">
      <c r="A62" s="104" t="s">
        <v>187</v>
      </c>
      <c r="B62" s="22" t="s">
        <v>213</v>
      </c>
      <c r="C62" s="1">
        <v>0</v>
      </c>
      <c r="D62" s="1" t="str">
        <f t="shared" si="17"/>
        <v>N/A</v>
      </c>
      <c r="E62" s="1">
        <v>0</v>
      </c>
      <c r="F62" s="1" t="str">
        <f t="shared" si="18"/>
        <v>N/A</v>
      </c>
      <c r="G62" s="1">
        <v>0</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1748</v>
      </c>
      <c r="J63" s="8" t="s">
        <v>1748</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130</v>
      </c>
      <c r="D66" s="1" t="str">
        <f t="shared" si="17"/>
        <v>N/A</v>
      </c>
      <c r="E66" s="1">
        <v>129</v>
      </c>
      <c r="F66" s="1" t="str">
        <f t="shared" si="18"/>
        <v>N/A</v>
      </c>
      <c r="G66" s="1">
        <v>153</v>
      </c>
      <c r="H66" s="7" t="str">
        <f t="shared" si="19"/>
        <v>N/A</v>
      </c>
      <c r="I66" s="8">
        <v>-0.76900000000000002</v>
      </c>
      <c r="J66" s="8">
        <v>18.600000000000001</v>
      </c>
      <c r="K66" s="28" t="s">
        <v>734</v>
      </c>
      <c r="L66" s="105" t="str">
        <f t="shared" si="33"/>
        <v>Yes</v>
      </c>
    </row>
    <row r="67" spans="1:12" x14ac:dyDescent="0.2">
      <c r="A67" s="104" t="s">
        <v>192</v>
      </c>
      <c r="B67" s="22" t="s">
        <v>213</v>
      </c>
      <c r="C67" s="1">
        <v>715760</v>
      </c>
      <c r="D67" s="1" t="str">
        <f t="shared" si="17"/>
        <v>N/A</v>
      </c>
      <c r="E67" s="1">
        <v>729665</v>
      </c>
      <c r="F67" s="1" t="str">
        <f t="shared" si="18"/>
        <v>N/A</v>
      </c>
      <c r="G67" s="1">
        <v>694933</v>
      </c>
      <c r="H67" s="7" t="str">
        <f t="shared" si="19"/>
        <v>N/A</v>
      </c>
      <c r="I67" s="8">
        <v>1.9430000000000001</v>
      </c>
      <c r="J67" s="8">
        <v>-4.76</v>
      </c>
      <c r="K67" s="28" t="s">
        <v>734</v>
      </c>
      <c r="L67" s="105" t="str">
        <f t="shared" si="33"/>
        <v>Yes</v>
      </c>
    </row>
    <row r="68" spans="1:12" x14ac:dyDescent="0.2">
      <c r="A68" s="128" t="s">
        <v>193</v>
      </c>
      <c r="B68" s="30" t="s">
        <v>213</v>
      </c>
      <c r="C68" s="1">
        <v>859207</v>
      </c>
      <c r="D68" s="1" t="str">
        <f t="shared" si="17"/>
        <v>N/A</v>
      </c>
      <c r="E68" s="1">
        <v>867393</v>
      </c>
      <c r="F68" s="1" t="str">
        <f t="shared" si="18"/>
        <v>N/A</v>
      </c>
      <c r="G68" s="1">
        <v>922198</v>
      </c>
      <c r="H68" s="7" t="str">
        <f t="shared" si="19"/>
        <v>N/A</v>
      </c>
      <c r="I68" s="36">
        <v>0.95269999999999999</v>
      </c>
      <c r="J68" s="36">
        <v>6.3179999999999996</v>
      </c>
      <c r="K68" s="30" t="s">
        <v>734</v>
      </c>
      <c r="L68" s="105" t="str">
        <f t="shared" si="33"/>
        <v>Yes</v>
      </c>
    </row>
    <row r="69" spans="1:12" x14ac:dyDescent="0.2">
      <c r="A69" s="128" t="s">
        <v>194</v>
      </c>
      <c r="B69" s="30" t="s">
        <v>213</v>
      </c>
      <c r="C69" s="1">
        <v>859207</v>
      </c>
      <c r="D69" s="1" t="str">
        <f t="shared" si="17"/>
        <v>N/A</v>
      </c>
      <c r="E69" s="1">
        <v>867393</v>
      </c>
      <c r="F69" s="1" t="str">
        <f t="shared" si="18"/>
        <v>N/A</v>
      </c>
      <c r="G69" s="1">
        <v>922198</v>
      </c>
      <c r="H69" s="7" t="str">
        <f t="shared" si="19"/>
        <v>N/A</v>
      </c>
      <c r="I69" s="36">
        <v>0.95269999999999999</v>
      </c>
      <c r="J69" s="36">
        <v>6.3179999999999996</v>
      </c>
      <c r="K69" s="30" t="s">
        <v>734</v>
      </c>
      <c r="L69" s="105" t="str">
        <f t="shared" si="33"/>
        <v>Yes</v>
      </c>
    </row>
    <row r="70" spans="1:12" x14ac:dyDescent="0.2">
      <c r="A70" s="168" t="s">
        <v>78</v>
      </c>
      <c r="B70" s="30" t="s">
        <v>294</v>
      </c>
      <c r="C70" s="9">
        <v>0.1111899239</v>
      </c>
      <c r="D70" s="27" t="str">
        <f>IF($B70="N/A","N/A",IF(C70&gt;=20,"No",IF(C70&lt;0,"No","Yes")))</f>
        <v>Yes</v>
      </c>
      <c r="E70" s="9">
        <v>0.1132079092</v>
      </c>
      <c r="F70" s="27" t="str">
        <f>IF($B70="N/A","N/A",IF(E70&gt;=20,"No",IF(E70&lt;0,"No","Yes")))</f>
        <v>Yes</v>
      </c>
      <c r="G70" s="9">
        <v>0.12922298870000001</v>
      </c>
      <c r="H70" s="27" t="str">
        <f>IF($B70="N/A","N/A",IF(G70&gt;=20,"No",IF(G70&lt;0,"No","Yes")))</f>
        <v>Yes</v>
      </c>
      <c r="I70" s="8">
        <v>1.8149999999999999</v>
      </c>
      <c r="J70" s="8">
        <v>14.15</v>
      </c>
      <c r="K70" s="28" t="s">
        <v>734</v>
      </c>
      <c r="L70" s="105" t="str">
        <f t="shared" si="20"/>
        <v>Yes</v>
      </c>
    </row>
    <row r="71" spans="1:12" x14ac:dyDescent="0.2">
      <c r="A71" s="168" t="s">
        <v>79</v>
      </c>
      <c r="B71" s="22" t="s">
        <v>213</v>
      </c>
      <c r="C71" s="9">
        <v>93.485804114000004</v>
      </c>
      <c r="D71" s="27" t="str">
        <f>IF($B71="N/A","N/A",IF(C71&gt;10,"No",IF(C71&lt;-10,"No","Yes")))</f>
        <v>N/A</v>
      </c>
      <c r="E71" s="9">
        <v>94.533401130000001</v>
      </c>
      <c r="F71" s="27" t="str">
        <f>IF($B71="N/A","N/A",IF(E71&gt;10,"No",IF(E71&lt;-10,"No","Yes")))</f>
        <v>N/A</v>
      </c>
      <c r="G71" s="9">
        <v>94.033430637999999</v>
      </c>
      <c r="H71" s="27" t="str">
        <f>IF($B71="N/A","N/A",IF(G71&gt;10,"No",IF(G71&lt;-10,"No","Yes")))</f>
        <v>N/A</v>
      </c>
      <c r="I71" s="8">
        <v>1.121</v>
      </c>
      <c r="J71" s="8">
        <v>-0.52900000000000003</v>
      </c>
      <c r="K71" s="28" t="s">
        <v>734</v>
      </c>
      <c r="L71" s="105" t="str">
        <f t="shared" si="20"/>
        <v>Yes</v>
      </c>
    </row>
    <row r="72" spans="1:12" x14ac:dyDescent="0.2">
      <c r="A72" s="168" t="s">
        <v>80</v>
      </c>
      <c r="B72" s="22" t="s">
        <v>213</v>
      </c>
      <c r="C72" s="9">
        <v>0.1763702241</v>
      </c>
      <c r="D72" s="27" t="str">
        <f>IF($B72="N/A","N/A",IF(C72&gt;10,"No",IF(C72&lt;-10,"No","Yes")))</f>
        <v>N/A</v>
      </c>
      <c r="E72" s="9">
        <v>0.1151266873</v>
      </c>
      <c r="F72" s="27" t="str">
        <f>IF($B72="N/A","N/A",IF(E72&gt;10,"No",IF(E72&lt;-10,"No","Yes")))</f>
        <v>N/A</v>
      </c>
      <c r="G72" s="9">
        <v>3.9975456899999998E-2</v>
      </c>
      <c r="H72" s="27" t="str">
        <f>IF($B72="N/A","N/A",IF(G72&gt;10,"No",IF(G72&lt;-10,"No","Yes")))</f>
        <v>N/A</v>
      </c>
      <c r="I72" s="8">
        <v>-34.700000000000003</v>
      </c>
      <c r="J72" s="8">
        <v>-65.3</v>
      </c>
      <c r="K72" s="28" t="s">
        <v>734</v>
      </c>
      <c r="L72" s="105" t="str">
        <f t="shared" si="20"/>
        <v>No</v>
      </c>
    </row>
    <row r="73" spans="1:12" x14ac:dyDescent="0.2">
      <c r="A73" s="168" t="s">
        <v>81</v>
      </c>
      <c r="B73" s="22" t="s">
        <v>213</v>
      </c>
      <c r="C73" s="9">
        <v>4.8456836099999998E-2</v>
      </c>
      <c r="D73" s="27" t="str">
        <f>IF($B73="N/A","N/A",IF(C73&gt;10,"No",IF(C73&lt;-10,"No","Yes")))</f>
        <v>N/A</v>
      </c>
      <c r="E73" s="9">
        <v>1.8633771800000001E-2</v>
      </c>
      <c r="F73" s="27" t="str">
        <f>IF($B73="N/A","N/A",IF(E73&gt;10,"No",IF(E73&lt;-10,"No","Yes")))</f>
        <v>N/A</v>
      </c>
      <c r="G73" s="9">
        <v>4.7666189999999997E-2</v>
      </c>
      <c r="H73" s="27" t="str">
        <f>IF($B73="N/A","N/A",IF(G73&gt;10,"No",IF(G73&lt;-10,"No","Yes")))</f>
        <v>N/A</v>
      </c>
      <c r="I73" s="8">
        <v>-61.5</v>
      </c>
      <c r="J73" s="8">
        <v>155.80000000000001</v>
      </c>
      <c r="K73" s="28" t="s">
        <v>734</v>
      </c>
      <c r="L73" s="105" t="str">
        <f t="shared" si="20"/>
        <v>No</v>
      </c>
    </row>
    <row r="74" spans="1:12" x14ac:dyDescent="0.2">
      <c r="A74" s="168" t="s">
        <v>121</v>
      </c>
      <c r="B74" s="22" t="s">
        <v>213</v>
      </c>
      <c r="C74" s="9">
        <v>80.483077382000005</v>
      </c>
      <c r="D74" s="27" t="str">
        <f>IF($B74="N/A","N/A",IF(C74&gt;10,"No",IF(C74&lt;-10,"No","Yes")))</f>
        <v>N/A</v>
      </c>
      <c r="E74" s="9">
        <v>80.870569821000004</v>
      </c>
      <c r="F74" s="27" t="str">
        <f>IF($B74="N/A","N/A",IF(E74&gt;10,"No",IF(E74&lt;-10,"No","Yes")))</f>
        <v>N/A</v>
      </c>
      <c r="G74" s="9">
        <v>80.339529937999998</v>
      </c>
      <c r="H74" s="27" t="str">
        <f>IF($B74="N/A","N/A",IF(G74&gt;10,"No",IF(G74&lt;-10,"No","Yes")))</f>
        <v>N/A</v>
      </c>
      <c r="I74" s="8">
        <v>0.48149999999999998</v>
      </c>
      <c r="J74" s="8">
        <v>-0.65700000000000003</v>
      </c>
      <c r="K74" s="28" t="s">
        <v>734</v>
      </c>
      <c r="L74" s="105" t="str">
        <f t="shared" si="20"/>
        <v>Yes</v>
      </c>
    </row>
    <row r="75" spans="1:12" x14ac:dyDescent="0.2">
      <c r="A75" s="168" t="s">
        <v>82</v>
      </c>
      <c r="B75" s="22" t="s">
        <v>213</v>
      </c>
      <c r="C75" s="9">
        <v>2.2364693599999999E-2</v>
      </c>
      <c r="D75" s="27" t="str">
        <f>IF($B75="N/A","N/A",IF(C75&gt;10,"No",IF(C75&lt;-10,"No","Yes")))</f>
        <v>N/A</v>
      </c>
      <c r="E75" s="9">
        <v>1.8633771800000001E-2</v>
      </c>
      <c r="F75" s="27" t="str">
        <f>IF($B75="N/A","N/A",IF(E75&gt;10,"No",IF(E75&lt;-10,"No","Yes")))</f>
        <v>N/A</v>
      </c>
      <c r="G75" s="9">
        <v>7.3332600000000003E-3</v>
      </c>
      <c r="H75" s="27" t="str">
        <f>IF($B75="N/A","N/A",IF(G75&gt;10,"No",IF(G75&lt;-10,"No","Yes")))</f>
        <v>N/A</v>
      </c>
      <c r="I75" s="8">
        <v>-16.7</v>
      </c>
      <c r="J75" s="8">
        <v>-60.6</v>
      </c>
      <c r="K75" s="28" t="s">
        <v>734</v>
      </c>
      <c r="L75" s="105" t="str">
        <f t="shared" si="20"/>
        <v>No</v>
      </c>
    </row>
    <row r="76" spans="1:12" x14ac:dyDescent="0.2">
      <c r="A76" s="168" t="s">
        <v>195</v>
      </c>
      <c r="B76" s="22" t="s">
        <v>213</v>
      </c>
      <c r="C76" s="9">
        <v>0</v>
      </c>
      <c r="D76" s="27" t="str">
        <f t="shared" ref="D76:D98" si="34">IF($B76="N/A","N/A",IF(C76&gt;10,"No",IF(C76&lt;-10,"No","Yes")))</f>
        <v>N/A</v>
      </c>
      <c r="E76" s="9">
        <v>0</v>
      </c>
      <c r="F76" s="27" t="str">
        <f t="shared" ref="F76:F98" si="35">IF($B76="N/A","N/A",IF(E76&gt;10,"No",IF(E76&lt;-10,"No","Yes")))</f>
        <v>N/A</v>
      </c>
      <c r="G76" s="9">
        <v>0</v>
      </c>
      <c r="H76" s="27" t="str">
        <f t="shared" ref="H76:H98" si="36">IF($B76="N/A","N/A",IF(G76&gt;10,"No",IF(G76&lt;-10,"No","Yes")))</f>
        <v>N/A</v>
      </c>
      <c r="I76" s="8" t="s">
        <v>1748</v>
      </c>
      <c r="J76" s="8" t="s">
        <v>1748</v>
      </c>
      <c r="K76" s="28" t="s">
        <v>734</v>
      </c>
      <c r="L76" s="105" t="str">
        <f>IF(J76="Div by 0", "N/A", IF(OR(J76="N/A",K76="N/A"),"N/A", IF(J76&gt;VALUE(MID(K76,1,2)), "No", IF(J76&lt;-1*VALUE(MID(K76,1,2)), "No", "Yes"))))</f>
        <v>N/A</v>
      </c>
    </row>
    <row r="77" spans="1:12" x14ac:dyDescent="0.2">
      <c r="A77" s="168" t="s">
        <v>196</v>
      </c>
      <c r="B77" s="22" t="s">
        <v>213</v>
      </c>
      <c r="C77" s="9">
        <v>98.259751532999999</v>
      </c>
      <c r="D77" s="27" t="str">
        <f t="shared" si="34"/>
        <v>N/A</v>
      </c>
      <c r="E77" s="9">
        <v>98.511556580999994</v>
      </c>
      <c r="F77" s="27" t="str">
        <f t="shared" si="35"/>
        <v>N/A</v>
      </c>
      <c r="G77" s="9">
        <v>99.451457590000004</v>
      </c>
      <c r="H77" s="27" t="str">
        <f t="shared" si="36"/>
        <v>N/A</v>
      </c>
      <c r="I77" s="8">
        <v>0.25629999999999997</v>
      </c>
      <c r="J77" s="8">
        <v>0.95409999999999995</v>
      </c>
      <c r="K77" s="28" t="s">
        <v>734</v>
      </c>
      <c r="L77" s="105" t="str">
        <f t="shared" ref="L77:L81" si="37">IF(J77="Div by 0", "N/A", IF(OR(J77="N/A",K77="N/A"),"N/A", IF(J77&gt;VALUE(MID(K77,1,2)), "No", IF(J77&lt;-1*VALUE(MID(K77,1,2)), "No", "Yes"))))</f>
        <v>Yes</v>
      </c>
    </row>
    <row r="78" spans="1:12" x14ac:dyDescent="0.2">
      <c r="A78" s="168" t="s">
        <v>197</v>
      </c>
      <c r="B78" s="22" t="s">
        <v>213</v>
      </c>
      <c r="C78" s="9">
        <v>0.8287677403</v>
      </c>
      <c r="D78" s="27" t="str">
        <f t="shared" si="34"/>
        <v>N/A</v>
      </c>
      <c r="E78" s="9">
        <v>0.91298573999999999</v>
      </c>
      <c r="F78" s="27" t="str">
        <f t="shared" si="35"/>
        <v>N/A</v>
      </c>
      <c r="G78" s="9">
        <v>5.9405466300000001E-2</v>
      </c>
      <c r="H78" s="27" t="str">
        <f t="shared" si="36"/>
        <v>N/A</v>
      </c>
      <c r="I78" s="8">
        <v>10.16</v>
      </c>
      <c r="J78" s="8">
        <v>-93.5</v>
      </c>
      <c r="K78" s="28" t="s">
        <v>734</v>
      </c>
      <c r="L78" s="105" t="str">
        <f t="shared" si="37"/>
        <v>No</v>
      </c>
    </row>
    <row r="79" spans="1:12" x14ac:dyDescent="0.2">
      <c r="A79" s="168" t="s">
        <v>198</v>
      </c>
      <c r="B79" s="22" t="s">
        <v>213</v>
      </c>
      <c r="C79" s="9">
        <v>0</v>
      </c>
      <c r="D79" s="27" t="str">
        <f t="shared" si="34"/>
        <v>N/A</v>
      </c>
      <c r="E79" s="9">
        <v>0</v>
      </c>
      <c r="F79" s="27" t="str">
        <f t="shared" si="35"/>
        <v>N/A</v>
      </c>
      <c r="G79" s="9">
        <v>0</v>
      </c>
      <c r="H79" s="27" t="str">
        <f t="shared" si="36"/>
        <v>N/A</v>
      </c>
      <c r="I79" s="8" t="s">
        <v>1748</v>
      </c>
      <c r="J79" s="8" t="s">
        <v>1748</v>
      </c>
      <c r="K79" s="28" t="s">
        <v>734</v>
      </c>
      <c r="L79" s="105" t="str">
        <f t="shared" si="37"/>
        <v>N/A</v>
      </c>
    </row>
    <row r="80" spans="1:12" x14ac:dyDescent="0.2">
      <c r="A80" s="168" t="s">
        <v>199</v>
      </c>
      <c r="B80" s="22" t="s">
        <v>213</v>
      </c>
      <c r="C80" s="9">
        <v>98.826372109000005</v>
      </c>
      <c r="D80" s="27" t="str">
        <f t="shared" si="34"/>
        <v>N/A</v>
      </c>
      <c r="E80" s="9">
        <v>98.834080717000006</v>
      </c>
      <c r="F80" s="27" t="str">
        <f t="shared" si="35"/>
        <v>N/A</v>
      </c>
      <c r="G80" s="9">
        <v>99.349725665999998</v>
      </c>
      <c r="H80" s="27" t="str">
        <f t="shared" si="36"/>
        <v>N/A</v>
      </c>
      <c r="I80" s="8">
        <v>7.7999999999999996E-3</v>
      </c>
      <c r="J80" s="8">
        <v>0.52170000000000005</v>
      </c>
      <c r="K80" s="28" t="s">
        <v>734</v>
      </c>
      <c r="L80" s="105" t="str">
        <f t="shared" si="37"/>
        <v>Yes</v>
      </c>
    </row>
    <row r="81" spans="1:12" x14ac:dyDescent="0.2">
      <c r="A81" s="168" t="s">
        <v>200</v>
      </c>
      <c r="B81" s="30" t="s">
        <v>213</v>
      </c>
      <c r="C81" s="9">
        <v>0.1380738695</v>
      </c>
      <c r="D81" s="27" t="str">
        <f t="shared" si="34"/>
        <v>N/A</v>
      </c>
      <c r="E81" s="9">
        <v>0.62780269060000005</v>
      </c>
      <c r="F81" s="27" t="str">
        <f t="shared" si="35"/>
        <v>N/A</v>
      </c>
      <c r="G81" s="9">
        <v>0.38610038610000003</v>
      </c>
      <c r="H81" s="27" t="str">
        <f t="shared" si="36"/>
        <v>N/A</v>
      </c>
      <c r="I81" s="8">
        <v>354.7</v>
      </c>
      <c r="J81" s="8">
        <v>-38.5</v>
      </c>
      <c r="K81" s="30" t="s">
        <v>734</v>
      </c>
      <c r="L81" s="105" t="str">
        <f t="shared" si="37"/>
        <v>No</v>
      </c>
    </row>
    <row r="82" spans="1:12" x14ac:dyDescent="0.2">
      <c r="A82" s="168" t="s">
        <v>73</v>
      </c>
      <c r="B82" s="22" t="s">
        <v>213</v>
      </c>
      <c r="C82" s="23">
        <v>723062</v>
      </c>
      <c r="D82" s="27" t="str">
        <f t="shared" si="34"/>
        <v>N/A</v>
      </c>
      <c r="E82" s="23">
        <v>737750</v>
      </c>
      <c r="F82" s="27" t="str">
        <f t="shared" si="35"/>
        <v>N/A</v>
      </c>
      <c r="G82" s="23">
        <v>754598</v>
      </c>
      <c r="H82" s="27" t="str">
        <f t="shared" si="36"/>
        <v>N/A</v>
      </c>
      <c r="I82" s="8">
        <v>2.0310000000000001</v>
      </c>
      <c r="J82" s="8">
        <v>2.2839999999999998</v>
      </c>
      <c r="K82" s="28" t="s">
        <v>734</v>
      </c>
      <c r="L82" s="105" t="str">
        <f t="shared" si="20"/>
        <v>Yes</v>
      </c>
    </row>
    <row r="83" spans="1:12" x14ac:dyDescent="0.2">
      <c r="A83" s="168" t="s">
        <v>1243</v>
      </c>
      <c r="B83" s="22" t="s">
        <v>213</v>
      </c>
      <c r="C83" s="4">
        <v>0</v>
      </c>
      <c r="D83" s="27" t="str">
        <f t="shared" si="34"/>
        <v>N/A</v>
      </c>
      <c r="E83" s="4">
        <v>0</v>
      </c>
      <c r="F83" s="27" t="str">
        <f t="shared" si="35"/>
        <v>N/A</v>
      </c>
      <c r="G83" s="4">
        <v>0</v>
      </c>
      <c r="H83" s="27" t="str">
        <f t="shared" si="36"/>
        <v>N/A</v>
      </c>
      <c r="I83" s="8" t="s">
        <v>1748</v>
      </c>
      <c r="J83" s="8" t="s">
        <v>1748</v>
      </c>
      <c r="K83" s="28" t="s">
        <v>734</v>
      </c>
      <c r="L83" s="105" t="str">
        <f t="shared" si="20"/>
        <v>N/A</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0</v>
      </c>
      <c r="D85" s="27" t="str">
        <f t="shared" si="34"/>
        <v>N/A</v>
      </c>
      <c r="E85" s="4">
        <v>0</v>
      </c>
      <c r="F85" s="27" t="str">
        <f t="shared" si="35"/>
        <v>N/A</v>
      </c>
      <c r="G85" s="4">
        <v>0</v>
      </c>
      <c r="H85" s="27" t="str">
        <f t="shared" si="36"/>
        <v>N/A</v>
      </c>
      <c r="I85" s="8" t="s">
        <v>1748</v>
      </c>
      <c r="J85" s="8" t="s">
        <v>1748</v>
      </c>
      <c r="K85" s="28" t="s">
        <v>734</v>
      </c>
      <c r="L85" s="105" t="str">
        <f t="shared" si="20"/>
        <v>N/A</v>
      </c>
    </row>
    <row r="86" spans="1:12" x14ac:dyDescent="0.2">
      <c r="A86" s="168" t="s">
        <v>1246</v>
      </c>
      <c r="B86" s="22" t="s">
        <v>213</v>
      </c>
      <c r="C86" s="4">
        <v>3.1572672882999999</v>
      </c>
      <c r="D86" s="27" t="str">
        <f t="shared" si="34"/>
        <v>N/A</v>
      </c>
      <c r="E86" s="4">
        <v>7.9326330057999996</v>
      </c>
      <c r="F86" s="27" t="str">
        <f t="shared" si="35"/>
        <v>N/A</v>
      </c>
      <c r="G86" s="4">
        <v>4.9814603271999998</v>
      </c>
      <c r="H86" s="27" t="str">
        <f t="shared" si="36"/>
        <v>N/A</v>
      </c>
      <c r="I86" s="8">
        <v>151.19999999999999</v>
      </c>
      <c r="J86" s="8">
        <v>-37.200000000000003</v>
      </c>
      <c r="K86" s="28" t="s">
        <v>734</v>
      </c>
      <c r="L86" s="105" t="str">
        <f t="shared" si="20"/>
        <v>No</v>
      </c>
    </row>
    <row r="87" spans="1:12" x14ac:dyDescent="0.2">
      <c r="A87" s="168" t="s">
        <v>1247</v>
      </c>
      <c r="B87" s="22" t="s">
        <v>213</v>
      </c>
      <c r="C87" s="4">
        <v>20.524242734000001</v>
      </c>
      <c r="D87" s="27" t="str">
        <f t="shared" si="34"/>
        <v>N/A</v>
      </c>
      <c r="E87" s="4">
        <v>19.660996271999998</v>
      </c>
      <c r="F87" s="27" t="str">
        <f t="shared" si="35"/>
        <v>N/A</v>
      </c>
      <c r="G87" s="4">
        <v>21.797433864999999</v>
      </c>
      <c r="H87" s="27" t="str">
        <f t="shared" si="36"/>
        <v>N/A</v>
      </c>
      <c r="I87" s="8">
        <v>-4.21</v>
      </c>
      <c r="J87" s="8">
        <v>10.87</v>
      </c>
      <c r="K87" s="28" t="s">
        <v>734</v>
      </c>
      <c r="L87" s="105" t="str">
        <f t="shared" si="20"/>
        <v>Yes</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0</v>
      </c>
      <c r="D89" s="27" t="str">
        <f t="shared" si="34"/>
        <v>N/A</v>
      </c>
      <c r="E89" s="4">
        <v>0</v>
      </c>
      <c r="F89" s="27" t="str">
        <f t="shared" si="35"/>
        <v>N/A</v>
      </c>
      <c r="G89" s="4">
        <v>0</v>
      </c>
      <c r="H89" s="27" t="str">
        <f t="shared" si="36"/>
        <v>N/A</v>
      </c>
      <c r="I89" s="8" t="s">
        <v>1748</v>
      </c>
      <c r="J89" s="8" t="s">
        <v>1748</v>
      </c>
      <c r="K89" s="28" t="s">
        <v>734</v>
      </c>
      <c r="L89" s="105" t="str">
        <f t="shared" si="20"/>
        <v>N/A</v>
      </c>
    </row>
    <row r="90" spans="1:12" x14ac:dyDescent="0.2">
      <c r="A90" s="168" t="s">
        <v>1250</v>
      </c>
      <c r="B90" s="22" t="s">
        <v>213</v>
      </c>
      <c r="C90" s="4">
        <v>0</v>
      </c>
      <c r="D90" s="27" t="str">
        <f t="shared" si="34"/>
        <v>N/A</v>
      </c>
      <c r="E90" s="4">
        <v>0</v>
      </c>
      <c r="F90" s="27" t="str">
        <f t="shared" si="35"/>
        <v>N/A</v>
      </c>
      <c r="G90" s="4">
        <v>0</v>
      </c>
      <c r="H90" s="27" t="str">
        <f t="shared" si="36"/>
        <v>N/A</v>
      </c>
      <c r="I90" s="8" t="s">
        <v>1748</v>
      </c>
      <c r="J90" s="8" t="s">
        <v>1748</v>
      </c>
      <c r="K90" s="28" t="s">
        <v>734</v>
      </c>
      <c r="L90" s="105" t="str">
        <f t="shared" si="20"/>
        <v>N/A</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64.688920175999996</v>
      </c>
      <c r="D94" s="27" t="str">
        <f t="shared" si="34"/>
        <v>N/A</v>
      </c>
      <c r="E94" s="4">
        <v>66.362995595000001</v>
      </c>
      <c r="F94" s="27" t="str">
        <f t="shared" si="35"/>
        <v>N/A</v>
      </c>
      <c r="G94" s="4">
        <v>69.867267075000001</v>
      </c>
      <c r="H94" s="27" t="str">
        <f t="shared" si="36"/>
        <v>N/A</v>
      </c>
      <c r="I94" s="8">
        <v>2.5880000000000001</v>
      </c>
      <c r="J94" s="8">
        <v>5.28</v>
      </c>
      <c r="K94" s="28" t="s">
        <v>734</v>
      </c>
      <c r="L94" s="105" t="str">
        <f t="shared" si="20"/>
        <v>Yes</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0</v>
      </c>
      <c r="D97" s="27" t="str">
        <f t="shared" si="34"/>
        <v>N/A</v>
      </c>
      <c r="E97" s="4">
        <v>0</v>
      </c>
      <c r="F97" s="27" t="str">
        <f t="shared" si="35"/>
        <v>N/A</v>
      </c>
      <c r="G97" s="4">
        <v>0</v>
      </c>
      <c r="H97" s="27" t="str">
        <f t="shared" si="36"/>
        <v>N/A</v>
      </c>
      <c r="I97" s="8" t="s">
        <v>1748</v>
      </c>
      <c r="J97" s="8" t="s">
        <v>1748</v>
      </c>
      <c r="K97" s="28" t="s">
        <v>734</v>
      </c>
      <c r="L97" s="105" t="str">
        <f t="shared" si="20"/>
        <v>N/A</v>
      </c>
    </row>
    <row r="98" spans="1:12" x14ac:dyDescent="0.2">
      <c r="A98" s="168" t="s">
        <v>1258</v>
      </c>
      <c r="B98" s="22" t="s">
        <v>213</v>
      </c>
      <c r="C98" s="4">
        <v>11.629569802000001</v>
      </c>
      <c r="D98" s="27" t="str">
        <f t="shared" si="34"/>
        <v>N/A</v>
      </c>
      <c r="E98" s="4">
        <v>6.0433751271</v>
      </c>
      <c r="F98" s="27" t="str">
        <f t="shared" si="35"/>
        <v>N/A</v>
      </c>
      <c r="G98" s="4">
        <v>3.3538387326999999</v>
      </c>
      <c r="H98" s="27" t="str">
        <f t="shared" si="36"/>
        <v>N/A</v>
      </c>
      <c r="I98" s="8">
        <v>-48</v>
      </c>
      <c r="J98" s="8">
        <v>-44.5</v>
      </c>
      <c r="K98" s="28" t="s">
        <v>734</v>
      </c>
      <c r="L98" s="105" t="str">
        <f t="shared" si="20"/>
        <v>No</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59132629</v>
      </c>
      <c r="D100" s="27" t="str">
        <f>IF($B100="N/A","N/A",IF(C100&gt;10,"No",IF(C100&lt;-10,"No","Yes")))</f>
        <v>N/A</v>
      </c>
      <c r="E100" s="29">
        <v>61261140</v>
      </c>
      <c r="F100" s="27" t="str">
        <f>IF($B100="N/A","N/A",IF(E100&gt;10,"No",IF(E100&lt;-10,"No","Yes")))</f>
        <v>N/A</v>
      </c>
      <c r="G100" s="29">
        <v>52885391</v>
      </c>
      <c r="H100" s="27" t="str">
        <f>IF($B100="N/A","N/A",IF(G100&gt;10,"No",IF(G100&lt;-10,"No","Yes")))</f>
        <v>N/A</v>
      </c>
      <c r="I100" s="8">
        <v>3.6</v>
      </c>
      <c r="J100" s="8">
        <v>-13.7</v>
      </c>
      <c r="K100" s="28" t="s">
        <v>734</v>
      </c>
      <c r="L100" s="105" t="str">
        <f t="shared" ref="L100:L111" si="38">IF(J100="Div by 0", "N/A", IF(K100="N/A","N/A", IF(J100&gt;VALUE(MID(K100,1,2)), "No", IF(J100&lt;-1*VALUE(MID(K100,1,2)), "No", "Yes"))))</f>
        <v>Yes</v>
      </c>
    </row>
    <row r="101" spans="1:12" x14ac:dyDescent="0.2">
      <c r="A101" s="168" t="s">
        <v>452</v>
      </c>
      <c r="B101" s="22" t="s">
        <v>213</v>
      </c>
      <c r="C101" s="29">
        <v>3593908</v>
      </c>
      <c r="D101" s="27" t="str">
        <f>IF($B101="N/A","N/A",IF(C101&gt;10,"No",IF(C101&lt;-10,"No","Yes")))</f>
        <v>N/A</v>
      </c>
      <c r="E101" s="29">
        <v>3783143</v>
      </c>
      <c r="F101" s="27" t="str">
        <f>IF($B101="N/A","N/A",IF(E101&gt;10,"No",IF(E101&lt;-10,"No","Yes")))</f>
        <v>N/A</v>
      </c>
      <c r="G101" s="29">
        <v>2950458</v>
      </c>
      <c r="H101" s="27" t="str">
        <f>IF($B101="N/A","N/A",IF(G101&gt;10,"No",IF(G101&lt;-10,"No","Yes")))</f>
        <v>N/A</v>
      </c>
      <c r="I101" s="8">
        <v>5.2649999999999997</v>
      </c>
      <c r="J101" s="8">
        <v>-22</v>
      </c>
      <c r="K101" s="28" t="s">
        <v>734</v>
      </c>
      <c r="L101" s="105" t="str">
        <f t="shared" si="38"/>
        <v>Yes</v>
      </c>
    </row>
    <row r="102" spans="1:12" x14ac:dyDescent="0.2">
      <c r="A102" s="168" t="s">
        <v>453</v>
      </c>
      <c r="B102" s="22" t="s">
        <v>213</v>
      </c>
      <c r="C102" s="29">
        <v>32273184</v>
      </c>
      <c r="D102" s="27" t="str">
        <f>IF($B102="N/A","N/A",IF(C102&gt;10,"No",IF(C102&lt;-10,"No","Yes")))</f>
        <v>N/A</v>
      </c>
      <c r="E102" s="29">
        <v>32065806</v>
      </c>
      <c r="F102" s="27" t="str">
        <f>IF($B102="N/A","N/A",IF(E102&gt;10,"No",IF(E102&lt;-10,"No","Yes")))</f>
        <v>N/A</v>
      </c>
      <c r="G102" s="29">
        <v>29536097</v>
      </c>
      <c r="H102" s="27" t="str">
        <f>IF($B102="N/A","N/A",IF(G102&gt;10,"No",IF(G102&lt;-10,"No","Yes")))</f>
        <v>N/A</v>
      </c>
      <c r="I102" s="8">
        <v>-0.64300000000000002</v>
      </c>
      <c r="J102" s="8">
        <v>-7.89</v>
      </c>
      <c r="K102" s="28" t="s">
        <v>734</v>
      </c>
      <c r="L102" s="105" t="str">
        <f t="shared" si="38"/>
        <v>Yes</v>
      </c>
    </row>
    <row r="103" spans="1:12" x14ac:dyDescent="0.2">
      <c r="A103" s="168" t="s">
        <v>454</v>
      </c>
      <c r="B103" s="22" t="s">
        <v>213</v>
      </c>
      <c r="C103" s="29">
        <v>23265537</v>
      </c>
      <c r="D103" s="27" t="str">
        <f>IF($B103="N/A","N/A",IF(C103&gt;10,"No",IF(C103&lt;-10,"No","Yes")))</f>
        <v>N/A</v>
      </c>
      <c r="E103" s="29">
        <v>25412191</v>
      </c>
      <c r="F103" s="27" t="str">
        <f>IF($B103="N/A","N/A",IF(E103&gt;10,"No",IF(E103&lt;-10,"No","Yes")))</f>
        <v>N/A</v>
      </c>
      <c r="G103" s="29">
        <v>20398836</v>
      </c>
      <c r="H103" s="27" t="str">
        <f>IF($B103="N/A","N/A",IF(G103&gt;10,"No",IF(G103&lt;-10,"No","Yes")))</f>
        <v>N/A</v>
      </c>
      <c r="I103" s="8">
        <v>9.2270000000000003</v>
      </c>
      <c r="J103" s="8">
        <v>-19.7</v>
      </c>
      <c r="K103" s="28" t="s">
        <v>734</v>
      </c>
      <c r="L103" s="105" t="str">
        <f t="shared" si="38"/>
        <v>Yes</v>
      </c>
    </row>
    <row r="104" spans="1:12" x14ac:dyDescent="0.2">
      <c r="A104" s="168" t="s">
        <v>108</v>
      </c>
      <c r="B104" s="39" t="s">
        <v>295</v>
      </c>
      <c r="C104" s="4">
        <v>1.5009938242</v>
      </c>
      <c r="D104" s="27" t="str">
        <f>IF($B104="N/A","N/A",IF(C104&gt;2,"No",IF(C104&lt;0.9,"No","Yes")))</f>
        <v>Yes</v>
      </c>
      <c r="E104" s="4">
        <v>1.3005177952</v>
      </c>
      <c r="F104" s="27" t="str">
        <f>IF($B104="N/A","N/A",IF(E104&gt;2,"No",IF(E104&lt;0.9,"No","Yes")))</f>
        <v>Yes</v>
      </c>
      <c r="G104" s="4">
        <v>1.2928144589999999</v>
      </c>
      <c r="H104" s="27" t="str">
        <f>IF($B104="N/A","N/A",IF(G104&gt;2,"No",IF(G104&lt;0.9,"No","Yes")))</f>
        <v>Yes</v>
      </c>
      <c r="I104" s="8">
        <v>-13.4</v>
      </c>
      <c r="J104" s="8">
        <v>-0.59199999999999997</v>
      </c>
      <c r="K104" s="28" t="s">
        <v>734</v>
      </c>
      <c r="L104" s="105" t="str">
        <f t="shared" si="38"/>
        <v>Yes</v>
      </c>
    </row>
    <row r="105" spans="1:12" x14ac:dyDescent="0.2">
      <c r="A105" s="168" t="s">
        <v>455</v>
      </c>
      <c r="B105" s="39" t="s">
        <v>295</v>
      </c>
      <c r="C105" s="4">
        <v>1.0172265289</v>
      </c>
      <c r="D105" s="27" t="str">
        <f>IF($B105="N/A","N/A",IF(C105&gt;2,"No",IF(C105&lt;0.9,"No","Yes")))</f>
        <v>Yes</v>
      </c>
      <c r="E105" s="4">
        <v>1.0059746079</v>
      </c>
      <c r="F105" s="27" t="str">
        <f>IF($B105="N/A","N/A",IF(E105&gt;2,"No",IF(E105&lt;0.9,"No","Yes")))</f>
        <v>Yes</v>
      </c>
      <c r="G105" s="4">
        <v>0.73765867419999998</v>
      </c>
      <c r="H105" s="27" t="str">
        <f>IF($B105="N/A","N/A",IF(G105&gt;2,"No",IF(G105&lt;0.9,"No","Yes")))</f>
        <v>No</v>
      </c>
      <c r="I105" s="8">
        <v>-1.1100000000000001</v>
      </c>
      <c r="J105" s="8">
        <v>-26.7</v>
      </c>
      <c r="K105" s="28" t="s">
        <v>734</v>
      </c>
      <c r="L105" s="105" t="str">
        <f t="shared" si="38"/>
        <v>Yes</v>
      </c>
    </row>
    <row r="106" spans="1:12" x14ac:dyDescent="0.2">
      <c r="A106" s="168" t="s">
        <v>456</v>
      </c>
      <c r="B106" s="39" t="s">
        <v>295</v>
      </c>
      <c r="C106" s="4">
        <v>0.89071261570000004</v>
      </c>
      <c r="D106" s="27" t="str">
        <f>IF($B106="N/A","N/A",IF(C106&gt;2,"No",IF(C106&lt;0.9,"No","Yes")))</f>
        <v>No</v>
      </c>
      <c r="E106" s="4">
        <v>0.73405402350000004</v>
      </c>
      <c r="F106" s="27" t="str">
        <f>IF($B106="N/A","N/A",IF(E106&gt;2,"No",IF(E106&lt;0.9,"No","Yes")))</f>
        <v>No</v>
      </c>
      <c r="G106" s="4">
        <v>0.85766912439999998</v>
      </c>
      <c r="H106" s="27" t="str">
        <f>IF($B106="N/A","N/A",IF(G106&gt;2,"No",IF(G106&lt;0.9,"No","Yes")))</f>
        <v>No</v>
      </c>
      <c r="I106" s="8">
        <v>-17.600000000000001</v>
      </c>
      <c r="J106" s="8">
        <v>16.84</v>
      </c>
      <c r="K106" s="28" t="s">
        <v>734</v>
      </c>
      <c r="L106" s="105" t="str">
        <f t="shared" si="38"/>
        <v>Yes</v>
      </c>
    </row>
    <row r="107" spans="1:12" x14ac:dyDescent="0.2">
      <c r="A107" s="168" t="s">
        <v>457</v>
      </c>
      <c r="B107" s="39" t="s">
        <v>295</v>
      </c>
      <c r="C107" s="4">
        <v>0.84333458139999995</v>
      </c>
      <c r="D107" s="27" t="str">
        <f>IF($B107="N/A","N/A",IF(C107&gt;2,"No",IF(C107&lt;0.9,"No","Yes")))</f>
        <v>No</v>
      </c>
      <c r="E107" s="4">
        <v>0.79950557249999998</v>
      </c>
      <c r="F107" s="27" t="str">
        <f>IF($B107="N/A","N/A",IF(E107&gt;2,"No",IF(E107&lt;0.9,"No","Yes")))</f>
        <v>No</v>
      </c>
      <c r="G107" s="4">
        <v>0.82114061520000003</v>
      </c>
      <c r="H107" s="27" t="str">
        <f>IF($B107="N/A","N/A",IF(G107&gt;2,"No",IF(G107&lt;0.9,"No","Yes")))</f>
        <v>No</v>
      </c>
      <c r="I107" s="8">
        <v>-5.2</v>
      </c>
      <c r="J107" s="8">
        <v>2.706</v>
      </c>
      <c r="K107" s="28" t="s">
        <v>734</v>
      </c>
      <c r="L107" s="105" t="str">
        <f t="shared" si="38"/>
        <v>Yes</v>
      </c>
    </row>
    <row r="108" spans="1:12" x14ac:dyDescent="0.2">
      <c r="A108" s="168" t="s">
        <v>1260</v>
      </c>
      <c r="B108" s="22" t="s">
        <v>213</v>
      </c>
      <c r="C108" s="29">
        <v>7.6286671093000002</v>
      </c>
      <c r="D108" s="27" t="str">
        <f>IF($B108="N/A","N/A",IF(C108&gt;10,"No",IF(C108&lt;-10,"No","Yes")))</f>
        <v>N/A</v>
      </c>
      <c r="E108" s="29">
        <v>7.2978250599000001</v>
      </c>
      <c r="F108" s="27" t="str">
        <f>IF($B108="N/A","N/A",IF(E108&gt;10,"No",IF(E108&lt;-10,"No","Yes")))</f>
        <v>N/A</v>
      </c>
      <c r="G108" s="29">
        <v>5.9952787458000003</v>
      </c>
      <c r="H108" s="27" t="str">
        <f>IF($B108="N/A","N/A",IF(G108&gt;10,"No",IF(G108&lt;-10,"No","Yes")))</f>
        <v>N/A</v>
      </c>
      <c r="I108" s="8">
        <v>-4.34</v>
      </c>
      <c r="J108" s="8">
        <v>-17.8</v>
      </c>
      <c r="K108" s="28" t="s">
        <v>734</v>
      </c>
      <c r="L108" s="105" t="str">
        <f t="shared" si="38"/>
        <v>Yes</v>
      </c>
    </row>
    <row r="109" spans="1:12" x14ac:dyDescent="0.2">
      <c r="A109" s="168" t="s">
        <v>1261</v>
      </c>
      <c r="B109" s="22" t="s">
        <v>213</v>
      </c>
      <c r="C109" s="29">
        <v>3095.5279931</v>
      </c>
      <c r="D109" s="27" t="str">
        <f>IF($B109="N/A","N/A",IF(C109&gt;10,"No",IF(C109&lt;-10,"No","Yes")))</f>
        <v>N/A</v>
      </c>
      <c r="E109" s="29">
        <v>2825.3495146</v>
      </c>
      <c r="F109" s="27" t="str">
        <f>IF($B109="N/A","N/A",IF(E109&gt;10,"No",IF(E109&lt;-10,"No","Yes")))</f>
        <v>N/A</v>
      </c>
      <c r="G109" s="29">
        <v>2080.7179126000001</v>
      </c>
      <c r="H109" s="27" t="str">
        <f>IF($B109="N/A","N/A",IF(G109&gt;10,"No",IF(G109&lt;-10,"No","Yes")))</f>
        <v>N/A</v>
      </c>
      <c r="I109" s="8">
        <v>-8.73</v>
      </c>
      <c r="J109" s="8">
        <v>-26.4</v>
      </c>
      <c r="K109" s="28" t="s">
        <v>734</v>
      </c>
      <c r="L109" s="105" t="str">
        <f t="shared" si="38"/>
        <v>Yes</v>
      </c>
    </row>
    <row r="110" spans="1:12" x14ac:dyDescent="0.2">
      <c r="A110" s="168" t="s">
        <v>1262</v>
      </c>
      <c r="B110" s="22" t="s">
        <v>213</v>
      </c>
      <c r="C110" s="29">
        <v>4.3514679193000001</v>
      </c>
      <c r="D110" s="27" t="str">
        <f>IF($B110="N/A","N/A",IF(C110&gt;10,"No",IF(C110&lt;-10,"No","Yes")))</f>
        <v>N/A</v>
      </c>
      <c r="E110" s="29">
        <v>4.1943066906000004</v>
      </c>
      <c r="F110" s="27" t="str">
        <f>IF($B110="N/A","N/A",IF(E110&gt;10,"No",IF(E110&lt;-10,"No","Yes")))</f>
        <v>N/A</v>
      </c>
      <c r="G110" s="29">
        <v>3.4922220987000001</v>
      </c>
      <c r="H110" s="27" t="str">
        <f>IF($B110="N/A","N/A",IF(G110&gt;10,"No",IF(G110&lt;-10,"No","Yes")))</f>
        <v>N/A</v>
      </c>
      <c r="I110" s="8">
        <v>-3.61</v>
      </c>
      <c r="J110" s="8">
        <v>-16.7</v>
      </c>
      <c r="K110" s="28" t="s">
        <v>734</v>
      </c>
      <c r="L110" s="105" t="str">
        <f t="shared" si="38"/>
        <v>Yes</v>
      </c>
    </row>
    <row r="111" spans="1:12" x14ac:dyDescent="0.2">
      <c r="A111" s="168" t="s">
        <v>1263</v>
      </c>
      <c r="B111" s="22" t="s">
        <v>213</v>
      </c>
      <c r="C111" s="29">
        <v>3.9026601891000001</v>
      </c>
      <c r="D111" s="27" t="str">
        <f>IF($B111="N/A","N/A",IF(C111&gt;10,"No",IF(C111&lt;-10,"No","Yes")))</f>
        <v>N/A</v>
      </c>
      <c r="E111" s="29">
        <v>3.8306361157</v>
      </c>
      <c r="F111" s="27" t="str">
        <f>IF($B111="N/A","N/A",IF(E111&gt;10,"No",IF(E111&lt;-10,"No","Yes")))</f>
        <v>N/A</v>
      </c>
      <c r="G111" s="29">
        <v>4.0369952355000001</v>
      </c>
      <c r="H111" s="27" t="str">
        <f>IF($B111="N/A","N/A",IF(G111&gt;10,"No",IF(G111&lt;-10,"No","Yes")))</f>
        <v>N/A</v>
      </c>
      <c r="I111" s="8">
        <v>-1.85</v>
      </c>
      <c r="J111" s="8">
        <v>5.3869999999999996</v>
      </c>
      <c r="K111" s="28" t="s">
        <v>734</v>
      </c>
      <c r="L111" s="105" t="str">
        <f t="shared" si="38"/>
        <v>Yes</v>
      </c>
    </row>
    <row r="112" spans="1:12" x14ac:dyDescent="0.2">
      <c r="A112" s="168" t="s">
        <v>325</v>
      </c>
      <c r="B112" s="30" t="s">
        <v>296</v>
      </c>
      <c r="C112" s="4">
        <v>95.222831236999994</v>
      </c>
      <c r="D112" s="27" t="str">
        <f>IF(OR($B112="N/A",$C112="N/A"),"N/A",IF(C112&gt;98,"Yes","No"))</f>
        <v>No</v>
      </c>
      <c r="E112" s="4">
        <v>95.929493285999996</v>
      </c>
      <c r="F112" s="27" t="str">
        <f>IF(OR($B112="N/A",$E112="N/A"),"N/A",IF(E112&gt;98,"Yes","No"))</f>
        <v>No</v>
      </c>
      <c r="G112" s="4">
        <v>91.469964587999996</v>
      </c>
      <c r="H112" s="27" t="str">
        <f t="shared" ref="H112:H115" si="39">IF($B112="N/A","N/A",IF(G112&gt;98,"Yes","No"))</f>
        <v>No</v>
      </c>
      <c r="I112" s="8">
        <v>0.74209999999999998</v>
      </c>
      <c r="J112" s="8">
        <v>-4.6500000000000004</v>
      </c>
      <c r="K112" s="28" t="s">
        <v>734</v>
      </c>
      <c r="L112" s="105" t="str">
        <f>IF(J112="Div by 0", "N/A", IF(OR(J112="N/A",K112="N/A"),"N/A", IF(J112&gt;VALUE(MID(K112,1,2)), "No", IF(J112&lt;-1*VALUE(MID(K112,1,2)), "No", "Yes"))))</f>
        <v>Yes</v>
      </c>
    </row>
    <row r="113" spans="1:12" x14ac:dyDescent="0.2">
      <c r="A113" s="168" t="s">
        <v>458</v>
      </c>
      <c r="B113" s="30" t="s">
        <v>296</v>
      </c>
      <c r="C113" s="4">
        <v>100</v>
      </c>
      <c r="D113" s="27" t="str">
        <f t="shared" ref="D113:D115" si="40">IF(OR($B113="N/A",$C113="N/A"),"N/A",IF(C113&gt;98,"Yes","No"))</f>
        <v>Yes</v>
      </c>
      <c r="E113" s="4">
        <v>100</v>
      </c>
      <c r="F113" s="27" t="str">
        <f t="shared" ref="F113:F115" si="41">IF(OR($B113="N/A",$E113="N/A"),"N/A",IF(E113&gt;98,"Yes","No"))</f>
        <v>Yes</v>
      </c>
      <c r="G113" s="4">
        <v>89.542483660000002</v>
      </c>
      <c r="H113" s="27" t="str">
        <f t="shared" si="39"/>
        <v>No</v>
      </c>
      <c r="I113" s="8">
        <v>0</v>
      </c>
      <c r="J113" s="8">
        <v>-10.5</v>
      </c>
      <c r="K113" s="28" t="s">
        <v>734</v>
      </c>
      <c r="L113" s="105" t="str">
        <f t="shared" ref="L113:L115" si="42">IF(J113="Div by 0", "N/A", IF(OR(J113="N/A",K113="N/A"),"N/A", IF(J113&gt;VALUE(MID(K113,1,2)), "No", IF(J113&lt;-1*VALUE(MID(K113,1,2)), "No", "Yes"))))</f>
        <v>Yes</v>
      </c>
    </row>
    <row r="114" spans="1:12" x14ac:dyDescent="0.2">
      <c r="A114" s="168" t="s">
        <v>459</v>
      </c>
      <c r="B114" s="30" t="s">
        <v>296</v>
      </c>
      <c r="C114" s="4">
        <v>93.549400785000003</v>
      </c>
      <c r="D114" s="27" t="str">
        <f t="shared" si="40"/>
        <v>No</v>
      </c>
      <c r="E114" s="4">
        <v>91.962466840000005</v>
      </c>
      <c r="F114" s="27" t="str">
        <f t="shared" si="41"/>
        <v>No</v>
      </c>
      <c r="G114" s="4">
        <v>91.197660372000001</v>
      </c>
      <c r="H114" s="27" t="str">
        <f t="shared" si="39"/>
        <v>No</v>
      </c>
      <c r="I114" s="8">
        <v>-1.7</v>
      </c>
      <c r="J114" s="8">
        <v>-0.83199999999999996</v>
      </c>
      <c r="K114" s="28" t="s">
        <v>734</v>
      </c>
      <c r="L114" s="105" t="str">
        <f t="shared" si="42"/>
        <v>Yes</v>
      </c>
    </row>
    <row r="115" spans="1:12" x14ac:dyDescent="0.2">
      <c r="A115" s="168" t="s">
        <v>460</v>
      </c>
      <c r="B115" s="30" t="s">
        <v>296</v>
      </c>
      <c r="C115" s="4">
        <v>85.973510673999996</v>
      </c>
      <c r="D115" s="27" t="str">
        <f t="shared" si="40"/>
        <v>No</v>
      </c>
      <c r="E115" s="4">
        <v>88.441956239999996</v>
      </c>
      <c r="F115" s="27" t="str">
        <f t="shared" si="41"/>
        <v>No</v>
      </c>
      <c r="G115" s="4">
        <v>85.397585090999996</v>
      </c>
      <c r="H115" s="27" t="str">
        <f t="shared" si="39"/>
        <v>No</v>
      </c>
      <c r="I115" s="8">
        <v>2.871</v>
      </c>
      <c r="J115" s="8">
        <v>-3.44</v>
      </c>
      <c r="K115" s="28" t="s">
        <v>734</v>
      </c>
      <c r="L115" s="105" t="str">
        <f t="shared" si="42"/>
        <v>Yes</v>
      </c>
    </row>
    <row r="116" spans="1:12" x14ac:dyDescent="0.2">
      <c r="A116" s="104" t="s">
        <v>461</v>
      </c>
      <c r="B116" s="30" t="s">
        <v>213</v>
      </c>
      <c r="C116" s="31">
        <v>859308</v>
      </c>
      <c r="D116" s="27" t="str">
        <f>IF($B116="N/A","N/A",IF(C116&gt;10,"No",IF(C116&lt;-10,"No","Yes")))</f>
        <v>N/A</v>
      </c>
      <c r="E116" s="31">
        <v>867512</v>
      </c>
      <c r="F116" s="27" t="str">
        <f>IF($B116="N/A","N/A",IF(E116&gt;10,"No",IF(E116&lt;-10,"No","Yes")))</f>
        <v>N/A</v>
      </c>
      <c r="G116" s="31">
        <v>922324</v>
      </c>
      <c r="H116" s="27" t="str">
        <f>IF($B116="N/A","N/A",IF(G116&gt;10,"No",IF(G116&lt;-10,"No","Yes")))</f>
        <v>N/A</v>
      </c>
      <c r="I116" s="8">
        <v>0.95469999999999999</v>
      </c>
      <c r="J116" s="8">
        <v>6.3179999999999996</v>
      </c>
      <c r="K116" s="30" t="s">
        <v>734</v>
      </c>
      <c r="L116" s="105" t="str">
        <f>IF(J116="Div by 0", "N/A", IF(OR(J116="N/A",K116="N/A"),"N/A", IF(J116&gt;VALUE(MID(K116,1,2)), "No", IF(J116&lt;-1*VALUE(MID(K116,1,2)), "No", "Yes"))))</f>
        <v>Yes</v>
      </c>
    </row>
    <row r="117" spans="1:12" x14ac:dyDescent="0.2">
      <c r="A117" s="104" t="s">
        <v>211</v>
      </c>
      <c r="B117" s="30" t="s">
        <v>213</v>
      </c>
      <c r="C117" s="4">
        <v>0</v>
      </c>
      <c r="D117" s="27" t="str">
        <f>IF($B117="N/A","N/A",IF(C117&gt;10,"No",IF(C117&lt;-10,"No","Yes")))</f>
        <v>N/A</v>
      </c>
      <c r="E117" s="4">
        <v>0</v>
      </c>
      <c r="F117" s="27" t="str">
        <f>IF($B117="N/A","N/A",IF(E117&gt;10,"No",IF(E117&lt;-10,"No","Yes")))</f>
        <v>N/A</v>
      </c>
      <c r="G117" s="4">
        <v>2.4181307219999999</v>
      </c>
      <c r="H117" s="27" t="str">
        <f>IF($B117="N/A","N/A",IF(G117&gt;10,"No",IF(G117&lt;-10,"No","Yes")))</f>
        <v>N/A</v>
      </c>
      <c r="I117" s="8" t="s">
        <v>1748</v>
      </c>
      <c r="J117" s="8" t="s">
        <v>1748</v>
      </c>
      <c r="K117" s="30" t="s">
        <v>734</v>
      </c>
      <c r="L117" s="105" t="str">
        <f>IF(J117="Div by 0", "N/A", IF(OR(J117="N/A",K117="N/A"),"N/A", IF(J117&gt;VALUE(MID(K117,1,2)), "No", IF(J117&lt;-1*VALUE(MID(K117,1,2)), "No", "Yes"))))</f>
        <v>N/A</v>
      </c>
    </row>
    <row r="118" spans="1:12" x14ac:dyDescent="0.2">
      <c r="A118" s="137" t="s">
        <v>1602</v>
      </c>
      <c r="B118" s="30" t="s">
        <v>213</v>
      </c>
      <c r="C118" s="10">
        <v>55091941</v>
      </c>
      <c r="D118" s="7" t="str">
        <f>IF($B118="N/A","N/A",IF(C118&gt;10,"No",IF(C118&lt;-10,"No","Yes")))</f>
        <v>N/A</v>
      </c>
      <c r="E118" s="10">
        <v>57026226</v>
      </c>
      <c r="F118" s="7" t="str">
        <f>IF($B118="N/A","N/A",IF(E118&gt;10,"No",IF(E118&lt;-10,"No","Yes")))</f>
        <v>N/A</v>
      </c>
      <c r="G118" s="10">
        <v>49898766</v>
      </c>
      <c r="H118" s="7" t="str">
        <f>IF($B118="N/A","N/A",IF(G118&gt;10,"No",IF(G118&lt;-10,"No","Yes")))</f>
        <v>N/A</v>
      </c>
      <c r="I118" s="36">
        <v>3.5110000000000001</v>
      </c>
      <c r="J118" s="36">
        <v>-12.5</v>
      </c>
      <c r="K118" s="30" t="s">
        <v>734</v>
      </c>
      <c r="L118" s="105" t="str">
        <f>IF(J118="Div by 0", "N/A", IF(K118="N/A","N/A", IF(J118&gt;VALUE(MID(K118,1,2)), "No", IF(J118&lt;-1*VALUE(MID(K118,1,2)), "No", "Yes"))))</f>
        <v>Yes</v>
      </c>
    </row>
    <row r="119" spans="1:12" x14ac:dyDescent="0.2">
      <c r="A119" s="137" t="s">
        <v>1603</v>
      </c>
      <c r="B119" s="30" t="s">
        <v>213</v>
      </c>
      <c r="C119" s="10">
        <v>3351434518</v>
      </c>
      <c r="D119" s="7" t="str">
        <f>IF($B119="N/A","N/A",IF(C119&gt;10,"No",IF(C119&lt;-10,"No","Yes")))</f>
        <v>N/A</v>
      </c>
      <c r="E119" s="10">
        <v>3530856849</v>
      </c>
      <c r="F119" s="7" t="str">
        <f>IF($B119="N/A","N/A",IF(E119&gt;10,"No",IF(E119&lt;-10,"No","Yes")))</f>
        <v>N/A</v>
      </c>
      <c r="G119" s="10">
        <v>3537297619</v>
      </c>
      <c r="H119" s="7" t="str">
        <f>IF($B119="N/A","N/A",IF(G119&gt;10,"No",IF(G119&lt;-10,"No","Yes")))</f>
        <v>N/A</v>
      </c>
      <c r="I119" s="36">
        <v>5.3540000000000001</v>
      </c>
      <c r="J119" s="36">
        <v>0.18240000000000001</v>
      </c>
      <c r="K119" s="30" t="s">
        <v>734</v>
      </c>
      <c r="L119" s="105" t="str">
        <f>IF(J119="Div by 0", "N/A", IF(K119="N/A","N/A", IF(J119&gt;VALUE(MID(K119,1,2)), "No", IF(J119&lt;-1*VALUE(MID(K119,1,2)), "No", "Yes"))))</f>
        <v>Yes</v>
      </c>
    </row>
    <row r="120" spans="1:12" x14ac:dyDescent="0.2">
      <c r="A120" s="137" t="s">
        <v>1604</v>
      </c>
      <c r="B120" s="30" t="s">
        <v>213</v>
      </c>
      <c r="C120" s="1">
        <v>859178</v>
      </c>
      <c r="D120" s="7" t="str">
        <f>IF($B120="N/A","N/A",IF(C120&gt;10,"No",IF(C120&lt;-10,"No","Yes")))</f>
        <v>N/A</v>
      </c>
      <c r="E120" s="1">
        <v>867383</v>
      </c>
      <c r="F120" s="7" t="str">
        <f>IF($B120="N/A","N/A",IF(E120&gt;10,"No",IF(E120&lt;-10,"No","Yes")))</f>
        <v>N/A</v>
      </c>
      <c r="G120" s="1">
        <v>922171</v>
      </c>
      <c r="H120" s="7" t="str">
        <f>IF($B120="N/A","N/A",IF(G120&gt;10,"No",IF(G120&lt;-10,"No","Yes")))</f>
        <v>N/A</v>
      </c>
      <c r="I120" s="36">
        <v>0.95499999999999996</v>
      </c>
      <c r="J120" s="36">
        <v>6.3159999999999998</v>
      </c>
      <c r="K120" s="30" t="s">
        <v>734</v>
      </c>
      <c r="L120" s="105" t="str">
        <f>IF(J120="Div by 0", "N/A", IF(K120="N/A","N/A", IF(J120&gt;VALUE(MID(K120,1,2)), "No", IF(J120&lt;-1*VALUE(MID(K120,1,2)), "No", "Yes"))))</f>
        <v>Yes</v>
      </c>
    </row>
    <row r="121" spans="1:12" x14ac:dyDescent="0.2">
      <c r="A121" s="137" t="s">
        <v>1605</v>
      </c>
      <c r="B121" s="3" t="s">
        <v>213</v>
      </c>
      <c r="C121" s="1">
        <v>53098</v>
      </c>
      <c r="D121" s="5" t="str">
        <f t="shared" ref="D121:H134" si="43">IF($B121="N/A","N/A",IF(C121&lt;0,"No","Yes"))</f>
        <v>N/A</v>
      </c>
      <c r="E121" s="1">
        <v>53554</v>
      </c>
      <c r="F121" s="5" t="str">
        <f t="shared" si="43"/>
        <v>N/A</v>
      </c>
      <c r="G121" s="1">
        <v>53890</v>
      </c>
      <c r="H121" s="5" t="str">
        <f t="shared" si="43"/>
        <v>N/A</v>
      </c>
      <c r="I121" s="36">
        <v>0.85880000000000001</v>
      </c>
      <c r="J121" s="36">
        <v>0.62739999999999996</v>
      </c>
      <c r="K121" s="3" t="s">
        <v>734</v>
      </c>
      <c r="L121" s="105" t="str">
        <f t="shared" ref="L121:L142" si="44">IF(J121="Div by 0", "N/A", IF(OR(J121="N/A",K121="N/A"),"N/A", IF(J121&gt;VALUE(MID(K121,1,2)), "No", IF(J121&lt;-1*VALUE(MID(K121,1,2)), "No", "Yes"))))</f>
        <v>Yes</v>
      </c>
    </row>
    <row r="122" spans="1:12" x14ac:dyDescent="0.2">
      <c r="A122" s="137" t="s">
        <v>1606</v>
      </c>
      <c r="B122" s="3" t="s">
        <v>213</v>
      </c>
      <c r="C122" s="1">
        <v>112169</v>
      </c>
      <c r="D122" s="5" t="str">
        <f t="shared" si="43"/>
        <v>N/A</v>
      </c>
      <c r="E122" s="1">
        <v>113102</v>
      </c>
      <c r="F122" s="5" t="str">
        <f t="shared" si="43"/>
        <v>N/A</v>
      </c>
      <c r="G122" s="1">
        <v>117356</v>
      </c>
      <c r="H122" s="5" t="str">
        <f t="shared" si="43"/>
        <v>N/A</v>
      </c>
      <c r="I122" s="36">
        <v>0.83179999999999998</v>
      </c>
      <c r="J122" s="36">
        <v>3.7610000000000001</v>
      </c>
      <c r="K122" s="3" t="s">
        <v>734</v>
      </c>
      <c r="L122" s="105" t="str">
        <f t="shared" si="44"/>
        <v>Yes</v>
      </c>
    </row>
    <row r="123" spans="1:12" x14ac:dyDescent="0.2">
      <c r="A123" s="137" t="s">
        <v>1607</v>
      </c>
      <c r="B123" s="3" t="s">
        <v>213</v>
      </c>
      <c r="C123" s="1">
        <v>566920</v>
      </c>
      <c r="D123" s="5" t="str">
        <f t="shared" si="43"/>
        <v>N/A</v>
      </c>
      <c r="E123" s="1">
        <v>569762</v>
      </c>
      <c r="F123" s="5" t="str">
        <f t="shared" si="43"/>
        <v>N/A</v>
      </c>
      <c r="G123" s="1">
        <v>616885</v>
      </c>
      <c r="H123" s="5" t="str">
        <f t="shared" si="43"/>
        <v>N/A</v>
      </c>
      <c r="I123" s="36">
        <v>0.50129999999999997</v>
      </c>
      <c r="J123" s="36">
        <v>8.2710000000000008</v>
      </c>
      <c r="K123" s="3" t="s">
        <v>734</v>
      </c>
      <c r="L123" s="105" t="str">
        <f t="shared" si="44"/>
        <v>Yes</v>
      </c>
    </row>
    <row r="124" spans="1:12" x14ac:dyDescent="0.2">
      <c r="A124" s="137" t="s">
        <v>1608</v>
      </c>
      <c r="B124" s="3" t="s">
        <v>213</v>
      </c>
      <c r="C124" s="1">
        <v>126991</v>
      </c>
      <c r="D124" s="5" t="str">
        <f t="shared" si="43"/>
        <v>N/A</v>
      </c>
      <c r="E124" s="1">
        <v>130965</v>
      </c>
      <c r="F124" s="5" t="str">
        <f t="shared" si="43"/>
        <v>N/A</v>
      </c>
      <c r="G124" s="1">
        <v>133976</v>
      </c>
      <c r="H124" s="5" t="str">
        <f t="shared" si="43"/>
        <v>N/A</v>
      </c>
      <c r="I124" s="36">
        <v>3.129</v>
      </c>
      <c r="J124" s="36">
        <v>2.2989999999999999</v>
      </c>
      <c r="K124" s="3" t="s">
        <v>734</v>
      </c>
      <c r="L124" s="105" t="str">
        <f t="shared" si="44"/>
        <v>Yes</v>
      </c>
    </row>
    <row r="125" spans="1:12" x14ac:dyDescent="0.2">
      <c r="A125" s="128" t="s">
        <v>1609</v>
      </c>
      <c r="B125" s="3" t="s">
        <v>213</v>
      </c>
      <c r="C125" s="40">
        <v>93.187546909999995</v>
      </c>
      <c r="D125" s="5" t="str">
        <f t="shared" si="43"/>
        <v>N/A</v>
      </c>
      <c r="E125" s="40">
        <v>94.229139688999993</v>
      </c>
      <c r="F125" s="5" t="str">
        <f t="shared" si="43"/>
        <v>N/A</v>
      </c>
      <c r="G125" s="40">
        <v>96.884307758000006</v>
      </c>
      <c r="H125" s="5" t="str">
        <f t="shared" si="43"/>
        <v>N/A</v>
      </c>
      <c r="I125" s="8">
        <v>1.1180000000000001</v>
      </c>
      <c r="J125" s="8">
        <v>2.8180000000000001</v>
      </c>
      <c r="K125" s="30" t="s">
        <v>734</v>
      </c>
      <c r="L125" s="105" t="str">
        <f>IF(J125="Div by 0", "N/A", IF(OR(J125="N/A",K125="N/A"),"N/A", IF(J125&gt;VALUE(MID(K125,1,2)), "No", IF(J125&lt;-1*VALUE(MID(K125,1,2)), "No", "Yes"))))</f>
        <v>Yes</v>
      </c>
    </row>
    <row r="126" spans="1:12" ht="25.5" x14ac:dyDescent="0.2">
      <c r="A126" s="128" t="s">
        <v>1610</v>
      </c>
      <c r="B126" s="3" t="s">
        <v>213</v>
      </c>
      <c r="C126" s="40">
        <v>95.474242559999993</v>
      </c>
      <c r="D126" s="5" t="str">
        <f t="shared" si="43"/>
        <v>N/A</v>
      </c>
      <c r="E126" s="40">
        <v>96.991759486000007</v>
      </c>
      <c r="F126" s="5" t="str">
        <f t="shared" si="43"/>
        <v>N/A</v>
      </c>
      <c r="G126" s="40">
        <v>96.380155238</v>
      </c>
      <c r="H126" s="5" t="str">
        <f t="shared" si="43"/>
        <v>N/A</v>
      </c>
      <c r="I126" s="8">
        <v>1.589</v>
      </c>
      <c r="J126" s="8">
        <v>-0.63100000000000001</v>
      </c>
      <c r="K126" s="3" t="s">
        <v>734</v>
      </c>
      <c r="L126" s="105" t="str">
        <f t="shared" ref="L126:L129" si="45">IF(J126="Div by 0", "N/A", IF(OR(J126="N/A",K126="N/A"),"N/A", IF(J126&gt;VALUE(MID(K126,1,2)), "No", IF(J126&lt;-1*VALUE(MID(K126,1,2)), "No", "Yes"))))</f>
        <v>Yes</v>
      </c>
    </row>
    <row r="127" spans="1:12" ht="25.5" x14ac:dyDescent="0.2">
      <c r="A127" s="128" t="s">
        <v>1611</v>
      </c>
      <c r="B127" s="3" t="s">
        <v>213</v>
      </c>
      <c r="C127" s="40">
        <v>92.267765631000003</v>
      </c>
      <c r="D127" s="5" t="str">
        <f t="shared" si="43"/>
        <v>N/A</v>
      </c>
      <c r="E127" s="40">
        <v>93.438749545999997</v>
      </c>
      <c r="F127" s="5" t="str">
        <f t="shared" si="43"/>
        <v>N/A</v>
      </c>
      <c r="G127" s="40">
        <v>92.823640146000002</v>
      </c>
      <c r="H127" s="5" t="str">
        <f t="shared" si="43"/>
        <v>N/A</v>
      </c>
      <c r="I127" s="8">
        <v>1.2689999999999999</v>
      </c>
      <c r="J127" s="8">
        <v>-0.65800000000000003</v>
      </c>
      <c r="K127" s="3" t="s">
        <v>734</v>
      </c>
      <c r="L127" s="105" t="str">
        <f t="shared" si="45"/>
        <v>Yes</v>
      </c>
    </row>
    <row r="128" spans="1:12" ht="25.5" x14ac:dyDescent="0.2">
      <c r="A128" s="128" t="s">
        <v>1612</v>
      </c>
      <c r="B128" s="3" t="s">
        <v>213</v>
      </c>
      <c r="C128" s="40">
        <v>96.611968963999999</v>
      </c>
      <c r="D128" s="5" t="str">
        <f t="shared" si="43"/>
        <v>N/A</v>
      </c>
      <c r="E128" s="40">
        <v>97.447852173000001</v>
      </c>
      <c r="F128" s="5" t="str">
        <f t="shared" si="43"/>
        <v>N/A</v>
      </c>
      <c r="G128" s="40">
        <v>98.664659951000004</v>
      </c>
      <c r="H128" s="5" t="str">
        <f t="shared" si="43"/>
        <v>N/A</v>
      </c>
      <c r="I128" s="8">
        <v>0.86519999999999997</v>
      </c>
      <c r="J128" s="8">
        <v>1.2490000000000001</v>
      </c>
      <c r="K128" s="3" t="s">
        <v>734</v>
      </c>
      <c r="L128" s="105" t="str">
        <f t="shared" si="45"/>
        <v>Yes</v>
      </c>
    </row>
    <row r="129" spans="1:12" ht="25.5" x14ac:dyDescent="0.2">
      <c r="A129" s="128" t="s">
        <v>1613</v>
      </c>
      <c r="B129" s="3" t="s">
        <v>213</v>
      </c>
      <c r="C129" s="40">
        <v>80.372524572000003</v>
      </c>
      <c r="D129" s="5" t="str">
        <f t="shared" si="43"/>
        <v>N/A</v>
      </c>
      <c r="E129" s="40">
        <v>82.078327411000004</v>
      </c>
      <c r="F129" s="5" t="str">
        <f t="shared" si="43"/>
        <v>N/A</v>
      </c>
      <c r="G129" s="40">
        <v>92.919513124999995</v>
      </c>
      <c r="H129" s="5" t="str">
        <f t="shared" si="43"/>
        <v>N/A</v>
      </c>
      <c r="I129" s="8">
        <v>2.1219999999999999</v>
      </c>
      <c r="J129" s="8">
        <v>13.21</v>
      </c>
      <c r="K129" s="3" t="s">
        <v>734</v>
      </c>
      <c r="L129" s="105" t="str">
        <f t="shared" si="45"/>
        <v>Yes</v>
      </c>
    </row>
    <row r="130" spans="1:12" ht="25.5" x14ac:dyDescent="0.2">
      <c r="A130" s="128" t="s">
        <v>1614</v>
      </c>
      <c r="B130" s="3" t="s">
        <v>213</v>
      </c>
      <c r="C130" s="40">
        <v>0</v>
      </c>
      <c r="D130" s="5" t="str">
        <f t="shared" si="43"/>
        <v>N/A</v>
      </c>
      <c r="E130" s="40">
        <v>0</v>
      </c>
      <c r="F130" s="5" t="str">
        <f t="shared" si="43"/>
        <v>N/A</v>
      </c>
      <c r="G130" s="40">
        <v>2.4183150414000001</v>
      </c>
      <c r="H130" s="5" t="str">
        <f t="shared" si="43"/>
        <v>N/A</v>
      </c>
      <c r="I130" s="8" t="s">
        <v>1748</v>
      </c>
      <c r="J130" s="8" t="s">
        <v>1748</v>
      </c>
      <c r="K130" s="30" t="s">
        <v>734</v>
      </c>
      <c r="L130" s="105" t="str">
        <f>IF(J130="Div by 0", "N/A", IF(OR(J130="N/A",K130="N/A"),"N/A", IF(J130&gt;VALUE(MID(K130,1,2)), "No", IF(J130&lt;-1*VALUE(MID(K130,1,2)), "No", "Yes"))))</f>
        <v>N/A</v>
      </c>
    </row>
    <row r="131" spans="1:12" ht="25.5" x14ac:dyDescent="0.2">
      <c r="A131" s="128" t="s">
        <v>1615</v>
      </c>
      <c r="B131" s="3" t="s">
        <v>213</v>
      </c>
      <c r="C131" s="40">
        <v>0</v>
      </c>
      <c r="D131" s="5" t="str">
        <f t="shared" si="43"/>
        <v>N/A</v>
      </c>
      <c r="E131" s="40">
        <v>0</v>
      </c>
      <c r="F131" s="5" t="str">
        <f t="shared" si="43"/>
        <v>N/A</v>
      </c>
      <c r="G131" s="40">
        <v>8.3410651327000007</v>
      </c>
      <c r="H131" s="5" t="str">
        <f t="shared" si="43"/>
        <v>N/A</v>
      </c>
      <c r="I131" s="8" t="s">
        <v>1748</v>
      </c>
      <c r="J131" s="8" t="s">
        <v>1748</v>
      </c>
      <c r="K131" s="3" t="s">
        <v>734</v>
      </c>
      <c r="L131" s="105" t="str">
        <f t="shared" si="44"/>
        <v>N/A</v>
      </c>
    </row>
    <row r="132" spans="1:12" ht="25.5" x14ac:dyDescent="0.2">
      <c r="A132" s="128" t="s">
        <v>493</v>
      </c>
      <c r="B132" s="3" t="s">
        <v>213</v>
      </c>
      <c r="C132" s="40">
        <v>0</v>
      </c>
      <c r="D132" s="5" t="str">
        <f t="shared" si="43"/>
        <v>N/A</v>
      </c>
      <c r="E132" s="40">
        <v>0</v>
      </c>
      <c r="F132" s="5" t="str">
        <f t="shared" si="43"/>
        <v>N/A</v>
      </c>
      <c r="G132" s="40">
        <v>10.400831658</v>
      </c>
      <c r="H132" s="5" t="str">
        <f t="shared" si="43"/>
        <v>N/A</v>
      </c>
      <c r="I132" s="8" t="s">
        <v>1748</v>
      </c>
      <c r="J132" s="8" t="s">
        <v>1748</v>
      </c>
      <c r="K132" s="3" t="s">
        <v>734</v>
      </c>
      <c r="L132" s="105" t="str">
        <f t="shared" si="44"/>
        <v>N/A</v>
      </c>
    </row>
    <row r="133" spans="1:12" ht="25.5" x14ac:dyDescent="0.2">
      <c r="A133" s="128" t="s">
        <v>494</v>
      </c>
      <c r="B133" s="3" t="s">
        <v>213</v>
      </c>
      <c r="C133" s="40">
        <v>0</v>
      </c>
      <c r="D133" s="5" t="str">
        <f t="shared" si="43"/>
        <v>N/A</v>
      </c>
      <c r="E133" s="40">
        <v>0</v>
      </c>
      <c r="F133" s="5" t="str">
        <f t="shared" si="43"/>
        <v>N/A</v>
      </c>
      <c r="G133" s="40">
        <v>0.62750755810000003</v>
      </c>
      <c r="H133" s="5" t="str">
        <f t="shared" si="43"/>
        <v>N/A</v>
      </c>
      <c r="I133" s="8" t="s">
        <v>1748</v>
      </c>
      <c r="J133" s="8" t="s">
        <v>1748</v>
      </c>
      <c r="K133" s="3" t="s">
        <v>734</v>
      </c>
      <c r="L133" s="105" t="str">
        <f t="shared" si="44"/>
        <v>N/A</v>
      </c>
    </row>
    <row r="134" spans="1:12" ht="25.5" x14ac:dyDescent="0.2">
      <c r="A134" s="128" t="s">
        <v>495</v>
      </c>
      <c r="B134" s="3" t="s">
        <v>213</v>
      </c>
      <c r="C134" s="40">
        <v>0</v>
      </c>
      <c r="D134" s="5" t="str">
        <f t="shared" si="43"/>
        <v>N/A</v>
      </c>
      <c r="E134" s="40">
        <v>0</v>
      </c>
      <c r="F134" s="5" t="str">
        <f t="shared" si="43"/>
        <v>N/A</v>
      </c>
      <c r="G134" s="40">
        <v>1.2890368424</v>
      </c>
      <c r="H134" s="5" t="str">
        <f t="shared" si="43"/>
        <v>N/A</v>
      </c>
      <c r="I134" s="8" t="s">
        <v>1748</v>
      </c>
      <c r="J134" s="8" t="s">
        <v>1748</v>
      </c>
      <c r="K134" s="3" t="s">
        <v>734</v>
      </c>
      <c r="L134" s="105" t="str">
        <f t="shared" si="44"/>
        <v>N/A</v>
      </c>
    </row>
    <row r="135" spans="1:12" ht="25.5" x14ac:dyDescent="0.2">
      <c r="A135" s="128" t="s">
        <v>496</v>
      </c>
      <c r="B135" s="22" t="s">
        <v>213</v>
      </c>
      <c r="C135" s="40">
        <v>0</v>
      </c>
      <c r="D135" s="27" t="str">
        <f t="shared" ref="D135:D141" si="46">IF($B135="N/A","N/A",IF(C135&gt;10,"No",IF(C135&lt;-10,"No","Yes")))</f>
        <v>N/A</v>
      </c>
      <c r="E135" s="40">
        <v>0</v>
      </c>
      <c r="F135" s="27" t="str">
        <f t="shared" ref="F135:F141" si="47">IF($B135="N/A","N/A",IF(E135&gt;10,"No",IF(E135&lt;-10,"No","Yes")))</f>
        <v>N/A</v>
      </c>
      <c r="G135" s="40">
        <v>0</v>
      </c>
      <c r="H135" s="27" t="str">
        <f t="shared" ref="H135:H141" si="48">IF($B135="N/A","N/A",IF(G135&gt;10,"No",IF(G135&lt;-10,"No","Yes")))</f>
        <v>N/A</v>
      </c>
      <c r="I135" s="8" t="s">
        <v>1748</v>
      </c>
      <c r="J135" s="8" t="s">
        <v>1748</v>
      </c>
      <c r="K135" s="3" t="s">
        <v>734</v>
      </c>
      <c r="L135" s="105" t="str">
        <f t="shared" si="44"/>
        <v>N/A</v>
      </c>
    </row>
    <row r="136" spans="1:12" ht="25.5" x14ac:dyDescent="0.2">
      <c r="A136" s="128" t="s">
        <v>497</v>
      </c>
      <c r="B136" s="22" t="s">
        <v>213</v>
      </c>
      <c r="C136" s="40">
        <v>0</v>
      </c>
      <c r="D136" s="27" t="str">
        <f t="shared" si="46"/>
        <v>N/A</v>
      </c>
      <c r="E136" s="40">
        <v>0</v>
      </c>
      <c r="F136" s="27" t="str">
        <f t="shared" si="47"/>
        <v>N/A</v>
      </c>
      <c r="G136" s="40">
        <v>0</v>
      </c>
      <c r="H136" s="27" t="str">
        <f t="shared" si="48"/>
        <v>N/A</v>
      </c>
      <c r="I136" s="8" t="s">
        <v>1748</v>
      </c>
      <c r="J136" s="8" t="s">
        <v>1748</v>
      </c>
      <c r="K136" s="3" t="s">
        <v>734</v>
      </c>
      <c r="L136" s="105" t="str">
        <f t="shared" si="44"/>
        <v>N/A</v>
      </c>
    </row>
    <row r="137" spans="1:12" ht="25.5" x14ac:dyDescent="0.2">
      <c r="A137" s="128" t="s">
        <v>498</v>
      </c>
      <c r="B137" s="22" t="s">
        <v>213</v>
      </c>
      <c r="C137" s="40">
        <v>0</v>
      </c>
      <c r="D137" s="27" t="str">
        <f t="shared" si="46"/>
        <v>N/A</v>
      </c>
      <c r="E137" s="40">
        <v>0</v>
      </c>
      <c r="F137" s="27" t="str">
        <f t="shared" si="47"/>
        <v>N/A</v>
      </c>
      <c r="G137" s="40">
        <v>0</v>
      </c>
      <c r="H137" s="27" t="str">
        <f t="shared" si="48"/>
        <v>N/A</v>
      </c>
      <c r="I137" s="8" t="s">
        <v>1748</v>
      </c>
      <c r="J137" s="8" t="s">
        <v>1748</v>
      </c>
      <c r="K137" s="3" t="s">
        <v>734</v>
      </c>
      <c r="L137" s="105" t="str">
        <f t="shared" si="44"/>
        <v>N/A</v>
      </c>
    </row>
    <row r="138" spans="1:12" ht="25.5" x14ac:dyDescent="0.2">
      <c r="A138" s="128" t="s">
        <v>499</v>
      </c>
      <c r="B138" s="22" t="s">
        <v>213</v>
      </c>
      <c r="C138" s="40">
        <v>0</v>
      </c>
      <c r="D138" s="27" t="str">
        <f t="shared" si="46"/>
        <v>N/A</v>
      </c>
      <c r="E138" s="40">
        <v>0</v>
      </c>
      <c r="F138" s="27" t="str">
        <f t="shared" si="47"/>
        <v>N/A</v>
      </c>
      <c r="G138" s="40">
        <v>2.4183150414000001</v>
      </c>
      <c r="H138" s="27" t="str">
        <f t="shared" si="48"/>
        <v>N/A</v>
      </c>
      <c r="I138" s="8" t="s">
        <v>1748</v>
      </c>
      <c r="J138" s="8" t="s">
        <v>1748</v>
      </c>
      <c r="K138" s="3" t="s">
        <v>734</v>
      </c>
      <c r="L138" s="105" t="str">
        <f t="shared" si="44"/>
        <v>N/A</v>
      </c>
    </row>
    <row r="139" spans="1:12" ht="25.5" x14ac:dyDescent="0.2">
      <c r="A139" s="128" t="s">
        <v>500</v>
      </c>
      <c r="B139" s="22" t="s">
        <v>213</v>
      </c>
      <c r="C139" s="40">
        <v>0</v>
      </c>
      <c r="D139" s="27" t="str">
        <f t="shared" si="46"/>
        <v>N/A</v>
      </c>
      <c r="E139" s="40">
        <v>0</v>
      </c>
      <c r="F139" s="27" t="str">
        <f t="shared" si="47"/>
        <v>N/A</v>
      </c>
      <c r="G139" s="40">
        <v>0</v>
      </c>
      <c r="H139" s="27" t="str">
        <f t="shared" si="48"/>
        <v>N/A</v>
      </c>
      <c r="I139" s="8" t="s">
        <v>1748</v>
      </c>
      <c r="J139" s="8" t="s">
        <v>1748</v>
      </c>
      <c r="K139" s="3" t="s">
        <v>734</v>
      </c>
      <c r="L139" s="105" t="str">
        <f t="shared" si="44"/>
        <v>N/A</v>
      </c>
    </row>
    <row r="140" spans="1:12" ht="25.5" x14ac:dyDescent="0.2">
      <c r="A140" s="128" t="s">
        <v>501</v>
      </c>
      <c r="B140" s="22" t="s">
        <v>213</v>
      </c>
      <c r="C140" s="40">
        <v>0</v>
      </c>
      <c r="D140" s="27" t="str">
        <f t="shared" si="46"/>
        <v>N/A</v>
      </c>
      <c r="E140" s="40">
        <v>0</v>
      </c>
      <c r="F140" s="27" t="str">
        <f t="shared" si="47"/>
        <v>N/A</v>
      </c>
      <c r="G140" s="40">
        <v>0</v>
      </c>
      <c r="H140" s="27" t="str">
        <f t="shared" si="48"/>
        <v>N/A</v>
      </c>
      <c r="I140" s="8" t="s">
        <v>1748</v>
      </c>
      <c r="J140" s="8" t="s">
        <v>1748</v>
      </c>
      <c r="K140" s="3" t="s">
        <v>734</v>
      </c>
      <c r="L140" s="105" t="str">
        <f t="shared" si="44"/>
        <v>N/A</v>
      </c>
    </row>
    <row r="141" spans="1:12" ht="25.5" x14ac:dyDescent="0.2">
      <c r="A141" s="128" t="s">
        <v>502</v>
      </c>
      <c r="B141" s="22" t="s">
        <v>213</v>
      </c>
      <c r="C141" s="40">
        <v>0</v>
      </c>
      <c r="D141" s="27" t="str">
        <f t="shared" si="46"/>
        <v>N/A</v>
      </c>
      <c r="E141" s="40">
        <v>0</v>
      </c>
      <c r="F141" s="27" t="str">
        <f t="shared" si="47"/>
        <v>N/A</v>
      </c>
      <c r="G141" s="40">
        <v>0</v>
      </c>
      <c r="H141" s="27" t="str">
        <f t="shared" si="48"/>
        <v>N/A</v>
      </c>
      <c r="I141" s="8" t="s">
        <v>1748</v>
      </c>
      <c r="J141" s="8" t="s">
        <v>1748</v>
      </c>
      <c r="K141" s="3" t="s">
        <v>734</v>
      </c>
      <c r="L141" s="105" t="str">
        <f t="shared" si="44"/>
        <v>N/A</v>
      </c>
    </row>
    <row r="142" spans="1:12" ht="25.5" x14ac:dyDescent="0.2">
      <c r="A142" s="128" t="s">
        <v>503</v>
      </c>
      <c r="B142" s="22" t="s">
        <v>213</v>
      </c>
      <c r="C142" s="40">
        <v>0</v>
      </c>
      <c r="D142" s="5" t="str">
        <f t="shared" ref="D142" si="49">IF($B142="N/A","N/A",IF(C142&lt;0,"No","Yes"))</f>
        <v>N/A</v>
      </c>
      <c r="E142" s="40">
        <v>0</v>
      </c>
      <c r="F142" s="5" t="str">
        <f t="shared" ref="F142" si="50">IF($B142="N/A","N/A",IF(E142&lt;0,"No","Yes"))</f>
        <v>N/A</v>
      </c>
      <c r="G142" s="40">
        <v>0</v>
      </c>
      <c r="H142" s="5" t="str">
        <f t="shared" ref="H142" si="51">IF($B142="N/A","N/A",IF(G142&lt;0,"No","Yes"))</f>
        <v>N/A</v>
      </c>
      <c r="I142" s="8" t="s">
        <v>1748</v>
      </c>
      <c r="J142" s="8" t="s">
        <v>1748</v>
      </c>
      <c r="K142" s="3" t="s">
        <v>734</v>
      </c>
      <c r="L142" s="105" t="str">
        <f t="shared" si="44"/>
        <v>N/A</v>
      </c>
    </row>
    <row r="143" spans="1:12" x14ac:dyDescent="0.2">
      <c r="A143" s="104" t="s">
        <v>731</v>
      </c>
      <c r="B143" s="22" t="s">
        <v>213</v>
      </c>
      <c r="C143" s="10">
        <v>460588</v>
      </c>
      <c r="D143" s="27" t="str">
        <f>IF($B143="N/A","N/A",IF(C143&gt;10,"No",IF(C143&lt;-10,"No","Yes")))</f>
        <v>N/A</v>
      </c>
      <c r="E143" s="10">
        <v>451060</v>
      </c>
      <c r="F143" s="27" t="str">
        <f>IF($B143="N/A","N/A",IF(E143&gt;10,"No",IF(E143&lt;-10,"No","Yes")))</f>
        <v>N/A</v>
      </c>
      <c r="G143" s="10">
        <v>33645</v>
      </c>
      <c r="H143" s="27" t="str">
        <f>IF($B143="N/A","N/A",IF(G143&gt;10,"No",IF(G143&lt;-10,"No","Yes")))</f>
        <v>N/A</v>
      </c>
      <c r="I143" s="8">
        <v>-2.0699999999999998</v>
      </c>
      <c r="J143" s="8">
        <v>-92.5</v>
      </c>
      <c r="K143" s="28" t="s">
        <v>734</v>
      </c>
      <c r="L143" s="105" t="str">
        <f>IF(J143="Div by 0", "N/A", IF(K143="N/A","N/A", IF(J143&gt;VALUE(MID(K143,1,2)), "No", IF(J143&lt;-1*VALUE(MID(K143,1,2)), "No", "Yes"))))</f>
        <v>No</v>
      </c>
    </row>
    <row r="144" spans="1:12" x14ac:dyDescent="0.2">
      <c r="A144" s="104" t="s">
        <v>732</v>
      </c>
      <c r="B144" s="22" t="s">
        <v>213</v>
      </c>
      <c r="C144" s="1">
        <v>34485</v>
      </c>
      <c r="D144" s="27" t="str">
        <f>IF($B144="N/A","N/A",IF(C144&gt;10,"No",IF(C144&lt;-10,"No","Yes")))</f>
        <v>N/A</v>
      </c>
      <c r="E144" s="1">
        <v>35324</v>
      </c>
      <c r="F144" s="27" t="str">
        <f>IF($B144="N/A","N/A",IF(E144&gt;10,"No",IF(E144&lt;-10,"No","Yes")))</f>
        <v>N/A</v>
      </c>
      <c r="G144" s="1">
        <v>6746</v>
      </c>
      <c r="H144" s="27" t="str">
        <f>IF($B144="N/A","N/A",IF(G144&gt;10,"No",IF(G144&lt;-10,"No","Yes")))</f>
        <v>N/A</v>
      </c>
      <c r="I144" s="8">
        <v>2.4329999999999998</v>
      </c>
      <c r="J144" s="8">
        <v>-80.900000000000006</v>
      </c>
      <c r="K144" s="28" t="s">
        <v>734</v>
      </c>
      <c r="L144" s="105" t="str">
        <f>IF(J144="Div by 0", "N/A", IF(K144="N/A","N/A", IF(J144&gt;VALUE(MID(K144,1,2)), "No", IF(J144&lt;-1*VALUE(MID(K144,1,2)), "No", "Yes"))))</f>
        <v>No</v>
      </c>
    </row>
    <row r="145" spans="1:12" x14ac:dyDescent="0.2">
      <c r="A145" s="128" t="s">
        <v>504</v>
      </c>
      <c r="B145" s="3" t="s">
        <v>213</v>
      </c>
      <c r="C145" s="40">
        <v>3.7402872922000001</v>
      </c>
      <c r="D145" s="5" t="str">
        <f t="shared" ref="D145:D149" si="52">IF($B145="N/A","N/A",IF(C145&lt;0,"No","Yes"))</f>
        <v>N/A</v>
      </c>
      <c r="E145" s="40">
        <v>3.8374629550999999</v>
      </c>
      <c r="F145" s="5" t="str">
        <f t="shared" ref="F145:F149" si="53">IF($B145="N/A","N/A",IF(E145&lt;0,"No","Yes"))</f>
        <v>N/A</v>
      </c>
      <c r="G145" s="40">
        <v>0.70874223989999996</v>
      </c>
      <c r="H145" s="5" t="str">
        <f t="shared" ref="H145:H149" si="54">IF($B145="N/A","N/A",IF(G145&lt;0,"No","Yes"))</f>
        <v>N/A</v>
      </c>
      <c r="I145" s="8">
        <v>2.5979999999999999</v>
      </c>
      <c r="J145" s="8">
        <v>-81.5</v>
      </c>
      <c r="K145" s="30" t="s">
        <v>734</v>
      </c>
      <c r="L145" s="105" t="str">
        <f>IF(J145="Div by 0", "N/A", IF(OR(J145="N/A",K145="N/A"),"N/A", IF(J145&gt;VALUE(MID(K145,1,2)), "No", IF(J145&lt;-1*VALUE(MID(K145,1,2)), "No", "Yes"))))</f>
        <v>No</v>
      </c>
    </row>
    <row r="146" spans="1:12" x14ac:dyDescent="0.2">
      <c r="A146" s="128" t="s">
        <v>505</v>
      </c>
      <c r="B146" s="3" t="s">
        <v>213</v>
      </c>
      <c r="C146" s="40">
        <v>3.2365369099999999E-2</v>
      </c>
      <c r="D146" s="5" t="str">
        <f t="shared" si="52"/>
        <v>N/A</v>
      </c>
      <c r="E146" s="40">
        <v>2.53554288E-2</v>
      </c>
      <c r="F146" s="5" t="str">
        <f t="shared" si="53"/>
        <v>N/A</v>
      </c>
      <c r="G146" s="40">
        <v>1.0730765099999999E-2</v>
      </c>
      <c r="H146" s="5" t="str">
        <f t="shared" si="54"/>
        <v>N/A</v>
      </c>
      <c r="I146" s="8">
        <v>-21.7</v>
      </c>
      <c r="J146" s="8">
        <v>-57.7</v>
      </c>
      <c r="K146" s="3" t="s">
        <v>734</v>
      </c>
      <c r="L146" s="105" t="str">
        <f t="shared" ref="L146:L149" si="55">IF(J146="Div by 0", "N/A", IF(OR(J146="N/A",K146="N/A"),"N/A", IF(J146&gt;VALUE(MID(K146,1,2)), "No", IF(J146&lt;-1*VALUE(MID(K146,1,2)), "No", "Yes"))))</f>
        <v>No</v>
      </c>
    </row>
    <row r="147" spans="1:12" x14ac:dyDescent="0.2">
      <c r="A147" s="128" t="s">
        <v>506</v>
      </c>
      <c r="B147" s="3" t="s">
        <v>213</v>
      </c>
      <c r="C147" s="40">
        <v>0.2591121092</v>
      </c>
      <c r="D147" s="5" t="str">
        <f t="shared" si="52"/>
        <v>N/A</v>
      </c>
      <c r="E147" s="40">
        <v>0.2577575097</v>
      </c>
      <c r="F147" s="5" t="str">
        <f t="shared" si="53"/>
        <v>N/A</v>
      </c>
      <c r="G147" s="40">
        <v>6.96042838E-2</v>
      </c>
      <c r="H147" s="5" t="str">
        <f t="shared" si="54"/>
        <v>N/A</v>
      </c>
      <c r="I147" s="8">
        <v>-0.52300000000000002</v>
      </c>
      <c r="J147" s="8">
        <v>-73</v>
      </c>
      <c r="K147" s="3" t="s">
        <v>734</v>
      </c>
      <c r="L147" s="105" t="str">
        <f t="shared" si="55"/>
        <v>No</v>
      </c>
    </row>
    <row r="148" spans="1:12" x14ac:dyDescent="0.2">
      <c r="A148" s="128" t="s">
        <v>507</v>
      </c>
      <c r="B148" s="3" t="s">
        <v>213</v>
      </c>
      <c r="C148" s="40">
        <v>1.5686749</v>
      </c>
      <c r="D148" s="5" t="str">
        <f t="shared" si="52"/>
        <v>N/A</v>
      </c>
      <c r="E148" s="40">
        <v>1.6675674381000001</v>
      </c>
      <c r="F148" s="5" t="str">
        <f t="shared" si="53"/>
        <v>N/A</v>
      </c>
      <c r="G148" s="40">
        <v>0.26550059660000003</v>
      </c>
      <c r="H148" s="5" t="str">
        <f t="shared" si="54"/>
        <v>N/A</v>
      </c>
      <c r="I148" s="8">
        <v>6.3040000000000003</v>
      </c>
      <c r="J148" s="8">
        <v>-84.1</v>
      </c>
      <c r="K148" s="3" t="s">
        <v>734</v>
      </c>
      <c r="L148" s="105" t="str">
        <f t="shared" si="55"/>
        <v>No</v>
      </c>
    </row>
    <row r="149" spans="1:12" x14ac:dyDescent="0.2">
      <c r="A149" s="128" t="s">
        <v>508</v>
      </c>
      <c r="B149" s="3" t="s">
        <v>213</v>
      </c>
      <c r="C149" s="40">
        <v>15.788940716000001</v>
      </c>
      <c r="D149" s="5" t="str">
        <f t="shared" si="52"/>
        <v>N/A</v>
      </c>
      <c r="E149" s="40">
        <v>15.823415496000001</v>
      </c>
      <c r="F149" s="5" t="str">
        <f t="shared" si="53"/>
        <v>N/A</v>
      </c>
      <c r="G149" s="40">
        <v>3.4622186774000001</v>
      </c>
      <c r="H149" s="5" t="str">
        <f t="shared" si="54"/>
        <v>N/A</v>
      </c>
      <c r="I149" s="8">
        <v>0.21829999999999999</v>
      </c>
      <c r="J149" s="8">
        <v>-78.099999999999994</v>
      </c>
      <c r="K149" s="3" t="s">
        <v>734</v>
      </c>
      <c r="L149" s="105" t="str">
        <f t="shared" si="55"/>
        <v>No</v>
      </c>
    </row>
    <row r="150" spans="1:12" x14ac:dyDescent="0.2">
      <c r="A150" s="137" t="s">
        <v>733</v>
      </c>
      <c r="B150" s="30" t="s">
        <v>213</v>
      </c>
      <c r="C150" s="1">
        <v>130</v>
      </c>
      <c r="D150" s="7" t="str">
        <f t="shared" ref="D150:D172" si="56">IF($B150="N/A","N/A",IF(C150&gt;10,"No",IF(C150&lt;-10,"No","Yes")))</f>
        <v>N/A</v>
      </c>
      <c r="E150" s="1">
        <v>129</v>
      </c>
      <c r="F150" s="7" t="str">
        <f t="shared" ref="F150:F172" si="57">IF($B150="N/A","N/A",IF(E150&gt;10,"No",IF(E150&lt;-10,"No","Yes")))</f>
        <v>N/A</v>
      </c>
      <c r="G150" s="1">
        <v>153</v>
      </c>
      <c r="H150" s="7" t="str">
        <f t="shared" ref="H150:H172" si="58">IF($B150="N/A","N/A",IF(G150&gt;10,"No",IF(G150&lt;-10,"No","Yes")))</f>
        <v>N/A</v>
      </c>
      <c r="I150" s="8">
        <v>-0.76900000000000002</v>
      </c>
      <c r="J150" s="8">
        <v>18.600000000000001</v>
      </c>
      <c r="K150" s="30" t="s">
        <v>734</v>
      </c>
      <c r="L150" s="105" t="str">
        <f t="shared" ref="L150:L172" si="59">IF(J150="Div by 0", "N/A", IF(K150="N/A","N/A", IF(J150&gt;VALUE(MID(K150,1,2)), "No", IF(J150&lt;-1*VALUE(MID(K150,1,2)), "No", "Yes"))))</f>
        <v>Yes</v>
      </c>
    </row>
    <row r="151" spans="1:12" x14ac:dyDescent="0.2">
      <c r="A151" s="137" t="s">
        <v>531</v>
      </c>
      <c r="B151" s="30" t="s">
        <v>213</v>
      </c>
      <c r="C151" s="1">
        <v>96</v>
      </c>
      <c r="D151" s="7" t="str">
        <f t="shared" si="56"/>
        <v>N/A</v>
      </c>
      <c r="E151" s="1">
        <v>100</v>
      </c>
      <c r="F151" s="7" t="str">
        <f t="shared" si="57"/>
        <v>N/A</v>
      </c>
      <c r="G151" s="1">
        <v>114</v>
      </c>
      <c r="H151" s="7" t="str">
        <f t="shared" si="58"/>
        <v>N/A</v>
      </c>
      <c r="I151" s="8">
        <v>4.1669999999999998</v>
      </c>
      <c r="J151" s="8">
        <v>14</v>
      </c>
      <c r="K151" s="30" t="s">
        <v>734</v>
      </c>
      <c r="L151" s="105" t="str">
        <f t="shared" si="59"/>
        <v>Yes</v>
      </c>
    </row>
    <row r="152" spans="1:12" x14ac:dyDescent="0.2">
      <c r="A152" s="137" t="s">
        <v>532</v>
      </c>
      <c r="B152" s="30" t="s">
        <v>213</v>
      </c>
      <c r="C152" s="1">
        <v>34</v>
      </c>
      <c r="D152" s="7" t="str">
        <f t="shared" si="56"/>
        <v>N/A</v>
      </c>
      <c r="E152" s="1">
        <v>29</v>
      </c>
      <c r="F152" s="7" t="str">
        <f t="shared" si="57"/>
        <v>N/A</v>
      </c>
      <c r="G152" s="1">
        <v>39</v>
      </c>
      <c r="H152" s="7" t="str">
        <f t="shared" si="58"/>
        <v>N/A</v>
      </c>
      <c r="I152" s="8">
        <v>-14.7</v>
      </c>
      <c r="J152" s="8">
        <v>34.479999999999997</v>
      </c>
      <c r="K152" s="30" t="s">
        <v>734</v>
      </c>
      <c r="L152" s="105" t="str">
        <f t="shared" si="59"/>
        <v>No</v>
      </c>
    </row>
    <row r="153" spans="1:12" x14ac:dyDescent="0.2">
      <c r="A153" s="137" t="s">
        <v>533</v>
      </c>
      <c r="B153" s="30" t="s">
        <v>213</v>
      </c>
      <c r="C153" s="1">
        <v>0</v>
      </c>
      <c r="D153" s="7" t="str">
        <f t="shared" si="56"/>
        <v>N/A</v>
      </c>
      <c r="E153" s="1">
        <v>0</v>
      </c>
      <c r="F153" s="7" t="str">
        <f t="shared" si="57"/>
        <v>N/A</v>
      </c>
      <c r="G153" s="1">
        <v>0</v>
      </c>
      <c r="H153" s="7" t="str">
        <f t="shared" si="58"/>
        <v>N/A</v>
      </c>
      <c r="I153" s="8" t="s">
        <v>1748</v>
      </c>
      <c r="J153" s="8" t="s">
        <v>1748</v>
      </c>
      <c r="K153" s="30" t="s">
        <v>734</v>
      </c>
      <c r="L153" s="105" t="str">
        <f t="shared" si="59"/>
        <v>N/A</v>
      </c>
    </row>
    <row r="154" spans="1:12" x14ac:dyDescent="0.2">
      <c r="A154" s="137" t="s">
        <v>534</v>
      </c>
      <c r="B154" s="30" t="s">
        <v>213</v>
      </c>
      <c r="C154" s="1">
        <v>0</v>
      </c>
      <c r="D154" s="7" t="str">
        <f t="shared" si="56"/>
        <v>N/A</v>
      </c>
      <c r="E154" s="1">
        <v>0</v>
      </c>
      <c r="F154" s="7" t="str">
        <f t="shared" si="57"/>
        <v>N/A</v>
      </c>
      <c r="G154" s="1">
        <v>0</v>
      </c>
      <c r="H154" s="7" t="str">
        <f t="shared" si="58"/>
        <v>N/A</v>
      </c>
      <c r="I154" s="8" t="s">
        <v>1748</v>
      </c>
      <c r="J154" s="8" t="s">
        <v>1748</v>
      </c>
      <c r="K154" s="30" t="s">
        <v>734</v>
      </c>
      <c r="L154" s="105" t="str">
        <f t="shared" si="59"/>
        <v>N/A</v>
      </c>
    </row>
    <row r="155" spans="1:12" x14ac:dyDescent="0.2">
      <c r="A155" s="128" t="s">
        <v>535</v>
      </c>
      <c r="B155" s="3" t="s">
        <v>213</v>
      </c>
      <c r="C155" s="40">
        <v>1.40999666E-2</v>
      </c>
      <c r="D155" s="5" t="str">
        <f t="shared" ref="D155:D159" si="60">IF($B155="N/A","N/A",IF(C155&lt;0,"No","Yes"))</f>
        <v>N/A</v>
      </c>
      <c r="E155" s="40">
        <v>1.4014061899999999E-2</v>
      </c>
      <c r="F155" s="5" t="str">
        <f t="shared" ref="F155:F159" si="61">IF($B155="N/A","N/A",IF(E155&lt;0,"No","Yes"))</f>
        <v>N/A</v>
      </c>
      <c r="G155" s="40">
        <v>1.6074349599999999E-2</v>
      </c>
      <c r="H155" s="5" t="str">
        <f t="shared" ref="H155:H159" si="62">IF($B155="N/A","N/A",IF(G155&lt;0,"No","Yes"))</f>
        <v>N/A</v>
      </c>
      <c r="I155" s="8">
        <v>-0.60899999999999999</v>
      </c>
      <c r="J155" s="8">
        <v>14.7</v>
      </c>
      <c r="K155" s="30" t="s">
        <v>734</v>
      </c>
      <c r="L155" s="105" t="str">
        <f>IF(J155="Div by 0", "N/A", IF(OR(J155="N/A",K155="N/A"),"N/A", IF(J155&gt;VALUE(MID(K155,1,2)), "No", IF(J155&lt;-1*VALUE(MID(K155,1,2)), "No", "Yes"))))</f>
        <v>Yes</v>
      </c>
    </row>
    <row r="156" spans="1:12" ht="25.5" x14ac:dyDescent="0.2">
      <c r="A156" s="128" t="s">
        <v>536</v>
      </c>
      <c r="B156" s="3" t="s">
        <v>213</v>
      </c>
      <c r="C156" s="40">
        <v>0.17261530159999999</v>
      </c>
      <c r="D156" s="5" t="str">
        <f t="shared" si="60"/>
        <v>N/A</v>
      </c>
      <c r="E156" s="40">
        <v>0.18111020559999999</v>
      </c>
      <c r="F156" s="5" t="str">
        <f t="shared" si="61"/>
        <v>N/A</v>
      </c>
      <c r="G156" s="40">
        <v>0.203884537</v>
      </c>
      <c r="H156" s="5" t="str">
        <f t="shared" si="62"/>
        <v>N/A</v>
      </c>
      <c r="I156" s="8">
        <v>4.9210000000000003</v>
      </c>
      <c r="J156" s="8">
        <v>12.57</v>
      </c>
      <c r="K156" s="3" t="s">
        <v>734</v>
      </c>
      <c r="L156" s="105" t="str">
        <f t="shared" ref="L156:L159" si="63">IF(J156="Div by 0", "N/A", IF(OR(J156="N/A",K156="N/A"),"N/A", IF(J156&gt;VALUE(MID(K156,1,2)), "No", IF(J156&lt;-1*VALUE(MID(K156,1,2)), "No", "Yes"))))</f>
        <v>Yes</v>
      </c>
    </row>
    <row r="157" spans="1:12" ht="25.5" x14ac:dyDescent="0.2">
      <c r="A157" s="128" t="s">
        <v>537</v>
      </c>
      <c r="B157" s="3" t="s">
        <v>213</v>
      </c>
      <c r="C157" s="40">
        <v>2.79676562E-2</v>
      </c>
      <c r="D157" s="5" t="str">
        <f t="shared" si="60"/>
        <v>N/A</v>
      </c>
      <c r="E157" s="40">
        <v>2.3958230099999998E-2</v>
      </c>
      <c r="F157" s="5" t="str">
        <f t="shared" si="61"/>
        <v>N/A</v>
      </c>
      <c r="G157" s="40">
        <v>3.0847353099999999E-2</v>
      </c>
      <c r="H157" s="5" t="str">
        <f t="shared" si="62"/>
        <v>N/A</v>
      </c>
      <c r="I157" s="8">
        <v>-14.3</v>
      </c>
      <c r="J157" s="8">
        <v>28.75</v>
      </c>
      <c r="K157" s="3" t="s">
        <v>734</v>
      </c>
      <c r="L157" s="105" t="str">
        <f t="shared" si="63"/>
        <v>Yes</v>
      </c>
    </row>
    <row r="158" spans="1:12" ht="25.5" x14ac:dyDescent="0.2">
      <c r="A158" s="128" t="s">
        <v>538</v>
      </c>
      <c r="B158" s="3" t="s">
        <v>213</v>
      </c>
      <c r="C158" s="40">
        <v>0</v>
      </c>
      <c r="D158" s="5" t="str">
        <f t="shared" si="60"/>
        <v>N/A</v>
      </c>
      <c r="E158" s="40">
        <v>0</v>
      </c>
      <c r="F158" s="5" t="str">
        <f t="shared" si="61"/>
        <v>N/A</v>
      </c>
      <c r="G158" s="40">
        <v>0</v>
      </c>
      <c r="H158" s="5" t="str">
        <f t="shared" si="62"/>
        <v>N/A</v>
      </c>
      <c r="I158" s="8" t="s">
        <v>1748</v>
      </c>
      <c r="J158" s="8" t="s">
        <v>1748</v>
      </c>
      <c r="K158" s="3" t="s">
        <v>734</v>
      </c>
      <c r="L158" s="105" t="str">
        <f t="shared" si="63"/>
        <v>N/A</v>
      </c>
    </row>
    <row r="159" spans="1:12" ht="25.5" x14ac:dyDescent="0.2">
      <c r="A159" s="128" t="s">
        <v>539</v>
      </c>
      <c r="B159" s="3" t="s">
        <v>213</v>
      </c>
      <c r="C159" s="40">
        <v>0</v>
      </c>
      <c r="D159" s="5" t="str">
        <f t="shared" si="60"/>
        <v>N/A</v>
      </c>
      <c r="E159" s="40">
        <v>0</v>
      </c>
      <c r="F159" s="5" t="str">
        <f t="shared" si="61"/>
        <v>N/A</v>
      </c>
      <c r="G159" s="40">
        <v>0</v>
      </c>
      <c r="H159" s="5" t="str">
        <f t="shared" si="62"/>
        <v>N/A</v>
      </c>
      <c r="I159" s="8" t="s">
        <v>1748</v>
      </c>
      <c r="J159" s="8" t="s">
        <v>1748</v>
      </c>
      <c r="K159" s="3" t="s">
        <v>734</v>
      </c>
      <c r="L159" s="105" t="str">
        <f t="shared" si="63"/>
        <v>N/A</v>
      </c>
    </row>
    <row r="160" spans="1:12" ht="25.5" x14ac:dyDescent="0.2">
      <c r="A160" s="137" t="s">
        <v>540</v>
      </c>
      <c r="B160" s="30" t="s">
        <v>213</v>
      </c>
      <c r="C160" s="1">
        <v>96.76</v>
      </c>
      <c r="D160" s="7" t="str">
        <f t="shared" si="56"/>
        <v>N/A</v>
      </c>
      <c r="E160" s="1">
        <v>111.58</v>
      </c>
      <c r="F160" s="7" t="str">
        <f t="shared" si="57"/>
        <v>N/A</v>
      </c>
      <c r="G160" s="1">
        <v>118.15</v>
      </c>
      <c r="H160" s="7" t="str">
        <f t="shared" si="58"/>
        <v>N/A</v>
      </c>
      <c r="I160" s="8">
        <v>15.32</v>
      </c>
      <c r="J160" s="8">
        <v>5.8879999999999999</v>
      </c>
      <c r="K160" s="30" t="s">
        <v>734</v>
      </c>
      <c r="L160" s="105" t="str">
        <f t="shared" si="59"/>
        <v>Yes</v>
      </c>
    </row>
    <row r="161" spans="1:12" x14ac:dyDescent="0.2">
      <c r="A161" s="137" t="s">
        <v>541</v>
      </c>
      <c r="B161" s="30" t="s">
        <v>213</v>
      </c>
      <c r="C161" s="10">
        <v>3580100</v>
      </c>
      <c r="D161" s="7" t="str">
        <f t="shared" si="56"/>
        <v>N/A</v>
      </c>
      <c r="E161" s="10">
        <v>3783854</v>
      </c>
      <c r="F161" s="7" t="str">
        <f t="shared" si="57"/>
        <v>N/A</v>
      </c>
      <c r="G161" s="10">
        <v>2952980</v>
      </c>
      <c r="H161" s="7" t="str">
        <f t="shared" si="58"/>
        <v>N/A</v>
      </c>
      <c r="I161" s="8">
        <v>5.6909999999999998</v>
      </c>
      <c r="J161" s="8">
        <v>-22</v>
      </c>
      <c r="K161" s="30" t="s">
        <v>734</v>
      </c>
      <c r="L161" s="105" t="str">
        <f t="shared" si="59"/>
        <v>Yes</v>
      </c>
    </row>
    <row r="162" spans="1:12" x14ac:dyDescent="0.2">
      <c r="A162" s="137" t="s">
        <v>1264</v>
      </c>
      <c r="B162" s="30" t="s">
        <v>213</v>
      </c>
      <c r="C162" s="10">
        <v>27539.230769000002</v>
      </c>
      <c r="D162" s="7" t="str">
        <f t="shared" si="56"/>
        <v>N/A</v>
      </c>
      <c r="E162" s="10">
        <v>29332.201550000002</v>
      </c>
      <c r="F162" s="7" t="str">
        <f t="shared" si="57"/>
        <v>N/A</v>
      </c>
      <c r="G162" s="10">
        <v>19300.522875999999</v>
      </c>
      <c r="H162" s="7" t="str">
        <f t="shared" si="58"/>
        <v>N/A</v>
      </c>
      <c r="I162" s="8">
        <v>6.5110000000000001</v>
      </c>
      <c r="J162" s="8">
        <v>-34.200000000000003</v>
      </c>
      <c r="K162" s="30" t="s">
        <v>734</v>
      </c>
      <c r="L162" s="105" t="str">
        <f t="shared" si="59"/>
        <v>No</v>
      </c>
    </row>
    <row r="163" spans="1:12" ht="25.5" x14ac:dyDescent="0.2">
      <c r="A163" s="137" t="s">
        <v>1265</v>
      </c>
      <c r="B163" s="30" t="s">
        <v>213</v>
      </c>
      <c r="C163" s="10">
        <v>26732.5</v>
      </c>
      <c r="D163" s="7" t="str">
        <f t="shared" si="56"/>
        <v>N/A</v>
      </c>
      <c r="E163" s="10">
        <v>29167.57</v>
      </c>
      <c r="F163" s="7" t="str">
        <f t="shared" si="57"/>
        <v>N/A</v>
      </c>
      <c r="G163" s="10">
        <v>20067.394736999999</v>
      </c>
      <c r="H163" s="7" t="str">
        <f t="shared" si="58"/>
        <v>N/A</v>
      </c>
      <c r="I163" s="8">
        <v>9.109</v>
      </c>
      <c r="J163" s="8">
        <v>-31.2</v>
      </c>
      <c r="K163" s="30" t="s">
        <v>734</v>
      </c>
      <c r="L163" s="105" t="str">
        <f t="shared" si="59"/>
        <v>No</v>
      </c>
    </row>
    <row r="164" spans="1:12" ht="25.5" x14ac:dyDescent="0.2">
      <c r="A164" s="137" t="s">
        <v>1266</v>
      </c>
      <c r="B164" s="30" t="s">
        <v>213</v>
      </c>
      <c r="C164" s="10">
        <v>29817.058824</v>
      </c>
      <c r="D164" s="7" t="str">
        <f t="shared" si="56"/>
        <v>N/A</v>
      </c>
      <c r="E164" s="10">
        <v>29899.896551999998</v>
      </c>
      <c r="F164" s="7" t="str">
        <f t="shared" si="57"/>
        <v>N/A</v>
      </c>
      <c r="G164" s="10">
        <v>17058.897435999999</v>
      </c>
      <c r="H164" s="7" t="str">
        <f t="shared" si="58"/>
        <v>N/A</v>
      </c>
      <c r="I164" s="8">
        <v>0.27779999999999999</v>
      </c>
      <c r="J164" s="8">
        <v>-42.9</v>
      </c>
      <c r="K164" s="30" t="s">
        <v>734</v>
      </c>
      <c r="L164" s="105" t="str">
        <f t="shared" si="59"/>
        <v>No</v>
      </c>
    </row>
    <row r="165" spans="1:12" ht="25.5" x14ac:dyDescent="0.2">
      <c r="A165" s="137" t="s">
        <v>1267</v>
      </c>
      <c r="B165" s="30" t="s">
        <v>213</v>
      </c>
      <c r="C165" s="10" t="s">
        <v>1748</v>
      </c>
      <c r="D165" s="7" t="str">
        <f t="shared" si="56"/>
        <v>N/A</v>
      </c>
      <c r="E165" s="10" t="s">
        <v>1748</v>
      </c>
      <c r="F165" s="7" t="str">
        <f t="shared" si="57"/>
        <v>N/A</v>
      </c>
      <c r="G165" s="10" t="s">
        <v>1748</v>
      </c>
      <c r="H165" s="7" t="str">
        <f t="shared" si="58"/>
        <v>N/A</v>
      </c>
      <c r="I165" s="8" t="s">
        <v>1748</v>
      </c>
      <c r="J165" s="8" t="s">
        <v>1748</v>
      </c>
      <c r="K165" s="30" t="s">
        <v>734</v>
      </c>
      <c r="L165" s="105" t="str">
        <f t="shared" si="59"/>
        <v>N/A</v>
      </c>
    </row>
    <row r="166" spans="1:12" ht="25.5" x14ac:dyDescent="0.2">
      <c r="A166" s="137" t="s">
        <v>1268</v>
      </c>
      <c r="B166" s="30" t="s">
        <v>213</v>
      </c>
      <c r="C166" s="10" t="s">
        <v>1748</v>
      </c>
      <c r="D166" s="7" t="str">
        <f t="shared" si="56"/>
        <v>N/A</v>
      </c>
      <c r="E166" s="10" t="s">
        <v>1748</v>
      </c>
      <c r="F166" s="7" t="str">
        <f t="shared" si="57"/>
        <v>N/A</v>
      </c>
      <c r="G166" s="10" t="s">
        <v>1748</v>
      </c>
      <c r="H166" s="7" t="str">
        <f t="shared" si="58"/>
        <v>N/A</v>
      </c>
      <c r="I166" s="8" t="s">
        <v>1748</v>
      </c>
      <c r="J166" s="8" t="s">
        <v>1748</v>
      </c>
      <c r="K166" s="30" t="s">
        <v>734</v>
      </c>
      <c r="L166" s="105" t="str">
        <f t="shared" si="59"/>
        <v>N/A</v>
      </c>
    </row>
    <row r="167" spans="1:12" x14ac:dyDescent="0.2">
      <c r="A167" s="168" t="s">
        <v>542</v>
      </c>
      <c r="B167" s="22" t="s">
        <v>213</v>
      </c>
      <c r="C167" s="29">
        <v>130830</v>
      </c>
      <c r="D167" s="27" t="str">
        <f t="shared" si="56"/>
        <v>N/A</v>
      </c>
      <c r="E167" s="29">
        <v>119039</v>
      </c>
      <c r="F167" s="27" t="str">
        <f t="shared" si="57"/>
        <v>N/A</v>
      </c>
      <c r="G167" s="29">
        <v>169800</v>
      </c>
      <c r="H167" s="27" t="str">
        <f t="shared" si="58"/>
        <v>N/A</v>
      </c>
      <c r="I167" s="8">
        <v>-9.01</v>
      </c>
      <c r="J167" s="8">
        <v>42.64</v>
      </c>
      <c r="K167" s="28" t="s">
        <v>734</v>
      </c>
      <c r="L167" s="105" t="str">
        <f t="shared" si="59"/>
        <v>No</v>
      </c>
    </row>
    <row r="168" spans="1:12" x14ac:dyDescent="0.2">
      <c r="A168" s="168" t="s">
        <v>1269</v>
      </c>
      <c r="B168" s="22" t="s">
        <v>213</v>
      </c>
      <c r="C168" s="29">
        <v>1006.3846154</v>
      </c>
      <c r="D168" s="27" t="str">
        <f t="shared" si="56"/>
        <v>N/A</v>
      </c>
      <c r="E168" s="29">
        <v>922.78294573999995</v>
      </c>
      <c r="F168" s="27" t="str">
        <f t="shared" si="57"/>
        <v>N/A</v>
      </c>
      <c r="G168" s="29">
        <v>1109.8039216</v>
      </c>
      <c r="H168" s="27" t="str">
        <f t="shared" si="58"/>
        <v>N/A</v>
      </c>
      <c r="I168" s="8">
        <v>-8.31</v>
      </c>
      <c r="J168" s="8">
        <v>20.27</v>
      </c>
      <c r="K168" s="28" t="s">
        <v>734</v>
      </c>
      <c r="L168" s="105" t="str">
        <f t="shared" si="59"/>
        <v>Yes</v>
      </c>
    </row>
    <row r="169" spans="1:12" ht="25.5" x14ac:dyDescent="0.2">
      <c r="A169" s="168" t="s">
        <v>1270</v>
      </c>
      <c r="B169" s="30" t="s">
        <v>213</v>
      </c>
      <c r="C169" s="10">
        <v>917.05208332999996</v>
      </c>
      <c r="D169" s="7" t="str">
        <f t="shared" si="56"/>
        <v>N/A</v>
      </c>
      <c r="E169" s="10">
        <v>530.54999999999995</v>
      </c>
      <c r="F169" s="7" t="str">
        <f t="shared" si="57"/>
        <v>N/A</v>
      </c>
      <c r="G169" s="10">
        <v>924.87719298000002</v>
      </c>
      <c r="H169" s="7" t="str">
        <f t="shared" si="58"/>
        <v>N/A</v>
      </c>
      <c r="I169" s="8">
        <v>-42.1</v>
      </c>
      <c r="J169" s="8">
        <v>74.319999999999993</v>
      </c>
      <c r="K169" s="30" t="s">
        <v>734</v>
      </c>
      <c r="L169" s="105" t="str">
        <f t="shared" si="59"/>
        <v>No</v>
      </c>
    </row>
    <row r="170" spans="1:12" ht="25.5" x14ac:dyDescent="0.2">
      <c r="A170" s="168" t="s">
        <v>1271</v>
      </c>
      <c r="B170" s="30" t="s">
        <v>213</v>
      </c>
      <c r="C170" s="10">
        <v>1258.6176471000001</v>
      </c>
      <c r="D170" s="7" t="str">
        <f t="shared" si="56"/>
        <v>N/A</v>
      </c>
      <c r="E170" s="10">
        <v>2275.3103448000002</v>
      </c>
      <c r="F170" s="7" t="str">
        <f t="shared" si="57"/>
        <v>N/A</v>
      </c>
      <c r="G170" s="10">
        <v>1650.3589744000001</v>
      </c>
      <c r="H170" s="7" t="str">
        <f t="shared" si="58"/>
        <v>N/A</v>
      </c>
      <c r="I170" s="8">
        <v>80.78</v>
      </c>
      <c r="J170" s="8">
        <v>-27.5</v>
      </c>
      <c r="K170" s="30" t="s">
        <v>734</v>
      </c>
      <c r="L170" s="105" t="str">
        <f t="shared" si="59"/>
        <v>Yes</v>
      </c>
    </row>
    <row r="171" spans="1:12" ht="25.5" x14ac:dyDescent="0.2">
      <c r="A171" s="168" t="s">
        <v>1272</v>
      </c>
      <c r="B171" s="30" t="s">
        <v>213</v>
      </c>
      <c r="C171" s="10" t="s">
        <v>1748</v>
      </c>
      <c r="D171" s="7" t="str">
        <f t="shared" si="56"/>
        <v>N/A</v>
      </c>
      <c r="E171" s="10" t="s">
        <v>1748</v>
      </c>
      <c r="F171" s="7" t="str">
        <f t="shared" si="57"/>
        <v>N/A</v>
      </c>
      <c r="G171" s="10" t="s">
        <v>1748</v>
      </c>
      <c r="H171" s="7" t="str">
        <f t="shared" si="58"/>
        <v>N/A</v>
      </c>
      <c r="I171" s="8" t="s">
        <v>1748</v>
      </c>
      <c r="J171" s="8" t="s">
        <v>1748</v>
      </c>
      <c r="K171" s="30" t="s">
        <v>734</v>
      </c>
      <c r="L171" s="105" t="str">
        <f t="shared" si="59"/>
        <v>N/A</v>
      </c>
    </row>
    <row r="172" spans="1:12" ht="25.5" x14ac:dyDescent="0.2">
      <c r="A172" s="168" t="s">
        <v>1273</v>
      </c>
      <c r="B172" s="30" t="s">
        <v>213</v>
      </c>
      <c r="C172" s="10" t="s">
        <v>1748</v>
      </c>
      <c r="D172" s="7" t="str">
        <f t="shared" si="56"/>
        <v>N/A</v>
      </c>
      <c r="E172" s="10" t="s">
        <v>1748</v>
      </c>
      <c r="F172" s="7" t="str">
        <f t="shared" si="57"/>
        <v>N/A</v>
      </c>
      <c r="G172" s="10" t="s">
        <v>1748</v>
      </c>
      <c r="H172" s="7" t="str">
        <f t="shared" si="58"/>
        <v>N/A</v>
      </c>
      <c r="I172" s="8" t="s">
        <v>1748</v>
      </c>
      <c r="J172" s="8" t="s">
        <v>1748</v>
      </c>
      <c r="K172" s="30" t="s">
        <v>734</v>
      </c>
      <c r="L172" s="105" t="str">
        <f t="shared" si="59"/>
        <v>N/A</v>
      </c>
    </row>
    <row r="173" spans="1:12" ht="25.5" x14ac:dyDescent="0.2">
      <c r="A173" s="128" t="s">
        <v>543</v>
      </c>
      <c r="B173" s="92" t="s">
        <v>213</v>
      </c>
      <c r="C173" s="93">
        <v>10673</v>
      </c>
      <c r="D173" s="94" t="str">
        <f>IF($B173="N/A","N/A",IF(C173&gt;10,"No",IF(C173&lt;-10,"No","Yes")))</f>
        <v>N/A</v>
      </c>
      <c r="E173" s="93">
        <v>18470</v>
      </c>
      <c r="F173" s="94" t="str">
        <f>IF($B173="N/A","N/A",IF(E173&gt;10,"No",IF(E173&lt;-10,"No","Yes")))</f>
        <v>N/A</v>
      </c>
      <c r="G173" s="93">
        <v>7208</v>
      </c>
      <c r="H173" s="94" t="str">
        <f>IF($B173="N/A","N/A",IF(G173&gt;10,"No",IF(G173&lt;-10,"No","Yes")))</f>
        <v>N/A</v>
      </c>
      <c r="I173" s="89">
        <v>73.05</v>
      </c>
      <c r="J173" s="89">
        <v>-61</v>
      </c>
      <c r="K173" s="90" t="s">
        <v>734</v>
      </c>
      <c r="L173" s="107" t="str">
        <f>IF(J173="Div by 0", "N/A", IF(K173="N/A","N/A", IF(J173&gt;VALUE(MID(K173,1,2)), "No", IF(J173&lt;-1*VALUE(MID(K173,1,2)), "No", "Yes"))))</f>
        <v>No</v>
      </c>
    </row>
    <row r="174" spans="1:12" ht="25.5" x14ac:dyDescent="0.2">
      <c r="A174" s="128" t="s">
        <v>1274</v>
      </c>
      <c r="B174" s="30" t="s">
        <v>213</v>
      </c>
      <c r="C174" s="10">
        <v>31014</v>
      </c>
      <c r="D174" s="7" t="str">
        <f t="shared" ref="D174:D181" si="64">IF($B174="N/A","N/A",IF(C174&gt;10,"No",IF(C174&lt;-10,"No","Yes")))</f>
        <v>N/A</v>
      </c>
      <c r="E174" s="10">
        <v>51905</v>
      </c>
      <c r="F174" s="7" t="str">
        <f t="shared" ref="F174:F181" si="65">IF($B174="N/A","N/A",IF(E174&gt;10,"No",IF(E174&lt;-10,"No","Yes")))</f>
        <v>N/A</v>
      </c>
      <c r="G174" s="10">
        <v>57497</v>
      </c>
      <c r="H174" s="7" t="str">
        <f t="shared" ref="H174:H181" si="66">IF($B174="N/A","N/A",IF(G174&gt;10,"No",IF(G174&lt;-10,"No","Yes")))</f>
        <v>N/A</v>
      </c>
      <c r="I174" s="8">
        <v>67.36</v>
      </c>
      <c r="J174" s="8">
        <v>10.77</v>
      </c>
      <c r="K174" s="30" t="s">
        <v>734</v>
      </c>
      <c r="L174" s="105" t="str">
        <f t="shared" ref="L174:L181" si="67">IF(J174="Div by 0", "N/A", IF(K174="N/A","N/A", IF(J174&gt;VALUE(MID(K174,1,2)), "No", IF(J174&lt;-1*VALUE(MID(K174,1,2)), "No", "Yes"))))</f>
        <v>Yes</v>
      </c>
    </row>
    <row r="175" spans="1:12" ht="25.5" x14ac:dyDescent="0.2">
      <c r="A175" s="128" t="s">
        <v>544</v>
      </c>
      <c r="B175" s="30" t="s">
        <v>213</v>
      </c>
      <c r="C175" s="10">
        <v>4072</v>
      </c>
      <c r="D175" s="7" t="str">
        <f t="shared" si="64"/>
        <v>N/A</v>
      </c>
      <c r="E175" s="10">
        <v>2159</v>
      </c>
      <c r="F175" s="7" t="str">
        <f t="shared" si="65"/>
        <v>N/A</v>
      </c>
      <c r="G175" s="10">
        <v>1877</v>
      </c>
      <c r="H175" s="7" t="str">
        <f t="shared" si="66"/>
        <v>N/A</v>
      </c>
      <c r="I175" s="8">
        <v>-47</v>
      </c>
      <c r="J175" s="8">
        <v>-13.1</v>
      </c>
      <c r="K175" s="30" t="s">
        <v>734</v>
      </c>
      <c r="L175" s="105" t="str">
        <f t="shared" si="67"/>
        <v>Yes</v>
      </c>
    </row>
    <row r="176" spans="1:12" ht="25.5" x14ac:dyDescent="0.2">
      <c r="A176" s="128" t="s">
        <v>509</v>
      </c>
      <c r="B176" s="30" t="s">
        <v>213</v>
      </c>
      <c r="C176" s="10">
        <v>85071</v>
      </c>
      <c r="D176" s="7" t="str">
        <f t="shared" si="64"/>
        <v>N/A</v>
      </c>
      <c r="E176" s="10">
        <v>46505</v>
      </c>
      <c r="F176" s="7" t="str">
        <f t="shared" si="65"/>
        <v>N/A</v>
      </c>
      <c r="G176" s="10">
        <v>103218</v>
      </c>
      <c r="H176" s="7" t="str">
        <f t="shared" si="66"/>
        <v>N/A</v>
      </c>
      <c r="I176" s="8">
        <v>-45.3</v>
      </c>
      <c r="J176" s="8">
        <v>122</v>
      </c>
      <c r="K176" s="30" t="s">
        <v>734</v>
      </c>
      <c r="L176" s="105" t="str">
        <f t="shared" si="67"/>
        <v>No</v>
      </c>
    </row>
    <row r="177" spans="1:12" ht="25.5" x14ac:dyDescent="0.2">
      <c r="A177" s="128" t="s">
        <v>510</v>
      </c>
      <c r="B177" s="30" t="s">
        <v>213</v>
      </c>
      <c r="C177" s="10">
        <v>82.1</v>
      </c>
      <c r="D177" s="7" t="str">
        <f t="shared" si="64"/>
        <v>N/A</v>
      </c>
      <c r="E177" s="10">
        <v>143.17829456999999</v>
      </c>
      <c r="F177" s="7" t="str">
        <f t="shared" si="65"/>
        <v>N/A</v>
      </c>
      <c r="G177" s="10">
        <v>47.111111111</v>
      </c>
      <c r="H177" s="7" t="str">
        <f t="shared" si="66"/>
        <v>N/A</v>
      </c>
      <c r="I177" s="8">
        <v>74.39</v>
      </c>
      <c r="J177" s="8">
        <v>-67.099999999999994</v>
      </c>
      <c r="K177" s="30" t="s">
        <v>734</v>
      </c>
      <c r="L177" s="105" t="str">
        <f t="shared" si="67"/>
        <v>No</v>
      </c>
    </row>
    <row r="178" spans="1:12" ht="25.5" x14ac:dyDescent="0.2">
      <c r="A178" s="128" t="s">
        <v>1275</v>
      </c>
      <c r="B178" s="22" t="s">
        <v>213</v>
      </c>
      <c r="C178" s="29">
        <v>238.56923076999999</v>
      </c>
      <c r="D178" s="27" t="str">
        <f t="shared" si="64"/>
        <v>N/A</v>
      </c>
      <c r="E178" s="29">
        <v>402.36434108999998</v>
      </c>
      <c r="F178" s="27" t="str">
        <f t="shared" si="65"/>
        <v>N/A</v>
      </c>
      <c r="G178" s="29">
        <v>375.79738562</v>
      </c>
      <c r="H178" s="27" t="str">
        <f t="shared" si="66"/>
        <v>N/A</v>
      </c>
      <c r="I178" s="8">
        <v>68.66</v>
      </c>
      <c r="J178" s="8">
        <v>-6.6</v>
      </c>
      <c r="K178" s="28" t="s">
        <v>734</v>
      </c>
      <c r="L178" s="105" t="str">
        <f t="shared" si="67"/>
        <v>Yes</v>
      </c>
    </row>
    <row r="179" spans="1:12" ht="25.5" x14ac:dyDescent="0.2">
      <c r="A179" s="128" t="s">
        <v>511</v>
      </c>
      <c r="B179" s="22" t="s">
        <v>213</v>
      </c>
      <c r="C179" s="29">
        <v>31.323076922999999</v>
      </c>
      <c r="D179" s="27" t="str">
        <f t="shared" si="64"/>
        <v>N/A</v>
      </c>
      <c r="E179" s="29">
        <v>16.736434109000001</v>
      </c>
      <c r="F179" s="27" t="str">
        <f t="shared" si="65"/>
        <v>N/A</v>
      </c>
      <c r="G179" s="29">
        <v>12.267973855999999</v>
      </c>
      <c r="H179" s="27" t="str">
        <f t="shared" si="66"/>
        <v>N/A</v>
      </c>
      <c r="I179" s="8">
        <v>-46.6</v>
      </c>
      <c r="J179" s="8">
        <v>-26.7</v>
      </c>
      <c r="K179" s="28" t="s">
        <v>734</v>
      </c>
      <c r="L179" s="105" t="str">
        <f t="shared" si="67"/>
        <v>Yes</v>
      </c>
    </row>
    <row r="180" spans="1:12" ht="25.5" x14ac:dyDescent="0.2">
      <c r="A180" s="128" t="s">
        <v>512</v>
      </c>
      <c r="B180" s="22" t="s">
        <v>213</v>
      </c>
      <c r="C180" s="29">
        <v>654.39230769000005</v>
      </c>
      <c r="D180" s="27" t="str">
        <f t="shared" si="64"/>
        <v>N/A</v>
      </c>
      <c r="E180" s="29">
        <v>360.50387597000002</v>
      </c>
      <c r="F180" s="27" t="str">
        <f t="shared" si="65"/>
        <v>N/A</v>
      </c>
      <c r="G180" s="29">
        <v>674.62745098000005</v>
      </c>
      <c r="H180" s="27" t="str">
        <f t="shared" si="66"/>
        <v>N/A</v>
      </c>
      <c r="I180" s="8">
        <v>-44.9</v>
      </c>
      <c r="J180" s="8">
        <v>87.13</v>
      </c>
      <c r="K180" s="28" t="s">
        <v>734</v>
      </c>
      <c r="L180" s="105" t="str">
        <f t="shared" si="67"/>
        <v>No</v>
      </c>
    </row>
    <row r="181" spans="1:12" ht="25.5" x14ac:dyDescent="0.2">
      <c r="A181" s="128" t="s">
        <v>1625</v>
      </c>
      <c r="B181" s="30" t="s">
        <v>213</v>
      </c>
      <c r="C181" s="9">
        <v>0</v>
      </c>
      <c r="D181" s="7" t="str">
        <f t="shared" si="64"/>
        <v>N/A</v>
      </c>
      <c r="E181" s="9">
        <v>0</v>
      </c>
      <c r="F181" s="7" t="str">
        <f t="shared" si="65"/>
        <v>N/A</v>
      </c>
      <c r="G181" s="9">
        <v>1.3071895425</v>
      </c>
      <c r="H181" s="7" t="str">
        <f t="shared" si="66"/>
        <v>N/A</v>
      </c>
      <c r="I181" s="36" t="s">
        <v>1748</v>
      </c>
      <c r="J181" s="36" t="s">
        <v>1748</v>
      </c>
      <c r="K181" s="30" t="s">
        <v>734</v>
      </c>
      <c r="L181" s="105" t="str">
        <f t="shared" si="67"/>
        <v>N/A</v>
      </c>
    </row>
    <row r="182" spans="1:12" ht="25.5" x14ac:dyDescent="0.2">
      <c r="A182" s="128" t="s">
        <v>1626</v>
      </c>
      <c r="B182" s="95" t="s">
        <v>213</v>
      </c>
      <c r="C182" s="96">
        <v>0</v>
      </c>
      <c r="D182" s="91" t="str">
        <f t="shared" ref="D182" si="68">IF($B182="N/A","N/A",IF(C182&lt;0,"No","Yes"))</f>
        <v>N/A</v>
      </c>
      <c r="E182" s="96">
        <v>0</v>
      </c>
      <c r="F182" s="91" t="str">
        <f t="shared" ref="F182" si="69">IF($B182="N/A","N/A",IF(E182&lt;0,"No","Yes"))</f>
        <v>N/A</v>
      </c>
      <c r="G182" s="96">
        <v>0.8771929825</v>
      </c>
      <c r="H182" s="91" t="str">
        <f t="shared" ref="H182" si="70">IF($B182="N/A","N/A",IF(G182&lt;0,"No","Yes"))</f>
        <v>N/A</v>
      </c>
      <c r="I182" s="97" t="s">
        <v>1748</v>
      </c>
      <c r="J182" s="97" t="s">
        <v>1748</v>
      </c>
      <c r="K182" s="95" t="s">
        <v>734</v>
      </c>
      <c r="L182" s="107" t="str">
        <f t="shared" ref="L182" si="71">IF(J182="Div by 0", "N/A", IF(OR(J182="N/A",K182="N/A"),"N/A", IF(J182&gt;VALUE(MID(K182,1,2)), "No", IF(J182&lt;-1*VALUE(MID(K182,1,2)), "No", "Yes"))))</f>
        <v>N/A</v>
      </c>
    </row>
    <row r="183" spans="1:12" ht="25.5" x14ac:dyDescent="0.2">
      <c r="A183" s="128" t="s">
        <v>1627</v>
      </c>
      <c r="B183" s="3" t="s">
        <v>213</v>
      </c>
      <c r="C183" s="9">
        <v>0</v>
      </c>
      <c r="D183" s="5" t="str">
        <f t="shared" ref="D183:D185" si="72">IF($B183="N/A","N/A",IF(C183&lt;0,"No","Yes"))</f>
        <v>N/A</v>
      </c>
      <c r="E183" s="9">
        <v>0</v>
      </c>
      <c r="F183" s="5" t="str">
        <f t="shared" ref="F183:F185" si="73">IF($B183="N/A","N/A",IF(E183&lt;0,"No","Yes"))</f>
        <v>N/A</v>
      </c>
      <c r="G183" s="9">
        <v>2.5641025641000001</v>
      </c>
      <c r="H183" s="5" t="str">
        <f t="shared" ref="H183:H185" si="74">IF($B183="N/A","N/A",IF(G183&lt;0,"No","Yes"))</f>
        <v>N/A</v>
      </c>
      <c r="I183" s="36" t="s">
        <v>1748</v>
      </c>
      <c r="J183" s="36" t="s">
        <v>1748</v>
      </c>
      <c r="K183" s="3" t="s">
        <v>734</v>
      </c>
      <c r="L183" s="105" t="str">
        <f t="shared" ref="L183:L213" si="75">IF(J183="Div by 0", "N/A", IF(OR(J183="N/A",K183="N/A"),"N/A", IF(J183&gt;VALUE(MID(K183,1,2)), "No", IF(J183&lt;-1*VALUE(MID(K183,1,2)), "No", "Yes"))))</f>
        <v>N/A</v>
      </c>
    </row>
    <row r="184" spans="1:12" ht="25.5" x14ac:dyDescent="0.2">
      <c r="A184" s="128" t="s">
        <v>1628</v>
      </c>
      <c r="B184" s="3" t="s">
        <v>213</v>
      </c>
      <c r="C184" s="9" t="s">
        <v>1748</v>
      </c>
      <c r="D184" s="5" t="str">
        <f t="shared" si="72"/>
        <v>N/A</v>
      </c>
      <c r="E184" s="9" t="s">
        <v>1748</v>
      </c>
      <c r="F184" s="5" t="str">
        <f t="shared" si="73"/>
        <v>N/A</v>
      </c>
      <c r="G184" s="9" t="s">
        <v>1748</v>
      </c>
      <c r="H184" s="5" t="str">
        <f t="shared" si="74"/>
        <v>N/A</v>
      </c>
      <c r="I184" s="36" t="s">
        <v>1748</v>
      </c>
      <c r="J184" s="36" t="s">
        <v>1748</v>
      </c>
      <c r="K184" s="3" t="s">
        <v>734</v>
      </c>
      <c r="L184" s="105" t="str">
        <f t="shared" si="75"/>
        <v>N/A</v>
      </c>
    </row>
    <row r="185" spans="1:12" ht="25.5" x14ac:dyDescent="0.2">
      <c r="A185" s="128" t="s">
        <v>1629</v>
      </c>
      <c r="B185" s="3" t="s">
        <v>213</v>
      </c>
      <c r="C185" s="9" t="s">
        <v>1748</v>
      </c>
      <c r="D185" s="5" t="str">
        <f t="shared" si="72"/>
        <v>N/A</v>
      </c>
      <c r="E185" s="9" t="s">
        <v>1748</v>
      </c>
      <c r="F185" s="5" t="str">
        <f t="shared" si="73"/>
        <v>N/A</v>
      </c>
      <c r="G185" s="9" t="s">
        <v>1748</v>
      </c>
      <c r="H185" s="5" t="str">
        <f t="shared" si="74"/>
        <v>N/A</v>
      </c>
      <c r="I185" s="36" t="s">
        <v>1748</v>
      </c>
      <c r="J185" s="36" t="s">
        <v>1748</v>
      </c>
      <c r="K185" s="3" t="s">
        <v>734</v>
      </c>
      <c r="L185" s="105" t="str">
        <f t="shared" si="75"/>
        <v>N/A</v>
      </c>
    </row>
    <row r="186" spans="1:12" ht="25.5" x14ac:dyDescent="0.2">
      <c r="A186" s="128" t="s">
        <v>1631</v>
      </c>
      <c r="B186" s="98" t="s">
        <v>213</v>
      </c>
      <c r="C186" s="96">
        <v>0</v>
      </c>
      <c r="D186" s="88" t="str">
        <f>IF($B186="N/A","N/A",IF(C186&gt;10,"No",IF(C186&lt;-10,"No","Yes")))</f>
        <v>N/A</v>
      </c>
      <c r="E186" s="96">
        <v>0</v>
      </c>
      <c r="F186" s="88" t="str">
        <f>IF($B186="N/A","N/A",IF(E186&gt;10,"No",IF(E186&lt;-10,"No","Yes")))</f>
        <v>N/A</v>
      </c>
      <c r="G186" s="96">
        <v>0</v>
      </c>
      <c r="H186" s="88" t="str">
        <f>IF($B186="N/A","N/A",IF(G186&gt;10,"No",IF(G186&lt;-10,"No","Yes")))</f>
        <v>N/A</v>
      </c>
      <c r="I186" s="97" t="s">
        <v>1748</v>
      </c>
      <c r="J186" s="97" t="s">
        <v>1748</v>
      </c>
      <c r="K186" s="98" t="s">
        <v>734</v>
      </c>
      <c r="L186" s="105" t="str">
        <f t="shared" si="75"/>
        <v>N/A</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1748</v>
      </c>
      <c r="J187" s="36" t="s">
        <v>1748</v>
      </c>
      <c r="K187" s="28" t="s">
        <v>734</v>
      </c>
      <c r="L187" s="105" t="str">
        <f t="shared" si="75"/>
        <v>N/A</v>
      </c>
    </row>
    <row r="188" spans="1:12" ht="25.5" x14ac:dyDescent="0.2">
      <c r="A188" s="128" t="s">
        <v>1633</v>
      </c>
      <c r="B188" s="22" t="s">
        <v>213</v>
      </c>
      <c r="C188" s="9">
        <v>0</v>
      </c>
      <c r="D188" s="27" t="str">
        <f t="shared" si="76"/>
        <v>N/A</v>
      </c>
      <c r="E188" s="9">
        <v>0</v>
      </c>
      <c r="F188" s="27" t="str">
        <f t="shared" si="77"/>
        <v>N/A</v>
      </c>
      <c r="G188" s="9">
        <v>0</v>
      </c>
      <c r="H188" s="27" t="str">
        <f t="shared" si="78"/>
        <v>N/A</v>
      </c>
      <c r="I188" s="36" t="s">
        <v>1748</v>
      </c>
      <c r="J188" s="36" t="s">
        <v>1748</v>
      </c>
      <c r="K188" s="28" t="s">
        <v>734</v>
      </c>
      <c r="L188" s="105" t="str">
        <f t="shared" si="75"/>
        <v>N/A</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1748</v>
      </c>
      <c r="J189" s="36" t="s">
        <v>1748</v>
      </c>
      <c r="K189" s="28" t="s">
        <v>734</v>
      </c>
      <c r="L189" s="105" t="str">
        <f t="shared" si="75"/>
        <v>N/A</v>
      </c>
    </row>
    <row r="190" spans="1:12" ht="25.5" x14ac:dyDescent="0.2">
      <c r="A190" s="128" t="s">
        <v>1635</v>
      </c>
      <c r="B190" s="22" t="s">
        <v>213</v>
      </c>
      <c r="C190" s="9">
        <v>0</v>
      </c>
      <c r="D190" s="27" t="str">
        <f t="shared" si="76"/>
        <v>N/A</v>
      </c>
      <c r="E190" s="9">
        <v>0</v>
      </c>
      <c r="F190" s="27" t="str">
        <f t="shared" si="77"/>
        <v>N/A</v>
      </c>
      <c r="G190" s="9">
        <v>0</v>
      </c>
      <c r="H190" s="27" t="str">
        <f t="shared" si="78"/>
        <v>N/A</v>
      </c>
      <c r="I190" s="36" t="s">
        <v>1748</v>
      </c>
      <c r="J190" s="36" t="s">
        <v>1748</v>
      </c>
      <c r="K190" s="28" t="s">
        <v>734</v>
      </c>
      <c r="L190" s="105" t="str">
        <f t="shared" si="75"/>
        <v>N/A</v>
      </c>
    </row>
    <row r="191" spans="1:12" ht="25.5" x14ac:dyDescent="0.2">
      <c r="A191" s="128" t="s">
        <v>1636</v>
      </c>
      <c r="B191" s="22" t="s">
        <v>213</v>
      </c>
      <c r="C191" s="9">
        <v>0</v>
      </c>
      <c r="D191" s="27" t="str">
        <f t="shared" si="76"/>
        <v>N/A</v>
      </c>
      <c r="E191" s="9">
        <v>0</v>
      </c>
      <c r="F191" s="27" t="str">
        <f t="shared" si="77"/>
        <v>N/A</v>
      </c>
      <c r="G191" s="9">
        <v>0</v>
      </c>
      <c r="H191" s="27" t="str">
        <f t="shared" si="78"/>
        <v>N/A</v>
      </c>
      <c r="I191" s="36" t="s">
        <v>1748</v>
      </c>
      <c r="J191" s="36" t="s">
        <v>1748</v>
      </c>
      <c r="K191" s="28" t="s">
        <v>734</v>
      </c>
      <c r="L191" s="105" t="str">
        <f t="shared" si="75"/>
        <v>N/A</v>
      </c>
    </row>
    <row r="192" spans="1:12" ht="25.5" x14ac:dyDescent="0.2">
      <c r="A192" s="128" t="s">
        <v>1637</v>
      </c>
      <c r="B192" s="22" t="s">
        <v>213</v>
      </c>
      <c r="C192" s="9">
        <v>0</v>
      </c>
      <c r="D192" s="27" t="str">
        <f t="shared" si="76"/>
        <v>N/A</v>
      </c>
      <c r="E192" s="9">
        <v>0</v>
      </c>
      <c r="F192" s="27" t="str">
        <f t="shared" si="77"/>
        <v>N/A</v>
      </c>
      <c r="G192" s="9">
        <v>0</v>
      </c>
      <c r="H192" s="27" t="str">
        <f t="shared" si="78"/>
        <v>N/A</v>
      </c>
      <c r="I192" s="36" t="s">
        <v>1748</v>
      </c>
      <c r="J192" s="36" t="s">
        <v>1748</v>
      </c>
      <c r="K192" s="28" t="s">
        <v>734</v>
      </c>
      <c r="L192" s="105" t="str">
        <f t="shared" si="75"/>
        <v>N/A</v>
      </c>
    </row>
    <row r="193" spans="1:12" ht="25.5" x14ac:dyDescent="0.2">
      <c r="A193" s="128" t="s">
        <v>1638</v>
      </c>
      <c r="B193" s="22" t="s">
        <v>213</v>
      </c>
      <c r="C193" s="9">
        <v>0</v>
      </c>
      <c r="D193" s="27" t="str">
        <f t="shared" si="76"/>
        <v>N/A</v>
      </c>
      <c r="E193" s="9">
        <v>0</v>
      </c>
      <c r="F193" s="27" t="str">
        <f t="shared" si="77"/>
        <v>N/A</v>
      </c>
      <c r="G193" s="9">
        <v>0</v>
      </c>
      <c r="H193" s="27" t="str">
        <f t="shared" si="78"/>
        <v>N/A</v>
      </c>
      <c r="I193" s="36" t="s">
        <v>1748</v>
      </c>
      <c r="J193" s="36" t="s">
        <v>1748</v>
      </c>
      <c r="K193" s="28" t="s">
        <v>734</v>
      </c>
      <c r="L193" s="105" t="str">
        <f t="shared" si="75"/>
        <v>N/A</v>
      </c>
    </row>
    <row r="194" spans="1:12" ht="25.5" x14ac:dyDescent="0.2">
      <c r="A194" s="128" t="s">
        <v>1639</v>
      </c>
      <c r="B194" s="22" t="s">
        <v>213</v>
      </c>
      <c r="C194" s="9">
        <v>0</v>
      </c>
      <c r="D194" s="27" t="str">
        <f t="shared" si="76"/>
        <v>N/A</v>
      </c>
      <c r="E194" s="9">
        <v>0</v>
      </c>
      <c r="F194" s="27" t="str">
        <f t="shared" si="77"/>
        <v>N/A</v>
      </c>
      <c r="G194" s="9">
        <v>0</v>
      </c>
      <c r="H194" s="27" t="str">
        <f t="shared" si="78"/>
        <v>N/A</v>
      </c>
      <c r="I194" s="36" t="s">
        <v>1748</v>
      </c>
      <c r="J194" s="36" t="s">
        <v>1748</v>
      </c>
      <c r="K194" s="28" t="s">
        <v>734</v>
      </c>
      <c r="L194" s="105" t="str">
        <f t="shared" si="75"/>
        <v>N/A</v>
      </c>
    </row>
    <row r="195" spans="1:12" ht="25.5" x14ac:dyDescent="0.2">
      <c r="A195" s="128" t="s">
        <v>1640</v>
      </c>
      <c r="B195" s="22" t="s">
        <v>213</v>
      </c>
      <c r="C195" s="9">
        <v>0</v>
      </c>
      <c r="D195" s="27" t="str">
        <f t="shared" si="76"/>
        <v>N/A</v>
      </c>
      <c r="E195" s="9">
        <v>0</v>
      </c>
      <c r="F195" s="27" t="str">
        <f t="shared" si="77"/>
        <v>N/A</v>
      </c>
      <c r="G195" s="9">
        <v>0</v>
      </c>
      <c r="H195" s="27" t="str">
        <f t="shared" si="78"/>
        <v>N/A</v>
      </c>
      <c r="I195" s="36" t="s">
        <v>1748</v>
      </c>
      <c r="J195" s="36" t="s">
        <v>1748</v>
      </c>
      <c r="K195" s="28" t="s">
        <v>734</v>
      </c>
      <c r="L195" s="105" t="str">
        <f t="shared" si="75"/>
        <v>N/A</v>
      </c>
    </row>
    <row r="196" spans="1:12" ht="25.5" x14ac:dyDescent="0.2">
      <c r="A196" s="128" t="s">
        <v>1641</v>
      </c>
      <c r="B196" s="22" t="s">
        <v>213</v>
      </c>
      <c r="C196" s="9">
        <v>0</v>
      </c>
      <c r="D196" s="27" t="str">
        <f t="shared" si="76"/>
        <v>N/A</v>
      </c>
      <c r="E196" s="9">
        <v>0</v>
      </c>
      <c r="F196" s="27" t="str">
        <f t="shared" si="77"/>
        <v>N/A</v>
      </c>
      <c r="G196" s="9">
        <v>0</v>
      </c>
      <c r="H196" s="27" t="str">
        <f t="shared" si="78"/>
        <v>N/A</v>
      </c>
      <c r="I196" s="36" t="s">
        <v>1748</v>
      </c>
      <c r="J196" s="36" t="s">
        <v>1748</v>
      </c>
      <c r="K196" s="28" t="s">
        <v>734</v>
      </c>
      <c r="L196" s="105" t="str">
        <f t="shared" si="75"/>
        <v>N/A</v>
      </c>
    </row>
    <row r="197" spans="1:12" ht="25.5" x14ac:dyDescent="0.2">
      <c r="A197" s="128" t="s">
        <v>1642</v>
      </c>
      <c r="B197" s="22" t="s">
        <v>213</v>
      </c>
      <c r="C197" s="9">
        <v>0</v>
      </c>
      <c r="D197" s="27" t="str">
        <f t="shared" si="76"/>
        <v>N/A</v>
      </c>
      <c r="E197" s="9">
        <v>0</v>
      </c>
      <c r="F197" s="27" t="str">
        <f t="shared" si="77"/>
        <v>N/A</v>
      </c>
      <c r="G197" s="9">
        <v>0</v>
      </c>
      <c r="H197" s="27" t="str">
        <f t="shared" si="78"/>
        <v>N/A</v>
      </c>
      <c r="I197" s="36" t="s">
        <v>1748</v>
      </c>
      <c r="J197" s="36" t="s">
        <v>1748</v>
      </c>
      <c r="K197" s="28" t="s">
        <v>734</v>
      </c>
      <c r="L197" s="105" t="str">
        <f t="shared" si="75"/>
        <v>N/A</v>
      </c>
    </row>
    <row r="198" spans="1:12" ht="25.5" x14ac:dyDescent="0.2">
      <c r="A198" s="128" t="s">
        <v>1643</v>
      </c>
      <c r="B198" s="22" t="s">
        <v>213</v>
      </c>
      <c r="C198" s="9">
        <v>0</v>
      </c>
      <c r="D198" s="27" t="str">
        <f t="shared" si="76"/>
        <v>N/A</v>
      </c>
      <c r="E198" s="9">
        <v>0</v>
      </c>
      <c r="F198" s="27" t="str">
        <f t="shared" si="77"/>
        <v>N/A</v>
      </c>
      <c r="G198" s="9">
        <v>0</v>
      </c>
      <c r="H198" s="27" t="str">
        <f t="shared" si="78"/>
        <v>N/A</v>
      </c>
      <c r="I198" s="36" t="s">
        <v>1748</v>
      </c>
      <c r="J198" s="36" t="s">
        <v>1748</v>
      </c>
      <c r="K198" s="28" t="s">
        <v>734</v>
      </c>
      <c r="L198" s="105" t="str">
        <f t="shared" si="75"/>
        <v>N/A</v>
      </c>
    </row>
    <row r="199" spans="1:12" ht="25.5" x14ac:dyDescent="0.2">
      <c r="A199" s="128" t="s">
        <v>1644</v>
      </c>
      <c r="B199" s="22" t="s">
        <v>213</v>
      </c>
      <c r="C199" s="9">
        <v>0</v>
      </c>
      <c r="D199" s="27" t="str">
        <f t="shared" si="76"/>
        <v>N/A</v>
      </c>
      <c r="E199" s="9">
        <v>0</v>
      </c>
      <c r="F199" s="27" t="str">
        <f t="shared" si="77"/>
        <v>N/A</v>
      </c>
      <c r="G199" s="9">
        <v>0</v>
      </c>
      <c r="H199" s="27" t="str">
        <f t="shared" si="78"/>
        <v>N/A</v>
      </c>
      <c r="I199" s="36" t="s">
        <v>1748</v>
      </c>
      <c r="J199" s="36" t="s">
        <v>1748</v>
      </c>
      <c r="K199" s="28" t="s">
        <v>734</v>
      </c>
      <c r="L199" s="105" t="str">
        <f t="shared" si="75"/>
        <v>N/A</v>
      </c>
    </row>
    <row r="200" spans="1:12" ht="25.5" x14ac:dyDescent="0.2">
      <c r="A200" s="128" t="s">
        <v>1645</v>
      </c>
      <c r="B200" s="22" t="s">
        <v>213</v>
      </c>
      <c r="C200" s="9">
        <v>0</v>
      </c>
      <c r="D200" s="27" t="str">
        <f t="shared" si="76"/>
        <v>N/A</v>
      </c>
      <c r="E200" s="9">
        <v>0</v>
      </c>
      <c r="F200" s="27" t="str">
        <f t="shared" si="77"/>
        <v>N/A</v>
      </c>
      <c r="G200" s="9">
        <v>1.3071895425</v>
      </c>
      <c r="H200" s="27" t="str">
        <f t="shared" si="78"/>
        <v>N/A</v>
      </c>
      <c r="I200" s="36" t="s">
        <v>1748</v>
      </c>
      <c r="J200" s="36" t="s">
        <v>1748</v>
      </c>
      <c r="K200" s="28" t="s">
        <v>734</v>
      </c>
      <c r="L200" s="105" t="str">
        <f t="shared" si="75"/>
        <v>N/A</v>
      </c>
    </row>
    <row r="201" spans="1:12" ht="25.5" x14ac:dyDescent="0.2">
      <c r="A201" s="128" t="s">
        <v>1646</v>
      </c>
      <c r="B201" s="22" t="s">
        <v>213</v>
      </c>
      <c r="C201" s="9">
        <v>0</v>
      </c>
      <c r="D201" s="27" t="str">
        <f t="shared" si="76"/>
        <v>N/A</v>
      </c>
      <c r="E201" s="9">
        <v>0</v>
      </c>
      <c r="F201" s="27" t="str">
        <f t="shared" si="77"/>
        <v>N/A</v>
      </c>
      <c r="G201" s="9">
        <v>0</v>
      </c>
      <c r="H201" s="27" t="str">
        <f t="shared" si="78"/>
        <v>N/A</v>
      </c>
      <c r="I201" s="36" t="s">
        <v>1748</v>
      </c>
      <c r="J201" s="36" t="s">
        <v>1748</v>
      </c>
      <c r="K201" s="28" t="s">
        <v>734</v>
      </c>
      <c r="L201" s="105" t="str">
        <f t="shared" si="75"/>
        <v>N/A</v>
      </c>
    </row>
    <row r="202" spans="1:12" ht="25.5" x14ac:dyDescent="0.2">
      <c r="A202" s="128" t="s">
        <v>1647</v>
      </c>
      <c r="B202" s="22" t="s">
        <v>213</v>
      </c>
      <c r="C202" s="9">
        <v>0</v>
      </c>
      <c r="D202" s="27" t="str">
        <f t="shared" si="76"/>
        <v>N/A</v>
      </c>
      <c r="E202" s="9">
        <v>0</v>
      </c>
      <c r="F202" s="27" t="str">
        <f t="shared" si="77"/>
        <v>N/A</v>
      </c>
      <c r="G202" s="9">
        <v>0</v>
      </c>
      <c r="H202" s="27" t="str">
        <f t="shared" si="78"/>
        <v>N/A</v>
      </c>
      <c r="I202" s="36" t="s">
        <v>1748</v>
      </c>
      <c r="J202" s="36" t="s">
        <v>1748</v>
      </c>
      <c r="K202" s="28" t="s">
        <v>734</v>
      </c>
      <c r="L202" s="105" t="str">
        <f t="shared" si="75"/>
        <v>N/A</v>
      </c>
    </row>
    <row r="203" spans="1:12" ht="25.5" x14ac:dyDescent="0.2">
      <c r="A203" s="128" t="s">
        <v>1648</v>
      </c>
      <c r="B203" s="22" t="s">
        <v>213</v>
      </c>
      <c r="C203" s="9">
        <v>0</v>
      </c>
      <c r="D203" s="27" t="str">
        <f t="shared" si="76"/>
        <v>N/A</v>
      </c>
      <c r="E203" s="9">
        <v>0</v>
      </c>
      <c r="F203" s="27" t="str">
        <f t="shared" si="77"/>
        <v>N/A</v>
      </c>
      <c r="G203" s="9">
        <v>0</v>
      </c>
      <c r="H203" s="27" t="str">
        <f t="shared" si="78"/>
        <v>N/A</v>
      </c>
      <c r="I203" s="36" t="s">
        <v>1748</v>
      </c>
      <c r="J203" s="36" t="s">
        <v>1748</v>
      </c>
      <c r="K203" s="28" t="s">
        <v>734</v>
      </c>
      <c r="L203" s="105" t="str">
        <f t="shared" si="75"/>
        <v>N/A</v>
      </c>
    </row>
    <row r="204" spans="1:12" ht="25.5" x14ac:dyDescent="0.2">
      <c r="A204" s="128" t="s">
        <v>1649</v>
      </c>
      <c r="B204" s="22" t="s">
        <v>213</v>
      </c>
      <c r="C204" s="9">
        <v>0</v>
      </c>
      <c r="D204" s="27" t="str">
        <f t="shared" si="76"/>
        <v>N/A</v>
      </c>
      <c r="E204" s="9">
        <v>0</v>
      </c>
      <c r="F204" s="27" t="str">
        <f t="shared" si="77"/>
        <v>N/A</v>
      </c>
      <c r="G204" s="9">
        <v>0</v>
      </c>
      <c r="H204" s="27" t="str">
        <f t="shared" si="78"/>
        <v>N/A</v>
      </c>
      <c r="I204" s="36" t="s">
        <v>1748</v>
      </c>
      <c r="J204" s="36" t="s">
        <v>1748</v>
      </c>
      <c r="K204" s="28" t="s">
        <v>734</v>
      </c>
      <c r="L204" s="105" t="str">
        <f t="shared" si="75"/>
        <v>N/A</v>
      </c>
    </row>
    <row r="205" spans="1:12" ht="25.5" x14ac:dyDescent="0.2">
      <c r="A205" s="128" t="s">
        <v>1650</v>
      </c>
      <c r="B205" s="22" t="s">
        <v>213</v>
      </c>
      <c r="C205" s="9">
        <v>0</v>
      </c>
      <c r="D205" s="27" t="str">
        <f t="shared" si="76"/>
        <v>N/A</v>
      </c>
      <c r="E205" s="9">
        <v>0</v>
      </c>
      <c r="F205" s="27" t="str">
        <f t="shared" si="77"/>
        <v>N/A</v>
      </c>
      <c r="G205" s="9">
        <v>0</v>
      </c>
      <c r="H205" s="27" t="str">
        <f t="shared" si="78"/>
        <v>N/A</v>
      </c>
      <c r="I205" s="36" t="s">
        <v>1748</v>
      </c>
      <c r="J205" s="36" t="s">
        <v>1748</v>
      </c>
      <c r="K205" s="28" t="s">
        <v>734</v>
      </c>
      <c r="L205" s="105" t="str">
        <f t="shared" si="75"/>
        <v>N/A</v>
      </c>
    </row>
    <row r="206" spans="1:12" ht="25.5" x14ac:dyDescent="0.2">
      <c r="A206" s="128" t="s">
        <v>1651</v>
      </c>
      <c r="B206" s="22" t="s">
        <v>213</v>
      </c>
      <c r="C206" s="9">
        <v>0</v>
      </c>
      <c r="D206" s="27" t="str">
        <f t="shared" si="76"/>
        <v>N/A</v>
      </c>
      <c r="E206" s="9">
        <v>0</v>
      </c>
      <c r="F206" s="27" t="str">
        <f t="shared" si="77"/>
        <v>N/A</v>
      </c>
      <c r="G206" s="9">
        <v>0</v>
      </c>
      <c r="H206" s="27" t="str">
        <f t="shared" si="78"/>
        <v>N/A</v>
      </c>
      <c r="I206" s="36" t="s">
        <v>1748</v>
      </c>
      <c r="J206" s="36" t="s">
        <v>1748</v>
      </c>
      <c r="K206" s="28" t="s">
        <v>734</v>
      </c>
      <c r="L206" s="105" t="str">
        <f t="shared" si="75"/>
        <v>N/A</v>
      </c>
    </row>
    <row r="207" spans="1:12" ht="25.5" x14ac:dyDescent="0.2">
      <c r="A207" s="128" t="s">
        <v>1652</v>
      </c>
      <c r="B207" s="22" t="s">
        <v>213</v>
      </c>
      <c r="C207" s="9">
        <v>0</v>
      </c>
      <c r="D207" s="27" t="str">
        <f t="shared" si="76"/>
        <v>N/A</v>
      </c>
      <c r="E207" s="9">
        <v>0</v>
      </c>
      <c r="F207" s="27" t="str">
        <f t="shared" si="77"/>
        <v>N/A</v>
      </c>
      <c r="G207" s="9">
        <v>0</v>
      </c>
      <c r="H207" s="27" t="str">
        <f t="shared" si="78"/>
        <v>N/A</v>
      </c>
      <c r="I207" s="36" t="s">
        <v>1748</v>
      </c>
      <c r="J207" s="36" t="s">
        <v>1748</v>
      </c>
      <c r="K207" s="28" t="s">
        <v>734</v>
      </c>
      <c r="L207" s="105" t="str">
        <f t="shared" si="75"/>
        <v>N/A</v>
      </c>
    </row>
    <row r="208" spans="1:12" ht="25.5" x14ac:dyDescent="0.2">
      <c r="A208" s="128" t="s">
        <v>1653</v>
      </c>
      <c r="B208" s="22" t="s">
        <v>213</v>
      </c>
      <c r="C208" s="9">
        <v>0</v>
      </c>
      <c r="D208" s="27" t="str">
        <f t="shared" si="76"/>
        <v>N/A</v>
      </c>
      <c r="E208" s="9">
        <v>0</v>
      </c>
      <c r="F208" s="27" t="str">
        <f t="shared" si="77"/>
        <v>N/A</v>
      </c>
      <c r="G208" s="9">
        <v>0</v>
      </c>
      <c r="H208" s="27" t="str">
        <f t="shared" si="78"/>
        <v>N/A</v>
      </c>
      <c r="I208" s="36" t="s">
        <v>1748</v>
      </c>
      <c r="J208" s="36" t="s">
        <v>1748</v>
      </c>
      <c r="K208" s="28" t="s">
        <v>734</v>
      </c>
      <c r="L208" s="105" t="str">
        <f t="shared" si="75"/>
        <v>N/A</v>
      </c>
    </row>
    <row r="209" spans="1:12" ht="25.5" x14ac:dyDescent="0.2">
      <c r="A209" s="128" t="s">
        <v>1654</v>
      </c>
      <c r="B209" s="22" t="s">
        <v>213</v>
      </c>
      <c r="C209" s="9">
        <v>0</v>
      </c>
      <c r="D209" s="27" t="str">
        <f t="shared" si="76"/>
        <v>N/A</v>
      </c>
      <c r="E209" s="9">
        <v>0</v>
      </c>
      <c r="F209" s="27" t="str">
        <f t="shared" si="77"/>
        <v>N/A</v>
      </c>
      <c r="G209" s="9">
        <v>0</v>
      </c>
      <c r="H209" s="27" t="str">
        <f t="shared" si="78"/>
        <v>N/A</v>
      </c>
      <c r="I209" s="36" t="s">
        <v>1748</v>
      </c>
      <c r="J209" s="36" t="s">
        <v>1748</v>
      </c>
      <c r="K209" s="28" t="s">
        <v>734</v>
      </c>
      <c r="L209" s="105" t="str">
        <f t="shared" si="75"/>
        <v>N/A</v>
      </c>
    </row>
    <row r="210" spans="1:12" ht="25.5" x14ac:dyDescent="0.2">
      <c r="A210" s="128" t="s">
        <v>1655</v>
      </c>
      <c r="B210" s="22" t="s">
        <v>213</v>
      </c>
      <c r="C210" s="9">
        <v>0</v>
      </c>
      <c r="D210" s="27" t="str">
        <f t="shared" si="76"/>
        <v>N/A</v>
      </c>
      <c r="E210" s="9">
        <v>0</v>
      </c>
      <c r="F210" s="27" t="str">
        <f t="shared" si="77"/>
        <v>N/A</v>
      </c>
      <c r="G210" s="9">
        <v>0</v>
      </c>
      <c r="H210" s="27" t="str">
        <f t="shared" si="78"/>
        <v>N/A</v>
      </c>
      <c r="I210" s="36" t="s">
        <v>1748</v>
      </c>
      <c r="J210" s="36" t="s">
        <v>1748</v>
      </c>
      <c r="K210" s="28" t="s">
        <v>734</v>
      </c>
      <c r="L210" s="105" t="str">
        <f t="shared" si="75"/>
        <v>N/A</v>
      </c>
    </row>
    <row r="211" spans="1:12" ht="25.5" x14ac:dyDescent="0.2">
      <c r="A211" s="128" t="s">
        <v>1656</v>
      </c>
      <c r="B211" s="22" t="s">
        <v>213</v>
      </c>
      <c r="C211" s="9">
        <v>0</v>
      </c>
      <c r="D211" s="27" t="str">
        <f t="shared" si="76"/>
        <v>N/A</v>
      </c>
      <c r="E211" s="9">
        <v>0</v>
      </c>
      <c r="F211" s="27" t="str">
        <f t="shared" si="77"/>
        <v>N/A</v>
      </c>
      <c r="G211" s="9">
        <v>0</v>
      </c>
      <c r="H211" s="27" t="str">
        <f t="shared" si="78"/>
        <v>N/A</v>
      </c>
      <c r="I211" s="36" t="s">
        <v>1748</v>
      </c>
      <c r="J211" s="36" t="s">
        <v>1748</v>
      </c>
      <c r="K211" s="28" t="s">
        <v>734</v>
      </c>
      <c r="L211" s="105" t="str">
        <f t="shared" si="75"/>
        <v>N/A</v>
      </c>
    </row>
    <row r="212" spans="1:12" ht="25.5" x14ac:dyDescent="0.2">
      <c r="A212" s="128" t="s">
        <v>1657</v>
      </c>
      <c r="B212" s="22" t="s">
        <v>213</v>
      </c>
      <c r="C212" s="9">
        <v>0</v>
      </c>
      <c r="D212" s="27" t="str">
        <f t="shared" si="76"/>
        <v>N/A</v>
      </c>
      <c r="E212" s="9">
        <v>0</v>
      </c>
      <c r="F212" s="27" t="str">
        <f t="shared" si="77"/>
        <v>N/A</v>
      </c>
      <c r="G212" s="9">
        <v>0</v>
      </c>
      <c r="H212" s="27" t="str">
        <f t="shared" si="78"/>
        <v>N/A</v>
      </c>
      <c r="I212" s="36" t="s">
        <v>1748</v>
      </c>
      <c r="J212" s="36" t="s">
        <v>1748</v>
      </c>
      <c r="K212" s="28" t="s">
        <v>734</v>
      </c>
      <c r="L212" s="105" t="str">
        <f t="shared" si="75"/>
        <v>N/A</v>
      </c>
    </row>
    <row r="213" spans="1:12" ht="38.25" x14ac:dyDescent="0.2">
      <c r="A213" s="129" t="s">
        <v>1630</v>
      </c>
      <c r="B213" s="113" t="s">
        <v>213</v>
      </c>
      <c r="C213" s="169">
        <v>0</v>
      </c>
      <c r="D213" s="145" t="str">
        <f t="shared" si="76"/>
        <v>N/A</v>
      </c>
      <c r="E213" s="169">
        <v>0</v>
      </c>
      <c r="F213" s="145" t="str">
        <f t="shared" si="77"/>
        <v>N/A</v>
      </c>
      <c r="G213" s="169">
        <v>0</v>
      </c>
      <c r="H213" s="145" t="str">
        <f t="shared" si="78"/>
        <v>N/A</v>
      </c>
      <c r="I213" s="170" t="s">
        <v>1748</v>
      </c>
      <c r="J213" s="170" t="s">
        <v>1748</v>
      </c>
      <c r="K213" s="161" t="s">
        <v>734</v>
      </c>
      <c r="L213" s="116" t="str">
        <f t="shared" si="75"/>
        <v>N/A</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817648</v>
      </c>
      <c r="D6" s="7" t="str">
        <f t="shared" ref="D6:D39" si="0">IF($B6="N/A","N/A",IF(C6&gt;10,"No",IF(C6&lt;-10,"No","Yes")))</f>
        <v>N/A</v>
      </c>
      <c r="E6" s="1">
        <v>816260</v>
      </c>
      <c r="F6" s="7" t="str">
        <f t="shared" ref="F6:F39" si="1">IF($B6="N/A","N/A",IF(E6&gt;10,"No",IF(E6&lt;-10,"No","Yes")))</f>
        <v>N/A</v>
      </c>
      <c r="G6" s="1">
        <v>844247</v>
      </c>
      <c r="H6" s="7" t="str">
        <f t="shared" ref="H6:H39" si="2">IF($B6="N/A","N/A",IF(G6&gt;10,"No",IF(G6&lt;-10,"No","Yes")))</f>
        <v>N/A</v>
      </c>
      <c r="I6" s="36">
        <v>-0.17</v>
      </c>
      <c r="J6" s="36">
        <v>3.4289999999999998</v>
      </c>
      <c r="K6" s="30" t="s">
        <v>734</v>
      </c>
      <c r="L6" s="105" t="str">
        <f t="shared" ref="L6:L39" si="3">IF(J6="Div by 0", "N/A", IF(K6="N/A","N/A", IF(J6&gt;VALUE(MID(K6,1,2)), "No", IF(J6&lt;-1*VALUE(MID(K6,1,2)), "No", "Yes"))))</f>
        <v>Yes</v>
      </c>
    </row>
    <row r="7" spans="1:12" x14ac:dyDescent="0.2">
      <c r="A7" s="138" t="s">
        <v>4</v>
      </c>
      <c r="B7" s="22" t="s">
        <v>213</v>
      </c>
      <c r="C7" s="23">
        <v>706074</v>
      </c>
      <c r="D7" s="27" t="str">
        <f t="shared" si="0"/>
        <v>N/A</v>
      </c>
      <c r="E7" s="23">
        <v>715195</v>
      </c>
      <c r="F7" s="27" t="str">
        <f t="shared" si="1"/>
        <v>N/A</v>
      </c>
      <c r="G7" s="23">
        <v>729672</v>
      </c>
      <c r="H7" s="27" t="str">
        <f t="shared" si="2"/>
        <v>N/A</v>
      </c>
      <c r="I7" s="8">
        <v>1.292</v>
      </c>
      <c r="J7" s="8">
        <v>2.024</v>
      </c>
      <c r="K7" s="28" t="s">
        <v>734</v>
      </c>
      <c r="L7" s="105" t="str">
        <f t="shared" si="3"/>
        <v>Yes</v>
      </c>
    </row>
    <row r="8" spans="1:12" x14ac:dyDescent="0.2">
      <c r="A8" s="138" t="s">
        <v>359</v>
      </c>
      <c r="B8" s="22" t="s">
        <v>213</v>
      </c>
      <c r="C8" s="4">
        <v>86.354274700000005</v>
      </c>
      <c r="D8" s="27" t="str">
        <f>IF($B8="N/A","N/A",IF(C8&gt;10,"No",IF(C8&lt;-10,"No","Yes")))</f>
        <v>N/A</v>
      </c>
      <c r="E8" s="4">
        <v>87.618528409999996</v>
      </c>
      <c r="F8" s="27" t="str">
        <f t="shared" si="1"/>
        <v>N/A</v>
      </c>
      <c r="G8" s="4">
        <v>86.428734719000005</v>
      </c>
      <c r="H8" s="27" t="str">
        <f t="shared" si="2"/>
        <v>N/A</v>
      </c>
      <c r="I8" s="8">
        <v>1.464</v>
      </c>
      <c r="J8" s="8">
        <v>-1.36</v>
      </c>
      <c r="K8" s="28" t="s">
        <v>734</v>
      </c>
      <c r="L8" s="105" t="str">
        <f t="shared" si="3"/>
        <v>Yes</v>
      </c>
    </row>
    <row r="9" spans="1:12" x14ac:dyDescent="0.2">
      <c r="A9" s="138" t="s">
        <v>83</v>
      </c>
      <c r="B9" s="22" t="s">
        <v>213</v>
      </c>
      <c r="C9" s="23">
        <v>634249.97</v>
      </c>
      <c r="D9" s="27" t="str">
        <f t="shared" si="0"/>
        <v>N/A</v>
      </c>
      <c r="E9" s="23">
        <v>648163.69999999995</v>
      </c>
      <c r="F9" s="27" t="str">
        <f t="shared" si="1"/>
        <v>N/A</v>
      </c>
      <c r="G9" s="23">
        <v>669494.16</v>
      </c>
      <c r="H9" s="27" t="str">
        <f t="shared" si="2"/>
        <v>N/A</v>
      </c>
      <c r="I9" s="8">
        <v>2.194</v>
      </c>
      <c r="J9" s="8">
        <v>3.2909999999999999</v>
      </c>
      <c r="K9" s="28" t="s">
        <v>734</v>
      </c>
      <c r="L9" s="105" t="str">
        <f t="shared" si="3"/>
        <v>Yes</v>
      </c>
    </row>
    <row r="10" spans="1:12" x14ac:dyDescent="0.2">
      <c r="A10" s="138" t="s">
        <v>100</v>
      </c>
      <c r="B10" s="22" t="s">
        <v>213</v>
      </c>
      <c r="C10" s="23">
        <v>2342</v>
      </c>
      <c r="D10" s="27" t="str">
        <f t="shared" si="0"/>
        <v>N/A</v>
      </c>
      <c r="E10" s="23">
        <v>2393</v>
      </c>
      <c r="F10" s="27" t="str">
        <f t="shared" si="1"/>
        <v>N/A</v>
      </c>
      <c r="G10" s="23">
        <v>2681</v>
      </c>
      <c r="H10" s="27" t="str">
        <f t="shared" si="2"/>
        <v>N/A</v>
      </c>
      <c r="I10" s="8">
        <v>2.1779999999999999</v>
      </c>
      <c r="J10" s="8">
        <v>12.04</v>
      </c>
      <c r="K10" s="28" t="s">
        <v>734</v>
      </c>
      <c r="L10" s="105" t="str">
        <f t="shared" si="3"/>
        <v>Yes</v>
      </c>
    </row>
    <row r="11" spans="1:12" x14ac:dyDescent="0.2">
      <c r="A11" s="138" t="s">
        <v>975</v>
      </c>
      <c r="B11" s="22" t="s">
        <v>213</v>
      </c>
      <c r="C11" s="23">
        <v>1115</v>
      </c>
      <c r="D11" s="27" t="str">
        <f t="shared" si="0"/>
        <v>N/A</v>
      </c>
      <c r="E11" s="23">
        <v>1133</v>
      </c>
      <c r="F11" s="27" t="str">
        <f t="shared" si="1"/>
        <v>N/A</v>
      </c>
      <c r="G11" s="23">
        <v>1113</v>
      </c>
      <c r="H11" s="27" t="str">
        <f t="shared" si="2"/>
        <v>N/A</v>
      </c>
      <c r="I11" s="8">
        <v>1.6140000000000001</v>
      </c>
      <c r="J11" s="8">
        <v>-1.77</v>
      </c>
      <c r="K11" s="28" t="s">
        <v>734</v>
      </c>
      <c r="L11" s="105" t="str">
        <f t="shared" si="3"/>
        <v>Yes</v>
      </c>
    </row>
    <row r="12" spans="1:12" x14ac:dyDescent="0.2">
      <c r="A12" s="138" t="s">
        <v>976</v>
      </c>
      <c r="B12" s="22" t="s">
        <v>213</v>
      </c>
      <c r="C12" s="23">
        <v>0</v>
      </c>
      <c r="D12" s="27" t="str">
        <f t="shared" si="0"/>
        <v>N/A</v>
      </c>
      <c r="E12" s="23">
        <v>0</v>
      </c>
      <c r="F12" s="27" t="str">
        <f t="shared" si="1"/>
        <v>N/A</v>
      </c>
      <c r="G12" s="23">
        <v>0</v>
      </c>
      <c r="H12" s="27" t="str">
        <f t="shared" si="2"/>
        <v>N/A</v>
      </c>
      <c r="I12" s="8" t="s">
        <v>1748</v>
      </c>
      <c r="J12" s="8" t="s">
        <v>1748</v>
      </c>
      <c r="K12" s="28" t="s">
        <v>734</v>
      </c>
      <c r="L12" s="105" t="str">
        <f t="shared" si="3"/>
        <v>N/A</v>
      </c>
    </row>
    <row r="13" spans="1:12" x14ac:dyDescent="0.2">
      <c r="A13" s="138" t="s">
        <v>977</v>
      </c>
      <c r="B13" s="22" t="s">
        <v>213</v>
      </c>
      <c r="C13" s="23">
        <v>695</v>
      </c>
      <c r="D13" s="27" t="str">
        <f t="shared" si="0"/>
        <v>N/A</v>
      </c>
      <c r="E13" s="23">
        <v>730</v>
      </c>
      <c r="F13" s="27" t="str">
        <f t="shared" si="1"/>
        <v>N/A</v>
      </c>
      <c r="G13" s="23">
        <v>842</v>
      </c>
      <c r="H13" s="27" t="str">
        <f t="shared" si="2"/>
        <v>N/A</v>
      </c>
      <c r="I13" s="8">
        <v>5.0359999999999996</v>
      </c>
      <c r="J13" s="8">
        <v>15.34</v>
      </c>
      <c r="K13" s="28" t="s">
        <v>734</v>
      </c>
      <c r="L13" s="105" t="str">
        <f t="shared" si="3"/>
        <v>Yes</v>
      </c>
    </row>
    <row r="14" spans="1:12" x14ac:dyDescent="0.2">
      <c r="A14" s="138" t="s">
        <v>978</v>
      </c>
      <c r="B14" s="22" t="s">
        <v>213</v>
      </c>
      <c r="C14" s="23">
        <v>532</v>
      </c>
      <c r="D14" s="27" t="str">
        <f t="shared" si="0"/>
        <v>N/A</v>
      </c>
      <c r="E14" s="23">
        <v>530</v>
      </c>
      <c r="F14" s="27" t="str">
        <f t="shared" si="1"/>
        <v>N/A</v>
      </c>
      <c r="G14" s="23">
        <v>726</v>
      </c>
      <c r="H14" s="27" t="str">
        <f t="shared" si="2"/>
        <v>N/A</v>
      </c>
      <c r="I14" s="8">
        <v>-0.376</v>
      </c>
      <c r="J14" s="8">
        <v>36.979999999999997</v>
      </c>
      <c r="K14" s="28" t="s">
        <v>734</v>
      </c>
      <c r="L14" s="105" t="str">
        <f t="shared" si="3"/>
        <v>No</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71433</v>
      </c>
      <c r="D16" s="27" t="str">
        <f t="shared" si="0"/>
        <v>N/A</v>
      </c>
      <c r="E16" s="23">
        <v>70526</v>
      </c>
      <c r="F16" s="27" t="str">
        <f t="shared" si="1"/>
        <v>N/A</v>
      </c>
      <c r="G16" s="23">
        <v>73055</v>
      </c>
      <c r="H16" s="27" t="str">
        <f t="shared" si="2"/>
        <v>N/A</v>
      </c>
      <c r="I16" s="8">
        <v>-1.27</v>
      </c>
      <c r="J16" s="8">
        <v>3.5859999999999999</v>
      </c>
      <c r="K16" s="28" t="s">
        <v>734</v>
      </c>
      <c r="L16" s="105" t="str">
        <f t="shared" si="3"/>
        <v>Yes</v>
      </c>
    </row>
    <row r="17" spans="1:12" x14ac:dyDescent="0.2">
      <c r="A17" s="137" t="s">
        <v>980</v>
      </c>
      <c r="B17" s="22" t="s">
        <v>213</v>
      </c>
      <c r="C17" s="23">
        <v>58192</v>
      </c>
      <c r="D17" s="27" t="str">
        <f t="shared" si="0"/>
        <v>N/A</v>
      </c>
      <c r="E17" s="23">
        <v>58165</v>
      </c>
      <c r="F17" s="27" t="str">
        <f t="shared" si="1"/>
        <v>N/A</v>
      </c>
      <c r="G17" s="23">
        <v>54326</v>
      </c>
      <c r="H17" s="27" t="str">
        <f t="shared" si="2"/>
        <v>N/A</v>
      </c>
      <c r="I17" s="8">
        <v>-4.5999999999999999E-2</v>
      </c>
      <c r="J17" s="8">
        <v>-6.6</v>
      </c>
      <c r="K17" s="28" t="s">
        <v>734</v>
      </c>
      <c r="L17" s="105" t="str">
        <f t="shared" si="3"/>
        <v>Yes</v>
      </c>
    </row>
    <row r="18" spans="1:12" x14ac:dyDescent="0.2">
      <c r="A18" s="137" t="s">
        <v>981</v>
      </c>
      <c r="B18" s="22" t="s">
        <v>213</v>
      </c>
      <c r="C18" s="23">
        <v>0</v>
      </c>
      <c r="D18" s="27" t="str">
        <f t="shared" si="0"/>
        <v>N/A</v>
      </c>
      <c r="E18" s="23">
        <v>0</v>
      </c>
      <c r="F18" s="27" t="str">
        <f t="shared" si="1"/>
        <v>N/A</v>
      </c>
      <c r="G18" s="23">
        <v>0</v>
      </c>
      <c r="H18" s="27" t="str">
        <f t="shared" si="2"/>
        <v>N/A</v>
      </c>
      <c r="I18" s="8" t="s">
        <v>1748</v>
      </c>
      <c r="J18" s="8" t="s">
        <v>1748</v>
      </c>
      <c r="K18" s="28" t="s">
        <v>734</v>
      </c>
      <c r="L18" s="105" t="str">
        <f t="shared" si="3"/>
        <v>N/A</v>
      </c>
    </row>
    <row r="19" spans="1:12" x14ac:dyDescent="0.2">
      <c r="A19" s="137" t="s">
        <v>982</v>
      </c>
      <c r="B19" s="22" t="s">
        <v>213</v>
      </c>
      <c r="C19" s="23">
        <v>9584</v>
      </c>
      <c r="D19" s="27" t="str">
        <f t="shared" si="0"/>
        <v>N/A</v>
      </c>
      <c r="E19" s="23">
        <v>8828</v>
      </c>
      <c r="F19" s="27" t="str">
        <f t="shared" si="1"/>
        <v>N/A</v>
      </c>
      <c r="G19" s="23">
        <v>11530</v>
      </c>
      <c r="H19" s="27" t="str">
        <f t="shared" si="2"/>
        <v>N/A</v>
      </c>
      <c r="I19" s="8">
        <v>-7.89</v>
      </c>
      <c r="J19" s="8">
        <v>30.61</v>
      </c>
      <c r="K19" s="28" t="s">
        <v>734</v>
      </c>
      <c r="L19" s="105" t="str">
        <f t="shared" si="3"/>
        <v>No</v>
      </c>
    </row>
    <row r="20" spans="1:12" x14ac:dyDescent="0.2">
      <c r="A20" s="137" t="s">
        <v>983</v>
      </c>
      <c r="B20" s="22" t="s">
        <v>213</v>
      </c>
      <c r="C20" s="23">
        <v>3630</v>
      </c>
      <c r="D20" s="27" t="str">
        <f t="shared" si="0"/>
        <v>N/A</v>
      </c>
      <c r="E20" s="23">
        <v>3524</v>
      </c>
      <c r="F20" s="27" t="str">
        <f t="shared" si="1"/>
        <v>N/A</v>
      </c>
      <c r="G20" s="23">
        <v>7196</v>
      </c>
      <c r="H20" s="27" t="str">
        <f t="shared" si="2"/>
        <v>N/A</v>
      </c>
      <c r="I20" s="8">
        <v>-2.92</v>
      </c>
      <c r="J20" s="8">
        <v>104.2</v>
      </c>
      <c r="K20" s="28" t="s">
        <v>734</v>
      </c>
      <c r="L20" s="105" t="str">
        <f t="shared" si="3"/>
        <v>No</v>
      </c>
    </row>
    <row r="21" spans="1:12" x14ac:dyDescent="0.2">
      <c r="A21" s="128" t="s">
        <v>984</v>
      </c>
      <c r="B21" s="22" t="s">
        <v>213</v>
      </c>
      <c r="C21" s="23">
        <v>27</v>
      </c>
      <c r="D21" s="27" t="str">
        <f t="shared" si="0"/>
        <v>N/A</v>
      </c>
      <c r="E21" s="23">
        <v>11</v>
      </c>
      <c r="F21" s="27" t="str">
        <f t="shared" si="1"/>
        <v>N/A</v>
      </c>
      <c r="G21" s="23">
        <v>11</v>
      </c>
      <c r="H21" s="27" t="str">
        <f t="shared" si="2"/>
        <v>N/A</v>
      </c>
      <c r="I21" s="8">
        <v>-66.7</v>
      </c>
      <c r="J21" s="8">
        <v>-66.7</v>
      </c>
      <c r="K21" s="28" t="s">
        <v>734</v>
      </c>
      <c r="L21" s="105" t="str">
        <f t="shared" si="3"/>
        <v>No</v>
      </c>
    </row>
    <row r="22" spans="1:12" x14ac:dyDescent="0.2">
      <c r="A22" s="137" t="s">
        <v>1690</v>
      </c>
      <c r="B22" s="22" t="s">
        <v>213</v>
      </c>
      <c r="C22" s="23">
        <v>586765</v>
      </c>
      <c r="D22" s="27" t="str">
        <f t="shared" si="0"/>
        <v>N/A</v>
      </c>
      <c r="E22" s="23">
        <v>584655</v>
      </c>
      <c r="F22" s="27" t="str">
        <f t="shared" si="1"/>
        <v>N/A</v>
      </c>
      <c r="G22" s="23">
        <v>625181</v>
      </c>
      <c r="H22" s="27" t="str">
        <f t="shared" si="2"/>
        <v>N/A</v>
      </c>
      <c r="I22" s="8">
        <v>-0.36</v>
      </c>
      <c r="J22" s="8">
        <v>6.9320000000000004</v>
      </c>
      <c r="K22" s="28" t="s">
        <v>734</v>
      </c>
      <c r="L22" s="105" t="str">
        <f t="shared" si="3"/>
        <v>Yes</v>
      </c>
    </row>
    <row r="23" spans="1:12" x14ac:dyDescent="0.2">
      <c r="A23" s="137" t="s">
        <v>985</v>
      </c>
      <c r="B23" s="22" t="s">
        <v>213</v>
      </c>
      <c r="C23" s="23">
        <v>53878</v>
      </c>
      <c r="D23" s="27" t="str">
        <f t="shared" si="0"/>
        <v>N/A</v>
      </c>
      <c r="E23" s="23">
        <v>50897</v>
      </c>
      <c r="F23" s="27" t="str">
        <f t="shared" si="1"/>
        <v>N/A</v>
      </c>
      <c r="G23" s="23">
        <v>366368</v>
      </c>
      <c r="H23" s="27" t="str">
        <f t="shared" si="2"/>
        <v>N/A</v>
      </c>
      <c r="I23" s="8">
        <v>-5.53</v>
      </c>
      <c r="J23" s="8">
        <v>619.79999999999995</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37" t="s">
        <v>987</v>
      </c>
      <c r="B25" s="22" t="s">
        <v>213</v>
      </c>
      <c r="C25" s="23">
        <v>0</v>
      </c>
      <c r="D25" s="27" t="str">
        <f t="shared" si="0"/>
        <v>N/A</v>
      </c>
      <c r="E25" s="23">
        <v>0</v>
      </c>
      <c r="F25" s="27" t="str">
        <f t="shared" si="1"/>
        <v>N/A</v>
      </c>
      <c r="G25" s="23">
        <v>0</v>
      </c>
      <c r="H25" s="27" t="str">
        <f t="shared" si="2"/>
        <v>N/A</v>
      </c>
      <c r="I25" s="8" t="s">
        <v>1748</v>
      </c>
      <c r="J25" s="8" t="s">
        <v>1748</v>
      </c>
      <c r="K25" s="28" t="s">
        <v>734</v>
      </c>
      <c r="L25" s="105" t="str">
        <f t="shared" si="3"/>
        <v>N/A</v>
      </c>
    </row>
    <row r="26" spans="1:12" x14ac:dyDescent="0.2">
      <c r="A26" s="137" t="s">
        <v>988</v>
      </c>
      <c r="B26" s="22" t="s">
        <v>213</v>
      </c>
      <c r="C26" s="23">
        <v>522024</v>
      </c>
      <c r="D26" s="27" t="str">
        <f t="shared" si="0"/>
        <v>N/A</v>
      </c>
      <c r="E26" s="23">
        <v>522785</v>
      </c>
      <c r="F26" s="27" t="str">
        <f t="shared" si="1"/>
        <v>N/A</v>
      </c>
      <c r="G26" s="23">
        <v>240499</v>
      </c>
      <c r="H26" s="27" t="str">
        <f t="shared" si="2"/>
        <v>N/A</v>
      </c>
      <c r="I26" s="8">
        <v>0.14580000000000001</v>
      </c>
      <c r="J26" s="8">
        <v>-54</v>
      </c>
      <c r="K26" s="28" t="s">
        <v>734</v>
      </c>
      <c r="L26" s="105" t="str">
        <f t="shared" si="3"/>
        <v>No</v>
      </c>
    </row>
    <row r="27" spans="1:12" x14ac:dyDescent="0.2">
      <c r="A27" s="137" t="s">
        <v>989</v>
      </c>
      <c r="B27" s="22" t="s">
        <v>213</v>
      </c>
      <c r="C27" s="23">
        <v>1844</v>
      </c>
      <c r="D27" s="27" t="str">
        <f t="shared" si="0"/>
        <v>N/A</v>
      </c>
      <c r="E27" s="23">
        <v>1765</v>
      </c>
      <c r="F27" s="27" t="str">
        <f t="shared" si="1"/>
        <v>N/A</v>
      </c>
      <c r="G27" s="23">
        <v>3152</v>
      </c>
      <c r="H27" s="27" t="str">
        <f t="shared" si="2"/>
        <v>N/A</v>
      </c>
      <c r="I27" s="8">
        <v>-4.28</v>
      </c>
      <c r="J27" s="8">
        <v>78.58</v>
      </c>
      <c r="K27" s="28" t="s">
        <v>734</v>
      </c>
      <c r="L27" s="105" t="str">
        <f t="shared" si="3"/>
        <v>No</v>
      </c>
    </row>
    <row r="28" spans="1:12" x14ac:dyDescent="0.2">
      <c r="A28" s="156" t="s">
        <v>990</v>
      </c>
      <c r="B28" s="22" t="s">
        <v>213</v>
      </c>
      <c r="C28" s="23">
        <v>9016</v>
      </c>
      <c r="D28" s="27" t="str">
        <f t="shared" si="0"/>
        <v>N/A</v>
      </c>
      <c r="E28" s="23">
        <v>9207</v>
      </c>
      <c r="F28" s="27" t="str">
        <f t="shared" si="1"/>
        <v>N/A</v>
      </c>
      <c r="G28" s="23">
        <v>14918</v>
      </c>
      <c r="H28" s="27" t="str">
        <f t="shared" si="2"/>
        <v>N/A</v>
      </c>
      <c r="I28" s="8">
        <v>2.1179999999999999</v>
      </c>
      <c r="J28" s="8">
        <v>62.03</v>
      </c>
      <c r="K28" s="28" t="s">
        <v>734</v>
      </c>
      <c r="L28" s="105" t="str">
        <f t="shared" si="3"/>
        <v>No</v>
      </c>
    </row>
    <row r="29" spans="1:12" x14ac:dyDescent="0.2">
      <c r="A29" s="156" t="s">
        <v>991</v>
      </c>
      <c r="B29" s="22" t="s">
        <v>213</v>
      </c>
      <c r="C29" s="23">
        <v>11</v>
      </c>
      <c r="D29" s="27" t="str">
        <f t="shared" si="0"/>
        <v>N/A</v>
      </c>
      <c r="E29" s="23">
        <v>11</v>
      </c>
      <c r="F29" s="27" t="str">
        <f t="shared" si="1"/>
        <v>N/A</v>
      </c>
      <c r="G29" s="23">
        <v>244</v>
      </c>
      <c r="H29" s="27" t="str">
        <f t="shared" si="2"/>
        <v>N/A</v>
      </c>
      <c r="I29" s="8">
        <v>-66.7</v>
      </c>
      <c r="J29" s="8">
        <v>24300</v>
      </c>
      <c r="K29" s="28" t="s">
        <v>734</v>
      </c>
      <c r="L29" s="105" t="str">
        <f t="shared" si="3"/>
        <v>No</v>
      </c>
    </row>
    <row r="30" spans="1:12" x14ac:dyDescent="0.2">
      <c r="A30" s="156" t="s">
        <v>106</v>
      </c>
      <c r="B30" s="22" t="s">
        <v>213</v>
      </c>
      <c r="C30" s="23">
        <v>157108</v>
      </c>
      <c r="D30" s="27" t="str">
        <f t="shared" si="0"/>
        <v>N/A</v>
      </c>
      <c r="E30" s="23">
        <v>158686</v>
      </c>
      <c r="F30" s="27" t="str">
        <f t="shared" si="1"/>
        <v>N/A</v>
      </c>
      <c r="G30" s="23">
        <v>143265</v>
      </c>
      <c r="H30" s="27" t="str">
        <f t="shared" si="2"/>
        <v>N/A</v>
      </c>
      <c r="I30" s="8">
        <v>1.004</v>
      </c>
      <c r="J30" s="8">
        <v>-9.7200000000000006</v>
      </c>
      <c r="K30" s="28" t="s">
        <v>734</v>
      </c>
      <c r="L30" s="105" t="str">
        <f t="shared" si="3"/>
        <v>Yes</v>
      </c>
    </row>
    <row r="31" spans="1:12" x14ac:dyDescent="0.2">
      <c r="A31" s="168" t="s">
        <v>992</v>
      </c>
      <c r="B31" s="22" t="s">
        <v>213</v>
      </c>
      <c r="C31" s="23">
        <v>86607</v>
      </c>
      <c r="D31" s="27" t="str">
        <f t="shared" si="0"/>
        <v>N/A</v>
      </c>
      <c r="E31" s="23">
        <v>90416</v>
      </c>
      <c r="F31" s="27" t="str">
        <f t="shared" si="1"/>
        <v>N/A</v>
      </c>
      <c r="G31" s="23">
        <v>91472</v>
      </c>
      <c r="H31" s="27" t="str">
        <f t="shared" si="2"/>
        <v>N/A</v>
      </c>
      <c r="I31" s="8">
        <v>4.3979999999999997</v>
      </c>
      <c r="J31" s="8">
        <v>1.1679999999999999</v>
      </c>
      <c r="K31" s="28" t="s">
        <v>734</v>
      </c>
      <c r="L31" s="105" t="str">
        <f t="shared" si="3"/>
        <v>Yes</v>
      </c>
    </row>
    <row r="32" spans="1:12" x14ac:dyDescent="0.2">
      <c r="A32" s="168" t="s">
        <v>993</v>
      </c>
      <c r="B32" s="22" t="s">
        <v>213</v>
      </c>
      <c r="C32" s="23">
        <v>0</v>
      </c>
      <c r="D32" s="27" t="str">
        <f t="shared" si="0"/>
        <v>N/A</v>
      </c>
      <c r="E32" s="23">
        <v>0</v>
      </c>
      <c r="F32" s="27" t="str">
        <f t="shared" si="1"/>
        <v>N/A</v>
      </c>
      <c r="G32" s="23">
        <v>0</v>
      </c>
      <c r="H32" s="27" t="str">
        <f t="shared" si="2"/>
        <v>N/A</v>
      </c>
      <c r="I32" s="8" t="s">
        <v>1748</v>
      </c>
      <c r="J32" s="8" t="s">
        <v>1748</v>
      </c>
      <c r="K32" s="28" t="s">
        <v>734</v>
      </c>
      <c r="L32" s="105" t="str">
        <f t="shared" si="3"/>
        <v>N/A</v>
      </c>
    </row>
    <row r="33" spans="1:12" x14ac:dyDescent="0.2">
      <c r="A33" s="168" t="s">
        <v>994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995</v>
      </c>
      <c r="B34" s="22" t="s">
        <v>213</v>
      </c>
      <c r="C34" s="23">
        <v>47290</v>
      </c>
      <c r="D34" s="27" t="str">
        <f t="shared" si="0"/>
        <v>N/A</v>
      </c>
      <c r="E34" s="23">
        <v>46653</v>
      </c>
      <c r="F34" s="27" t="str">
        <f t="shared" si="1"/>
        <v>N/A</v>
      </c>
      <c r="G34" s="23">
        <v>39357</v>
      </c>
      <c r="H34" s="27" t="str">
        <f t="shared" si="2"/>
        <v>N/A</v>
      </c>
      <c r="I34" s="8">
        <v>-1.35</v>
      </c>
      <c r="J34" s="8">
        <v>-15.6</v>
      </c>
      <c r="K34" s="28" t="s">
        <v>734</v>
      </c>
      <c r="L34" s="105" t="str">
        <f t="shared" si="3"/>
        <v>Yes</v>
      </c>
    </row>
    <row r="35" spans="1:12" x14ac:dyDescent="0.2">
      <c r="A35" s="168" t="s">
        <v>996</v>
      </c>
      <c r="B35" s="22" t="s">
        <v>213</v>
      </c>
      <c r="C35" s="23">
        <v>1199</v>
      </c>
      <c r="D35" s="27" t="str">
        <f t="shared" si="0"/>
        <v>N/A</v>
      </c>
      <c r="E35" s="23">
        <v>997</v>
      </c>
      <c r="F35" s="27" t="str">
        <f t="shared" si="1"/>
        <v>N/A</v>
      </c>
      <c r="G35" s="23">
        <v>1576</v>
      </c>
      <c r="H35" s="27" t="str">
        <f t="shared" si="2"/>
        <v>N/A</v>
      </c>
      <c r="I35" s="8">
        <v>-16.8</v>
      </c>
      <c r="J35" s="8">
        <v>58.07</v>
      </c>
      <c r="K35" s="28" t="s">
        <v>734</v>
      </c>
      <c r="L35" s="105" t="str">
        <f t="shared" si="3"/>
        <v>No</v>
      </c>
    </row>
    <row r="36" spans="1:12" x14ac:dyDescent="0.2">
      <c r="A36" s="168" t="s">
        <v>997</v>
      </c>
      <c r="B36" s="22" t="s">
        <v>213</v>
      </c>
      <c r="C36" s="23">
        <v>22012</v>
      </c>
      <c r="D36" s="27" t="str">
        <f t="shared" si="0"/>
        <v>N/A</v>
      </c>
      <c r="E36" s="23">
        <v>20620</v>
      </c>
      <c r="F36" s="27" t="str">
        <f t="shared" si="1"/>
        <v>N/A</v>
      </c>
      <c r="G36" s="23">
        <v>10860</v>
      </c>
      <c r="H36" s="27" t="str">
        <f t="shared" si="2"/>
        <v>N/A</v>
      </c>
      <c r="I36" s="8">
        <v>-6.32</v>
      </c>
      <c r="J36" s="8">
        <v>-47.3</v>
      </c>
      <c r="K36" s="28" t="s">
        <v>734</v>
      </c>
      <c r="L36" s="105" t="str">
        <f t="shared" si="3"/>
        <v>No</v>
      </c>
    </row>
    <row r="37" spans="1:12" x14ac:dyDescent="0.2">
      <c r="A37" s="168" t="s">
        <v>122</v>
      </c>
      <c r="B37" s="22" t="s">
        <v>213</v>
      </c>
      <c r="C37" s="23">
        <v>703</v>
      </c>
      <c r="D37" s="27" t="str">
        <f t="shared" si="0"/>
        <v>N/A</v>
      </c>
      <c r="E37" s="23">
        <v>553</v>
      </c>
      <c r="F37" s="27" t="str">
        <f t="shared" si="1"/>
        <v>N/A</v>
      </c>
      <c r="G37" s="23">
        <v>892</v>
      </c>
      <c r="H37" s="27" t="str">
        <f t="shared" si="2"/>
        <v>N/A</v>
      </c>
      <c r="I37" s="8">
        <v>-21.3</v>
      </c>
      <c r="J37" s="8">
        <v>61.3</v>
      </c>
      <c r="K37" s="28" t="s">
        <v>734</v>
      </c>
      <c r="L37" s="105" t="str">
        <f t="shared" si="3"/>
        <v>No</v>
      </c>
    </row>
    <row r="38" spans="1:12" x14ac:dyDescent="0.2">
      <c r="A38" s="168" t="s">
        <v>84</v>
      </c>
      <c r="B38" s="22" t="s">
        <v>213</v>
      </c>
      <c r="C38" s="29">
        <v>2710464173</v>
      </c>
      <c r="D38" s="27" t="str">
        <f t="shared" si="0"/>
        <v>N/A</v>
      </c>
      <c r="E38" s="29">
        <v>2816805678</v>
      </c>
      <c r="F38" s="27" t="str">
        <f t="shared" si="1"/>
        <v>N/A</v>
      </c>
      <c r="G38" s="29">
        <v>2788049530</v>
      </c>
      <c r="H38" s="27" t="str">
        <f t="shared" si="2"/>
        <v>N/A</v>
      </c>
      <c r="I38" s="8">
        <v>3.923</v>
      </c>
      <c r="J38" s="8">
        <v>-1.02</v>
      </c>
      <c r="K38" s="28" t="s">
        <v>734</v>
      </c>
      <c r="L38" s="105" t="str">
        <f t="shared" si="3"/>
        <v>Yes</v>
      </c>
    </row>
    <row r="39" spans="1:12" x14ac:dyDescent="0.2">
      <c r="A39" s="168" t="s">
        <v>1276</v>
      </c>
      <c r="B39" s="22" t="s">
        <v>213</v>
      </c>
      <c r="C39" s="29">
        <v>3314.9523669999999</v>
      </c>
      <c r="D39" s="27" t="str">
        <f t="shared" si="0"/>
        <v>N/A</v>
      </c>
      <c r="E39" s="29">
        <v>3450.8682012999998</v>
      </c>
      <c r="F39" s="27" t="str">
        <f t="shared" si="1"/>
        <v>N/A</v>
      </c>
      <c r="G39" s="29">
        <v>3302.4097569</v>
      </c>
      <c r="H39" s="27" t="str">
        <f t="shared" si="2"/>
        <v>N/A</v>
      </c>
      <c r="I39" s="8">
        <v>4.0999999999999996</v>
      </c>
      <c r="J39" s="8">
        <v>-4.3</v>
      </c>
      <c r="K39" s="28" t="s">
        <v>734</v>
      </c>
      <c r="L39" s="105" t="str">
        <f t="shared" si="3"/>
        <v>Yes</v>
      </c>
    </row>
    <row r="40" spans="1:12" x14ac:dyDescent="0.2">
      <c r="A40" s="168" t="s">
        <v>1277</v>
      </c>
      <c r="B40" s="22" t="s">
        <v>213</v>
      </c>
      <c r="C40" s="29">
        <v>3838.7820158</v>
      </c>
      <c r="D40" s="27" t="str">
        <f>IF($B40="N/A","N/A",IF(C40&gt;10,"No",IF(C40&lt;-10,"No","Yes")))</f>
        <v>N/A</v>
      </c>
      <c r="E40" s="29">
        <v>3938.5142206</v>
      </c>
      <c r="F40" s="27" t="str">
        <f>IF($B40="N/A","N/A",IF(E40&gt;10,"No",IF(E40&lt;-10,"No","Yes")))</f>
        <v>N/A</v>
      </c>
      <c r="G40" s="29">
        <v>3820.9627476000001</v>
      </c>
      <c r="H40" s="27" t="str">
        <f>IF($B40="N/A","N/A",IF(G40&gt;10,"No",IF(G40&lt;-10,"No","Yes")))</f>
        <v>N/A</v>
      </c>
      <c r="I40" s="8">
        <v>2.5979999999999999</v>
      </c>
      <c r="J40" s="8">
        <v>-2.98</v>
      </c>
      <c r="K40" s="28" t="s">
        <v>734</v>
      </c>
      <c r="L40" s="105" t="str">
        <f>IF(J40="Div by 0", "N/A", IF(K40="N/A","N/A", IF(J40&gt;VALUE(MID(K40,1,2)), "No", IF(J40&lt;-1*VALUE(MID(K40,1,2)), "No", "Yes"))))</f>
        <v>Yes</v>
      </c>
    </row>
    <row r="41" spans="1:12" x14ac:dyDescent="0.2">
      <c r="A41" s="168" t="s">
        <v>107</v>
      </c>
      <c r="B41" s="22" t="s">
        <v>213</v>
      </c>
      <c r="C41" s="29">
        <v>40693312</v>
      </c>
      <c r="D41" s="27" t="str">
        <f t="shared" ref="D41:D44" si="4">IF($B41="N/A","N/A",IF(C41&gt;10,"No",IF(C41&lt;-10,"No","Yes")))</f>
        <v>N/A</v>
      </c>
      <c r="E41" s="29">
        <v>42840041</v>
      </c>
      <c r="F41" s="27" t="str">
        <f t="shared" ref="F41:F44" si="5">IF($B41="N/A","N/A",IF(E41&gt;10,"No",IF(E41&lt;-10,"No","Yes")))</f>
        <v>N/A</v>
      </c>
      <c r="G41" s="29">
        <v>38268189</v>
      </c>
      <c r="H41" s="27" t="str">
        <f t="shared" ref="H41:H44" si="6">IF($B41="N/A","N/A",IF(G41&gt;10,"No",IF(G41&lt;-10,"No","Yes")))</f>
        <v>N/A</v>
      </c>
      <c r="I41" s="8">
        <v>5.2750000000000004</v>
      </c>
      <c r="J41" s="8">
        <v>-10.7</v>
      </c>
      <c r="K41" s="28" t="s">
        <v>734</v>
      </c>
      <c r="L41" s="105" t="str">
        <f t="shared" ref="L41:L43" si="7">IF(J41="Div by 0", "N/A", IF(K41="N/A","N/A", IF(J41&gt;VALUE(MID(K41,1,2)), "No", IF(J41&lt;-1*VALUE(MID(K41,1,2)), "No", "Yes"))))</f>
        <v>Yes</v>
      </c>
    </row>
    <row r="42" spans="1:12" x14ac:dyDescent="0.2">
      <c r="A42" s="168" t="s">
        <v>158</v>
      </c>
      <c r="B42" s="30" t="s">
        <v>217</v>
      </c>
      <c r="C42" s="1">
        <v>0</v>
      </c>
      <c r="D42" s="27" t="str">
        <f>IF($B42="N/A","N/A",IF(C42&gt;0,"No",IF(C42&lt;0,"No","Yes")))</f>
        <v>Yes</v>
      </c>
      <c r="E42" s="1">
        <v>0</v>
      </c>
      <c r="F42" s="27" t="str">
        <f>IF($B42="N/A","N/A",IF(E42&gt;0,"No",IF(E42&lt;0,"No","Yes")))</f>
        <v>Yes</v>
      </c>
      <c r="G42" s="1">
        <v>0</v>
      </c>
      <c r="H42" s="27" t="str">
        <f>IF($B42="N/A","N/A",IF(G42&gt;0,"No",IF(G42&lt;0,"No","Yes")))</f>
        <v>Yes</v>
      </c>
      <c r="I42" s="8" t="s">
        <v>1748</v>
      </c>
      <c r="J42" s="8" t="s">
        <v>1748</v>
      </c>
      <c r="K42" s="28" t="s">
        <v>734</v>
      </c>
      <c r="L42" s="105" t="str">
        <f t="shared" si="7"/>
        <v>N/A</v>
      </c>
    </row>
    <row r="43" spans="1:12" x14ac:dyDescent="0.2">
      <c r="A43" s="168" t="s">
        <v>156</v>
      </c>
      <c r="B43" s="22" t="s">
        <v>213</v>
      </c>
      <c r="C43" s="29">
        <v>0</v>
      </c>
      <c r="D43" s="27" t="str">
        <f t="shared" si="4"/>
        <v>N/A</v>
      </c>
      <c r="E43" s="29">
        <v>0</v>
      </c>
      <c r="F43" s="27" t="str">
        <f t="shared" si="5"/>
        <v>N/A</v>
      </c>
      <c r="G43" s="29">
        <v>0</v>
      </c>
      <c r="H43" s="27" t="str">
        <f t="shared" si="6"/>
        <v>N/A</v>
      </c>
      <c r="I43" s="8" t="s">
        <v>1748</v>
      </c>
      <c r="J43" s="8" t="s">
        <v>1748</v>
      </c>
      <c r="K43" s="28" t="s">
        <v>734</v>
      </c>
      <c r="L43" s="105" t="str">
        <f t="shared" si="7"/>
        <v>N/A</v>
      </c>
    </row>
    <row r="44" spans="1:12" x14ac:dyDescent="0.2">
      <c r="A44" s="168" t="s">
        <v>1278</v>
      </c>
      <c r="B44" s="22" t="s">
        <v>213</v>
      </c>
      <c r="C44" s="29" t="s">
        <v>1748</v>
      </c>
      <c r="D44" s="27" t="str">
        <f t="shared" si="4"/>
        <v>N/A</v>
      </c>
      <c r="E44" s="29" t="s">
        <v>1748</v>
      </c>
      <c r="F44" s="27" t="str">
        <f t="shared" si="5"/>
        <v>N/A</v>
      </c>
      <c r="G44" s="29" t="s">
        <v>1748</v>
      </c>
      <c r="H44" s="27" t="str">
        <f t="shared" si="6"/>
        <v>N/A</v>
      </c>
      <c r="I44" s="8" t="s">
        <v>1748</v>
      </c>
      <c r="J44" s="8" t="s">
        <v>1748</v>
      </c>
      <c r="K44" s="28" t="s">
        <v>734</v>
      </c>
      <c r="L44" s="105" t="str">
        <f>IF(J44="Div by 0", "N/A", IF(OR(J44="N/A",K44="N/A"),"N/A", IF(J44&gt;VALUE(MID(K44,1,2)), "No", IF(J44&lt;-1*VALUE(MID(K44,1,2)), "No", "Yes"))))</f>
        <v>N/A</v>
      </c>
    </row>
    <row r="45" spans="1:12" x14ac:dyDescent="0.2">
      <c r="A45" s="168" t="s">
        <v>1279</v>
      </c>
      <c r="B45" s="22" t="s">
        <v>213</v>
      </c>
      <c r="C45" s="29">
        <v>14039.220325</v>
      </c>
      <c r="D45" s="27" t="str">
        <f t="shared" ref="D45:D71" si="8">IF($B45="N/A","N/A",IF(C45&gt;10,"No",IF(C45&lt;-10,"No","Yes")))</f>
        <v>N/A</v>
      </c>
      <c r="E45" s="29">
        <v>14864.977852</v>
      </c>
      <c r="F45" s="27" t="str">
        <f t="shared" ref="F45:F71" si="9">IF($B45="N/A","N/A",IF(E45&gt;10,"No",IF(E45&lt;-10,"No","Yes")))</f>
        <v>N/A</v>
      </c>
      <c r="G45" s="29">
        <v>12979.800821000001</v>
      </c>
      <c r="H45" s="27" t="str">
        <f t="shared" ref="H45:H71" si="10">IF($B45="N/A","N/A",IF(G45&gt;10,"No",IF(G45&lt;-10,"No","Yes")))</f>
        <v>N/A</v>
      </c>
      <c r="I45" s="8">
        <v>5.8819999999999997</v>
      </c>
      <c r="J45" s="8">
        <v>-12.7</v>
      </c>
      <c r="K45" s="28" t="s">
        <v>734</v>
      </c>
      <c r="L45" s="105" t="str">
        <f t="shared" ref="L45:L71" si="11">IF(J45="Div by 0", "N/A", IF(K45="N/A","N/A", IF(J45&gt;VALUE(MID(K45,1,2)), "No", IF(J45&lt;-1*VALUE(MID(K45,1,2)), "No", "Yes"))))</f>
        <v>Yes</v>
      </c>
    </row>
    <row r="46" spans="1:12" x14ac:dyDescent="0.2">
      <c r="A46" s="168" t="s">
        <v>1280</v>
      </c>
      <c r="B46" s="22" t="s">
        <v>213</v>
      </c>
      <c r="C46" s="29">
        <v>8090.6645740000004</v>
      </c>
      <c r="D46" s="27" t="str">
        <f t="shared" si="8"/>
        <v>N/A</v>
      </c>
      <c r="E46" s="29">
        <v>8412.0423654000006</v>
      </c>
      <c r="F46" s="27" t="str">
        <f t="shared" si="9"/>
        <v>N/A</v>
      </c>
      <c r="G46" s="29">
        <v>17806.931715999999</v>
      </c>
      <c r="H46" s="27" t="str">
        <f t="shared" si="10"/>
        <v>N/A</v>
      </c>
      <c r="I46" s="8">
        <v>3.972</v>
      </c>
      <c r="J46" s="8">
        <v>111.7</v>
      </c>
      <c r="K46" s="28" t="s">
        <v>734</v>
      </c>
      <c r="L46" s="105" t="str">
        <f t="shared" si="11"/>
        <v>No</v>
      </c>
    </row>
    <row r="47" spans="1:12" x14ac:dyDescent="0.2">
      <c r="A47" s="168" t="s">
        <v>1281</v>
      </c>
      <c r="B47" s="22" t="s">
        <v>213</v>
      </c>
      <c r="C47" s="29" t="s">
        <v>1748</v>
      </c>
      <c r="D47" s="27" t="str">
        <f t="shared" si="8"/>
        <v>N/A</v>
      </c>
      <c r="E47" s="29" t="s">
        <v>1748</v>
      </c>
      <c r="F47" s="27" t="str">
        <f t="shared" si="9"/>
        <v>N/A</v>
      </c>
      <c r="G47" s="29" t="s">
        <v>1748</v>
      </c>
      <c r="H47" s="27" t="str">
        <f t="shared" si="10"/>
        <v>N/A</v>
      </c>
      <c r="I47" s="8" t="s">
        <v>1748</v>
      </c>
      <c r="J47" s="8" t="s">
        <v>1748</v>
      </c>
      <c r="K47" s="28" t="s">
        <v>734</v>
      </c>
      <c r="L47" s="105" t="str">
        <f t="shared" si="11"/>
        <v>N/A</v>
      </c>
    </row>
    <row r="48" spans="1:12" x14ac:dyDescent="0.2">
      <c r="A48" s="168" t="s">
        <v>1282</v>
      </c>
      <c r="B48" s="22" t="s">
        <v>213</v>
      </c>
      <c r="C48" s="29">
        <v>5952.8633093999997</v>
      </c>
      <c r="D48" s="27" t="str">
        <f t="shared" si="8"/>
        <v>N/A</v>
      </c>
      <c r="E48" s="29">
        <v>6135.2027397000002</v>
      </c>
      <c r="F48" s="27" t="str">
        <f t="shared" si="9"/>
        <v>N/A</v>
      </c>
      <c r="G48" s="29">
        <v>4720.4881235000003</v>
      </c>
      <c r="H48" s="27" t="str">
        <f t="shared" si="10"/>
        <v>N/A</v>
      </c>
      <c r="I48" s="8">
        <v>3.0630000000000002</v>
      </c>
      <c r="J48" s="8">
        <v>-23.1</v>
      </c>
      <c r="K48" s="28" t="s">
        <v>734</v>
      </c>
      <c r="L48" s="105" t="str">
        <f t="shared" si="11"/>
        <v>Yes</v>
      </c>
    </row>
    <row r="49" spans="1:12" x14ac:dyDescent="0.2">
      <c r="A49" s="168" t="s">
        <v>1283</v>
      </c>
      <c r="B49" s="22" t="s">
        <v>213</v>
      </c>
      <c r="C49" s="29">
        <v>37070.531954999999</v>
      </c>
      <c r="D49" s="27" t="str">
        <f t="shared" si="8"/>
        <v>N/A</v>
      </c>
      <c r="E49" s="29">
        <v>40683.679244999999</v>
      </c>
      <c r="F49" s="27" t="str">
        <f t="shared" si="9"/>
        <v>N/A</v>
      </c>
      <c r="G49" s="29">
        <v>15158.512397</v>
      </c>
      <c r="H49" s="27" t="str">
        <f t="shared" si="10"/>
        <v>N/A</v>
      </c>
      <c r="I49" s="8">
        <v>9.7469999999999999</v>
      </c>
      <c r="J49" s="8">
        <v>-62.7</v>
      </c>
      <c r="K49" s="28" t="s">
        <v>734</v>
      </c>
      <c r="L49" s="105" t="str">
        <f t="shared" si="11"/>
        <v>No</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13580.007686000001</v>
      </c>
      <c r="D51" s="27" t="str">
        <f t="shared" si="8"/>
        <v>N/A</v>
      </c>
      <c r="E51" s="29">
        <v>14094.225236</v>
      </c>
      <c r="F51" s="27" t="str">
        <f t="shared" si="9"/>
        <v>N/A</v>
      </c>
      <c r="G51" s="29">
        <v>13788.706961</v>
      </c>
      <c r="H51" s="27" t="str">
        <f t="shared" si="10"/>
        <v>N/A</v>
      </c>
      <c r="I51" s="8">
        <v>3.7869999999999999</v>
      </c>
      <c r="J51" s="8">
        <v>-2.17</v>
      </c>
      <c r="K51" s="28" t="s">
        <v>734</v>
      </c>
      <c r="L51" s="105" t="str">
        <f t="shared" si="11"/>
        <v>Yes</v>
      </c>
    </row>
    <row r="52" spans="1:12" x14ac:dyDescent="0.2">
      <c r="A52" s="168" t="s">
        <v>1286</v>
      </c>
      <c r="B52" s="22" t="s">
        <v>213</v>
      </c>
      <c r="C52" s="29">
        <v>11231.401945</v>
      </c>
      <c r="D52" s="27" t="str">
        <f t="shared" si="8"/>
        <v>N/A</v>
      </c>
      <c r="E52" s="29">
        <v>11533.894007999999</v>
      </c>
      <c r="F52" s="27" t="str">
        <f t="shared" si="9"/>
        <v>N/A</v>
      </c>
      <c r="G52" s="29">
        <v>9506.9623384999995</v>
      </c>
      <c r="H52" s="27" t="str">
        <f t="shared" si="10"/>
        <v>N/A</v>
      </c>
      <c r="I52" s="8">
        <v>2.6930000000000001</v>
      </c>
      <c r="J52" s="8">
        <v>-17.600000000000001</v>
      </c>
      <c r="K52" s="28" t="s">
        <v>734</v>
      </c>
      <c r="L52" s="105" t="str">
        <f t="shared" si="11"/>
        <v>Yes</v>
      </c>
    </row>
    <row r="53" spans="1:12" x14ac:dyDescent="0.2">
      <c r="A53" s="168" t="s">
        <v>1287</v>
      </c>
      <c r="B53" s="22" t="s">
        <v>213</v>
      </c>
      <c r="C53" s="29" t="s">
        <v>1748</v>
      </c>
      <c r="D53" s="27" t="str">
        <f t="shared" si="8"/>
        <v>N/A</v>
      </c>
      <c r="E53" s="29" t="s">
        <v>1748</v>
      </c>
      <c r="F53" s="27" t="str">
        <f t="shared" si="9"/>
        <v>N/A</v>
      </c>
      <c r="G53" s="29" t="s">
        <v>1748</v>
      </c>
      <c r="H53" s="27" t="str">
        <f t="shared" si="10"/>
        <v>N/A</v>
      </c>
      <c r="I53" s="8" t="s">
        <v>1748</v>
      </c>
      <c r="J53" s="8" t="s">
        <v>1748</v>
      </c>
      <c r="K53" s="28" t="s">
        <v>734</v>
      </c>
      <c r="L53" s="105" t="str">
        <f t="shared" si="11"/>
        <v>N/A</v>
      </c>
    </row>
    <row r="54" spans="1:12" x14ac:dyDescent="0.2">
      <c r="A54" s="168" t="s">
        <v>1288</v>
      </c>
      <c r="B54" s="22" t="s">
        <v>213</v>
      </c>
      <c r="C54" s="29">
        <v>12104.85361</v>
      </c>
      <c r="D54" s="27" t="str">
        <f t="shared" si="8"/>
        <v>N/A</v>
      </c>
      <c r="E54" s="29">
        <v>13470.191776</v>
      </c>
      <c r="F54" s="27" t="str">
        <f t="shared" si="9"/>
        <v>N/A</v>
      </c>
      <c r="G54" s="29">
        <v>12078.015438</v>
      </c>
      <c r="H54" s="27" t="str">
        <f t="shared" si="10"/>
        <v>N/A</v>
      </c>
      <c r="I54" s="8">
        <v>11.28</v>
      </c>
      <c r="J54" s="8">
        <v>-10.3</v>
      </c>
      <c r="K54" s="28" t="s">
        <v>734</v>
      </c>
      <c r="L54" s="105" t="str">
        <f t="shared" si="11"/>
        <v>Yes</v>
      </c>
    </row>
    <row r="55" spans="1:12" x14ac:dyDescent="0.2">
      <c r="A55" s="168" t="s">
        <v>1663</v>
      </c>
      <c r="B55" s="22" t="s">
        <v>213</v>
      </c>
      <c r="C55" s="29">
        <v>55105.747383000002</v>
      </c>
      <c r="D55" s="27" t="str">
        <f t="shared" si="8"/>
        <v>N/A</v>
      </c>
      <c r="E55" s="29">
        <v>57889.262770000001</v>
      </c>
      <c r="F55" s="27" t="str">
        <f t="shared" si="9"/>
        <v>N/A</v>
      </c>
      <c r="G55" s="29">
        <v>48845.550445000001</v>
      </c>
      <c r="H55" s="27" t="str">
        <f t="shared" si="10"/>
        <v>N/A</v>
      </c>
      <c r="I55" s="8">
        <v>5.0510000000000002</v>
      </c>
      <c r="J55" s="8">
        <v>-15.6</v>
      </c>
      <c r="K55" s="28" t="s">
        <v>734</v>
      </c>
      <c r="L55" s="105" t="str">
        <f t="shared" si="11"/>
        <v>Yes</v>
      </c>
    </row>
    <row r="56" spans="1:12" x14ac:dyDescent="0.2">
      <c r="A56" s="168" t="s">
        <v>1289</v>
      </c>
      <c r="B56" s="22" t="s">
        <v>213</v>
      </c>
      <c r="C56" s="29">
        <v>16154.333333</v>
      </c>
      <c r="D56" s="27" t="str">
        <f t="shared" si="8"/>
        <v>N/A</v>
      </c>
      <c r="E56" s="29">
        <v>24863.222222</v>
      </c>
      <c r="F56" s="27" t="str">
        <f t="shared" si="9"/>
        <v>N/A</v>
      </c>
      <c r="G56" s="29">
        <v>35550.666666999998</v>
      </c>
      <c r="H56" s="27" t="str">
        <f t="shared" si="10"/>
        <v>N/A</v>
      </c>
      <c r="I56" s="8">
        <v>53.91</v>
      </c>
      <c r="J56" s="8">
        <v>42.98</v>
      </c>
      <c r="K56" s="28" t="s">
        <v>734</v>
      </c>
      <c r="L56" s="105" t="str">
        <f t="shared" si="11"/>
        <v>No</v>
      </c>
    </row>
    <row r="57" spans="1:12" x14ac:dyDescent="0.2">
      <c r="A57" s="168" t="s">
        <v>1664</v>
      </c>
      <c r="B57" s="22" t="s">
        <v>213</v>
      </c>
      <c r="C57" s="29">
        <v>2049.5126992999999</v>
      </c>
      <c r="D57" s="27" t="str">
        <f t="shared" si="8"/>
        <v>N/A</v>
      </c>
      <c r="E57" s="29">
        <v>2160.9929975999999</v>
      </c>
      <c r="F57" s="27" t="str">
        <f t="shared" si="9"/>
        <v>N/A</v>
      </c>
      <c r="G57" s="29">
        <v>2055.4712331000001</v>
      </c>
      <c r="H57" s="27" t="str">
        <f t="shared" si="10"/>
        <v>N/A</v>
      </c>
      <c r="I57" s="8">
        <v>5.4390000000000001</v>
      </c>
      <c r="J57" s="8">
        <v>-4.88</v>
      </c>
      <c r="K57" s="28" t="s">
        <v>734</v>
      </c>
      <c r="L57" s="105" t="str">
        <f t="shared" si="11"/>
        <v>Yes</v>
      </c>
    </row>
    <row r="58" spans="1:12" x14ac:dyDescent="0.2">
      <c r="A58" s="168" t="s">
        <v>1290</v>
      </c>
      <c r="B58" s="22" t="s">
        <v>213</v>
      </c>
      <c r="C58" s="29">
        <v>2003.5200637999999</v>
      </c>
      <c r="D58" s="27" t="str">
        <f t="shared" si="8"/>
        <v>N/A</v>
      </c>
      <c r="E58" s="29">
        <v>2058.1990098000001</v>
      </c>
      <c r="F58" s="27" t="str">
        <f t="shared" si="9"/>
        <v>N/A</v>
      </c>
      <c r="G58" s="29">
        <v>2085.4354665000001</v>
      </c>
      <c r="H58" s="27" t="str">
        <f t="shared" si="10"/>
        <v>N/A</v>
      </c>
      <c r="I58" s="8">
        <v>2.7290000000000001</v>
      </c>
      <c r="J58" s="8">
        <v>1.323</v>
      </c>
      <c r="K58" s="28" t="s">
        <v>734</v>
      </c>
      <c r="L58" s="105" t="str">
        <f t="shared" si="11"/>
        <v>Yes</v>
      </c>
    </row>
    <row r="59" spans="1:12" ht="12" customHeight="1" x14ac:dyDescent="0.2">
      <c r="A59" s="168" t="s">
        <v>1665</v>
      </c>
      <c r="B59" s="22" t="s">
        <v>213</v>
      </c>
      <c r="C59" s="29" t="s">
        <v>1748</v>
      </c>
      <c r="D59" s="27" t="str">
        <f t="shared" si="8"/>
        <v>N/A</v>
      </c>
      <c r="E59" s="29" t="s">
        <v>1748</v>
      </c>
      <c r="F59" s="27" t="str">
        <f t="shared" si="9"/>
        <v>N/A</v>
      </c>
      <c r="G59" s="29" t="s">
        <v>1748</v>
      </c>
      <c r="H59" s="27" t="str">
        <f t="shared" si="10"/>
        <v>N/A</v>
      </c>
      <c r="I59" s="8" t="s">
        <v>1748</v>
      </c>
      <c r="J59" s="8" t="s">
        <v>1748</v>
      </c>
      <c r="K59" s="28" t="s">
        <v>734</v>
      </c>
      <c r="L59" s="105" t="str">
        <f t="shared" si="11"/>
        <v>N/A</v>
      </c>
    </row>
    <row r="60" spans="1:12" x14ac:dyDescent="0.2">
      <c r="A60" s="168" t="s">
        <v>1666</v>
      </c>
      <c r="B60" s="22" t="s">
        <v>213</v>
      </c>
      <c r="C60" s="29" t="s">
        <v>1748</v>
      </c>
      <c r="D60" s="27" t="str">
        <f t="shared" si="8"/>
        <v>N/A</v>
      </c>
      <c r="E60" s="29" t="s">
        <v>1748</v>
      </c>
      <c r="F60" s="27" t="str">
        <f t="shared" si="9"/>
        <v>N/A</v>
      </c>
      <c r="G60" s="29" t="s">
        <v>1748</v>
      </c>
      <c r="H60" s="27" t="str">
        <f t="shared" si="10"/>
        <v>N/A</v>
      </c>
      <c r="I60" s="8" t="s">
        <v>1748</v>
      </c>
      <c r="J60" s="8" t="s">
        <v>1748</v>
      </c>
      <c r="K60" s="28" t="s">
        <v>734</v>
      </c>
      <c r="L60" s="105" t="str">
        <f t="shared" si="11"/>
        <v>N/A</v>
      </c>
    </row>
    <row r="61" spans="1:12" x14ac:dyDescent="0.2">
      <c r="A61" s="104" t="s">
        <v>1667</v>
      </c>
      <c r="B61" s="22" t="s">
        <v>213</v>
      </c>
      <c r="C61" s="29">
        <v>1920.5220316</v>
      </c>
      <c r="D61" s="27" t="str">
        <f t="shared" si="8"/>
        <v>N/A</v>
      </c>
      <c r="E61" s="29">
        <v>2032.0002850000001</v>
      </c>
      <c r="F61" s="27" t="str">
        <f t="shared" si="9"/>
        <v>N/A</v>
      </c>
      <c r="G61" s="29">
        <v>1546.8871804</v>
      </c>
      <c r="H61" s="27" t="str">
        <f t="shared" si="10"/>
        <v>N/A</v>
      </c>
      <c r="I61" s="8">
        <v>5.8049999999999997</v>
      </c>
      <c r="J61" s="8">
        <v>-23.9</v>
      </c>
      <c r="K61" s="28" t="s">
        <v>734</v>
      </c>
      <c r="L61" s="105" t="str">
        <f t="shared" si="11"/>
        <v>Yes</v>
      </c>
    </row>
    <row r="62" spans="1:12" x14ac:dyDescent="0.2">
      <c r="A62" s="104" t="s">
        <v>1668</v>
      </c>
      <c r="B62" s="22" t="s">
        <v>213</v>
      </c>
      <c r="C62" s="29">
        <v>2200.3438178000001</v>
      </c>
      <c r="D62" s="27" t="str">
        <f t="shared" si="8"/>
        <v>N/A</v>
      </c>
      <c r="E62" s="29">
        <v>2050.8781869999998</v>
      </c>
      <c r="F62" s="27" t="str">
        <f t="shared" si="9"/>
        <v>N/A</v>
      </c>
      <c r="G62" s="29">
        <v>2024.0434645</v>
      </c>
      <c r="H62" s="27" t="str">
        <f t="shared" si="10"/>
        <v>N/A</v>
      </c>
      <c r="I62" s="8">
        <v>-6.79</v>
      </c>
      <c r="J62" s="8">
        <v>-1.31</v>
      </c>
      <c r="K62" s="28" t="s">
        <v>734</v>
      </c>
      <c r="L62" s="105" t="str">
        <f t="shared" si="11"/>
        <v>Yes</v>
      </c>
    </row>
    <row r="63" spans="1:12" x14ac:dyDescent="0.2">
      <c r="A63" s="104" t="s">
        <v>1669</v>
      </c>
      <c r="B63" s="22" t="s">
        <v>213</v>
      </c>
      <c r="C63" s="29">
        <v>9762.6369787000003</v>
      </c>
      <c r="D63" s="27" t="str">
        <f t="shared" si="8"/>
        <v>N/A</v>
      </c>
      <c r="E63" s="29">
        <v>10074.957858</v>
      </c>
      <c r="F63" s="27" t="str">
        <f t="shared" si="9"/>
        <v>N/A</v>
      </c>
      <c r="G63" s="29">
        <v>9556.8698217000001</v>
      </c>
      <c r="H63" s="27" t="str">
        <f t="shared" si="10"/>
        <v>N/A</v>
      </c>
      <c r="I63" s="8">
        <v>3.1989999999999998</v>
      </c>
      <c r="J63" s="8">
        <v>-5.14</v>
      </c>
      <c r="K63" s="28" t="s">
        <v>734</v>
      </c>
      <c r="L63" s="105" t="str">
        <f t="shared" si="11"/>
        <v>Yes</v>
      </c>
    </row>
    <row r="64" spans="1:12" x14ac:dyDescent="0.2">
      <c r="A64" s="104" t="s">
        <v>1670</v>
      </c>
      <c r="B64" s="22" t="s">
        <v>213</v>
      </c>
      <c r="C64" s="29">
        <v>234.33333332999999</v>
      </c>
      <c r="D64" s="27" t="str">
        <f t="shared" si="8"/>
        <v>N/A</v>
      </c>
      <c r="E64" s="29">
        <v>0</v>
      </c>
      <c r="F64" s="27" t="str">
        <f t="shared" si="9"/>
        <v>N/A</v>
      </c>
      <c r="G64" s="29">
        <v>126.02868852</v>
      </c>
      <c r="H64" s="27" t="str">
        <f t="shared" si="10"/>
        <v>N/A</v>
      </c>
      <c r="I64" s="8">
        <v>-100</v>
      </c>
      <c r="J64" s="8" t="s">
        <v>1748</v>
      </c>
      <c r="K64" s="28" t="s">
        <v>734</v>
      </c>
      <c r="L64" s="105" t="str">
        <f t="shared" si="11"/>
        <v>N/A</v>
      </c>
    </row>
    <row r="65" spans="1:12" x14ac:dyDescent="0.2">
      <c r="A65" s="104" t="s">
        <v>1671</v>
      </c>
      <c r="B65" s="22" t="s">
        <v>213</v>
      </c>
      <c r="C65" s="29">
        <v>3213.9758065000001</v>
      </c>
      <c r="D65" s="27" t="str">
        <f t="shared" si="8"/>
        <v>N/A</v>
      </c>
      <c r="E65" s="29">
        <v>3300.7895844999998</v>
      </c>
      <c r="F65" s="27" t="str">
        <f t="shared" si="9"/>
        <v>N/A</v>
      </c>
      <c r="G65" s="29">
        <v>3215.6150769999999</v>
      </c>
      <c r="H65" s="27" t="str">
        <f t="shared" si="10"/>
        <v>N/A</v>
      </c>
      <c r="I65" s="8">
        <v>2.7010000000000001</v>
      </c>
      <c r="J65" s="8">
        <v>-2.58</v>
      </c>
      <c r="K65" s="28" t="s">
        <v>734</v>
      </c>
      <c r="L65" s="105" t="str">
        <f t="shared" si="11"/>
        <v>Yes</v>
      </c>
    </row>
    <row r="66" spans="1:12" x14ac:dyDescent="0.2">
      <c r="A66" s="104" t="s">
        <v>1672</v>
      </c>
      <c r="B66" s="22" t="s">
        <v>213</v>
      </c>
      <c r="C66" s="29">
        <v>3199.8429804000002</v>
      </c>
      <c r="D66" s="27" t="str">
        <f t="shared" si="8"/>
        <v>N/A</v>
      </c>
      <c r="E66" s="29">
        <v>3292.2480203</v>
      </c>
      <c r="F66" s="27" t="str">
        <f t="shared" si="9"/>
        <v>N/A</v>
      </c>
      <c r="G66" s="29">
        <v>3204.2646055999999</v>
      </c>
      <c r="H66" s="27" t="str">
        <f t="shared" si="10"/>
        <v>N/A</v>
      </c>
      <c r="I66" s="8">
        <v>2.8879999999999999</v>
      </c>
      <c r="J66" s="8">
        <v>-2.67</v>
      </c>
      <c r="K66" s="28" t="s">
        <v>734</v>
      </c>
      <c r="L66" s="105" t="str">
        <f t="shared" si="11"/>
        <v>Yes</v>
      </c>
    </row>
    <row r="67" spans="1:12" x14ac:dyDescent="0.2">
      <c r="A67" s="104" t="s">
        <v>1673</v>
      </c>
      <c r="B67" s="22" t="s">
        <v>213</v>
      </c>
      <c r="C67" s="29" t="s">
        <v>1748</v>
      </c>
      <c r="D67" s="27" t="str">
        <f t="shared" si="8"/>
        <v>N/A</v>
      </c>
      <c r="E67" s="29" t="s">
        <v>1748</v>
      </c>
      <c r="F67" s="27" t="str">
        <f t="shared" si="9"/>
        <v>N/A</v>
      </c>
      <c r="G67" s="29" t="s">
        <v>1748</v>
      </c>
      <c r="H67" s="27" t="str">
        <f t="shared" si="10"/>
        <v>N/A</v>
      </c>
      <c r="I67" s="8" t="s">
        <v>1748</v>
      </c>
      <c r="J67" s="8" t="s">
        <v>1748</v>
      </c>
      <c r="K67" s="28" t="s">
        <v>734</v>
      </c>
      <c r="L67" s="105" t="str">
        <f t="shared" si="11"/>
        <v>N/A</v>
      </c>
    </row>
    <row r="68" spans="1:12" x14ac:dyDescent="0.2">
      <c r="A68" s="128" t="s">
        <v>1674</v>
      </c>
      <c r="B68" s="22" t="s">
        <v>213</v>
      </c>
      <c r="C68" s="29" t="s">
        <v>1748</v>
      </c>
      <c r="D68" s="27" t="str">
        <f t="shared" si="8"/>
        <v>N/A</v>
      </c>
      <c r="E68" s="29" t="s">
        <v>1748</v>
      </c>
      <c r="F68" s="27" t="str">
        <f t="shared" si="9"/>
        <v>N/A</v>
      </c>
      <c r="G68" s="29" t="s">
        <v>1748</v>
      </c>
      <c r="H68" s="27" t="str">
        <f t="shared" si="10"/>
        <v>N/A</v>
      </c>
      <c r="I68" s="8" t="s">
        <v>1748</v>
      </c>
      <c r="J68" s="8" t="s">
        <v>1748</v>
      </c>
      <c r="K68" s="28" t="s">
        <v>734</v>
      </c>
      <c r="L68" s="105" t="str">
        <f t="shared" si="11"/>
        <v>N/A</v>
      </c>
    </row>
    <row r="69" spans="1:12" x14ac:dyDescent="0.2">
      <c r="A69" s="128" t="s">
        <v>1675</v>
      </c>
      <c r="B69" s="22" t="s">
        <v>213</v>
      </c>
      <c r="C69" s="29">
        <v>3447.8306830000001</v>
      </c>
      <c r="D69" s="27" t="str">
        <f t="shared" si="8"/>
        <v>N/A</v>
      </c>
      <c r="E69" s="29">
        <v>3448.7072643000001</v>
      </c>
      <c r="F69" s="27" t="str">
        <f t="shared" si="9"/>
        <v>N/A</v>
      </c>
      <c r="G69" s="29">
        <v>3450.6672511000002</v>
      </c>
      <c r="H69" s="27" t="str">
        <f t="shared" si="10"/>
        <v>N/A</v>
      </c>
      <c r="I69" s="8">
        <v>2.5399999999999999E-2</v>
      </c>
      <c r="J69" s="8">
        <v>5.6800000000000003E-2</v>
      </c>
      <c r="K69" s="28" t="s">
        <v>734</v>
      </c>
      <c r="L69" s="105" t="str">
        <f t="shared" si="11"/>
        <v>Yes</v>
      </c>
    </row>
    <row r="70" spans="1:12" x14ac:dyDescent="0.2">
      <c r="A70" s="168" t="s">
        <v>1676</v>
      </c>
      <c r="B70" s="22" t="s">
        <v>213</v>
      </c>
      <c r="C70" s="29">
        <v>2906.6013343999998</v>
      </c>
      <c r="D70" s="27" t="str">
        <f t="shared" si="8"/>
        <v>N/A</v>
      </c>
      <c r="E70" s="29">
        <v>3187.7833501</v>
      </c>
      <c r="F70" s="27" t="str">
        <f t="shared" si="9"/>
        <v>N/A</v>
      </c>
      <c r="G70" s="29">
        <v>3290.1656091</v>
      </c>
      <c r="H70" s="27" t="str">
        <f t="shared" si="10"/>
        <v>N/A</v>
      </c>
      <c r="I70" s="8">
        <v>9.6739999999999995</v>
      </c>
      <c r="J70" s="8">
        <v>3.2120000000000002</v>
      </c>
      <c r="K70" s="28" t="s">
        <v>734</v>
      </c>
      <c r="L70" s="105" t="str">
        <f t="shared" si="11"/>
        <v>Yes</v>
      </c>
    </row>
    <row r="71" spans="1:12" x14ac:dyDescent="0.2">
      <c r="A71" s="168" t="s">
        <v>1677</v>
      </c>
      <c r="B71" s="22" t="s">
        <v>213</v>
      </c>
      <c r="C71" s="29">
        <v>2783.9170451999998</v>
      </c>
      <c r="D71" s="27" t="str">
        <f t="shared" si="8"/>
        <v>N/A</v>
      </c>
      <c r="E71" s="29">
        <v>3009.0416586000001</v>
      </c>
      <c r="F71" s="27" t="str">
        <f t="shared" si="9"/>
        <v>N/A</v>
      </c>
      <c r="G71" s="29">
        <v>2448.5626151000001</v>
      </c>
      <c r="H71" s="27" t="str">
        <f t="shared" si="10"/>
        <v>N/A</v>
      </c>
      <c r="I71" s="8">
        <v>8.0869999999999997</v>
      </c>
      <c r="J71" s="8">
        <v>-18.600000000000001</v>
      </c>
      <c r="K71" s="28" t="s">
        <v>734</v>
      </c>
      <c r="L71" s="105" t="str">
        <f t="shared" si="11"/>
        <v>Yes</v>
      </c>
    </row>
    <row r="72" spans="1:12" x14ac:dyDescent="0.2">
      <c r="A72" s="168" t="s">
        <v>1597</v>
      </c>
      <c r="B72" s="22" t="s">
        <v>213</v>
      </c>
      <c r="C72" s="29">
        <v>541827627</v>
      </c>
      <c r="D72" s="27" t="str">
        <f t="shared" ref="D72:D135" si="12">IF($B72="N/A","N/A",IF(C72&gt;10,"No",IF(C72&lt;-10,"No","Yes")))</f>
        <v>N/A</v>
      </c>
      <c r="E72" s="29">
        <v>547765113</v>
      </c>
      <c r="F72" s="27" t="str">
        <f t="shared" ref="F72:F135" si="13">IF($B72="N/A","N/A",IF(E72&gt;10,"No",IF(E72&lt;-10,"No","Yes")))</f>
        <v>N/A</v>
      </c>
      <c r="G72" s="29">
        <v>521645449</v>
      </c>
      <c r="H72" s="27" t="str">
        <f t="shared" ref="H72:H135" si="14">IF($B72="N/A","N/A",IF(G72&gt;10,"No",IF(G72&lt;-10,"No","Yes")))</f>
        <v>N/A</v>
      </c>
      <c r="I72" s="8">
        <v>1.0960000000000001</v>
      </c>
      <c r="J72" s="8">
        <v>-4.7699999999999996</v>
      </c>
      <c r="K72" s="28" t="s">
        <v>734</v>
      </c>
      <c r="L72" s="105" t="str">
        <f t="shared" ref="L72:L132" si="15">IF(J72="Div by 0", "N/A", IF(K72="N/A","N/A", IF(J72&gt;VALUE(MID(K72,1,2)), "No", IF(J72&lt;-1*VALUE(MID(K72,1,2)), "No", "Yes"))))</f>
        <v>Yes</v>
      </c>
    </row>
    <row r="73" spans="1:12" x14ac:dyDescent="0.2">
      <c r="A73" s="168" t="s">
        <v>1598</v>
      </c>
      <c r="B73" s="22" t="s">
        <v>213</v>
      </c>
      <c r="C73" s="23">
        <v>86539</v>
      </c>
      <c r="D73" s="27" t="str">
        <f t="shared" si="12"/>
        <v>N/A</v>
      </c>
      <c r="E73" s="23">
        <v>85505</v>
      </c>
      <c r="F73" s="27" t="str">
        <f t="shared" si="13"/>
        <v>N/A</v>
      </c>
      <c r="G73" s="23">
        <v>81514</v>
      </c>
      <c r="H73" s="27" t="str">
        <f t="shared" si="14"/>
        <v>N/A</v>
      </c>
      <c r="I73" s="8">
        <v>-1.19</v>
      </c>
      <c r="J73" s="8">
        <v>-4.67</v>
      </c>
      <c r="K73" s="28" t="s">
        <v>734</v>
      </c>
      <c r="L73" s="105" t="str">
        <f t="shared" si="15"/>
        <v>Yes</v>
      </c>
    </row>
    <row r="74" spans="1:12" x14ac:dyDescent="0.2">
      <c r="A74" s="168" t="s">
        <v>1291</v>
      </c>
      <c r="B74" s="22" t="s">
        <v>213</v>
      </c>
      <c r="C74" s="29">
        <v>6261.0802874999999</v>
      </c>
      <c r="D74" s="27" t="str">
        <f t="shared" si="12"/>
        <v>N/A</v>
      </c>
      <c r="E74" s="29">
        <v>6406.2348751999998</v>
      </c>
      <c r="F74" s="27" t="str">
        <f t="shared" si="13"/>
        <v>N/A</v>
      </c>
      <c r="G74" s="29">
        <v>6399.4583629999997</v>
      </c>
      <c r="H74" s="27" t="str">
        <f t="shared" si="14"/>
        <v>N/A</v>
      </c>
      <c r="I74" s="8">
        <v>2.3180000000000001</v>
      </c>
      <c r="J74" s="8">
        <v>-0.106</v>
      </c>
      <c r="K74" s="28" t="s">
        <v>734</v>
      </c>
      <c r="L74" s="105" t="str">
        <f t="shared" si="15"/>
        <v>Yes</v>
      </c>
    </row>
    <row r="75" spans="1:12" ht="25.5" x14ac:dyDescent="0.2">
      <c r="A75" s="168" t="s">
        <v>1292</v>
      </c>
      <c r="B75" s="22" t="s">
        <v>213</v>
      </c>
      <c r="C75" s="23">
        <v>6.0838581448999998</v>
      </c>
      <c r="D75" s="27" t="str">
        <f t="shared" si="12"/>
        <v>N/A</v>
      </c>
      <c r="E75" s="23">
        <v>5.6156949885999996</v>
      </c>
      <c r="F75" s="27" t="str">
        <f t="shared" si="13"/>
        <v>N/A</v>
      </c>
      <c r="G75" s="23">
        <v>3.8559020535999999</v>
      </c>
      <c r="H75" s="27" t="str">
        <f t="shared" si="14"/>
        <v>N/A</v>
      </c>
      <c r="I75" s="8">
        <v>-7.7</v>
      </c>
      <c r="J75" s="8">
        <v>-31.3</v>
      </c>
      <c r="K75" s="28" t="s">
        <v>734</v>
      </c>
      <c r="L75" s="105" t="str">
        <f t="shared" si="15"/>
        <v>No</v>
      </c>
    </row>
    <row r="76" spans="1:12" ht="25.5" x14ac:dyDescent="0.2">
      <c r="A76" s="168" t="s">
        <v>545</v>
      </c>
      <c r="B76" s="22" t="s">
        <v>213</v>
      </c>
      <c r="C76" s="29">
        <v>102758</v>
      </c>
      <c r="D76" s="27" t="str">
        <f t="shared" si="12"/>
        <v>N/A</v>
      </c>
      <c r="E76" s="29">
        <v>147091</v>
      </c>
      <c r="F76" s="27" t="str">
        <f t="shared" si="13"/>
        <v>N/A</v>
      </c>
      <c r="G76" s="29">
        <v>45337</v>
      </c>
      <c r="H76" s="27" t="str">
        <f t="shared" si="14"/>
        <v>N/A</v>
      </c>
      <c r="I76" s="8">
        <v>43.14</v>
      </c>
      <c r="J76" s="8">
        <v>-69.2</v>
      </c>
      <c r="K76" s="28" t="s">
        <v>734</v>
      </c>
      <c r="L76" s="105" t="str">
        <f t="shared" si="15"/>
        <v>No</v>
      </c>
    </row>
    <row r="77" spans="1:12" x14ac:dyDescent="0.2">
      <c r="A77" s="168" t="s">
        <v>546</v>
      </c>
      <c r="B77" s="22" t="s">
        <v>213</v>
      </c>
      <c r="C77" s="23">
        <v>11</v>
      </c>
      <c r="D77" s="27" t="str">
        <f t="shared" si="12"/>
        <v>N/A</v>
      </c>
      <c r="E77" s="23">
        <v>11</v>
      </c>
      <c r="F77" s="27" t="str">
        <f t="shared" si="13"/>
        <v>N/A</v>
      </c>
      <c r="G77" s="23">
        <v>11</v>
      </c>
      <c r="H77" s="27" t="str">
        <f t="shared" si="14"/>
        <v>N/A</v>
      </c>
      <c r="I77" s="8">
        <v>14.29</v>
      </c>
      <c r="J77" s="8">
        <v>-62.5</v>
      </c>
      <c r="K77" s="28" t="s">
        <v>734</v>
      </c>
      <c r="L77" s="105" t="str">
        <f t="shared" si="15"/>
        <v>No</v>
      </c>
    </row>
    <row r="78" spans="1:12" x14ac:dyDescent="0.2">
      <c r="A78" s="168" t="s">
        <v>1293</v>
      </c>
      <c r="B78" s="22" t="s">
        <v>213</v>
      </c>
      <c r="C78" s="29">
        <v>14679.714286</v>
      </c>
      <c r="D78" s="27" t="str">
        <f t="shared" si="12"/>
        <v>N/A</v>
      </c>
      <c r="E78" s="29">
        <v>18386.375</v>
      </c>
      <c r="F78" s="27" t="str">
        <f t="shared" si="13"/>
        <v>N/A</v>
      </c>
      <c r="G78" s="29">
        <v>15112.333333</v>
      </c>
      <c r="H78" s="27" t="str">
        <f t="shared" si="14"/>
        <v>N/A</v>
      </c>
      <c r="I78" s="8">
        <v>25.25</v>
      </c>
      <c r="J78" s="8">
        <v>-17.8</v>
      </c>
      <c r="K78" s="28" t="s">
        <v>734</v>
      </c>
      <c r="L78" s="105" t="str">
        <f t="shared" si="15"/>
        <v>Yes</v>
      </c>
    </row>
    <row r="79" spans="1:12" ht="25.5" x14ac:dyDescent="0.2">
      <c r="A79" s="168" t="s">
        <v>547</v>
      </c>
      <c r="B79" s="22" t="s">
        <v>213</v>
      </c>
      <c r="C79" s="29">
        <v>68516480</v>
      </c>
      <c r="D79" s="27" t="str">
        <f t="shared" si="12"/>
        <v>N/A</v>
      </c>
      <c r="E79" s="29">
        <v>97442382</v>
      </c>
      <c r="F79" s="27" t="str">
        <f t="shared" si="13"/>
        <v>N/A</v>
      </c>
      <c r="G79" s="29">
        <v>97026373</v>
      </c>
      <c r="H79" s="27" t="str">
        <f t="shared" si="14"/>
        <v>N/A</v>
      </c>
      <c r="I79" s="8">
        <v>42.22</v>
      </c>
      <c r="J79" s="8">
        <v>-0.42699999999999999</v>
      </c>
      <c r="K79" s="28" t="s">
        <v>734</v>
      </c>
      <c r="L79" s="105" t="str">
        <f t="shared" si="15"/>
        <v>Yes</v>
      </c>
    </row>
    <row r="80" spans="1:12" x14ac:dyDescent="0.2">
      <c r="A80" s="168" t="s">
        <v>548</v>
      </c>
      <c r="B80" s="22" t="s">
        <v>213</v>
      </c>
      <c r="C80" s="23">
        <v>4560</v>
      </c>
      <c r="D80" s="27" t="str">
        <f t="shared" si="12"/>
        <v>N/A</v>
      </c>
      <c r="E80" s="23">
        <v>5031</v>
      </c>
      <c r="F80" s="27" t="str">
        <f t="shared" si="13"/>
        <v>N/A</v>
      </c>
      <c r="G80" s="23">
        <v>4950</v>
      </c>
      <c r="H80" s="27" t="str">
        <f t="shared" si="14"/>
        <v>N/A</v>
      </c>
      <c r="I80" s="8">
        <v>10.33</v>
      </c>
      <c r="J80" s="8">
        <v>-1.61</v>
      </c>
      <c r="K80" s="28" t="s">
        <v>734</v>
      </c>
      <c r="L80" s="105" t="str">
        <f t="shared" si="15"/>
        <v>Yes</v>
      </c>
    </row>
    <row r="81" spans="1:12" ht="25.5" x14ac:dyDescent="0.2">
      <c r="A81" s="168" t="s">
        <v>1294</v>
      </c>
      <c r="B81" s="22" t="s">
        <v>213</v>
      </c>
      <c r="C81" s="29">
        <v>15025.54386</v>
      </c>
      <c r="D81" s="27" t="str">
        <f t="shared" si="12"/>
        <v>N/A</v>
      </c>
      <c r="E81" s="29">
        <v>19368.392367</v>
      </c>
      <c r="F81" s="27" t="str">
        <f t="shared" si="13"/>
        <v>N/A</v>
      </c>
      <c r="G81" s="29">
        <v>19601.287475000001</v>
      </c>
      <c r="H81" s="27" t="str">
        <f t="shared" si="14"/>
        <v>N/A</v>
      </c>
      <c r="I81" s="8">
        <v>28.9</v>
      </c>
      <c r="J81" s="8">
        <v>1.202</v>
      </c>
      <c r="K81" s="28" t="s">
        <v>734</v>
      </c>
      <c r="L81" s="105" t="str">
        <f t="shared" si="15"/>
        <v>Yes</v>
      </c>
    </row>
    <row r="82" spans="1:12" ht="25.5" x14ac:dyDescent="0.2">
      <c r="A82" s="168" t="s">
        <v>549</v>
      </c>
      <c r="B82" s="22" t="s">
        <v>213</v>
      </c>
      <c r="C82" s="29">
        <v>33410525</v>
      </c>
      <c r="D82" s="27" t="str">
        <f t="shared" si="12"/>
        <v>N/A</v>
      </c>
      <c r="E82" s="29">
        <v>30974640</v>
      </c>
      <c r="F82" s="27" t="str">
        <f t="shared" si="13"/>
        <v>N/A</v>
      </c>
      <c r="G82" s="29">
        <v>27260451</v>
      </c>
      <c r="H82" s="27" t="str">
        <f t="shared" si="14"/>
        <v>N/A</v>
      </c>
      <c r="I82" s="8">
        <v>-7.29</v>
      </c>
      <c r="J82" s="8">
        <v>-12</v>
      </c>
      <c r="K82" s="28" t="s">
        <v>734</v>
      </c>
      <c r="L82" s="105" t="str">
        <f t="shared" si="15"/>
        <v>Yes</v>
      </c>
    </row>
    <row r="83" spans="1:12" x14ac:dyDescent="0.2">
      <c r="A83" s="168" t="s">
        <v>550</v>
      </c>
      <c r="B83" s="22" t="s">
        <v>213</v>
      </c>
      <c r="C83" s="23">
        <v>512</v>
      </c>
      <c r="D83" s="27" t="str">
        <f t="shared" si="12"/>
        <v>N/A</v>
      </c>
      <c r="E83" s="23">
        <v>499</v>
      </c>
      <c r="F83" s="27" t="str">
        <f t="shared" si="13"/>
        <v>N/A</v>
      </c>
      <c r="G83" s="23">
        <v>470</v>
      </c>
      <c r="H83" s="27" t="str">
        <f t="shared" si="14"/>
        <v>N/A</v>
      </c>
      <c r="I83" s="8">
        <v>-2.54</v>
      </c>
      <c r="J83" s="8">
        <v>-5.81</v>
      </c>
      <c r="K83" s="28" t="s">
        <v>734</v>
      </c>
      <c r="L83" s="105" t="str">
        <f t="shared" si="15"/>
        <v>Yes</v>
      </c>
    </row>
    <row r="84" spans="1:12" x14ac:dyDescent="0.2">
      <c r="A84" s="168" t="s">
        <v>1295</v>
      </c>
      <c r="B84" s="22" t="s">
        <v>213</v>
      </c>
      <c r="C84" s="29">
        <v>65254.931641000003</v>
      </c>
      <c r="D84" s="27" t="str">
        <f t="shared" si="12"/>
        <v>N/A</v>
      </c>
      <c r="E84" s="29">
        <v>62073.426853999998</v>
      </c>
      <c r="F84" s="27" t="str">
        <f t="shared" si="13"/>
        <v>N/A</v>
      </c>
      <c r="G84" s="29">
        <v>58000.959574</v>
      </c>
      <c r="H84" s="27" t="str">
        <f t="shared" si="14"/>
        <v>N/A</v>
      </c>
      <c r="I84" s="8">
        <v>-4.88</v>
      </c>
      <c r="J84" s="8">
        <v>-6.56</v>
      </c>
      <c r="K84" s="28" t="s">
        <v>734</v>
      </c>
      <c r="L84" s="105" t="str">
        <f t="shared" si="15"/>
        <v>Yes</v>
      </c>
    </row>
    <row r="85" spans="1:12" x14ac:dyDescent="0.2">
      <c r="A85" s="168" t="s">
        <v>551</v>
      </c>
      <c r="B85" s="22" t="s">
        <v>213</v>
      </c>
      <c r="C85" s="29">
        <v>72209832</v>
      </c>
      <c r="D85" s="27" t="str">
        <f t="shared" si="12"/>
        <v>N/A</v>
      </c>
      <c r="E85" s="29">
        <v>71686628</v>
      </c>
      <c r="F85" s="27" t="str">
        <f t="shared" si="13"/>
        <v>N/A</v>
      </c>
      <c r="G85" s="29">
        <v>70897291</v>
      </c>
      <c r="H85" s="27" t="str">
        <f t="shared" si="14"/>
        <v>N/A</v>
      </c>
      <c r="I85" s="8">
        <v>-0.72499999999999998</v>
      </c>
      <c r="J85" s="8">
        <v>-1.1000000000000001</v>
      </c>
      <c r="K85" s="28" t="s">
        <v>734</v>
      </c>
      <c r="L85" s="105" t="str">
        <f t="shared" si="15"/>
        <v>Yes</v>
      </c>
    </row>
    <row r="86" spans="1:12" x14ac:dyDescent="0.2">
      <c r="A86" s="168" t="s">
        <v>552</v>
      </c>
      <c r="B86" s="22" t="s">
        <v>213</v>
      </c>
      <c r="C86" s="23">
        <v>2278</v>
      </c>
      <c r="D86" s="27" t="str">
        <f t="shared" si="12"/>
        <v>N/A</v>
      </c>
      <c r="E86" s="23">
        <v>2174</v>
      </c>
      <c r="F86" s="27" t="str">
        <f t="shared" si="13"/>
        <v>N/A</v>
      </c>
      <c r="G86" s="23">
        <v>2185</v>
      </c>
      <c r="H86" s="27" t="str">
        <f t="shared" si="14"/>
        <v>N/A</v>
      </c>
      <c r="I86" s="8">
        <v>-4.57</v>
      </c>
      <c r="J86" s="8">
        <v>0.50600000000000001</v>
      </c>
      <c r="K86" s="28" t="s">
        <v>734</v>
      </c>
      <c r="L86" s="105" t="str">
        <f t="shared" si="15"/>
        <v>Yes</v>
      </c>
    </row>
    <row r="87" spans="1:12" x14ac:dyDescent="0.2">
      <c r="A87" s="168" t="s">
        <v>1296</v>
      </c>
      <c r="B87" s="22" t="s">
        <v>213</v>
      </c>
      <c r="C87" s="29">
        <v>31698.784898999998</v>
      </c>
      <c r="D87" s="27" t="str">
        <f t="shared" si="12"/>
        <v>N/A</v>
      </c>
      <c r="E87" s="29">
        <v>32974.529899000001</v>
      </c>
      <c r="F87" s="27" t="str">
        <f t="shared" si="13"/>
        <v>N/A</v>
      </c>
      <c r="G87" s="29">
        <v>32447.272768999999</v>
      </c>
      <c r="H87" s="27" t="str">
        <f t="shared" si="14"/>
        <v>N/A</v>
      </c>
      <c r="I87" s="8">
        <v>4.0250000000000004</v>
      </c>
      <c r="J87" s="8">
        <v>-1.6</v>
      </c>
      <c r="K87" s="28" t="s">
        <v>734</v>
      </c>
      <c r="L87" s="105" t="str">
        <f t="shared" si="15"/>
        <v>Yes</v>
      </c>
    </row>
    <row r="88" spans="1:12" ht="25.5" x14ac:dyDescent="0.2">
      <c r="A88" s="168" t="s">
        <v>553</v>
      </c>
      <c r="B88" s="22" t="s">
        <v>213</v>
      </c>
      <c r="C88" s="29">
        <v>429913862</v>
      </c>
      <c r="D88" s="27" t="str">
        <f t="shared" si="12"/>
        <v>N/A</v>
      </c>
      <c r="E88" s="29">
        <v>467887689</v>
      </c>
      <c r="F88" s="27" t="str">
        <f t="shared" si="13"/>
        <v>N/A</v>
      </c>
      <c r="G88" s="29">
        <v>480423632</v>
      </c>
      <c r="H88" s="27" t="str">
        <f t="shared" si="14"/>
        <v>N/A</v>
      </c>
      <c r="I88" s="8">
        <v>8.8330000000000002</v>
      </c>
      <c r="J88" s="8">
        <v>2.6789999999999998</v>
      </c>
      <c r="K88" s="28" t="s">
        <v>734</v>
      </c>
      <c r="L88" s="105" t="str">
        <f t="shared" si="15"/>
        <v>Yes</v>
      </c>
    </row>
    <row r="89" spans="1:12" x14ac:dyDescent="0.2">
      <c r="A89" s="168" t="s">
        <v>554</v>
      </c>
      <c r="B89" s="22" t="s">
        <v>213</v>
      </c>
      <c r="C89" s="23">
        <v>569576</v>
      </c>
      <c r="D89" s="27" t="str">
        <f t="shared" si="12"/>
        <v>N/A</v>
      </c>
      <c r="E89" s="23">
        <v>584236</v>
      </c>
      <c r="F89" s="27" t="str">
        <f t="shared" si="13"/>
        <v>N/A</v>
      </c>
      <c r="G89" s="23">
        <v>589151</v>
      </c>
      <c r="H89" s="27" t="str">
        <f t="shared" si="14"/>
        <v>N/A</v>
      </c>
      <c r="I89" s="8">
        <v>2.5739999999999998</v>
      </c>
      <c r="J89" s="8">
        <v>0.84130000000000005</v>
      </c>
      <c r="K89" s="28" t="s">
        <v>734</v>
      </c>
      <c r="L89" s="105" t="str">
        <f t="shared" si="15"/>
        <v>Yes</v>
      </c>
    </row>
    <row r="90" spans="1:12" x14ac:dyDescent="0.2">
      <c r="A90" s="168" t="s">
        <v>1297</v>
      </c>
      <c r="B90" s="22" t="s">
        <v>213</v>
      </c>
      <c r="C90" s="29">
        <v>754.79630813000006</v>
      </c>
      <c r="D90" s="27" t="str">
        <f t="shared" si="12"/>
        <v>N/A</v>
      </c>
      <c r="E90" s="29">
        <v>800.85391690999995</v>
      </c>
      <c r="F90" s="27" t="str">
        <f t="shared" si="13"/>
        <v>N/A</v>
      </c>
      <c r="G90" s="29">
        <v>815.45076219999999</v>
      </c>
      <c r="H90" s="27" t="str">
        <f t="shared" si="14"/>
        <v>N/A</v>
      </c>
      <c r="I90" s="8">
        <v>6.1020000000000003</v>
      </c>
      <c r="J90" s="8">
        <v>1.823</v>
      </c>
      <c r="K90" s="28" t="s">
        <v>734</v>
      </c>
      <c r="L90" s="105" t="str">
        <f t="shared" si="15"/>
        <v>Yes</v>
      </c>
    </row>
    <row r="91" spans="1:12" x14ac:dyDescent="0.2">
      <c r="A91" s="168" t="s">
        <v>555</v>
      </c>
      <c r="B91" s="22" t="s">
        <v>213</v>
      </c>
      <c r="C91" s="29">
        <v>131742855</v>
      </c>
      <c r="D91" s="27" t="str">
        <f t="shared" si="12"/>
        <v>N/A</v>
      </c>
      <c r="E91" s="29">
        <v>132159496</v>
      </c>
      <c r="F91" s="27" t="str">
        <f t="shared" si="13"/>
        <v>N/A</v>
      </c>
      <c r="G91" s="29">
        <v>118092594</v>
      </c>
      <c r="H91" s="27" t="str">
        <f t="shared" si="14"/>
        <v>N/A</v>
      </c>
      <c r="I91" s="8">
        <v>0.31630000000000003</v>
      </c>
      <c r="J91" s="8">
        <v>-10.6</v>
      </c>
      <c r="K91" s="28" t="s">
        <v>734</v>
      </c>
      <c r="L91" s="105" t="str">
        <f t="shared" si="15"/>
        <v>Yes</v>
      </c>
    </row>
    <row r="92" spans="1:12" x14ac:dyDescent="0.2">
      <c r="A92" s="168" t="s">
        <v>556</v>
      </c>
      <c r="B92" s="22" t="s">
        <v>213</v>
      </c>
      <c r="C92" s="23">
        <v>294035</v>
      </c>
      <c r="D92" s="27" t="str">
        <f t="shared" si="12"/>
        <v>N/A</v>
      </c>
      <c r="E92" s="23">
        <v>297552</v>
      </c>
      <c r="F92" s="27" t="str">
        <f t="shared" si="13"/>
        <v>N/A</v>
      </c>
      <c r="G92" s="23">
        <v>297289</v>
      </c>
      <c r="H92" s="27" t="str">
        <f t="shared" si="14"/>
        <v>N/A</v>
      </c>
      <c r="I92" s="8">
        <v>1.196</v>
      </c>
      <c r="J92" s="8">
        <v>-8.7999999999999995E-2</v>
      </c>
      <c r="K92" s="28" t="s">
        <v>734</v>
      </c>
      <c r="L92" s="105" t="str">
        <f t="shared" si="15"/>
        <v>Yes</v>
      </c>
    </row>
    <row r="93" spans="1:12" x14ac:dyDescent="0.2">
      <c r="A93" s="168" t="s">
        <v>1298</v>
      </c>
      <c r="B93" s="22" t="s">
        <v>213</v>
      </c>
      <c r="C93" s="29">
        <v>448.05160949999998</v>
      </c>
      <c r="D93" s="27" t="str">
        <f t="shared" si="12"/>
        <v>N/A</v>
      </c>
      <c r="E93" s="29">
        <v>444.15596601999999</v>
      </c>
      <c r="F93" s="27" t="str">
        <f t="shared" si="13"/>
        <v>N/A</v>
      </c>
      <c r="G93" s="29">
        <v>397.23162982999997</v>
      </c>
      <c r="H93" s="27" t="str">
        <f t="shared" si="14"/>
        <v>N/A</v>
      </c>
      <c r="I93" s="8">
        <v>-0.86899999999999999</v>
      </c>
      <c r="J93" s="8">
        <v>-10.6</v>
      </c>
      <c r="K93" s="28" t="s">
        <v>734</v>
      </c>
      <c r="L93" s="105" t="str">
        <f t="shared" si="15"/>
        <v>Yes</v>
      </c>
    </row>
    <row r="94" spans="1:12" ht="25.5" x14ac:dyDescent="0.2">
      <c r="A94" s="168" t="s">
        <v>557</v>
      </c>
      <c r="B94" s="22" t="s">
        <v>213</v>
      </c>
      <c r="C94" s="29">
        <v>14384482</v>
      </c>
      <c r="D94" s="27" t="str">
        <f t="shared" si="12"/>
        <v>N/A</v>
      </c>
      <c r="E94" s="29">
        <v>14181890</v>
      </c>
      <c r="F94" s="27" t="str">
        <f t="shared" si="13"/>
        <v>N/A</v>
      </c>
      <c r="G94" s="29">
        <v>24552300</v>
      </c>
      <c r="H94" s="27" t="str">
        <f t="shared" si="14"/>
        <v>N/A</v>
      </c>
      <c r="I94" s="8">
        <v>-1.41</v>
      </c>
      <c r="J94" s="8">
        <v>73.12</v>
      </c>
      <c r="K94" s="28" t="s">
        <v>734</v>
      </c>
      <c r="L94" s="105" t="str">
        <f t="shared" si="15"/>
        <v>No</v>
      </c>
    </row>
    <row r="95" spans="1:12" x14ac:dyDescent="0.2">
      <c r="A95" s="168" t="s">
        <v>558</v>
      </c>
      <c r="B95" s="22" t="s">
        <v>213</v>
      </c>
      <c r="C95" s="23">
        <v>108161</v>
      </c>
      <c r="D95" s="27" t="str">
        <f t="shared" si="12"/>
        <v>N/A</v>
      </c>
      <c r="E95" s="23">
        <v>117718</v>
      </c>
      <c r="F95" s="27" t="str">
        <f t="shared" si="13"/>
        <v>N/A</v>
      </c>
      <c r="G95" s="23">
        <v>98773</v>
      </c>
      <c r="H95" s="27" t="str">
        <f t="shared" si="14"/>
        <v>N/A</v>
      </c>
      <c r="I95" s="8">
        <v>8.8360000000000003</v>
      </c>
      <c r="J95" s="8">
        <v>-16.100000000000001</v>
      </c>
      <c r="K95" s="28" t="s">
        <v>734</v>
      </c>
      <c r="L95" s="105" t="str">
        <f t="shared" si="15"/>
        <v>Yes</v>
      </c>
    </row>
    <row r="96" spans="1:12" ht="25.5" x14ac:dyDescent="0.2">
      <c r="A96" s="168" t="s">
        <v>1299</v>
      </c>
      <c r="B96" s="22" t="s">
        <v>213</v>
      </c>
      <c r="C96" s="29">
        <v>132.99139245999999</v>
      </c>
      <c r="D96" s="27" t="str">
        <f t="shared" si="12"/>
        <v>N/A</v>
      </c>
      <c r="E96" s="29">
        <v>120.47341953</v>
      </c>
      <c r="F96" s="27" t="str">
        <f t="shared" si="13"/>
        <v>N/A</v>
      </c>
      <c r="G96" s="29">
        <v>248.57299058999999</v>
      </c>
      <c r="H96" s="27" t="str">
        <f t="shared" si="14"/>
        <v>N/A</v>
      </c>
      <c r="I96" s="8">
        <v>-9.41</v>
      </c>
      <c r="J96" s="8">
        <v>106.3</v>
      </c>
      <c r="K96" s="28" t="s">
        <v>734</v>
      </c>
      <c r="L96" s="105" t="str">
        <f t="shared" si="15"/>
        <v>No</v>
      </c>
    </row>
    <row r="97" spans="1:12" ht="25.5" x14ac:dyDescent="0.2">
      <c r="A97" s="168" t="s">
        <v>559</v>
      </c>
      <c r="B97" s="22" t="s">
        <v>213</v>
      </c>
      <c r="C97" s="29">
        <v>180146068</v>
      </c>
      <c r="D97" s="27" t="str">
        <f t="shared" si="12"/>
        <v>N/A</v>
      </c>
      <c r="E97" s="29">
        <v>184750159</v>
      </c>
      <c r="F97" s="27" t="str">
        <f t="shared" si="13"/>
        <v>N/A</v>
      </c>
      <c r="G97" s="29">
        <v>201591469</v>
      </c>
      <c r="H97" s="27" t="str">
        <f t="shared" si="14"/>
        <v>N/A</v>
      </c>
      <c r="I97" s="8">
        <v>2.556</v>
      </c>
      <c r="J97" s="8">
        <v>9.1159999999999997</v>
      </c>
      <c r="K97" s="28" t="s">
        <v>734</v>
      </c>
      <c r="L97" s="105" t="str">
        <f t="shared" si="15"/>
        <v>Yes</v>
      </c>
    </row>
    <row r="98" spans="1:12" x14ac:dyDescent="0.2">
      <c r="A98" s="168" t="s">
        <v>560</v>
      </c>
      <c r="B98" s="22" t="s">
        <v>213</v>
      </c>
      <c r="C98" s="23">
        <v>334827</v>
      </c>
      <c r="D98" s="27" t="str">
        <f t="shared" si="12"/>
        <v>N/A</v>
      </c>
      <c r="E98" s="23">
        <v>328751</v>
      </c>
      <c r="F98" s="27" t="str">
        <f t="shared" si="13"/>
        <v>N/A</v>
      </c>
      <c r="G98" s="23">
        <v>334986</v>
      </c>
      <c r="H98" s="27" t="str">
        <f t="shared" si="14"/>
        <v>N/A</v>
      </c>
      <c r="I98" s="8">
        <v>-1.81</v>
      </c>
      <c r="J98" s="8">
        <v>1.897</v>
      </c>
      <c r="K98" s="28" t="s">
        <v>734</v>
      </c>
      <c r="L98" s="105" t="str">
        <f t="shared" si="15"/>
        <v>Yes</v>
      </c>
    </row>
    <row r="99" spans="1:12" x14ac:dyDescent="0.2">
      <c r="A99" s="168" t="s">
        <v>1300</v>
      </c>
      <c r="B99" s="22" t="s">
        <v>213</v>
      </c>
      <c r="C99" s="29">
        <v>538.02730365000002</v>
      </c>
      <c r="D99" s="27" t="str">
        <f t="shared" si="12"/>
        <v>N/A</v>
      </c>
      <c r="E99" s="29">
        <v>561.97596052999995</v>
      </c>
      <c r="F99" s="27" t="str">
        <f t="shared" si="13"/>
        <v>N/A</v>
      </c>
      <c r="G99" s="29">
        <v>601.79072857000006</v>
      </c>
      <c r="H99" s="27" t="str">
        <f t="shared" si="14"/>
        <v>N/A</v>
      </c>
      <c r="I99" s="8">
        <v>4.4509999999999996</v>
      </c>
      <c r="J99" s="8">
        <v>7.085</v>
      </c>
      <c r="K99" s="28" t="s">
        <v>734</v>
      </c>
      <c r="L99" s="105" t="str">
        <f t="shared" si="15"/>
        <v>Yes</v>
      </c>
    </row>
    <row r="100" spans="1:12" x14ac:dyDescent="0.2">
      <c r="A100" s="168" t="s">
        <v>561</v>
      </c>
      <c r="B100" s="22" t="s">
        <v>213</v>
      </c>
      <c r="C100" s="29">
        <v>106126367</v>
      </c>
      <c r="D100" s="27" t="str">
        <f t="shared" si="12"/>
        <v>N/A</v>
      </c>
      <c r="E100" s="29">
        <v>111630077</v>
      </c>
      <c r="F100" s="27" t="str">
        <f t="shared" si="13"/>
        <v>N/A</v>
      </c>
      <c r="G100" s="29">
        <v>113391498</v>
      </c>
      <c r="H100" s="27" t="str">
        <f t="shared" si="14"/>
        <v>N/A</v>
      </c>
      <c r="I100" s="8">
        <v>5.1859999999999999</v>
      </c>
      <c r="J100" s="8">
        <v>1.5780000000000001</v>
      </c>
      <c r="K100" s="28" t="s">
        <v>734</v>
      </c>
      <c r="L100" s="105" t="str">
        <f t="shared" si="15"/>
        <v>Yes</v>
      </c>
    </row>
    <row r="101" spans="1:12" x14ac:dyDescent="0.2">
      <c r="A101" s="168" t="s">
        <v>562</v>
      </c>
      <c r="B101" s="22" t="s">
        <v>213</v>
      </c>
      <c r="C101" s="23">
        <v>197063</v>
      </c>
      <c r="D101" s="27" t="str">
        <f t="shared" si="12"/>
        <v>N/A</v>
      </c>
      <c r="E101" s="23">
        <v>208192</v>
      </c>
      <c r="F101" s="27" t="str">
        <f t="shared" si="13"/>
        <v>N/A</v>
      </c>
      <c r="G101" s="23">
        <v>211930</v>
      </c>
      <c r="H101" s="27" t="str">
        <f t="shared" si="14"/>
        <v>N/A</v>
      </c>
      <c r="I101" s="8">
        <v>5.6470000000000002</v>
      </c>
      <c r="J101" s="8">
        <v>1.7949999999999999</v>
      </c>
      <c r="K101" s="28" t="s">
        <v>734</v>
      </c>
      <c r="L101" s="105" t="str">
        <f t="shared" si="15"/>
        <v>Yes</v>
      </c>
    </row>
    <row r="102" spans="1:12" x14ac:dyDescent="0.2">
      <c r="A102" s="168" t="s">
        <v>1301</v>
      </c>
      <c r="B102" s="22" t="s">
        <v>213</v>
      </c>
      <c r="C102" s="29">
        <v>538.54029930000002</v>
      </c>
      <c r="D102" s="27" t="str">
        <f t="shared" si="12"/>
        <v>N/A</v>
      </c>
      <c r="E102" s="29">
        <v>536.18811961999995</v>
      </c>
      <c r="F102" s="27" t="str">
        <f t="shared" si="13"/>
        <v>N/A</v>
      </c>
      <c r="G102" s="29">
        <v>535.04222148999997</v>
      </c>
      <c r="H102" s="27" t="str">
        <f t="shared" si="14"/>
        <v>N/A</v>
      </c>
      <c r="I102" s="8">
        <v>-0.437</v>
      </c>
      <c r="J102" s="8">
        <v>-0.214</v>
      </c>
      <c r="K102" s="28" t="s">
        <v>734</v>
      </c>
      <c r="L102" s="105" t="str">
        <f t="shared" si="15"/>
        <v>Yes</v>
      </c>
    </row>
    <row r="103" spans="1:12" ht="25.5" x14ac:dyDescent="0.2">
      <c r="A103" s="168" t="s">
        <v>563</v>
      </c>
      <c r="B103" s="22" t="s">
        <v>213</v>
      </c>
      <c r="C103" s="29">
        <v>19170342</v>
      </c>
      <c r="D103" s="27" t="str">
        <f t="shared" si="12"/>
        <v>N/A</v>
      </c>
      <c r="E103" s="29">
        <v>18755300</v>
      </c>
      <c r="F103" s="27" t="str">
        <f t="shared" si="13"/>
        <v>N/A</v>
      </c>
      <c r="G103" s="29">
        <v>18283174</v>
      </c>
      <c r="H103" s="27" t="str">
        <f t="shared" si="14"/>
        <v>N/A</v>
      </c>
      <c r="I103" s="8">
        <v>-2.17</v>
      </c>
      <c r="J103" s="8">
        <v>-2.52</v>
      </c>
      <c r="K103" s="28" t="s">
        <v>734</v>
      </c>
      <c r="L103" s="105" t="str">
        <f t="shared" si="15"/>
        <v>Yes</v>
      </c>
    </row>
    <row r="104" spans="1:12" x14ac:dyDescent="0.2">
      <c r="A104" s="168" t="s">
        <v>564</v>
      </c>
      <c r="B104" s="22" t="s">
        <v>213</v>
      </c>
      <c r="C104" s="23">
        <v>5694</v>
      </c>
      <c r="D104" s="27" t="str">
        <f t="shared" si="12"/>
        <v>N/A</v>
      </c>
      <c r="E104" s="23">
        <v>4963</v>
      </c>
      <c r="F104" s="27" t="str">
        <f t="shared" si="13"/>
        <v>N/A</v>
      </c>
      <c r="G104" s="23">
        <v>4964</v>
      </c>
      <c r="H104" s="27" t="str">
        <f t="shared" si="14"/>
        <v>N/A</v>
      </c>
      <c r="I104" s="8">
        <v>-12.8</v>
      </c>
      <c r="J104" s="8">
        <v>2.01E-2</v>
      </c>
      <c r="K104" s="28" t="s">
        <v>734</v>
      </c>
      <c r="L104" s="105" t="str">
        <f t="shared" si="15"/>
        <v>Yes</v>
      </c>
    </row>
    <row r="105" spans="1:12" ht="25.5" x14ac:dyDescent="0.2">
      <c r="A105" s="168" t="s">
        <v>1302</v>
      </c>
      <c r="B105" s="22" t="s">
        <v>213</v>
      </c>
      <c r="C105" s="29">
        <v>3366.7618545999999</v>
      </c>
      <c r="D105" s="27" t="str">
        <f t="shared" si="12"/>
        <v>N/A</v>
      </c>
      <c r="E105" s="29">
        <v>3779.0247834000002</v>
      </c>
      <c r="F105" s="27" t="str">
        <f t="shared" si="13"/>
        <v>N/A</v>
      </c>
      <c r="G105" s="29">
        <v>3683.1535051999999</v>
      </c>
      <c r="H105" s="27" t="str">
        <f t="shared" si="14"/>
        <v>N/A</v>
      </c>
      <c r="I105" s="8">
        <v>12.25</v>
      </c>
      <c r="J105" s="8">
        <v>-2.54</v>
      </c>
      <c r="K105" s="28" t="s">
        <v>734</v>
      </c>
      <c r="L105" s="105" t="str">
        <f t="shared" si="15"/>
        <v>Yes</v>
      </c>
    </row>
    <row r="106" spans="1:12" ht="25.5" x14ac:dyDescent="0.2">
      <c r="A106" s="168" t="s">
        <v>565</v>
      </c>
      <c r="B106" s="22" t="s">
        <v>213</v>
      </c>
      <c r="C106" s="29">
        <v>168146500</v>
      </c>
      <c r="D106" s="27" t="str">
        <f t="shared" si="12"/>
        <v>N/A</v>
      </c>
      <c r="E106" s="29">
        <v>167517561</v>
      </c>
      <c r="F106" s="27" t="str">
        <f t="shared" si="13"/>
        <v>N/A</v>
      </c>
      <c r="G106" s="29">
        <v>145292363</v>
      </c>
      <c r="H106" s="27" t="str">
        <f t="shared" si="14"/>
        <v>N/A</v>
      </c>
      <c r="I106" s="8">
        <v>-0.374</v>
      </c>
      <c r="J106" s="8">
        <v>-13.3</v>
      </c>
      <c r="K106" s="28" t="s">
        <v>734</v>
      </c>
      <c r="L106" s="105" t="str">
        <f t="shared" si="15"/>
        <v>Yes</v>
      </c>
    </row>
    <row r="107" spans="1:12" x14ac:dyDescent="0.2">
      <c r="A107" s="168" t="s">
        <v>566</v>
      </c>
      <c r="B107" s="22" t="s">
        <v>213</v>
      </c>
      <c r="C107" s="23">
        <v>424951</v>
      </c>
      <c r="D107" s="27" t="str">
        <f t="shared" si="12"/>
        <v>N/A</v>
      </c>
      <c r="E107" s="23">
        <v>432316</v>
      </c>
      <c r="F107" s="27" t="str">
        <f t="shared" si="13"/>
        <v>N/A</v>
      </c>
      <c r="G107" s="23">
        <v>413856</v>
      </c>
      <c r="H107" s="27" t="str">
        <f t="shared" si="14"/>
        <v>N/A</v>
      </c>
      <c r="I107" s="8">
        <v>1.7330000000000001</v>
      </c>
      <c r="J107" s="8">
        <v>-4.2699999999999996</v>
      </c>
      <c r="K107" s="28" t="s">
        <v>734</v>
      </c>
      <c r="L107" s="105" t="str">
        <f t="shared" si="15"/>
        <v>Yes</v>
      </c>
    </row>
    <row r="108" spans="1:12" x14ac:dyDescent="0.2">
      <c r="A108" s="168" t="s">
        <v>1303</v>
      </c>
      <c r="B108" s="22" t="s">
        <v>213</v>
      </c>
      <c r="C108" s="29">
        <v>395.68444362000002</v>
      </c>
      <c r="D108" s="27" t="str">
        <f t="shared" si="12"/>
        <v>N/A</v>
      </c>
      <c r="E108" s="29">
        <v>387.48869114000001</v>
      </c>
      <c r="F108" s="27" t="str">
        <f t="shared" si="13"/>
        <v>N/A</v>
      </c>
      <c r="G108" s="29">
        <v>351.06984797000001</v>
      </c>
      <c r="H108" s="27" t="str">
        <f t="shared" si="14"/>
        <v>N/A</v>
      </c>
      <c r="I108" s="8">
        <v>-2.0699999999999998</v>
      </c>
      <c r="J108" s="8">
        <v>-9.4</v>
      </c>
      <c r="K108" s="28" t="s">
        <v>734</v>
      </c>
      <c r="L108" s="105" t="str">
        <f t="shared" si="15"/>
        <v>Yes</v>
      </c>
    </row>
    <row r="109" spans="1:12" x14ac:dyDescent="0.2">
      <c r="A109" s="168" t="s">
        <v>567</v>
      </c>
      <c r="B109" s="22" t="s">
        <v>213</v>
      </c>
      <c r="C109" s="29">
        <v>384139467</v>
      </c>
      <c r="D109" s="27" t="str">
        <f t="shared" si="12"/>
        <v>N/A</v>
      </c>
      <c r="E109" s="29">
        <v>414482019</v>
      </c>
      <c r="F109" s="27" t="str">
        <f t="shared" si="13"/>
        <v>N/A</v>
      </c>
      <c r="G109" s="29">
        <v>466462356</v>
      </c>
      <c r="H109" s="27" t="str">
        <f t="shared" si="14"/>
        <v>N/A</v>
      </c>
      <c r="I109" s="8">
        <v>7.899</v>
      </c>
      <c r="J109" s="8">
        <v>12.54</v>
      </c>
      <c r="K109" s="28" t="s">
        <v>734</v>
      </c>
      <c r="L109" s="105" t="str">
        <f t="shared" si="15"/>
        <v>Yes</v>
      </c>
    </row>
    <row r="110" spans="1:12" x14ac:dyDescent="0.2">
      <c r="A110" s="168" t="s">
        <v>568</v>
      </c>
      <c r="B110" s="22" t="s">
        <v>213</v>
      </c>
      <c r="C110" s="23">
        <v>544142</v>
      </c>
      <c r="D110" s="27" t="str">
        <f t="shared" si="12"/>
        <v>N/A</v>
      </c>
      <c r="E110" s="23">
        <v>546846</v>
      </c>
      <c r="F110" s="27" t="str">
        <f t="shared" si="13"/>
        <v>N/A</v>
      </c>
      <c r="G110" s="23">
        <v>548939</v>
      </c>
      <c r="H110" s="27" t="str">
        <f t="shared" si="14"/>
        <v>N/A</v>
      </c>
      <c r="I110" s="8">
        <v>0.49690000000000001</v>
      </c>
      <c r="J110" s="8">
        <v>0.38269999999999998</v>
      </c>
      <c r="K110" s="28" t="s">
        <v>734</v>
      </c>
      <c r="L110" s="105" t="str">
        <f t="shared" si="15"/>
        <v>Yes</v>
      </c>
    </row>
    <row r="111" spans="1:12" x14ac:dyDescent="0.2">
      <c r="A111" s="168" t="s">
        <v>1304</v>
      </c>
      <c r="B111" s="22" t="s">
        <v>213</v>
      </c>
      <c r="C111" s="29">
        <v>705.95445123000002</v>
      </c>
      <c r="D111" s="27" t="str">
        <f t="shared" si="12"/>
        <v>N/A</v>
      </c>
      <c r="E111" s="29">
        <v>757.95017060999999</v>
      </c>
      <c r="F111" s="27" t="str">
        <f t="shared" si="13"/>
        <v>N/A</v>
      </c>
      <c r="G111" s="29">
        <v>849.75262461</v>
      </c>
      <c r="H111" s="27" t="str">
        <f t="shared" si="14"/>
        <v>N/A</v>
      </c>
      <c r="I111" s="8">
        <v>7.3650000000000002</v>
      </c>
      <c r="J111" s="8">
        <v>12.11</v>
      </c>
      <c r="K111" s="28" t="s">
        <v>734</v>
      </c>
      <c r="L111" s="105" t="str">
        <f t="shared" si="15"/>
        <v>Yes</v>
      </c>
    </row>
    <row r="112" spans="1:12" ht="25.5" x14ac:dyDescent="0.2">
      <c r="A112" s="168" t="s">
        <v>569</v>
      </c>
      <c r="B112" s="22" t="s">
        <v>213</v>
      </c>
      <c r="C112" s="29">
        <v>48459161</v>
      </c>
      <c r="D112" s="27" t="str">
        <f t="shared" si="12"/>
        <v>N/A</v>
      </c>
      <c r="E112" s="29">
        <v>48163392</v>
      </c>
      <c r="F112" s="27" t="str">
        <f t="shared" si="13"/>
        <v>N/A</v>
      </c>
      <c r="G112" s="29">
        <v>35637834</v>
      </c>
      <c r="H112" s="27" t="str">
        <f t="shared" si="14"/>
        <v>N/A</v>
      </c>
      <c r="I112" s="8">
        <v>-0.61</v>
      </c>
      <c r="J112" s="8">
        <v>-26</v>
      </c>
      <c r="K112" s="28" t="s">
        <v>734</v>
      </c>
      <c r="L112" s="105" t="str">
        <f t="shared" si="15"/>
        <v>Yes</v>
      </c>
    </row>
    <row r="113" spans="1:12" x14ac:dyDescent="0.2">
      <c r="A113" s="168" t="s">
        <v>570</v>
      </c>
      <c r="B113" s="22" t="s">
        <v>213</v>
      </c>
      <c r="C113" s="23">
        <v>30303</v>
      </c>
      <c r="D113" s="27" t="str">
        <f t="shared" si="12"/>
        <v>N/A</v>
      </c>
      <c r="E113" s="23">
        <v>23991</v>
      </c>
      <c r="F113" s="27" t="str">
        <f t="shared" si="13"/>
        <v>N/A</v>
      </c>
      <c r="G113" s="23">
        <v>42171</v>
      </c>
      <c r="H113" s="27" t="str">
        <f t="shared" si="14"/>
        <v>N/A</v>
      </c>
      <c r="I113" s="8">
        <v>-20.8</v>
      </c>
      <c r="J113" s="8">
        <v>75.78</v>
      </c>
      <c r="K113" s="28" t="s">
        <v>734</v>
      </c>
      <c r="L113" s="105" t="str">
        <f t="shared" si="15"/>
        <v>No</v>
      </c>
    </row>
    <row r="114" spans="1:12" ht="25.5" x14ac:dyDescent="0.2">
      <c r="A114" s="168" t="s">
        <v>1305</v>
      </c>
      <c r="B114" s="22" t="s">
        <v>213</v>
      </c>
      <c r="C114" s="29">
        <v>1599.1539121999999</v>
      </c>
      <c r="D114" s="27" t="str">
        <f t="shared" si="12"/>
        <v>N/A</v>
      </c>
      <c r="E114" s="29">
        <v>2007.5608353</v>
      </c>
      <c r="F114" s="27" t="str">
        <f t="shared" si="13"/>
        <v>N/A</v>
      </c>
      <c r="G114" s="29">
        <v>845.07917763</v>
      </c>
      <c r="H114" s="27" t="str">
        <f t="shared" si="14"/>
        <v>N/A</v>
      </c>
      <c r="I114" s="8">
        <v>25.54</v>
      </c>
      <c r="J114" s="8">
        <v>-57.9</v>
      </c>
      <c r="K114" s="28" t="s">
        <v>734</v>
      </c>
      <c r="L114" s="105" t="str">
        <f t="shared" si="15"/>
        <v>No</v>
      </c>
    </row>
    <row r="115" spans="1:12" ht="25.5" x14ac:dyDescent="0.2">
      <c r="A115" s="168" t="s">
        <v>571</v>
      </c>
      <c r="B115" s="22" t="s">
        <v>213</v>
      </c>
      <c r="C115" s="29">
        <v>30094781</v>
      </c>
      <c r="D115" s="27" t="str">
        <f t="shared" si="12"/>
        <v>N/A</v>
      </c>
      <c r="E115" s="29">
        <v>30424276</v>
      </c>
      <c r="F115" s="27" t="str">
        <f t="shared" si="13"/>
        <v>N/A</v>
      </c>
      <c r="G115" s="29">
        <v>29647690</v>
      </c>
      <c r="H115" s="27" t="str">
        <f t="shared" si="14"/>
        <v>N/A</v>
      </c>
      <c r="I115" s="8">
        <v>1.095</v>
      </c>
      <c r="J115" s="8">
        <v>-2.5499999999999998</v>
      </c>
      <c r="K115" s="28" t="s">
        <v>734</v>
      </c>
      <c r="L115" s="105" t="str">
        <f t="shared" si="15"/>
        <v>Yes</v>
      </c>
    </row>
    <row r="116" spans="1:12" x14ac:dyDescent="0.2">
      <c r="A116" s="104" t="s">
        <v>572</v>
      </c>
      <c r="B116" s="22" t="s">
        <v>213</v>
      </c>
      <c r="C116" s="23">
        <v>33035</v>
      </c>
      <c r="D116" s="27" t="str">
        <f t="shared" si="12"/>
        <v>N/A</v>
      </c>
      <c r="E116" s="23">
        <v>34614</v>
      </c>
      <c r="F116" s="27" t="str">
        <f t="shared" si="13"/>
        <v>N/A</v>
      </c>
      <c r="G116" s="23">
        <v>33387</v>
      </c>
      <c r="H116" s="27" t="str">
        <f t="shared" si="14"/>
        <v>N/A</v>
      </c>
      <c r="I116" s="8">
        <v>4.78</v>
      </c>
      <c r="J116" s="8">
        <v>-3.54</v>
      </c>
      <c r="K116" s="28" t="s">
        <v>734</v>
      </c>
      <c r="L116" s="105" t="str">
        <f t="shared" si="15"/>
        <v>Yes</v>
      </c>
    </row>
    <row r="117" spans="1:12" ht="25.5" x14ac:dyDescent="0.2">
      <c r="A117" s="104" t="s">
        <v>1306</v>
      </c>
      <c r="B117" s="22" t="s">
        <v>213</v>
      </c>
      <c r="C117" s="29">
        <v>910.99685181999996</v>
      </c>
      <c r="D117" s="27" t="str">
        <f t="shared" si="12"/>
        <v>N/A</v>
      </c>
      <c r="E117" s="29">
        <v>878.95868724000002</v>
      </c>
      <c r="F117" s="27" t="str">
        <f t="shared" si="13"/>
        <v>N/A</v>
      </c>
      <c r="G117" s="29">
        <v>888.00101835999999</v>
      </c>
      <c r="H117" s="27" t="str">
        <f t="shared" si="14"/>
        <v>N/A</v>
      </c>
      <c r="I117" s="8">
        <v>-3.52</v>
      </c>
      <c r="J117" s="8">
        <v>1.0289999999999999</v>
      </c>
      <c r="K117" s="28" t="s">
        <v>734</v>
      </c>
      <c r="L117" s="105" t="str">
        <f t="shared" si="15"/>
        <v>Yes</v>
      </c>
    </row>
    <row r="118" spans="1:12" ht="25.5" x14ac:dyDescent="0.2">
      <c r="A118" s="137" t="s">
        <v>573</v>
      </c>
      <c r="B118" s="22" t="s">
        <v>213</v>
      </c>
      <c r="C118" s="29">
        <v>14720523</v>
      </c>
      <c r="D118" s="27" t="str">
        <f t="shared" si="12"/>
        <v>N/A</v>
      </c>
      <c r="E118" s="29">
        <v>14922451</v>
      </c>
      <c r="F118" s="27" t="str">
        <f t="shared" si="13"/>
        <v>N/A</v>
      </c>
      <c r="G118" s="29">
        <v>14003277</v>
      </c>
      <c r="H118" s="27" t="str">
        <f t="shared" si="14"/>
        <v>N/A</v>
      </c>
      <c r="I118" s="8">
        <v>1.3720000000000001</v>
      </c>
      <c r="J118" s="8">
        <v>-6.16</v>
      </c>
      <c r="K118" s="28" t="s">
        <v>734</v>
      </c>
      <c r="L118" s="105" t="str">
        <f t="shared" si="15"/>
        <v>Yes</v>
      </c>
    </row>
    <row r="119" spans="1:12" x14ac:dyDescent="0.2">
      <c r="A119" s="137" t="s">
        <v>574</v>
      </c>
      <c r="B119" s="22" t="s">
        <v>213</v>
      </c>
      <c r="C119" s="23">
        <v>3563</v>
      </c>
      <c r="D119" s="27" t="str">
        <f t="shared" si="12"/>
        <v>N/A</v>
      </c>
      <c r="E119" s="23">
        <v>3414</v>
      </c>
      <c r="F119" s="27" t="str">
        <f t="shared" si="13"/>
        <v>N/A</v>
      </c>
      <c r="G119" s="23">
        <v>3367</v>
      </c>
      <c r="H119" s="27" t="str">
        <f t="shared" si="14"/>
        <v>N/A</v>
      </c>
      <c r="I119" s="8">
        <v>-4.18</v>
      </c>
      <c r="J119" s="8">
        <v>-1.38</v>
      </c>
      <c r="K119" s="28" t="s">
        <v>734</v>
      </c>
      <c r="L119" s="105" t="str">
        <f t="shared" si="15"/>
        <v>Yes</v>
      </c>
    </row>
    <row r="120" spans="1:12" ht="25.5" x14ac:dyDescent="0.2">
      <c r="A120" s="137" t="s">
        <v>1307</v>
      </c>
      <c r="B120" s="22" t="s">
        <v>213</v>
      </c>
      <c r="C120" s="29">
        <v>4131.4967723999998</v>
      </c>
      <c r="D120" s="27" t="str">
        <f t="shared" si="12"/>
        <v>N/A</v>
      </c>
      <c r="E120" s="29">
        <v>4370.9581135999997</v>
      </c>
      <c r="F120" s="27" t="str">
        <f t="shared" si="13"/>
        <v>N/A</v>
      </c>
      <c r="G120" s="29">
        <v>4158.9774280000001</v>
      </c>
      <c r="H120" s="27" t="str">
        <f t="shared" si="14"/>
        <v>N/A</v>
      </c>
      <c r="I120" s="8">
        <v>5.7960000000000003</v>
      </c>
      <c r="J120" s="8">
        <v>-4.8499999999999996</v>
      </c>
      <c r="K120" s="28" t="s">
        <v>734</v>
      </c>
      <c r="L120" s="105" t="str">
        <f t="shared" si="15"/>
        <v>Yes</v>
      </c>
    </row>
    <row r="121" spans="1:12" ht="25.5" x14ac:dyDescent="0.2">
      <c r="A121" s="137" t="s">
        <v>575</v>
      </c>
      <c r="B121" s="22" t="s">
        <v>213</v>
      </c>
      <c r="C121" s="29">
        <v>39610448</v>
      </c>
      <c r="D121" s="27" t="str">
        <f t="shared" si="12"/>
        <v>N/A</v>
      </c>
      <c r="E121" s="29">
        <v>45386911</v>
      </c>
      <c r="F121" s="27" t="str">
        <f t="shared" si="13"/>
        <v>N/A</v>
      </c>
      <c r="G121" s="29">
        <v>46207784</v>
      </c>
      <c r="H121" s="27" t="str">
        <f t="shared" si="14"/>
        <v>N/A</v>
      </c>
      <c r="I121" s="8">
        <v>14.58</v>
      </c>
      <c r="J121" s="8">
        <v>1.8089999999999999</v>
      </c>
      <c r="K121" s="28" t="s">
        <v>734</v>
      </c>
      <c r="L121" s="105" t="str">
        <f t="shared" si="15"/>
        <v>Yes</v>
      </c>
    </row>
    <row r="122" spans="1:12" ht="25.5" x14ac:dyDescent="0.2">
      <c r="A122" s="137" t="s">
        <v>576</v>
      </c>
      <c r="B122" s="22" t="s">
        <v>213</v>
      </c>
      <c r="C122" s="23">
        <v>22420</v>
      </c>
      <c r="D122" s="27" t="str">
        <f t="shared" si="12"/>
        <v>N/A</v>
      </c>
      <c r="E122" s="23">
        <v>23442</v>
      </c>
      <c r="F122" s="27" t="str">
        <f t="shared" si="13"/>
        <v>N/A</v>
      </c>
      <c r="G122" s="23">
        <v>26901</v>
      </c>
      <c r="H122" s="27" t="str">
        <f t="shared" si="14"/>
        <v>N/A</v>
      </c>
      <c r="I122" s="8">
        <v>4.5579999999999998</v>
      </c>
      <c r="J122" s="8">
        <v>14.76</v>
      </c>
      <c r="K122" s="28" t="s">
        <v>734</v>
      </c>
      <c r="L122" s="105" t="str">
        <f t="shared" si="15"/>
        <v>Yes</v>
      </c>
    </row>
    <row r="123" spans="1:12" ht="25.5" x14ac:dyDescent="0.2">
      <c r="A123" s="137" t="s">
        <v>1308</v>
      </c>
      <c r="B123" s="22" t="s">
        <v>213</v>
      </c>
      <c r="C123" s="29">
        <v>1766.7461195000001</v>
      </c>
      <c r="D123" s="27" t="str">
        <f t="shared" si="12"/>
        <v>N/A</v>
      </c>
      <c r="E123" s="29">
        <v>1936.1364645000001</v>
      </c>
      <c r="F123" s="27" t="str">
        <f t="shared" si="13"/>
        <v>N/A</v>
      </c>
      <c r="G123" s="29">
        <v>1717.6976321</v>
      </c>
      <c r="H123" s="27" t="str">
        <f t="shared" si="14"/>
        <v>N/A</v>
      </c>
      <c r="I123" s="8">
        <v>9.5879999999999992</v>
      </c>
      <c r="J123" s="8">
        <v>-11.3</v>
      </c>
      <c r="K123" s="28" t="s">
        <v>734</v>
      </c>
      <c r="L123" s="105" t="str">
        <f t="shared" si="15"/>
        <v>Yes</v>
      </c>
    </row>
    <row r="124" spans="1:12" ht="25.5" x14ac:dyDescent="0.2">
      <c r="A124" s="137" t="s">
        <v>577</v>
      </c>
      <c r="B124" s="22" t="s">
        <v>213</v>
      </c>
      <c r="C124" s="29">
        <v>0</v>
      </c>
      <c r="D124" s="27" t="str">
        <f t="shared" si="12"/>
        <v>N/A</v>
      </c>
      <c r="E124" s="29">
        <v>0</v>
      </c>
      <c r="F124" s="27" t="str">
        <f t="shared" si="13"/>
        <v>N/A</v>
      </c>
      <c r="G124" s="29">
        <v>4272372</v>
      </c>
      <c r="H124" s="27" t="str">
        <f t="shared" si="14"/>
        <v>N/A</v>
      </c>
      <c r="I124" s="8" t="s">
        <v>1748</v>
      </c>
      <c r="J124" s="8" t="s">
        <v>1748</v>
      </c>
      <c r="K124" s="28" t="s">
        <v>734</v>
      </c>
      <c r="L124" s="105" t="str">
        <f t="shared" si="15"/>
        <v>N/A</v>
      </c>
    </row>
    <row r="125" spans="1:12" x14ac:dyDescent="0.2">
      <c r="A125" s="128" t="s">
        <v>578</v>
      </c>
      <c r="B125" s="22" t="s">
        <v>213</v>
      </c>
      <c r="C125" s="23">
        <v>0</v>
      </c>
      <c r="D125" s="27" t="str">
        <f t="shared" si="12"/>
        <v>N/A</v>
      </c>
      <c r="E125" s="23">
        <v>0</v>
      </c>
      <c r="F125" s="27" t="str">
        <f t="shared" si="13"/>
        <v>N/A</v>
      </c>
      <c r="G125" s="23">
        <v>6404</v>
      </c>
      <c r="H125" s="27" t="str">
        <f t="shared" si="14"/>
        <v>N/A</v>
      </c>
      <c r="I125" s="8" t="s">
        <v>1748</v>
      </c>
      <c r="J125" s="8" t="s">
        <v>1748</v>
      </c>
      <c r="K125" s="28" t="s">
        <v>734</v>
      </c>
      <c r="L125" s="105" t="str">
        <f t="shared" si="15"/>
        <v>N/A</v>
      </c>
    </row>
    <row r="126" spans="1:12" ht="25.5" x14ac:dyDescent="0.2">
      <c r="A126" s="128" t="s">
        <v>1309</v>
      </c>
      <c r="B126" s="22" t="s">
        <v>213</v>
      </c>
      <c r="C126" s="29" t="s">
        <v>1748</v>
      </c>
      <c r="D126" s="27" t="str">
        <f t="shared" si="12"/>
        <v>N/A</v>
      </c>
      <c r="E126" s="29" t="s">
        <v>1748</v>
      </c>
      <c r="F126" s="27" t="str">
        <f t="shared" si="13"/>
        <v>N/A</v>
      </c>
      <c r="G126" s="29">
        <v>667.14116177000005</v>
      </c>
      <c r="H126" s="27" t="str">
        <f t="shared" si="14"/>
        <v>N/A</v>
      </c>
      <c r="I126" s="8" t="s">
        <v>1748</v>
      </c>
      <c r="J126" s="8" t="s">
        <v>1748</v>
      </c>
      <c r="K126" s="28" t="s">
        <v>734</v>
      </c>
      <c r="L126" s="105" t="str">
        <f t="shared" si="15"/>
        <v>N/A</v>
      </c>
    </row>
    <row r="127" spans="1:12" ht="25.5" x14ac:dyDescent="0.2">
      <c r="A127" s="128" t="s">
        <v>579</v>
      </c>
      <c r="B127" s="22" t="s">
        <v>213</v>
      </c>
      <c r="C127" s="29">
        <v>12956529</v>
      </c>
      <c r="D127" s="27" t="str">
        <f t="shared" si="12"/>
        <v>N/A</v>
      </c>
      <c r="E127" s="29">
        <v>12561964</v>
      </c>
      <c r="F127" s="27" t="str">
        <f t="shared" si="13"/>
        <v>N/A</v>
      </c>
      <c r="G127" s="29">
        <v>9671338</v>
      </c>
      <c r="H127" s="27" t="str">
        <f t="shared" si="14"/>
        <v>N/A</v>
      </c>
      <c r="I127" s="8">
        <v>-3.05</v>
      </c>
      <c r="J127" s="8">
        <v>-23</v>
      </c>
      <c r="K127" s="28" t="s">
        <v>734</v>
      </c>
      <c r="L127" s="105" t="str">
        <f t="shared" si="15"/>
        <v>Yes</v>
      </c>
    </row>
    <row r="128" spans="1:12" x14ac:dyDescent="0.2">
      <c r="A128" s="128" t="s">
        <v>580</v>
      </c>
      <c r="B128" s="22" t="s">
        <v>213</v>
      </c>
      <c r="C128" s="23">
        <v>11376</v>
      </c>
      <c r="D128" s="27" t="str">
        <f t="shared" si="12"/>
        <v>N/A</v>
      </c>
      <c r="E128" s="23">
        <v>11134</v>
      </c>
      <c r="F128" s="27" t="str">
        <f t="shared" si="13"/>
        <v>N/A</v>
      </c>
      <c r="G128" s="23">
        <v>8938</v>
      </c>
      <c r="H128" s="27" t="str">
        <f t="shared" si="14"/>
        <v>N/A</v>
      </c>
      <c r="I128" s="8">
        <v>-2.13</v>
      </c>
      <c r="J128" s="8">
        <v>-19.7</v>
      </c>
      <c r="K128" s="28" t="s">
        <v>734</v>
      </c>
      <c r="L128" s="105" t="str">
        <f t="shared" si="15"/>
        <v>Yes</v>
      </c>
    </row>
    <row r="129" spans="1:12" ht="25.5" x14ac:dyDescent="0.2">
      <c r="A129" s="128" t="s">
        <v>1310</v>
      </c>
      <c r="B129" s="22" t="s">
        <v>213</v>
      </c>
      <c r="C129" s="29">
        <v>1138.9353903000001</v>
      </c>
      <c r="D129" s="27" t="str">
        <f t="shared" si="12"/>
        <v>N/A</v>
      </c>
      <c r="E129" s="29">
        <v>1128.2525596999999</v>
      </c>
      <c r="F129" s="27" t="str">
        <f t="shared" si="13"/>
        <v>N/A</v>
      </c>
      <c r="G129" s="29">
        <v>1082.0472141</v>
      </c>
      <c r="H129" s="27" t="str">
        <f t="shared" si="14"/>
        <v>N/A</v>
      </c>
      <c r="I129" s="8">
        <v>-0.93799999999999994</v>
      </c>
      <c r="J129" s="8">
        <v>-4.0999999999999996</v>
      </c>
      <c r="K129" s="28" t="s">
        <v>734</v>
      </c>
      <c r="L129" s="105" t="str">
        <f t="shared" si="15"/>
        <v>Yes</v>
      </c>
    </row>
    <row r="130" spans="1:12" ht="25.5" x14ac:dyDescent="0.2">
      <c r="A130" s="128" t="s">
        <v>581</v>
      </c>
      <c r="B130" s="22" t="s">
        <v>213</v>
      </c>
      <c r="C130" s="29">
        <v>1017927</v>
      </c>
      <c r="D130" s="27" t="str">
        <f t="shared" si="12"/>
        <v>N/A</v>
      </c>
      <c r="E130" s="29">
        <v>770067</v>
      </c>
      <c r="F130" s="27" t="str">
        <f t="shared" si="13"/>
        <v>N/A</v>
      </c>
      <c r="G130" s="29">
        <v>522675</v>
      </c>
      <c r="H130" s="27" t="str">
        <f t="shared" si="14"/>
        <v>N/A</v>
      </c>
      <c r="I130" s="8">
        <v>-24.3</v>
      </c>
      <c r="J130" s="8">
        <v>-32.1</v>
      </c>
      <c r="K130" s="28" t="s">
        <v>734</v>
      </c>
      <c r="L130" s="105" t="str">
        <f t="shared" si="15"/>
        <v>No</v>
      </c>
    </row>
    <row r="131" spans="1:12" x14ac:dyDescent="0.2">
      <c r="A131" s="128" t="s">
        <v>582</v>
      </c>
      <c r="B131" s="22" t="s">
        <v>213</v>
      </c>
      <c r="C131" s="23">
        <v>123</v>
      </c>
      <c r="D131" s="27" t="str">
        <f t="shared" si="12"/>
        <v>N/A</v>
      </c>
      <c r="E131" s="23">
        <v>94</v>
      </c>
      <c r="F131" s="27" t="str">
        <f t="shared" si="13"/>
        <v>N/A</v>
      </c>
      <c r="G131" s="23">
        <v>66</v>
      </c>
      <c r="H131" s="27" t="str">
        <f t="shared" si="14"/>
        <v>N/A</v>
      </c>
      <c r="I131" s="8">
        <v>-23.6</v>
      </c>
      <c r="J131" s="8">
        <v>-29.8</v>
      </c>
      <c r="K131" s="28" t="s">
        <v>734</v>
      </c>
      <c r="L131" s="105" t="str">
        <f t="shared" si="15"/>
        <v>Yes</v>
      </c>
    </row>
    <row r="132" spans="1:12" x14ac:dyDescent="0.2">
      <c r="A132" s="128" t="s">
        <v>1311</v>
      </c>
      <c r="B132" s="22" t="s">
        <v>213</v>
      </c>
      <c r="C132" s="29">
        <v>8275.8292683</v>
      </c>
      <c r="D132" s="27" t="str">
        <f t="shared" si="12"/>
        <v>N/A</v>
      </c>
      <c r="E132" s="29">
        <v>8192.2021277000003</v>
      </c>
      <c r="F132" s="27" t="str">
        <f t="shared" si="13"/>
        <v>N/A</v>
      </c>
      <c r="G132" s="29">
        <v>7919.3181818000003</v>
      </c>
      <c r="H132" s="27" t="str">
        <f t="shared" si="14"/>
        <v>N/A</v>
      </c>
      <c r="I132" s="8">
        <v>-1.01</v>
      </c>
      <c r="J132" s="8">
        <v>-3.33</v>
      </c>
      <c r="K132" s="28" t="s">
        <v>734</v>
      </c>
      <c r="L132" s="105" t="str">
        <f t="shared" si="15"/>
        <v>Yes</v>
      </c>
    </row>
    <row r="133" spans="1:12" ht="25.5" x14ac:dyDescent="0.2">
      <c r="A133" s="128" t="s">
        <v>583</v>
      </c>
      <c r="B133" s="22" t="s">
        <v>213</v>
      </c>
      <c r="C133" s="29">
        <v>3164438</v>
      </c>
      <c r="D133" s="27" t="str">
        <f t="shared" si="12"/>
        <v>N/A</v>
      </c>
      <c r="E133" s="29">
        <v>2918370</v>
      </c>
      <c r="F133" s="27" t="str">
        <f t="shared" si="13"/>
        <v>N/A</v>
      </c>
      <c r="G133" s="29">
        <v>2711567</v>
      </c>
      <c r="H133" s="27" t="str">
        <f t="shared" si="14"/>
        <v>N/A</v>
      </c>
      <c r="I133" s="8">
        <v>-7.78</v>
      </c>
      <c r="J133" s="8">
        <v>-7.09</v>
      </c>
      <c r="K133" s="28" t="s">
        <v>734</v>
      </c>
      <c r="L133" s="105" t="str">
        <f>IF(J133="Div by 0", "N/A", IF(OR(J133="N/A",K133="N/A"),"N/A", IF(J133&gt;VALUE(MID(K133,1,2)), "No", IF(J133&lt;-1*VALUE(MID(K133,1,2)), "No", "Yes"))))</f>
        <v>Yes</v>
      </c>
    </row>
    <row r="134" spans="1:12" x14ac:dyDescent="0.2">
      <c r="A134" s="128" t="s">
        <v>584</v>
      </c>
      <c r="B134" s="22" t="s">
        <v>213</v>
      </c>
      <c r="C134" s="23">
        <v>13577</v>
      </c>
      <c r="D134" s="27" t="str">
        <f t="shared" si="12"/>
        <v>N/A</v>
      </c>
      <c r="E134" s="23">
        <v>10985</v>
      </c>
      <c r="F134" s="27" t="str">
        <f t="shared" si="13"/>
        <v>N/A</v>
      </c>
      <c r="G134" s="23">
        <v>10786</v>
      </c>
      <c r="H134" s="27" t="str">
        <f t="shared" si="14"/>
        <v>N/A</v>
      </c>
      <c r="I134" s="8">
        <v>-19.100000000000001</v>
      </c>
      <c r="J134" s="8">
        <v>-1.81</v>
      </c>
      <c r="K134" s="28" t="s">
        <v>734</v>
      </c>
      <c r="L134" s="105" t="str">
        <f t="shared" ref="L134:L138" si="16">IF(J134="Div by 0", "N/A", IF(OR(J134="N/A",K134="N/A"),"N/A", IF(J134&gt;VALUE(MID(K134,1,2)), "No", IF(J134&lt;-1*VALUE(MID(K134,1,2)), "No", "Yes"))))</f>
        <v>Yes</v>
      </c>
    </row>
    <row r="135" spans="1:12" ht="25.5" x14ac:dyDescent="0.2">
      <c r="A135" s="128" t="s">
        <v>1312</v>
      </c>
      <c r="B135" s="22" t="s">
        <v>213</v>
      </c>
      <c r="C135" s="29">
        <v>233.07343301</v>
      </c>
      <c r="D135" s="27" t="str">
        <f t="shared" si="12"/>
        <v>N/A</v>
      </c>
      <c r="E135" s="29">
        <v>265.66863905000002</v>
      </c>
      <c r="F135" s="27" t="str">
        <f t="shared" si="13"/>
        <v>N/A</v>
      </c>
      <c r="G135" s="29">
        <v>251.39690339000001</v>
      </c>
      <c r="H135" s="27" t="str">
        <f t="shared" si="14"/>
        <v>N/A</v>
      </c>
      <c r="I135" s="8">
        <v>13.98</v>
      </c>
      <c r="J135" s="8">
        <v>-5.37</v>
      </c>
      <c r="K135" s="28" t="s">
        <v>734</v>
      </c>
      <c r="L135" s="105" t="str">
        <f t="shared" si="16"/>
        <v>Yes</v>
      </c>
    </row>
    <row r="136" spans="1:12" ht="25.5" x14ac:dyDescent="0.2">
      <c r="A136" s="128" t="s">
        <v>585</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1748</v>
      </c>
      <c r="J136" s="8" t="s">
        <v>1748</v>
      </c>
      <c r="K136" s="28" t="s">
        <v>734</v>
      </c>
      <c r="L136" s="105" t="str">
        <f t="shared" si="16"/>
        <v>N/A</v>
      </c>
    </row>
    <row r="137" spans="1:12" x14ac:dyDescent="0.2">
      <c r="A137" s="128" t="s">
        <v>586</v>
      </c>
      <c r="B137" s="22" t="s">
        <v>213</v>
      </c>
      <c r="C137" s="23">
        <v>0</v>
      </c>
      <c r="D137" s="27" t="str">
        <f t="shared" si="17"/>
        <v>N/A</v>
      </c>
      <c r="E137" s="23">
        <v>0</v>
      </c>
      <c r="F137" s="27" t="str">
        <f t="shared" si="18"/>
        <v>N/A</v>
      </c>
      <c r="G137" s="23">
        <v>0</v>
      </c>
      <c r="H137" s="27" t="str">
        <f t="shared" si="19"/>
        <v>N/A</v>
      </c>
      <c r="I137" s="8" t="s">
        <v>1748</v>
      </c>
      <c r="J137" s="8" t="s">
        <v>1748</v>
      </c>
      <c r="K137" s="28" t="s">
        <v>734</v>
      </c>
      <c r="L137" s="105" t="str">
        <f t="shared" si="16"/>
        <v>N/A</v>
      </c>
    </row>
    <row r="138" spans="1:12" ht="25.5" x14ac:dyDescent="0.2">
      <c r="A138" s="128" t="s">
        <v>1313</v>
      </c>
      <c r="B138" s="22" t="s">
        <v>213</v>
      </c>
      <c r="C138" s="29" t="s">
        <v>1748</v>
      </c>
      <c r="D138" s="27" t="str">
        <f t="shared" si="17"/>
        <v>N/A</v>
      </c>
      <c r="E138" s="29" t="s">
        <v>1748</v>
      </c>
      <c r="F138" s="27" t="str">
        <f t="shared" si="18"/>
        <v>N/A</v>
      </c>
      <c r="G138" s="29" t="s">
        <v>1748</v>
      </c>
      <c r="H138" s="27" t="str">
        <f t="shared" si="19"/>
        <v>N/A</v>
      </c>
      <c r="I138" s="8" t="s">
        <v>1748</v>
      </c>
      <c r="J138" s="8" t="s">
        <v>1748</v>
      </c>
      <c r="K138" s="28" t="s">
        <v>734</v>
      </c>
      <c r="L138" s="105" t="str">
        <f t="shared" si="16"/>
        <v>N/A</v>
      </c>
    </row>
    <row r="139" spans="1:12" ht="25.5" x14ac:dyDescent="0.2">
      <c r="A139" s="128" t="s">
        <v>587</v>
      </c>
      <c r="B139" s="22" t="s">
        <v>213</v>
      </c>
      <c r="C139" s="29">
        <v>70101098</v>
      </c>
      <c r="D139" s="27" t="str">
        <f t="shared" si="17"/>
        <v>N/A</v>
      </c>
      <c r="E139" s="29">
        <v>68656931</v>
      </c>
      <c r="F139" s="27" t="str">
        <f t="shared" si="18"/>
        <v>N/A</v>
      </c>
      <c r="G139" s="29">
        <v>61310886</v>
      </c>
      <c r="H139" s="27" t="str">
        <f t="shared" si="19"/>
        <v>N/A</v>
      </c>
      <c r="I139" s="8">
        <v>-2.06</v>
      </c>
      <c r="J139" s="8">
        <v>-10.7</v>
      </c>
      <c r="K139" s="28" t="s">
        <v>734</v>
      </c>
      <c r="L139" s="105" t="str">
        <f t="shared" ref="L139:L150" si="20">IF(J139="Div by 0", "N/A", IF(K139="N/A","N/A", IF(J139&gt;VALUE(MID(K139,1,2)), "No", IF(J139&lt;-1*VALUE(MID(K139,1,2)), "No", "Yes"))))</f>
        <v>Yes</v>
      </c>
    </row>
    <row r="140" spans="1:12" ht="25.5" x14ac:dyDescent="0.2">
      <c r="A140" s="128" t="s">
        <v>588</v>
      </c>
      <c r="B140" s="22" t="s">
        <v>213</v>
      </c>
      <c r="C140" s="23">
        <v>238161</v>
      </c>
      <c r="D140" s="27" t="str">
        <f t="shared" si="17"/>
        <v>N/A</v>
      </c>
      <c r="E140" s="23">
        <v>239739</v>
      </c>
      <c r="F140" s="27" t="str">
        <f t="shared" si="18"/>
        <v>N/A</v>
      </c>
      <c r="G140" s="23">
        <v>229753</v>
      </c>
      <c r="H140" s="27" t="str">
        <f t="shared" si="19"/>
        <v>N/A</v>
      </c>
      <c r="I140" s="8">
        <v>0.66259999999999997</v>
      </c>
      <c r="J140" s="8">
        <v>-4.17</v>
      </c>
      <c r="K140" s="28" t="s">
        <v>734</v>
      </c>
      <c r="L140" s="105" t="str">
        <f t="shared" si="20"/>
        <v>Yes</v>
      </c>
    </row>
    <row r="141" spans="1:12" ht="25.5" x14ac:dyDescent="0.2">
      <c r="A141" s="128" t="s">
        <v>1314</v>
      </c>
      <c r="B141" s="22" t="s">
        <v>213</v>
      </c>
      <c r="C141" s="29">
        <v>294.34331398</v>
      </c>
      <c r="D141" s="27" t="str">
        <f t="shared" si="17"/>
        <v>N/A</v>
      </c>
      <c r="E141" s="29">
        <v>286.38198624</v>
      </c>
      <c r="F141" s="27" t="str">
        <f t="shared" si="18"/>
        <v>N/A</v>
      </c>
      <c r="G141" s="29">
        <v>266.85564933000001</v>
      </c>
      <c r="H141" s="27" t="str">
        <f t="shared" si="19"/>
        <v>N/A</v>
      </c>
      <c r="I141" s="8">
        <v>-2.7</v>
      </c>
      <c r="J141" s="8">
        <v>-6.82</v>
      </c>
      <c r="K141" s="28" t="s">
        <v>734</v>
      </c>
      <c r="L141" s="105" t="str">
        <f t="shared" si="20"/>
        <v>Yes</v>
      </c>
    </row>
    <row r="142" spans="1:12" ht="25.5" x14ac:dyDescent="0.2">
      <c r="A142" s="128" t="s">
        <v>589</v>
      </c>
      <c r="B142" s="22" t="s">
        <v>213</v>
      </c>
      <c r="C142" s="29">
        <v>55602982</v>
      </c>
      <c r="D142" s="27" t="str">
        <f t="shared" si="17"/>
        <v>N/A</v>
      </c>
      <c r="E142" s="29">
        <v>54897781</v>
      </c>
      <c r="F142" s="27" t="str">
        <f t="shared" si="18"/>
        <v>N/A</v>
      </c>
      <c r="G142" s="29">
        <v>53317361</v>
      </c>
      <c r="H142" s="27" t="str">
        <f t="shared" si="19"/>
        <v>N/A</v>
      </c>
      <c r="I142" s="8">
        <v>-1.27</v>
      </c>
      <c r="J142" s="8">
        <v>-2.88</v>
      </c>
      <c r="K142" s="28" t="s">
        <v>734</v>
      </c>
      <c r="L142" s="105" t="str">
        <f t="shared" si="20"/>
        <v>Yes</v>
      </c>
    </row>
    <row r="143" spans="1:12" x14ac:dyDescent="0.2">
      <c r="A143" s="104" t="s">
        <v>590</v>
      </c>
      <c r="B143" s="22" t="s">
        <v>213</v>
      </c>
      <c r="C143" s="23">
        <v>2181</v>
      </c>
      <c r="D143" s="27" t="str">
        <f t="shared" si="17"/>
        <v>N/A</v>
      </c>
      <c r="E143" s="23">
        <v>2041</v>
      </c>
      <c r="F143" s="27" t="str">
        <f t="shared" si="18"/>
        <v>N/A</v>
      </c>
      <c r="G143" s="23">
        <v>1587</v>
      </c>
      <c r="H143" s="27" t="str">
        <f t="shared" si="19"/>
        <v>N/A</v>
      </c>
      <c r="I143" s="8">
        <v>-6.42</v>
      </c>
      <c r="J143" s="8">
        <v>-22.2</v>
      </c>
      <c r="K143" s="28" t="s">
        <v>734</v>
      </c>
      <c r="L143" s="105" t="str">
        <f t="shared" si="20"/>
        <v>Yes</v>
      </c>
    </row>
    <row r="144" spans="1:12" ht="25.5" x14ac:dyDescent="0.2">
      <c r="A144" s="104" t="s">
        <v>1315</v>
      </c>
      <c r="B144" s="22" t="s">
        <v>213</v>
      </c>
      <c r="C144" s="29">
        <v>25494.260430999999</v>
      </c>
      <c r="D144" s="27" t="str">
        <f t="shared" si="17"/>
        <v>N/A</v>
      </c>
      <c r="E144" s="29">
        <v>26897.491915999999</v>
      </c>
      <c r="F144" s="27" t="str">
        <f t="shared" si="18"/>
        <v>N/A</v>
      </c>
      <c r="G144" s="29">
        <v>33596.320731</v>
      </c>
      <c r="H144" s="27" t="str">
        <f t="shared" si="19"/>
        <v>N/A</v>
      </c>
      <c r="I144" s="8">
        <v>5.5039999999999996</v>
      </c>
      <c r="J144" s="8">
        <v>24.91</v>
      </c>
      <c r="K144" s="28" t="s">
        <v>734</v>
      </c>
      <c r="L144" s="105" t="str">
        <f t="shared" si="20"/>
        <v>Yes</v>
      </c>
    </row>
    <row r="145" spans="1:12" ht="25.5" x14ac:dyDescent="0.2">
      <c r="A145" s="128" t="s">
        <v>591</v>
      </c>
      <c r="B145" s="22" t="s">
        <v>213</v>
      </c>
      <c r="C145" s="29">
        <v>270655758</v>
      </c>
      <c r="D145" s="27" t="str">
        <f t="shared" si="17"/>
        <v>N/A</v>
      </c>
      <c r="E145" s="29">
        <v>266058788</v>
      </c>
      <c r="F145" s="27" t="str">
        <f t="shared" si="18"/>
        <v>N/A</v>
      </c>
      <c r="G145" s="29">
        <v>238718561</v>
      </c>
      <c r="H145" s="27" t="str">
        <f t="shared" si="19"/>
        <v>N/A</v>
      </c>
      <c r="I145" s="8">
        <v>-1.7</v>
      </c>
      <c r="J145" s="8">
        <v>-10.3</v>
      </c>
      <c r="K145" s="28" t="s">
        <v>734</v>
      </c>
      <c r="L145" s="105" t="str">
        <f t="shared" si="20"/>
        <v>Yes</v>
      </c>
    </row>
    <row r="146" spans="1:12" x14ac:dyDescent="0.2">
      <c r="A146" s="128" t="s">
        <v>592</v>
      </c>
      <c r="B146" s="22" t="s">
        <v>213</v>
      </c>
      <c r="C146" s="23">
        <v>141609</v>
      </c>
      <c r="D146" s="27" t="str">
        <f t="shared" si="17"/>
        <v>N/A</v>
      </c>
      <c r="E146" s="23">
        <v>138605</v>
      </c>
      <c r="F146" s="27" t="str">
        <f t="shared" si="18"/>
        <v>N/A</v>
      </c>
      <c r="G146" s="23">
        <v>139104</v>
      </c>
      <c r="H146" s="27" t="str">
        <f t="shared" si="19"/>
        <v>N/A</v>
      </c>
      <c r="I146" s="8">
        <v>-2.12</v>
      </c>
      <c r="J146" s="8">
        <v>0.36</v>
      </c>
      <c r="K146" s="28" t="s">
        <v>734</v>
      </c>
      <c r="L146" s="105" t="str">
        <f t="shared" si="20"/>
        <v>Yes</v>
      </c>
    </row>
    <row r="147" spans="1:12" ht="25.5" x14ac:dyDescent="0.2">
      <c r="A147" s="128" t="s">
        <v>1316</v>
      </c>
      <c r="B147" s="22" t="s">
        <v>213</v>
      </c>
      <c r="C147" s="29">
        <v>1911.2892400999999</v>
      </c>
      <c r="D147" s="27" t="str">
        <f t="shared" si="17"/>
        <v>N/A</v>
      </c>
      <c r="E147" s="29">
        <v>1919.5468272999999</v>
      </c>
      <c r="F147" s="27" t="str">
        <f t="shared" si="18"/>
        <v>N/A</v>
      </c>
      <c r="G147" s="29">
        <v>1716.1157192000001</v>
      </c>
      <c r="H147" s="27" t="str">
        <f t="shared" si="19"/>
        <v>N/A</v>
      </c>
      <c r="I147" s="8">
        <v>0.432</v>
      </c>
      <c r="J147" s="8">
        <v>-10.6</v>
      </c>
      <c r="K147" s="28" t="s">
        <v>734</v>
      </c>
      <c r="L147" s="105" t="str">
        <f t="shared" si="20"/>
        <v>Yes</v>
      </c>
    </row>
    <row r="148" spans="1:12" ht="25.5" x14ac:dyDescent="0.2">
      <c r="A148" s="128" t="s">
        <v>593</v>
      </c>
      <c r="B148" s="22" t="s">
        <v>213</v>
      </c>
      <c r="C148" s="29">
        <v>1179177</v>
      </c>
      <c r="D148" s="27" t="str">
        <f t="shared" si="17"/>
        <v>N/A</v>
      </c>
      <c r="E148" s="29">
        <v>1230277</v>
      </c>
      <c r="F148" s="27" t="str">
        <f t="shared" si="18"/>
        <v>N/A</v>
      </c>
      <c r="G148" s="29">
        <v>1274241</v>
      </c>
      <c r="H148" s="27" t="str">
        <f t="shared" si="19"/>
        <v>N/A</v>
      </c>
      <c r="I148" s="8">
        <v>4.3339999999999996</v>
      </c>
      <c r="J148" s="8">
        <v>3.5739999999999998</v>
      </c>
      <c r="K148" s="28" t="s">
        <v>734</v>
      </c>
      <c r="L148" s="105" t="str">
        <f t="shared" si="20"/>
        <v>Yes</v>
      </c>
    </row>
    <row r="149" spans="1:12" x14ac:dyDescent="0.2">
      <c r="A149" s="128" t="s">
        <v>594</v>
      </c>
      <c r="B149" s="22" t="s">
        <v>213</v>
      </c>
      <c r="C149" s="23">
        <v>202</v>
      </c>
      <c r="D149" s="27" t="str">
        <f t="shared" si="17"/>
        <v>N/A</v>
      </c>
      <c r="E149" s="23">
        <v>188</v>
      </c>
      <c r="F149" s="27" t="str">
        <f t="shared" si="18"/>
        <v>N/A</v>
      </c>
      <c r="G149" s="23">
        <v>197</v>
      </c>
      <c r="H149" s="27" t="str">
        <f t="shared" si="19"/>
        <v>N/A</v>
      </c>
      <c r="I149" s="8">
        <v>-6.93</v>
      </c>
      <c r="J149" s="8">
        <v>4.7869999999999999</v>
      </c>
      <c r="K149" s="28" t="s">
        <v>734</v>
      </c>
      <c r="L149" s="105" t="str">
        <f t="shared" si="20"/>
        <v>Yes</v>
      </c>
    </row>
    <row r="150" spans="1:12" ht="25.5" x14ac:dyDescent="0.2">
      <c r="A150" s="137" t="s">
        <v>1317</v>
      </c>
      <c r="B150" s="22" t="s">
        <v>213</v>
      </c>
      <c r="C150" s="29">
        <v>5837.5099010000004</v>
      </c>
      <c r="D150" s="27" t="str">
        <f t="shared" si="17"/>
        <v>N/A</v>
      </c>
      <c r="E150" s="29">
        <v>6544.0265957000001</v>
      </c>
      <c r="F150" s="27" t="str">
        <f t="shared" si="18"/>
        <v>N/A</v>
      </c>
      <c r="G150" s="29">
        <v>6468.2284264</v>
      </c>
      <c r="H150" s="27" t="str">
        <f t="shared" si="19"/>
        <v>N/A</v>
      </c>
      <c r="I150" s="8">
        <v>12.1</v>
      </c>
      <c r="J150" s="8">
        <v>-1.1599999999999999</v>
      </c>
      <c r="K150" s="28" t="s">
        <v>734</v>
      </c>
      <c r="L150" s="105" t="str">
        <f t="shared" si="20"/>
        <v>Yes</v>
      </c>
    </row>
    <row r="151" spans="1:12" ht="25.5" x14ac:dyDescent="0.2">
      <c r="A151" s="137" t="s">
        <v>1318</v>
      </c>
      <c r="B151" s="22" t="s">
        <v>213</v>
      </c>
      <c r="C151" s="29">
        <v>662.66611915999999</v>
      </c>
      <c r="D151" s="27" t="str">
        <f t="shared" ref="D151:D170" si="21">IF($B151="N/A","N/A",IF(C151&gt;10,"No",IF(C151&lt;-10,"No","Yes")))</f>
        <v>N/A</v>
      </c>
      <c r="E151" s="29">
        <v>671.06695537999997</v>
      </c>
      <c r="F151" s="27" t="str">
        <f t="shared" ref="F151:F170" si="22">IF($B151="N/A","N/A",IF(E151&gt;10,"No",IF(E151&lt;-10,"No","Yes")))</f>
        <v>N/A</v>
      </c>
      <c r="G151" s="29">
        <v>617.88250240000002</v>
      </c>
      <c r="H151" s="27" t="str">
        <f t="shared" ref="H151:H170" si="23">IF($B151="N/A","N/A",IF(G151&gt;10,"No",IF(G151&lt;-10,"No","Yes")))</f>
        <v>N/A</v>
      </c>
      <c r="I151" s="8">
        <v>1.268</v>
      </c>
      <c r="J151" s="8">
        <v>-7.93</v>
      </c>
      <c r="K151" s="28" t="s">
        <v>734</v>
      </c>
      <c r="L151" s="105" t="str">
        <f t="shared" ref="L151:L170" si="24">IF(J151="Div by 0", "N/A", IF(K151="N/A","N/A", IF(J151&gt;VALUE(MID(K151,1,2)), "No", IF(J151&lt;-1*VALUE(MID(K151,1,2)), "No", "Yes"))))</f>
        <v>Yes</v>
      </c>
    </row>
    <row r="152" spans="1:12" ht="25.5" x14ac:dyDescent="0.2">
      <c r="A152" s="137" t="s">
        <v>1319</v>
      </c>
      <c r="B152" s="22" t="s">
        <v>213</v>
      </c>
      <c r="C152" s="29">
        <v>3050.7459435999999</v>
      </c>
      <c r="D152" s="27" t="str">
        <f t="shared" si="21"/>
        <v>N/A</v>
      </c>
      <c r="E152" s="29">
        <v>3571.8031759</v>
      </c>
      <c r="F152" s="27" t="str">
        <f t="shared" si="22"/>
        <v>N/A</v>
      </c>
      <c r="G152" s="29">
        <v>2722.0898917999998</v>
      </c>
      <c r="H152" s="27" t="str">
        <f t="shared" si="23"/>
        <v>N/A</v>
      </c>
      <c r="I152" s="8">
        <v>17.079999999999998</v>
      </c>
      <c r="J152" s="8">
        <v>-23.8</v>
      </c>
      <c r="K152" s="28" t="s">
        <v>734</v>
      </c>
      <c r="L152" s="105" t="str">
        <f t="shared" si="24"/>
        <v>Yes</v>
      </c>
    </row>
    <row r="153" spans="1:12" ht="25.5" x14ac:dyDescent="0.2">
      <c r="A153" s="137" t="s">
        <v>1320</v>
      </c>
      <c r="B153" s="22" t="s">
        <v>213</v>
      </c>
      <c r="C153" s="29">
        <v>3195.1862164999998</v>
      </c>
      <c r="D153" s="27" t="str">
        <f t="shared" si="21"/>
        <v>N/A</v>
      </c>
      <c r="E153" s="29">
        <v>3256.8266312999999</v>
      </c>
      <c r="F153" s="27" t="str">
        <f t="shared" si="22"/>
        <v>N/A</v>
      </c>
      <c r="G153" s="29">
        <v>3078.1335432000001</v>
      </c>
      <c r="H153" s="27" t="str">
        <f t="shared" si="23"/>
        <v>N/A</v>
      </c>
      <c r="I153" s="8">
        <v>1.929</v>
      </c>
      <c r="J153" s="8">
        <v>-5.49</v>
      </c>
      <c r="K153" s="28" t="s">
        <v>734</v>
      </c>
      <c r="L153" s="105" t="str">
        <f t="shared" si="24"/>
        <v>Yes</v>
      </c>
    </row>
    <row r="154" spans="1:12" ht="25.5" x14ac:dyDescent="0.2">
      <c r="A154" s="137" t="s">
        <v>1321</v>
      </c>
      <c r="B154" s="22" t="s">
        <v>213</v>
      </c>
      <c r="C154" s="29">
        <v>310.93582438999999</v>
      </c>
      <c r="D154" s="27" t="str">
        <f t="shared" si="21"/>
        <v>N/A</v>
      </c>
      <c r="E154" s="29">
        <v>309.99251865999997</v>
      </c>
      <c r="F154" s="27" t="str">
        <f t="shared" si="22"/>
        <v>N/A</v>
      </c>
      <c r="G154" s="29">
        <v>295.17854989</v>
      </c>
      <c r="H154" s="27" t="str">
        <f t="shared" si="23"/>
        <v>N/A</v>
      </c>
      <c r="I154" s="8">
        <v>-0.30299999999999999</v>
      </c>
      <c r="J154" s="8">
        <v>-4.78</v>
      </c>
      <c r="K154" s="28" t="s">
        <v>734</v>
      </c>
      <c r="L154" s="105" t="str">
        <f t="shared" si="24"/>
        <v>Yes</v>
      </c>
    </row>
    <row r="155" spans="1:12" ht="25.5" x14ac:dyDescent="0.2">
      <c r="A155" s="128" t="s">
        <v>1322</v>
      </c>
      <c r="B155" s="22" t="s">
        <v>213</v>
      </c>
      <c r="C155" s="29">
        <v>789.23278254000002</v>
      </c>
      <c r="D155" s="27" t="str">
        <f t="shared" si="21"/>
        <v>N/A</v>
      </c>
      <c r="E155" s="29">
        <v>808.44029719000002</v>
      </c>
      <c r="F155" s="27" t="str">
        <f t="shared" si="22"/>
        <v>N/A</v>
      </c>
      <c r="G155" s="29">
        <v>731.80709873000001</v>
      </c>
      <c r="H155" s="27" t="str">
        <f t="shared" si="23"/>
        <v>N/A</v>
      </c>
      <c r="I155" s="8">
        <v>2.4340000000000002</v>
      </c>
      <c r="J155" s="8">
        <v>-9.48</v>
      </c>
      <c r="K155" s="28" t="s">
        <v>734</v>
      </c>
      <c r="L155" s="105" t="str">
        <f t="shared" si="24"/>
        <v>Yes</v>
      </c>
    </row>
    <row r="156" spans="1:12" ht="25.5" x14ac:dyDescent="0.2">
      <c r="A156" s="128" t="s">
        <v>1323</v>
      </c>
      <c r="B156" s="22" t="s">
        <v>213</v>
      </c>
      <c r="C156" s="29">
        <v>213.09853996000001</v>
      </c>
      <c r="D156" s="27" t="str">
        <f t="shared" si="21"/>
        <v>N/A</v>
      </c>
      <c r="E156" s="29">
        <v>245.32715189000001</v>
      </c>
      <c r="F156" s="27" t="str">
        <f t="shared" si="22"/>
        <v>N/A</v>
      </c>
      <c r="G156" s="29">
        <v>231.24684127</v>
      </c>
      <c r="H156" s="27" t="str">
        <f t="shared" si="23"/>
        <v>N/A</v>
      </c>
      <c r="I156" s="8">
        <v>15.12</v>
      </c>
      <c r="J156" s="8">
        <v>-5.74</v>
      </c>
      <c r="K156" s="28" t="s">
        <v>734</v>
      </c>
      <c r="L156" s="105" t="str">
        <f t="shared" si="24"/>
        <v>Yes</v>
      </c>
    </row>
    <row r="157" spans="1:12" ht="25.5" x14ac:dyDescent="0.2">
      <c r="A157" s="128" t="s">
        <v>1324</v>
      </c>
      <c r="B157" s="22" t="s">
        <v>213</v>
      </c>
      <c r="C157" s="29">
        <v>5232.2292912000003</v>
      </c>
      <c r="D157" s="27" t="str">
        <f t="shared" si="21"/>
        <v>N/A</v>
      </c>
      <c r="E157" s="29">
        <v>5320.9682407</v>
      </c>
      <c r="F157" s="27" t="str">
        <f t="shared" si="22"/>
        <v>N/A</v>
      </c>
      <c r="G157" s="29">
        <v>4492.6713913000003</v>
      </c>
      <c r="H157" s="27" t="str">
        <f t="shared" si="23"/>
        <v>N/A</v>
      </c>
      <c r="I157" s="8">
        <v>1.696</v>
      </c>
      <c r="J157" s="8">
        <v>-15.6</v>
      </c>
      <c r="K157" s="28" t="s">
        <v>734</v>
      </c>
      <c r="L157" s="105" t="str">
        <f t="shared" si="24"/>
        <v>Yes</v>
      </c>
    </row>
    <row r="158" spans="1:12" ht="25.5" x14ac:dyDescent="0.2">
      <c r="A158" s="128" t="s">
        <v>1325</v>
      </c>
      <c r="B158" s="22" t="s">
        <v>213</v>
      </c>
      <c r="C158" s="29">
        <v>1458.3439166999999</v>
      </c>
      <c r="D158" s="27" t="str">
        <f t="shared" si="21"/>
        <v>N/A</v>
      </c>
      <c r="E158" s="29">
        <v>1549.7838953</v>
      </c>
      <c r="F158" s="27" t="str">
        <f t="shared" si="22"/>
        <v>N/A</v>
      </c>
      <c r="G158" s="29">
        <v>1455.7392376</v>
      </c>
      <c r="H158" s="27" t="str">
        <f t="shared" si="23"/>
        <v>N/A</v>
      </c>
      <c r="I158" s="8">
        <v>6.27</v>
      </c>
      <c r="J158" s="8">
        <v>-6.07</v>
      </c>
      <c r="K158" s="28" t="s">
        <v>734</v>
      </c>
      <c r="L158" s="105" t="str">
        <f t="shared" si="24"/>
        <v>Yes</v>
      </c>
    </row>
    <row r="159" spans="1:12" ht="25.5" x14ac:dyDescent="0.2">
      <c r="A159" s="128" t="s">
        <v>1326</v>
      </c>
      <c r="B159" s="22" t="s">
        <v>213</v>
      </c>
      <c r="C159" s="29">
        <v>97.995471781999996</v>
      </c>
      <c r="D159" s="27" t="str">
        <f t="shared" si="21"/>
        <v>N/A</v>
      </c>
      <c r="E159" s="29">
        <v>132.91946361999999</v>
      </c>
      <c r="F159" s="27" t="str">
        <f t="shared" si="22"/>
        <v>N/A</v>
      </c>
      <c r="G159" s="29">
        <v>122.44044365000001</v>
      </c>
      <c r="H159" s="27" t="str">
        <f t="shared" si="23"/>
        <v>N/A</v>
      </c>
      <c r="I159" s="8">
        <v>35.64</v>
      </c>
      <c r="J159" s="8">
        <v>-7.88</v>
      </c>
      <c r="K159" s="28" t="s">
        <v>734</v>
      </c>
      <c r="L159" s="105" t="str">
        <f t="shared" si="24"/>
        <v>Yes</v>
      </c>
    </row>
    <row r="160" spans="1:12" ht="25.5" x14ac:dyDescent="0.2">
      <c r="A160" s="137" t="s">
        <v>1327</v>
      </c>
      <c r="B160" s="22" t="s">
        <v>213</v>
      </c>
      <c r="C160" s="29">
        <v>1.9828398299000001</v>
      </c>
      <c r="D160" s="27" t="str">
        <f t="shared" si="21"/>
        <v>N/A</v>
      </c>
      <c r="E160" s="29">
        <v>3.1860151494000002</v>
      </c>
      <c r="F160" s="27" t="str">
        <f t="shared" si="22"/>
        <v>N/A</v>
      </c>
      <c r="G160" s="29">
        <v>2.0111750951</v>
      </c>
      <c r="H160" s="27" t="str">
        <f t="shared" si="23"/>
        <v>N/A</v>
      </c>
      <c r="I160" s="8">
        <v>60.68</v>
      </c>
      <c r="J160" s="8">
        <v>-36.9</v>
      </c>
      <c r="K160" s="28" t="s">
        <v>734</v>
      </c>
      <c r="L160" s="105" t="str">
        <f t="shared" si="24"/>
        <v>No</v>
      </c>
    </row>
    <row r="161" spans="1:12" x14ac:dyDescent="0.2">
      <c r="A161" s="137" t="s">
        <v>1328</v>
      </c>
      <c r="B161" s="22" t="s">
        <v>213</v>
      </c>
      <c r="C161" s="29">
        <v>469.81031812999998</v>
      </c>
      <c r="D161" s="27" t="str">
        <f t="shared" si="21"/>
        <v>N/A</v>
      </c>
      <c r="E161" s="29">
        <v>507.7818575</v>
      </c>
      <c r="F161" s="27" t="str">
        <f t="shared" si="22"/>
        <v>N/A</v>
      </c>
      <c r="G161" s="29">
        <v>552.51881973000002</v>
      </c>
      <c r="H161" s="27" t="str">
        <f t="shared" si="23"/>
        <v>N/A</v>
      </c>
      <c r="I161" s="8">
        <v>8.0820000000000007</v>
      </c>
      <c r="J161" s="8">
        <v>8.81</v>
      </c>
      <c r="K161" s="28" t="s">
        <v>734</v>
      </c>
      <c r="L161" s="105" t="str">
        <f t="shared" si="24"/>
        <v>Yes</v>
      </c>
    </row>
    <row r="162" spans="1:12" x14ac:dyDescent="0.2">
      <c r="A162" s="137" t="s">
        <v>1329</v>
      </c>
      <c r="B162" s="22" t="s">
        <v>213</v>
      </c>
      <c r="C162" s="29">
        <v>1663.9995730000001</v>
      </c>
      <c r="D162" s="27" t="str">
        <f t="shared" si="21"/>
        <v>N/A</v>
      </c>
      <c r="E162" s="29">
        <v>1759.2992059999999</v>
      </c>
      <c r="F162" s="27" t="str">
        <f t="shared" si="22"/>
        <v>N/A</v>
      </c>
      <c r="G162" s="29">
        <v>1863.5945543</v>
      </c>
      <c r="H162" s="27" t="str">
        <f t="shared" si="23"/>
        <v>N/A</v>
      </c>
      <c r="I162" s="8">
        <v>5.7270000000000003</v>
      </c>
      <c r="J162" s="8">
        <v>5.9279999999999999</v>
      </c>
      <c r="K162" s="28" t="s">
        <v>734</v>
      </c>
      <c r="L162" s="105" t="str">
        <f t="shared" si="24"/>
        <v>Yes</v>
      </c>
    </row>
    <row r="163" spans="1:12" ht="25.5" x14ac:dyDescent="0.2">
      <c r="A163" s="137" t="s">
        <v>1678</v>
      </c>
      <c r="B163" s="22" t="s">
        <v>213</v>
      </c>
      <c r="C163" s="29">
        <v>2463.9192670000002</v>
      </c>
      <c r="D163" s="27" t="str">
        <f t="shared" si="21"/>
        <v>N/A</v>
      </c>
      <c r="E163" s="29">
        <v>2649.3176134</v>
      </c>
      <c r="F163" s="27" t="str">
        <f t="shared" si="22"/>
        <v>N/A</v>
      </c>
      <c r="G163" s="29">
        <v>2953.3266032000001</v>
      </c>
      <c r="H163" s="27" t="str">
        <f t="shared" si="23"/>
        <v>N/A</v>
      </c>
      <c r="I163" s="8">
        <v>7.5250000000000004</v>
      </c>
      <c r="J163" s="8">
        <v>11.47</v>
      </c>
      <c r="K163" s="28" t="s">
        <v>734</v>
      </c>
      <c r="L163" s="105" t="str">
        <f t="shared" si="24"/>
        <v>Yes</v>
      </c>
    </row>
    <row r="164" spans="1:12" x14ac:dyDescent="0.2">
      <c r="A164" s="137" t="s">
        <v>1330</v>
      </c>
      <c r="B164" s="22" t="s">
        <v>213</v>
      </c>
      <c r="C164" s="29">
        <v>244.55129907</v>
      </c>
      <c r="D164" s="27" t="str">
        <f t="shared" si="21"/>
        <v>N/A</v>
      </c>
      <c r="E164" s="29">
        <v>267.75173051000002</v>
      </c>
      <c r="F164" s="27" t="str">
        <f t="shared" si="22"/>
        <v>N/A</v>
      </c>
      <c r="G164" s="29">
        <v>276.66493862999999</v>
      </c>
      <c r="H164" s="27" t="str">
        <f t="shared" si="23"/>
        <v>N/A</v>
      </c>
      <c r="I164" s="8">
        <v>9.4870000000000001</v>
      </c>
      <c r="J164" s="8">
        <v>3.3290000000000002</v>
      </c>
      <c r="K164" s="28" t="s">
        <v>734</v>
      </c>
      <c r="L164" s="105" t="str">
        <f t="shared" si="24"/>
        <v>Yes</v>
      </c>
    </row>
    <row r="165" spans="1:12" x14ac:dyDescent="0.2">
      <c r="A165" s="137" t="s">
        <v>1331</v>
      </c>
      <c r="B165" s="22" t="s">
        <v>213</v>
      </c>
      <c r="C165" s="29">
        <v>386.63271126000001</v>
      </c>
      <c r="D165" s="27" t="str">
        <f t="shared" si="21"/>
        <v>N/A</v>
      </c>
      <c r="E165" s="29">
        <v>421.48553748</v>
      </c>
      <c r="F165" s="27" t="str">
        <f t="shared" si="22"/>
        <v>N/A</v>
      </c>
      <c r="G165" s="29">
        <v>507.68091299000002</v>
      </c>
      <c r="H165" s="27" t="str">
        <f t="shared" si="23"/>
        <v>N/A</v>
      </c>
      <c r="I165" s="8">
        <v>9.0139999999999993</v>
      </c>
      <c r="J165" s="8">
        <v>20.45</v>
      </c>
      <c r="K165" s="28" t="s">
        <v>734</v>
      </c>
      <c r="L165" s="105" t="str">
        <f t="shared" si="24"/>
        <v>Yes</v>
      </c>
    </row>
    <row r="166" spans="1:12" x14ac:dyDescent="0.2">
      <c r="A166" s="137" t="s">
        <v>1332</v>
      </c>
      <c r="B166" s="22" t="s">
        <v>213</v>
      </c>
      <c r="C166" s="29">
        <v>1969.3773897999999</v>
      </c>
      <c r="D166" s="27" t="str">
        <f t="shared" si="21"/>
        <v>N/A</v>
      </c>
      <c r="E166" s="29">
        <v>2026.6922365</v>
      </c>
      <c r="F166" s="27" t="str">
        <f t="shared" si="22"/>
        <v>N/A</v>
      </c>
      <c r="G166" s="29">
        <v>1900.7615934999999</v>
      </c>
      <c r="H166" s="27" t="str">
        <f t="shared" si="23"/>
        <v>N/A</v>
      </c>
      <c r="I166" s="8">
        <v>2.91</v>
      </c>
      <c r="J166" s="8">
        <v>-6.21</v>
      </c>
      <c r="K166" s="28" t="s">
        <v>734</v>
      </c>
      <c r="L166" s="105" t="str">
        <f t="shared" si="24"/>
        <v>Yes</v>
      </c>
    </row>
    <row r="167" spans="1:12" x14ac:dyDescent="0.2">
      <c r="A167" s="168" t="s">
        <v>1333</v>
      </c>
      <c r="B167" s="22" t="s">
        <v>213</v>
      </c>
      <c r="C167" s="29">
        <v>4092.2455166999998</v>
      </c>
      <c r="D167" s="27" t="str">
        <f t="shared" si="21"/>
        <v>N/A</v>
      </c>
      <c r="E167" s="29">
        <v>4212.9072293999998</v>
      </c>
      <c r="F167" s="27" t="str">
        <f t="shared" si="22"/>
        <v>N/A</v>
      </c>
      <c r="G167" s="29">
        <v>3901.4449832</v>
      </c>
      <c r="H167" s="27" t="str">
        <f t="shared" si="23"/>
        <v>N/A</v>
      </c>
      <c r="I167" s="8">
        <v>2.9489999999999998</v>
      </c>
      <c r="J167" s="8">
        <v>-7.39</v>
      </c>
      <c r="K167" s="28" t="s">
        <v>734</v>
      </c>
      <c r="L167" s="105" t="str">
        <f t="shared" si="24"/>
        <v>Yes</v>
      </c>
    </row>
    <row r="168" spans="1:12" x14ac:dyDescent="0.2">
      <c r="A168" s="168" t="s">
        <v>1334</v>
      </c>
      <c r="B168" s="22" t="s">
        <v>213</v>
      </c>
      <c r="C168" s="29">
        <v>6462.5582854000004</v>
      </c>
      <c r="D168" s="27" t="str">
        <f t="shared" si="21"/>
        <v>N/A</v>
      </c>
      <c r="E168" s="29">
        <v>6638.2970961000001</v>
      </c>
      <c r="F168" s="27" t="str">
        <f t="shared" si="22"/>
        <v>N/A</v>
      </c>
      <c r="G168" s="29">
        <v>6301.5075765000001</v>
      </c>
      <c r="H168" s="27" t="str">
        <f t="shared" si="23"/>
        <v>N/A</v>
      </c>
      <c r="I168" s="8">
        <v>2.7189999999999999</v>
      </c>
      <c r="J168" s="8">
        <v>-5.07</v>
      </c>
      <c r="K168" s="28" t="s">
        <v>734</v>
      </c>
      <c r="L168" s="105" t="str">
        <f t="shared" si="24"/>
        <v>Yes</v>
      </c>
    </row>
    <row r="169" spans="1:12" x14ac:dyDescent="0.2">
      <c r="A169" s="168" t="s">
        <v>1335</v>
      </c>
      <c r="B169" s="22" t="s">
        <v>213</v>
      </c>
      <c r="C169" s="29">
        <v>1396.0301039999999</v>
      </c>
      <c r="D169" s="27" t="str">
        <f t="shared" si="21"/>
        <v>N/A</v>
      </c>
      <c r="E169" s="29">
        <v>1450.3292848000001</v>
      </c>
      <c r="F169" s="27" t="str">
        <f t="shared" si="22"/>
        <v>N/A</v>
      </c>
      <c r="G169" s="29">
        <v>1361.1873009999999</v>
      </c>
      <c r="H169" s="27" t="str">
        <f t="shared" si="23"/>
        <v>N/A</v>
      </c>
      <c r="I169" s="8">
        <v>3.89</v>
      </c>
      <c r="J169" s="8">
        <v>-6.15</v>
      </c>
      <c r="K169" s="28" t="s">
        <v>734</v>
      </c>
      <c r="L169" s="105" t="str">
        <f t="shared" si="24"/>
        <v>Yes</v>
      </c>
    </row>
    <row r="170" spans="1:12" x14ac:dyDescent="0.2">
      <c r="A170" s="168" t="s">
        <v>1336</v>
      </c>
      <c r="B170" s="22" t="s">
        <v>213</v>
      </c>
      <c r="C170" s="29">
        <v>2036.1274728000001</v>
      </c>
      <c r="D170" s="27" t="str">
        <f t="shared" si="21"/>
        <v>N/A</v>
      </c>
      <c r="E170" s="29">
        <v>2067.6777345999999</v>
      </c>
      <c r="F170" s="27" t="str">
        <f t="shared" si="22"/>
        <v>N/A</v>
      </c>
      <c r="G170" s="29">
        <v>1974.1158900999999</v>
      </c>
      <c r="H170" s="27" t="str">
        <f t="shared" si="23"/>
        <v>N/A</v>
      </c>
      <c r="I170" s="8">
        <v>1.55</v>
      </c>
      <c r="J170" s="8">
        <v>-4.5199999999999996</v>
      </c>
      <c r="K170" s="28" t="s">
        <v>734</v>
      </c>
      <c r="L170" s="105" t="str">
        <f t="shared" si="24"/>
        <v>Yes</v>
      </c>
    </row>
    <row r="171" spans="1:12" x14ac:dyDescent="0.2">
      <c r="A171" s="168" t="s">
        <v>85</v>
      </c>
      <c r="B171" s="22" t="s">
        <v>213</v>
      </c>
      <c r="C171" s="4">
        <v>10.583894292</v>
      </c>
      <c r="D171" s="27" t="str">
        <f t="shared" ref="D171:D202" si="25">IF($B171="N/A","N/A",IF(C171&gt;10,"No",IF(C171&lt;-10,"No","Yes")))</f>
        <v>N/A</v>
      </c>
      <c r="E171" s="4">
        <v>10.475216229999999</v>
      </c>
      <c r="F171" s="27" t="str">
        <f t="shared" ref="F171:F202" si="26">IF($B171="N/A","N/A",IF(E171&gt;10,"No",IF(E171&lt;-10,"No","Yes")))</f>
        <v>N/A</v>
      </c>
      <c r="G171" s="4">
        <v>9.6552312297</v>
      </c>
      <c r="H171" s="27" t="str">
        <f t="shared" ref="H171:H202" si="27">IF($B171="N/A","N/A",IF(G171&gt;10,"No",IF(G171&lt;-10,"No","Yes")))</f>
        <v>N/A</v>
      </c>
      <c r="I171" s="8">
        <v>-1.03</v>
      </c>
      <c r="J171" s="8">
        <v>-7.83</v>
      </c>
      <c r="K171" s="28" t="s">
        <v>734</v>
      </c>
      <c r="L171" s="105" t="str">
        <f t="shared" ref="L171:L202" si="28">IF(J171="Div by 0", "N/A", IF(K171="N/A","N/A", IF(J171&gt;VALUE(MID(K171,1,2)), "No", IF(J171&lt;-1*VALUE(MID(K171,1,2)), "No", "Yes"))))</f>
        <v>Yes</v>
      </c>
    </row>
    <row r="172" spans="1:12" x14ac:dyDescent="0.2">
      <c r="A172" s="168" t="s">
        <v>462</v>
      </c>
      <c r="B172" s="22" t="s">
        <v>213</v>
      </c>
      <c r="C172" s="4">
        <v>20.922288642000002</v>
      </c>
      <c r="D172" s="27" t="str">
        <f t="shared" si="25"/>
        <v>N/A</v>
      </c>
      <c r="E172" s="4">
        <v>20.10029252</v>
      </c>
      <c r="F172" s="27" t="str">
        <f t="shared" si="26"/>
        <v>N/A</v>
      </c>
      <c r="G172" s="4">
        <v>18.164863857</v>
      </c>
      <c r="H172" s="27" t="str">
        <f t="shared" si="27"/>
        <v>N/A</v>
      </c>
      <c r="I172" s="8">
        <v>-3.93</v>
      </c>
      <c r="J172" s="8">
        <v>-9.6300000000000008</v>
      </c>
      <c r="K172" s="28" t="s">
        <v>734</v>
      </c>
      <c r="L172" s="105" t="str">
        <f t="shared" si="28"/>
        <v>Yes</v>
      </c>
    </row>
    <row r="173" spans="1:12" x14ac:dyDescent="0.2">
      <c r="A173" s="168" t="s">
        <v>463</v>
      </c>
      <c r="B173" s="22" t="s">
        <v>213</v>
      </c>
      <c r="C173" s="4">
        <v>17.913289376000002</v>
      </c>
      <c r="D173" s="27" t="str">
        <f t="shared" si="25"/>
        <v>N/A</v>
      </c>
      <c r="E173" s="4">
        <v>17.402092844999999</v>
      </c>
      <c r="F173" s="27" t="str">
        <f t="shared" si="26"/>
        <v>N/A</v>
      </c>
      <c r="G173" s="4">
        <v>16.84758059</v>
      </c>
      <c r="H173" s="27" t="str">
        <f t="shared" si="27"/>
        <v>N/A</v>
      </c>
      <c r="I173" s="8">
        <v>-2.85</v>
      </c>
      <c r="J173" s="8">
        <v>-3.19</v>
      </c>
      <c r="K173" s="28" t="s">
        <v>734</v>
      </c>
      <c r="L173" s="105" t="str">
        <f t="shared" si="28"/>
        <v>Yes</v>
      </c>
    </row>
    <row r="174" spans="1:12" x14ac:dyDescent="0.2">
      <c r="A174" s="128" t="s">
        <v>464</v>
      </c>
      <c r="B174" s="22" t="s">
        <v>213</v>
      </c>
      <c r="C174" s="4">
        <v>7.6691690881000003</v>
      </c>
      <c r="D174" s="27" t="str">
        <f t="shared" si="25"/>
        <v>N/A</v>
      </c>
      <c r="E174" s="4">
        <v>7.5295687200000003</v>
      </c>
      <c r="F174" s="27" t="str">
        <f t="shared" si="26"/>
        <v>N/A</v>
      </c>
      <c r="G174" s="4">
        <v>7.0843483727000001</v>
      </c>
      <c r="H174" s="27" t="str">
        <f t="shared" si="27"/>
        <v>N/A</v>
      </c>
      <c r="I174" s="8">
        <v>-1.82</v>
      </c>
      <c r="J174" s="8">
        <v>-5.91</v>
      </c>
      <c r="K174" s="28" t="s">
        <v>734</v>
      </c>
      <c r="L174" s="105" t="str">
        <f t="shared" si="28"/>
        <v>Yes</v>
      </c>
    </row>
    <row r="175" spans="1:12" x14ac:dyDescent="0.2">
      <c r="A175" s="128" t="s">
        <v>465</v>
      </c>
      <c r="B175" s="22" t="s">
        <v>213</v>
      </c>
      <c r="C175" s="4">
        <v>17.983170812000001</v>
      </c>
      <c r="D175" s="27" t="str">
        <f t="shared" si="25"/>
        <v>N/A</v>
      </c>
      <c r="E175" s="4">
        <v>18.104306617999999</v>
      </c>
      <c r="F175" s="27" t="str">
        <f t="shared" si="26"/>
        <v>N/A</v>
      </c>
      <c r="G175" s="4">
        <v>17.032073430000001</v>
      </c>
      <c r="H175" s="27" t="str">
        <f t="shared" si="27"/>
        <v>N/A</v>
      </c>
      <c r="I175" s="8">
        <v>0.67359999999999998</v>
      </c>
      <c r="J175" s="8">
        <v>-5.92</v>
      </c>
      <c r="K175" s="28" t="s">
        <v>734</v>
      </c>
      <c r="L175" s="105" t="str">
        <f t="shared" si="28"/>
        <v>Yes</v>
      </c>
    </row>
    <row r="176" spans="1:12" x14ac:dyDescent="0.2">
      <c r="A176" s="128" t="s">
        <v>1337</v>
      </c>
      <c r="B176" s="22" t="s">
        <v>213</v>
      </c>
      <c r="C176" s="4">
        <v>0.89023638530000004</v>
      </c>
      <c r="D176" s="27" t="str">
        <f t="shared" si="25"/>
        <v>N/A</v>
      </c>
      <c r="E176" s="4">
        <v>0.93438365229999998</v>
      </c>
      <c r="F176" s="27" t="str">
        <f t="shared" si="26"/>
        <v>N/A</v>
      </c>
      <c r="G176" s="4">
        <v>0.8983153035</v>
      </c>
      <c r="H176" s="27" t="str">
        <f t="shared" si="27"/>
        <v>N/A</v>
      </c>
      <c r="I176" s="8">
        <v>4.9589999999999996</v>
      </c>
      <c r="J176" s="8">
        <v>-3.86</v>
      </c>
      <c r="K176" s="28" t="s">
        <v>734</v>
      </c>
      <c r="L176" s="105" t="str">
        <f t="shared" si="28"/>
        <v>Yes</v>
      </c>
    </row>
    <row r="177" spans="1:12" x14ac:dyDescent="0.2">
      <c r="A177" s="128" t="s">
        <v>1338</v>
      </c>
      <c r="B177" s="22" t="s">
        <v>213</v>
      </c>
      <c r="C177" s="4">
        <v>14.901793338999999</v>
      </c>
      <c r="D177" s="27" t="str">
        <f t="shared" si="25"/>
        <v>N/A</v>
      </c>
      <c r="E177" s="4">
        <v>15.211032177</v>
      </c>
      <c r="F177" s="27" t="str">
        <f t="shared" si="26"/>
        <v>N/A</v>
      </c>
      <c r="G177" s="4">
        <v>12.569936590999999</v>
      </c>
      <c r="H177" s="27" t="str">
        <f t="shared" si="27"/>
        <v>N/A</v>
      </c>
      <c r="I177" s="8">
        <v>2.0750000000000002</v>
      </c>
      <c r="J177" s="8">
        <v>-17.399999999999999</v>
      </c>
      <c r="K177" s="28" t="s">
        <v>734</v>
      </c>
      <c r="L177" s="105" t="str">
        <f t="shared" si="28"/>
        <v>Yes</v>
      </c>
    </row>
    <row r="178" spans="1:12" x14ac:dyDescent="0.2">
      <c r="A178" s="128" t="s">
        <v>1339</v>
      </c>
      <c r="B178" s="22" t="s">
        <v>213</v>
      </c>
      <c r="C178" s="4">
        <v>4.3355311970999999</v>
      </c>
      <c r="D178" s="27" t="str">
        <f t="shared" si="25"/>
        <v>N/A</v>
      </c>
      <c r="E178" s="4">
        <v>4.3430791481000002</v>
      </c>
      <c r="F178" s="27" t="str">
        <f t="shared" si="26"/>
        <v>N/A</v>
      </c>
      <c r="G178" s="4">
        <v>4.3227705154000002</v>
      </c>
      <c r="H178" s="27" t="str">
        <f t="shared" si="27"/>
        <v>N/A</v>
      </c>
      <c r="I178" s="8">
        <v>0.1741</v>
      </c>
      <c r="J178" s="8">
        <v>-0.46800000000000003</v>
      </c>
      <c r="K178" s="28" t="s">
        <v>734</v>
      </c>
      <c r="L178" s="105" t="str">
        <f t="shared" si="28"/>
        <v>Yes</v>
      </c>
    </row>
    <row r="179" spans="1:12" x14ac:dyDescent="0.2">
      <c r="A179" s="128" t="s">
        <v>1340</v>
      </c>
      <c r="B179" s="22" t="s">
        <v>213</v>
      </c>
      <c r="C179" s="4">
        <v>0.64659616710000001</v>
      </c>
      <c r="D179" s="27" t="str">
        <f t="shared" si="25"/>
        <v>N/A</v>
      </c>
      <c r="E179" s="4">
        <v>0.71101760869999997</v>
      </c>
      <c r="F179" s="27" t="str">
        <f t="shared" si="26"/>
        <v>N/A</v>
      </c>
      <c r="G179" s="4">
        <v>0.65101146710000002</v>
      </c>
      <c r="H179" s="27" t="str">
        <f t="shared" si="27"/>
        <v>N/A</v>
      </c>
      <c r="I179" s="8">
        <v>9.9629999999999992</v>
      </c>
      <c r="J179" s="8">
        <v>-8.44</v>
      </c>
      <c r="K179" s="28" t="s">
        <v>734</v>
      </c>
      <c r="L179" s="105" t="str">
        <f t="shared" si="28"/>
        <v>Yes</v>
      </c>
    </row>
    <row r="180" spans="1:12" x14ac:dyDescent="0.2">
      <c r="A180" s="128" t="s">
        <v>1341</v>
      </c>
      <c r="B180" s="22" t="s">
        <v>213</v>
      </c>
      <c r="C180" s="4">
        <v>2.4823688199999999E-2</v>
      </c>
      <c r="D180" s="27" t="str">
        <f t="shared" si="25"/>
        <v>N/A</v>
      </c>
      <c r="E180" s="4">
        <v>2.7097538500000001E-2</v>
      </c>
      <c r="F180" s="27" t="str">
        <f t="shared" si="26"/>
        <v>N/A</v>
      </c>
      <c r="G180" s="4">
        <v>1.32621366E-2</v>
      </c>
      <c r="H180" s="27" t="str">
        <f t="shared" si="27"/>
        <v>N/A</v>
      </c>
      <c r="I180" s="8">
        <v>9.16</v>
      </c>
      <c r="J180" s="8">
        <v>-51.1</v>
      </c>
      <c r="K180" s="28" t="s">
        <v>734</v>
      </c>
      <c r="L180" s="105" t="str">
        <f t="shared" si="28"/>
        <v>No</v>
      </c>
    </row>
    <row r="181" spans="1:12" x14ac:dyDescent="0.2">
      <c r="A181" s="128" t="s">
        <v>86</v>
      </c>
      <c r="B181" s="22" t="s">
        <v>213</v>
      </c>
      <c r="C181" s="4">
        <v>0.24728671520000001</v>
      </c>
      <c r="D181" s="27" t="str">
        <f t="shared" si="25"/>
        <v>N/A</v>
      </c>
      <c r="E181" s="4">
        <v>0.41956208210000001</v>
      </c>
      <c r="F181" s="27" t="str">
        <f t="shared" si="26"/>
        <v>N/A</v>
      </c>
      <c r="G181" s="4">
        <v>1.6613924051</v>
      </c>
      <c r="H181" s="27" t="str">
        <f t="shared" si="27"/>
        <v>N/A</v>
      </c>
      <c r="I181" s="8">
        <v>69.67</v>
      </c>
      <c r="J181" s="8">
        <v>296</v>
      </c>
      <c r="K181" s="28" t="s">
        <v>734</v>
      </c>
      <c r="L181" s="105" t="str">
        <f t="shared" si="28"/>
        <v>No</v>
      </c>
    </row>
    <row r="182" spans="1:12" x14ac:dyDescent="0.2">
      <c r="A182" s="128" t="s">
        <v>87</v>
      </c>
      <c r="B182" s="22" t="s">
        <v>213</v>
      </c>
      <c r="C182" s="4">
        <v>66.549664402999994</v>
      </c>
      <c r="D182" s="27" t="str">
        <f t="shared" si="25"/>
        <v>N/A</v>
      </c>
      <c r="E182" s="4">
        <v>66.994095019</v>
      </c>
      <c r="F182" s="27" t="str">
        <f t="shared" si="26"/>
        <v>N/A</v>
      </c>
      <c r="G182" s="4">
        <v>65.021137178999993</v>
      </c>
      <c r="H182" s="27" t="str">
        <f t="shared" si="27"/>
        <v>N/A</v>
      </c>
      <c r="I182" s="8">
        <v>0.66779999999999995</v>
      </c>
      <c r="J182" s="8">
        <v>-2.94</v>
      </c>
      <c r="K182" s="28" t="s">
        <v>734</v>
      </c>
      <c r="L182" s="105" t="str">
        <f t="shared" si="28"/>
        <v>Yes</v>
      </c>
    </row>
    <row r="183" spans="1:12" x14ac:dyDescent="0.2">
      <c r="A183" s="128" t="s">
        <v>466</v>
      </c>
      <c r="B183" s="22" t="s">
        <v>213</v>
      </c>
      <c r="C183" s="4">
        <v>71.648163961999998</v>
      </c>
      <c r="D183" s="27" t="str">
        <f t="shared" si="25"/>
        <v>N/A</v>
      </c>
      <c r="E183" s="4">
        <v>73.255328039999995</v>
      </c>
      <c r="F183" s="27" t="str">
        <f t="shared" si="26"/>
        <v>N/A</v>
      </c>
      <c r="G183" s="4">
        <v>66.430436404000005</v>
      </c>
      <c r="H183" s="27" t="str">
        <f t="shared" si="27"/>
        <v>N/A</v>
      </c>
      <c r="I183" s="8">
        <v>2.2429999999999999</v>
      </c>
      <c r="J183" s="8">
        <v>-9.32</v>
      </c>
      <c r="K183" s="28" t="s">
        <v>734</v>
      </c>
      <c r="L183" s="105" t="str">
        <f t="shared" si="28"/>
        <v>Yes</v>
      </c>
    </row>
    <row r="184" spans="1:12" x14ac:dyDescent="0.2">
      <c r="A184" s="128" t="s">
        <v>467</v>
      </c>
      <c r="B184" s="22" t="s">
        <v>213</v>
      </c>
      <c r="C184" s="4">
        <v>82.949057158000002</v>
      </c>
      <c r="D184" s="27" t="str">
        <f t="shared" si="25"/>
        <v>N/A</v>
      </c>
      <c r="E184" s="4">
        <v>84.130675212</v>
      </c>
      <c r="F184" s="27" t="str">
        <f t="shared" si="26"/>
        <v>N/A</v>
      </c>
      <c r="G184" s="4">
        <v>82.257203477000004</v>
      </c>
      <c r="H184" s="27" t="str">
        <f t="shared" si="27"/>
        <v>N/A</v>
      </c>
      <c r="I184" s="8">
        <v>1.425</v>
      </c>
      <c r="J184" s="8">
        <v>-2.23</v>
      </c>
      <c r="K184" s="28" t="s">
        <v>734</v>
      </c>
      <c r="L184" s="105" t="str">
        <f t="shared" si="28"/>
        <v>Yes</v>
      </c>
    </row>
    <row r="185" spans="1:12" x14ac:dyDescent="0.2">
      <c r="A185" s="128" t="s">
        <v>468</v>
      </c>
      <c r="B185" s="22" t="s">
        <v>213</v>
      </c>
      <c r="C185" s="4">
        <v>63.398634887999997</v>
      </c>
      <c r="D185" s="27" t="str">
        <f t="shared" si="25"/>
        <v>N/A</v>
      </c>
      <c r="E185" s="4">
        <v>64.123970546999999</v>
      </c>
      <c r="F185" s="27" t="str">
        <f t="shared" si="26"/>
        <v>N/A</v>
      </c>
      <c r="G185" s="4">
        <v>62.349143687999998</v>
      </c>
      <c r="H185" s="27" t="str">
        <f t="shared" si="27"/>
        <v>N/A</v>
      </c>
      <c r="I185" s="8">
        <v>1.1439999999999999</v>
      </c>
      <c r="J185" s="8">
        <v>-2.77</v>
      </c>
      <c r="K185" s="28" t="s">
        <v>734</v>
      </c>
      <c r="L185" s="105" t="str">
        <f t="shared" si="28"/>
        <v>Yes</v>
      </c>
    </row>
    <row r="186" spans="1:12" x14ac:dyDescent="0.2">
      <c r="A186" s="128" t="s">
        <v>469</v>
      </c>
      <c r="B186" s="22" t="s">
        <v>213</v>
      </c>
      <c r="C186" s="4">
        <v>70.785701556000006</v>
      </c>
      <c r="D186" s="27" t="str">
        <f t="shared" si="25"/>
        <v>N/A</v>
      </c>
      <c r="E186" s="4">
        <v>69.858084519000002</v>
      </c>
      <c r="F186" s="27" t="str">
        <f t="shared" si="26"/>
        <v>N/A</v>
      </c>
      <c r="G186" s="4">
        <v>67.875615119000003</v>
      </c>
      <c r="H186" s="27" t="str">
        <f t="shared" si="27"/>
        <v>N/A</v>
      </c>
      <c r="I186" s="8">
        <v>-1.31</v>
      </c>
      <c r="J186" s="8">
        <v>-2.84</v>
      </c>
      <c r="K186" s="28" t="s">
        <v>734</v>
      </c>
      <c r="L186" s="105" t="str">
        <f t="shared" si="28"/>
        <v>Yes</v>
      </c>
    </row>
    <row r="187" spans="1:12" x14ac:dyDescent="0.2">
      <c r="A187" s="128" t="s">
        <v>116</v>
      </c>
      <c r="B187" s="22" t="s">
        <v>213</v>
      </c>
      <c r="C187" s="4">
        <v>84.938873451999996</v>
      </c>
      <c r="D187" s="27" t="str">
        <f t="shared" si="25"/>
        <v>N/A</v>
      </c>
      <c r="E187" s="4">
        <v>86.232327935000001</v>
      </c>
      <c r="F187" s="27" t="str">
        <f t="shared" si="26"/>
        <v>N/A</v>
      </c>
      <c r="G187" s="4">
        <v>84.961746977000004</v>
      </c>
      <c r="H187" s="27" t="str">
        <f t="shared" si="27"/>
        <v>N/A</v>
      </c>
      <c r="I187" s="8">
        <v>1.5229999999999999</v>
      </c>
      <c r="J187" s="8">
        <v>-1.47</v>
      </c>
      <c r="K187" s="28" t="s">
        <v>734</v>
      </c>
      <c r="L187" s="105" t="str">
        <f t="shared" si="28"/>
        <v>Yes</v>
      </c>
    </row>
    <row r="188" spans="1:12" x14ac:dyDescent="0.2">
      <c r="A188" s="128" t="s">
        <v>470</v>
      </c>
      <c r="B188" s="22" t="s">
        <v>213</v>
      </c>
      <c r="C188" s="4">
        <v>78.693424424</v>
      </c>
      <c r="D188" s="27" t="str">
        <f t="shared" si="25"/>
        <v>N/A</v>
      </c>
      <c r="E188" s="4">
        <v>80.526535729000003</v>
      </c>
      <c r="F188" s="27" t="str">
        <f t="shared" si="26"/>
        <v>N/A</v>
      </c>
      <c r="G188" s="4">
        <v>73.815740395000006</v>
      </c>
      <c r="H188" s="27" t="str">
        <f t="shared" si="27"/>
        <v>N/A</v>
      </c>
      <c r="I188" s="8">
        <v>2.3290000000000002</v>
      </c>
      <c r="J188" s="8">
        <v>-8.33</v>
      </c>
      <c r="K188" s="28" t="s">
        <v>734</v>
      </c>
      <c r="L188" s="105" t="str">
        <f t="shared" si="28"/>
        <v>Yes</v>
      </c>
    </row>
    <row r="189" spans="1:12" x14ac:dyDescent="0.2">
      <c r="A189" s="128" t="s">
        <v>471</v>
      </c>
      <c r="B189" s="22" t="s">
        <v>213</v>
      </c>
      <c r="C189" s="4">
        <v>91.092352274000007</v>
      </c>
      <c r="D189" s="27" t="str">
        <f t="shared" si="25"/>
        <v>N/A</v>
      </c>
      <c r="E189" s="4">
        <v>91.682500071000007</v>
      </c>
      <c r="F189" s="27" t="str">
        <f t="shared" si="26"/>
        <v>N/A</v>
      </c>
      <c r="G189" s="4">
        <v>90.200533844000006</v>
      </c>
      <c r="H189" s="27" t="str">
        <f t="shared" si="27"/>
        <v>N/A</v>
      </c>
      <c r="I189" s="8">
        <v>0.64790000000000003</v>
      </c>
      <c r="J189" s="8">
        <v>-1.62</v>
      </c>
      <c r="K189" s="28" t="s">
        <v>734</v>
      </c>
      <c r="L189" s="105" t="str">
        <f t="shared" si="28"/>
        <v>Yes</v>
      </c>
    </row>
    <row r="190" spans="1:12" x14ac:dyDescent="0.2">
      <c r="A190" s="128" t="s">
        <v>472</v>
      </c>
      <c r="B190" s="22" t="s">
        <v>213</v>
      </c>
      <c r="C190" s="4">
        <v>85.829591062999995</v>
      </c>
      <c r="D190" s="27" t="str">
        <f t="shared" si="25"/>
        <v>N/A</v>
      </c>
      <c r="E190" s="4">
        <v>87.696504775999998</v>
      </c>
      <c r="F190" s="27" t="str">
        <f t="shared" si="26"/>
        <v>N/A</v>
      </c>
      <c r="G190" s="4">
        <v>86.463280233999996</v>
      </c>
      <c r="H190" s="27" t="str">
        <f t="shared" si="27"/>
        <v>N/A</v>
      </c>
      <c r="I190" s="8">
        <v>2.1749999999999998</v>
      </c>
      <c r="J190" s="8">
        <v>-1.41</v>
      </c>
      <c r="K190" s="28" t="s">
        <v>734</v>
      </c>
      <c r="L190" s="105" t="str">
        <f t="shared" si="28"/>
        <v>Yes</v>
      </c>
    </row>
    <row r="191" spans="1:12" x14ac:dyDescent="0.2">
      <c r="A191" s="128" t="s">
        <v>473</v>
      </c>
      <c r="B191" s="22" t="s">
        <v>213</v>
      </c>
      <c r="C191" s="4">
        <v>78.907503118999998</v>
      </c>
      <c r="D191" s="27" t="str">
        <f t="shared" si="25"/>
        <v>N/A</v>
      </c>
      <c r="E191" s="4">
        <v>78.501569137000004</v>
      </c>
      <c r="F191" s="27" t="str">
        <f t="shared" si="26"/>
        <v>N/A</v>
      </c>
      <c r="G191" s="4">
        <v>75.945974243999999</v>
      </c>
      <c r="H191" s="27" t="str">
        <f t="shared" si="27"/>
        <v>N/A</v>
      </c>
      <c r="I191" s="8">
        <v>-0.51400000000000001</v>
      </c>
      <c r="J191" s="8">
        <v>-3.26</v>
      </c>
      <c r="K191" s="28" t="s">
        <v>734</v>
      </c>
      <c r="L191" s="105" t="str">
        <f t="shared" si="28"/>
        <v>Yes</v>
      </c>
    </row>
    <row r="192" spans="1:12" x14ac:dyDescent="0.2">
      <c r="A192" s="128" t="s">
        <v>1342</v>
      </c>
      <c r="B192" s="22" t="s">
        <v>213</v>
      </c>
      <c r="C192" s="23">
        <v>6.0838581448999998</v>
      </c>
      <c r="D192" s="27" t="str">
        <f t="shared" si="25"/>
        <v>N/A</v>
      </c>
      <c r="E192" s="23">
        <v>5.6156949885999996</v>
      </c>
      <c r="F192" s="27" t="str">
        <f t="shared" si="26"/>
        <v>N/A</v>
      </c>
      <c r="G192" s="23">
        <v>3.8559020535999999</v>
      </c>
      <c r="H192" s="27" t="str">
        <f t="shared" si="27"/>
        <v>N/A</v>
      </c>
      <c r="I192" s="8">
        <v>-7.7</v>
      </c>
      <c r="J192" s="8">
        <v>-31.3</v>
      </c>
      <c r="K192" s="28" t="s">
        <v>734</v>
      </c>
      <c r="L192" s="105" t="str">
        <f t="shared" si="28"/>
        <v>No</v>
      </c>
    </row>
    <row r="193" spans="1:12" x14ac:dyDescent="0.2">
      <c r="A193" s="128" t="s">
        <v>1343</v>
      </c>
      <c r="B193" s="22" t="s">
        <v>213</v>
      </c>
      <c r="C193" s="23">
        <v>10.720408163</v>
      </c>
      <c r="D193" s="27" t="str">
        <f t="shared" si="25"/>
        <v>N/A</v>
      </c>
      <c r="E193" s="23">
        <v>12.108108108</v>
      </c>
      <c r="F193" s="27" t="str">
        <f t="shared" si="26"/>
        <v>N/A</v>
      </c>
      <c r="G193" s="23">
        <v>8.1848049281000002</v>
      </c>
      <c r="H193" s="27" t="str">
        <f t="shared" si="27"/>
        <v>N/A</v>
      </c>
      <c r="I193" s="8">
        <v>12.94</v>
      </c>
      <c r="J193" s="8">
        <v>-32.4</v>
      </c>
      <c r="K193" s="28" t="s">
        <v>734</v>
      </c>
      <c r="L193" s="105" t="str">
        <f t="shared" si="28"/>
        <v>No</v>
      </c>
    </row>
    <row r="194" spans="1:12" x14ac:dyDescent="0.2">
      <c r="A194" s="128" t="s">
        <v>1344</v>
      </c>
      <c r="B194" s="22" t="s">
        <v>213</v>
      </c>
      <c r="C194" s="23">
        <v>14.995389184</v>
      </c>
      <c r="D194" s="27" t="str">
        <f t="shared" si="25"/>
        <v>N/A</v>
      </c>
      <c r="E194" s="23">
        <v>14.195225291</v>
      </c>
      <c r="F194" s="27" t="str">
        <f t="shared" si="26"/>
        <v>N/A</v>
      </c>
      <c r="G194" s="23">
        <v>10.026080598</v>
      </c>
      <c r="H194" s="27" t="str">
        <f t="shared" si="27"/>
        <v>N/A</v>
      </c>
      <c r="I194" s="8">
        <v>-5.34</v>
      </c>
      <c r="J194" s="8">
        <v>-29.4</v>
      </c>
      <c r="K194" s="28" t="s">
        <v>734</v>
      </c>
      <c r="L194" s="105" t="str">
        <f t="shared" si="28"/>
        <v>Yes</v>
      </c>
    </row>
    <row r="195" spans="1:12" x14ac:dyDescent="0.2">
      <c r="A195" s="128" t="s">
        <v>1345</v>
      </c>
      <c r="B195" s="22" t="s">
        <v>213</v>
      </c>
      <c r="C195" s="23">
        <v>5.0715777778</v>
      </c>
      <c r="D195" s="27" t="str">
        <f t="shared" si="25"/>
        <v>N/A</v>
      </c>
      <c r="E195" s="23">
        <v>4.5322338831</v>
      </c>
      <c r="F195" s="27" t="str">
        <f t="shared" si="26"/>
        <v>N/A</v>
      </c>
      <c r="G195" s="23">
        <v>2.9107247686000002</v>
      </c>
      <c r="H195" s="27" t="str">
        <f t="shared" si="27"/>
        <v>N/A</v>
      </c>
      <c r="I195" s="8">
        <v>-10.6</v>
      </c>
      <c r="J195" s="8">
        <v>-35.799999999999997</v>
      </c>
      <c r="K195" s="28" t="s">
        <v>734</v>
      </c>
      <c r="L195" s="105" t="str">
        <f t="shared" si="28"/>
        <v>No</v>
      </c>
    </row>
    <row r="196" spans="1:12" x14ac:dyDescent="0.2">
      <c r="A196" s="128" t="s">
        <v>1346</v>
      </c>
      <c r="B196" s="22" t="s">
        <v>213</v>
      </c>
      <c r="C196" s="23">
        <v>3.5796552577999998</v>
      </c>
      <c r="D196" s="27" t="str">
        <f t="shared" si="25"/>
        <v>N/A</v>
      </c>
      <c r="E196" s="23">
        <v>3.5020362700000001</v>
      </c>
      <c r="F196" s="27" t="str">
        <f t="shared" si="26"/>
        <v>N/A</v>
      </c>
      <c r="G196" s="23">
        <v>2.3738371377999998</v>
      </c>
      <c r="H196" s="27" t="str">
        <f t="shared" si="27"/>
        <v>N/A</v>
      </c>
      <c r="I196" s="8">
        <v>-2.17</v>
      </c>
      <c r="J196" s="8">
        <v>-32.200000000000003</v>
      </c>
      <c r="K196" s="28" t="s">
        <v>734</v>
      </c>
      <c r="L196" s="105" t="str">
        <f t="shared" si="28"/>
        <v>No</v>
      </c>
    </row>
    <row r="197" spans="1:12" x14ac:dyDescent="0.2">
      <c r="A197" s="128" t="s">
        <v>1347</v>
      </c>
      <c r="B197" s="22" t="s">
        <v>213</v>
      </c>
      <c r="C197" s="23">
        <v>121.40403902</v>
      </c>
      <c r="D197" s="27" t="str">
        <f t="shared" si="25"/>
        <v>N/A</v>
      </c>
      <c r="E197" s="23">
        <v>122.84082864</v>
      </c>
      <c r="F197" s="27" t="str">
        <f t="shared" si="26"/>
        <v>N/A</v>
      </c>
      <c r="G197" s="23">
        <v>120.1037711</v>
      </c>
      <c r="H197" s="27" t="str">
        <f t="shared" si="27"/>
        <v>N/A</v>
      </c>
      <c r="I197" s="8">
        <v>1.1830000000000001</v>
      </c>
      <c r="J197" s="8">
        <v>-2.23</v>
      </c>
      <c r="K197" s="28" t="s">
        <v>734</v>
      </c>
      <c r="L197" s="105" t="str">
        <f t="shared" si="28"/>
        <v>Yes</v>
      </c>
    </row>
    <row r="198" spans="1:12" x14ac:dyDescent="0.2">
      <c r="A198" s="128" t="s">
        <v>1348</v>
      </c>
      <c r="B198" s="22" t="s">
        <v>213</v>
      </c>
      <c r="C198" s="23">
        <v>272.21489971</v>
      </c>
      <c r="D198" s="27" t="str">
        <f t="shared" si="25"/>
        <v>N/A</v>
      </c>
      <c r="E198" s="23">
        <v>253.1456044</v>
      </c>
      <c r="F198" s="27" t="str">
        <f t="shared" si="26"/>
        <v>N/A</v>
      </c>
      <c r="G198" s="23">
        <v>254.95252225999999</v>
      </c>
      <c r="H198" s="27" t="str">
        <f t="shared" si="27"/>
        <v>N/A</v>
      </c>
      <c r="I198" s="8">
        <v>-7.01</v>
      </c>
      <c r="J198" s="8">
        <v>0.71379999999999999</v>
      </c>
      <c r="K198" s="28" t="s">
        <v>734</v>
      </c>
      <c r="L198" s="105" t="str">
        <f t="shared" si="28"/>
        <v>Yes</v>
      </c>
    </row>
    <row r="199" spans="1:12" x14ac:dyDescent="0.2">
      <c r="A199" s="128" t="s">
        <v>1349</v>
      </c>
      <c r="B199" s="22" t="s">
        <v>213</v>
      </c>
      <c r="C199" s="23">
        <v>200.52147239000001</v>
      </c>
      <c r="D199" s="27" t="str">
        <f t="shared" si="25"/>
        <v>N/A</v>
      </c>
      <c r="E199" s="23">
        <v>202.51028403999999</v>
      </c>
      <c r="F199" s="27" t="str">
        <f t="shared" si="26"/>
        <v>N/A</v>
      </c>
      <c r="G199" s="23">
        <v>191.35718808999999</v>
      </c>
      <c r="H199" s="27" t="str">
        <f t="shared" si="27"/>
        <v>N/A</v>
      </c>
      <c r="I199" s="8">
        <v>0.99180000000000001</v>
      </c>
      <c r="J199" s="8">
        <v>-5.51</v>
      </c>
      <c r="K199" s="28" t="s">
        <v>734</v>
      </c>
      <c r="L199" s="105" t="str">
        <f t="shared" si="28"/>
        <v>Yes</v>
      </c>
    </row>
    <row r="200" spans="1:12" x14ac:dyDescent="0.2">
      <c r="A200" s="128" t="s">
        <v>1350</v>
      </c>
      <c r="B200" s="22" t="s">
        <v>213</v>
      </c>
      <c r="C200" s="23">
        <v>43.784132841000002</v>
      </c>
      <c r="D200" s="27" t="str">
        <f t="shared" si="25"/>
        <v>N/A</v>
      </c>
      <c r="E200" s="23">
        <v>53.314409429999998</v>
      </c>
      <c r="F200" s="27" t="str">
        <f t="shared" si="26"/>
        <v>N/A</v>
      </c>
      <c r="G200" s="23">
        <v>53.763882064000001</v>
      </c>
      <c r="H200" s="27" t="str">
        <f t="shared" si="27"/>
        <v>N/A</v>
      </c>
      <c r="I200" s="8">
        <v>21.77</v>
      </c>
      <c r="J200" s="8">
        <v>0.84309999999999996</v>
      </c>
      <c r="K200" s="28" t="s">
        <v>734</v>
      </c>
      <c r="L200" s="105" t="str">
        <f t="shared" si="28"/>
        <v>Yes</v>
      </c>
    </row>
    <row r="201" spans="1:12" x14ac:dyDescent="0.2">
      <c r="A201" s="128" t="s">
        <v>1351</v>
      </c>
      <c r="B201" s="22" t="s">
        <v>213</v>
      </c>
      <c r="C201" s="23">
        <v>40.128205127999998</v>
      </c>
      <c r="D201" s="27" t="str">
        <f t="shared" si="25"/>
        <v>N/A</v>
      </c>
      <c r="E201" s="23">
        <v>66.162790697999995</v>
      </c>
      <c r="F201" s="27" t="str">
        <f t="shared" si="26"/>
        <v>N/A</v>
      </c>
      <c r="G201" s="23">
        <v>95.947368420999993</v>
      </c>
      <c r="H201" s="27" t="str">
        <f t="shared" si="27"/>
        <v>N/A</v>
      </c>
      <c r="I201" s="8">
        <v>64.88</v>
      </c>
      <c r="J201" s="8">
        <v>45.02</v>
      </c>
      <c r="K201" s="28" t="s">
        <v>734</v>
      </c>
      <c r="L201" s="105" t="str">
        <f t="shared" si="28"/>
        <v>No</v>
      </c>
    </row>
    <row r="202" spans="1:12" x14ac:dyDescent="0.2">
      <c r="A202" s="128" t="s">
        <v>28</v>
      </c>
      <c r="B202" s="22" t="s">
        <v>213</v>
      </c>
      <c r="C202" s="4">
        <v>3.0872698276000001</v>
      </c>
      <c r="D202" s="27" t="str">
        <f t="shared" si="25"/>
        <v>N/A</v>
      </c>
      <c r="E202" s="4">
        <v>3.1113860780000002</v>
      </c>
      <c r="F202" s="27" t="str">
        <f t="shared" si="26"/>
        <v>N/A</v>
      </c>
      <c r="G202" s="4">
        <v>2.8235812505000002</v>
      </c>
      <c r="H202" s="27" t="str">
        <f t="shared" si="27"/>
        <v>N/A</v>
      </c>
      <c r="I202" s="8">
        <v>0.78120000000000001</v>
      </c>
      <c r="J202" s="8">
        <v>-9.25</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33.33</v>
      </c>
      <c r="J203" s="8">
        <v>0</v>
      </c>
      <c r="K203" s="10" t="s">
        <v>213</v>
      </c>
      <c r="L203" s="105" t="str">
        <f t="shared" ref="L203:L213" si="32">IF(J203="Div by 0", "N/A", IF(K203="N/A","N/A", IF(J203&gt;VALUE(MID(K203,1,2)), "No", IF(J203&lt;-1*VALUE(MID(K203,1,2)), "No", "Yes"))))</f>
        <v>N/A</v>
      </c>
    </row>
    <row r="204" spans="1:12" x14ac:dyDescent="0.2">
      <c r="A204" s="128" t="s">
        <v>124</v>
      </c>
      <c r="B204" s="22" t="s">
        <v>213</v>
      </c>
      <c r="C204" s="23">
        <v>23</v>
      </c>
      <c r="D204" s="27" t="str">
        <f t="shared" si="29"/>
        <v>N/A</v>
      </c>
      <c r="E204" s="23">
        <v>21</v>
      </c>
      <c r="F204" s="27" t="str">
        <f t="shared" si="30"/>
        <v>N/A</v>
      </c>
      <c r="G204" s="23">
        <v>35</v>
      </c>
      <c r="H204" s="27" t="str">
        <f t="shared" si="31"/>
        <v>N/A</v>
      </c>
      <c r="I204" s="8">
        <v>-8.6999999999999993</v>
      </c>
      <c r="J204" s="8">
        <v>66.67</v>
      </c>
      <c r="K204" s="10" t="s">
        <v>213</v>
      </c>
      <c r="L204" s="105" t="str">
        <f t="shared" si="32"/>
        <v>N/A</v>
      </c>
    </row>
    <row r="205" spans="1:12" ht="25.5" x14ac:dyDescent="0.2">
      <c r="A205" s="128" t="s">
        <v>1599</v>
      </c>
      <c r="B205" s="22" t="s">
        <v>213</v>
      </c>
      <c r="C205" s="23">
        <v>11</v>
      </c>
      <c r="D205" s="27" t="str">
        <f t="shared" si="29"/>
        <v>N/A</v>
      </c>
      <c r="E205" s="23">
        <v>11</v>
      </c>
      <c r="F205" s="27" t="str">
        <f t="shared" si="30"/>
        <v>N/A</v>
      </c>
      <c r="G205" s="23">
        <v>11</v>
      </c>
      <c r="H205" s="27" t="str">
        <f t="shared" si="31"/>
        <v>N/A</v>
      </c>
      <c r="I205" s="8">
        <v>-27.3</v>
      </c>
      <c r="J205" s="8">
        <v>37.5</v>
      </c>
      <c r="K205" s="10" t="s">
        <v>213</v>
      </c>
      <c r="L205" s="105" t="str">
        <f t="shared" si="32"/>
        <v>N/A</v>
      </c>
    </row>
    <row r="206" spans="1:12" ht="25.5" x14ac:dyDescent="0.2">
      <c r="A206" s="128" t="s">
        <v>1352</v>
      </c>
      <c r="B206" s="22" t="s">
        <v>213</v>
      </c>
      <c r="C206" s="23">
        <v>11</v>
      </c>
      <c r="D206" s="27" t="str">
        <f t="shared" si="29"/>
        <v>N/A</v>
      </c>
      <c r="E206" s="23">
        <v>23</v>
      </c>
      <c r="F206" s="27" t="str">
        <f t="shared" si="30"/>
        <v>N/A</v>
      </c>
      <c r="G206" s="23">
        <v>25</v>
      </c>
      <c r="H206" s="27" t="str">
        <f t="shared" si="31"/>
        <v>N/A</v>
      </c>
      <c r="I206" s="8">
        <v>2200</v>
      </c>
      <c r="J206" s="8">
        <v>8.6959999999999997</v>
      </c>
      <c r="K206" s="10" t="s">
        <v>213</v>
      </c>
      <c r="L206" s="105" t="str">
        <f t="shared" si="32"/>
        <v>N/A</v>
      </c>
    </row>
    <row r="207" spans="1:12" x14ac:dyDescent="0.2">
      <c r="A207" s="128" t="s">
        <v>1600</v>
      </c>
      <c r="B207" s="22" t="s">
        <v>213</v>
      </c>
      <c r="C207" s="23">
        <v>28</v>
      </c>
      <c r="D207" s="27" t="str">
        <f t="shared" si="29"/>
        <v>N/A</v>
      </c>
      <c r="E207" s="23">
        <v>39</v>
      </c>
      <c r="F207" s="27" t="str">
        <f t="shared" si="30"/>
        <v>N/A</v>
      </c>
      <c r="G207" s="23">
        <v>50</v>
      </c>
      <c r="H207" s="27" t="str">
        <f t="shared" si="31"/>
        <v>N/A</v>
      </c>
      <c r="I207" s="8">
        <v>39.29</v>
      </c>
      <c r="J207" s="8">
        <v>28.21</v>
      </c>
      <c r="K207" s="10" t="s">
        <v>213</v>
      </c>
      <c r="L207" s="105" t="str">
        <f t="shared" si="32"/>
        <v>N/A</v>
      </c>
    </row>
    <row r="208" spans="1:12" x14ac:dyDescent="0.2">
      <c r="A208" s="128" t="s">
        <v>1601</v>
      </c>
      <c r="B208" s="22" t="s">
        <v>213</v>
      </c>
      <c r="C208" s="23">
        <v>17</v>
      </c>
      <c r="D208" s="27" t="str">
        <f t="shared" si="29"/>
        <v>N/A</v>
      </c>
      <c r="E208" s="23">
        <v>22</v>
      </c>
      <c r="F208" s="27" t="str">
        <f t="shared" si="30"/>
        <v>N/A</v>
      </c>
      <c r="G208" s="23">
        <v>19</v>
      </c>
      <c r="H208" s="27" t="str">
        <f t="shared" si="31"/>
        <v>N/A</v>
      </c>
      <c r="I208" s="8">
        <v>29.41</v>
      </c>
      <c r="J208" s="8">
        <v>-13.6</v>
      </c>
      <c r="K208" s="10" t="s">
        <v>213</v>
      </c>
      <c r="L208" s="105" t="str">
        <f t="shared" si="32"/>
        <v>N/A</v>
      </c>
    </row>
    <row r="209" spans="1:12" x14ac:dyDescent="0.2">
      <c r="A209" s="128" t="s">
        <v>125</v>
      </c>
      <c r="B209" s="22" t="s">
        <v>213</v>
      </c>
      <c r="C209" s="29">
        <v>2824917</v>
      </c>
      <c r="D209" s="27" t="str">
        <f t="shared" si="29"/>
        <v>N/A</v>
      </c>
      <c r="E209" s="29">
        <v>3725907</v>
      </c>
      <c r="F209" s="27" t="str">
        <f t="shared" si="30"/>
        <v>N/A</v>
      </c>
      <c r="G209" s="29">
        <v>2006807</v>
      </c>
      <c r="H209" s="27" t="str">
        <f t="shared" si="31"/>
        <v>N/A</v>
      </c>
      <c r="I209" s="8">
        <v>31.89</v>
      </c>
      <c r="J209" s="8">
        <v>-46.1</v>
      </c>
      <c r="K209" s="10" t="s">
        <v>213</v>
      </c>
      <c r="L209" s="105" t="str">
        <f t="shared" si="32"/>
        <v>N/A</v>
      </c>
    </row>
    <row r="210" spans="1:12" x14ac:dyDescent="0.2">
      <c r="A210" s="168" t="s">
        <v>1596</v>
      </c>
      <c r="B210" s="22" t="s">
        <v>213</v>
      </c>
      <c r="C210" s="29">
        <v>807812</v>
      </c>
      <c r="D210" s="27" t="str">
        <f t="shared" si="29"/>
        <v>N/A</v>
      </c>
      <c r="E210" s="29">
        <v>935667</v>
      </c>
      <c r="F210" s="27" t="str">
        <f t="shared" si="30"/>
        <v>N/A</v>
      </c>
      <c r="G210" s="29">
        <v>1844739</v>
      </c>
      <c r="H210" s="27" t="str">
        <f t="shared" si="31"/>
        <v>N/A</v>
      </c>
      <c r="I210" s="8">
        <v>15.83</v>
      </c>
      <c r="J210" s="8">
        <v>97.16</v>
      </c>
      <c r="K210" s="10" t="s">
        <v>213</v>
      </c>
      <c r="L210" s="105" t="str">
        <f t="shared" si="32"/>
        <v>N/A</v>
      </c>
    </row>
    <row r="211" spans="1:12" x14ac:dyDescent="0.2">
      <c r="A211" s="168" t="s">
        <v>1353</v>
      </c>
      <c r="B211" s="22" t="s">
        <v>213</v>
      </c>
      <c r="C211" s="29">
        <v>205193</v>
      </c>
      <c r="D211" s="27" t="str">
        <f t="shared" si="29"/>
        <v>N/A</v>
      </c>
      <c r="E211" s="29">
        <v>206225</v>
      </c>
      <c r="F211" s="27" t="str">
        <f t="shared" si="30"/>
        <v>N/A</v>
      </c>
      <c r="G211" s="29">
        <v>308947</v>
      </c>
      <c r="H211" s="27" t="str">
        <f t="shared" si="31"/>
        <v>N/A</v>
      </c>
      <c r="I211" s="8">
        <v>0.50290000000000001</v>
      </c>
      <c r="J211" s="8">
        <v>49.81</v>
      </c>
      <c r="K211" s="10" t="s">
        <v>213</v>
      </c>
      <c r="L211" s="105" t="str">
        <f t="shared" si="32"/>
        <v>N/A</v>
      </c>
    </row>
    <row r="212" spans="1:12" x14ac:dyDescent="0.2">
      <c r="A212" s="168" t="s">
        <v>1590</v>
      </c>
      <c r="B212" s="22" t="s">
        <v>213</v>
      </c>
      <c r="C212" s="29">
        <v>2678992</v>
      </c>
      <c r="D212" s="27" t="str">
        <f t="shared" si="29"/>
        <v>N/A</v>
      </c>
      <c r="E212" s="29">
        <v>3227952</v>
      </c>
      <c r="F212" s="27" t="str">
        <f t="shared" si="30"/>
        <v>N/A</v>
      </c>
      <c r="G212" s="29">
        <v>1298880</v>
      </c>
      <c r="H212" s="27" t="str">
        <f t="shared" si="31"/>
        <v>N/A</v>
      </c>
      <c r="I212" s="8">
        <v>20.49</v>
      </c>
      <c r="J212" s="8">
        <v>-59.8</v>
      </c>
      <c r="K212" s="10" t="s">
        <v>213</v>
      </c>
      <c r="L212" s="105" t="str">
        <f t="shared" si="32"/>
        <v>N/A</v>
      </c>
    </row>
    <row r="213" spans="1:12" x14ac:dyDescent="0.2">
      <c r="A213" s="168" t="s">
        <v>1591</v>
      </c>
      <c r="B213" s="22" t="s">
        <v>213</v>
      </c>
      <c r="C213" s="29">
        <v>399419</v>
      </c>
      <c r="D213" s="27" t="str">
        <f t="shared" si="29"/>
        <v>N/A</v>
      </c>
      <c r="E213" s="29">
        <v>490684</v>
      </c>
      <c r="F213" s="27" t="str">
        <f t="shared" si="30"/>
        <v>N/A</v>
      </c>
      <c r="G213" s="29">
        <v>422623</v>
      </c>
      <c r="H213" s="27" t="str">
        <f t="shared" si="31"/>
        <v>N/A</v>
      </c>
      <c r="I213" s="8">
        <v>22.85</v>
      </c>
      <c r="J213" s="8">
        <v>-13.9</v>
      </c>
      <c r="K213" s="10" t="s">
        <v>213</v>
      </c>
      <c r="L213" s="105" t="str">
        <f t="shared" si="32"/>
        <v>N/A</v>
      </c>
    </row>
    <row r="214" spans="1:12" ht="25.5" x14ac:dyDescent="0.2">
      <c r="A214" s="128" t="s">
        <v>1354</v>
      </c>
      <c r="B214" s="22" t="s">
        <v>213</v>
      </c>
      <c r="C214" s="29">
        <v>22883159</v>
      </c>
      <c r="D214" s="27" t="str">
        <f t="shared" ref="D214:D228" si="33">IF($B214="N/A","N/A",IF(C214&gt;10,"No",IF(C214&lt;-10,"No","Yes")))</f>
        <v>N/A</v>
      </c>
      <c r="E214" s="29">
        <v>23083347</v>
      </c>
      <c r="F214" s="27" t="str">
        <f t="shared" ref="F214:F228" si="34">IF($B214="N/A","N/A",IF(E214&gt;10,"No",IF(E214&lt;-10,"No","Yes")))</f>
        <v>N/A</v>
      </c>
      <c r="G214" s="29">
        <v>21459147</v>
      </c>
      <c r="H214" s="27" t="str">
        <f t="shared" ref="H214:H228" si="35">IF($B214="N/A","N/A",IF(G214&gt;10,"No",IF(G214&lt;-10,"No","Yes")))</f>
        <v>N/A</v>
      </c>
      <c r="I214" s="8">
        <v>0.87480000000000002</v>
      </c>
      <c r="J214" s="8">
        <v>-7.04</v>
      </c>
      <c r="K214" s="28" t="s">
        <v>734</v>
      </c>
      <c r="L214" s="105" t="str">
        <f t="shared" ref="L214:L228" si="36">IF(J214="Div by 0", "N/A", IF(K214="N/A","N/A", IF(J214&gt;VALUE(MID(K214,1,2)), "No", IF(J214&lt;-1*VALUE(MID(K214,1,2)), "No", "Yes"))))</f>
        <v>Yes</v>
      </c>
    </row>
    <row r="215" spans="1:12" x14ac:dyDescent="0.2">
      <c r="A215" s="136" t="s">
        <v>646</v>
      </c>
      <c r="B215" s="22" t="s">
        <v>213</v>
      </c>
      <c r="C215" s="23">
        <v>102216</v>
      </c>
      <c r="D215" s="27" t="str">
        <f t="shared" si="33"/>
        <v>N/A</v>
      </c>
      <c r="E215" s="23">
        <v>102169</v>
      </c>
      <c r="F215" s="27" t="str">
        <f t="shared" si="34"/>
        <v>N/A</v>
      </c>
      <c r="G215" s="23">
        <v>86077</v>
      </c>
      <c r="H215" s="27" t="str">
        <f t="shared" si="35"/>
        <v>N/A</v>
      </c>
      <c r="I215" s="8">
        <v>-4.5999999999999999E-2</v>
      </c>
      <c r="J215" s="8">
        <v>-15.8</v>
      </c>
      <c r="K215" s="28" t="s">
        <v>734</v>
      </c>
      <c r="L215" s="105" t="str">
        <f t="shared" si="36"/>
        <v>Yes</v>
      </c>
    </row>
    <row r="216" spans="1:12" ht="25.5" x14ac:dyDescent="0.2">
      <c r="A216" s="137" t="s">
        <v>1355</v>
      </c>
      <c r="B216" s="22" t="s">
        <v>213</v>
      </c>
      <c r="C216" s="29">
        <v>223.87061711999999</v>
      </c>
      <c r="D216" s="27" t="str">
        <f t="shared" si="33"/>
        <v>N/A</v>
      </c>
      <c r="E216" s="29">
        <v>225.93298358999999</v>
      </c>
      <c r="F216" s="27" t="str">
        <f t="shared" si="34"/>
        <v>N/A</v>
      </c>
      <c r="G216" s="29">
        <v>249.30175308</v>
      </c>
      <c r="H216" s="27" t="str">
        <f t="shared" si="35"/>
        <v>N/A</v>
      </c>
      <c r="I216" s="8">
        <v>0.92120000000000002</v>
      </c>
      <c r="J216" s="8">
        <v>10.34</v>
      </c>
      <c r="K216" s="28" t="s">
        <v>734</v>
      </c>
      <c r="L216" s="105" t="str">
        <f t="shared" si="36"/>
        <v>Yes</v>
      </c>
    </row>
    <row r="217" spans="1:12" ht="25.5" x14ac:dyDescent="0.2">
      <c r="A217" s="128" t="s">
        <v>1356</v>
      </c>
      <c r="B217" s="22" t="s">
        <v>213</v>
      </c>
      <c r="C217" s="29">
        <v>5754282</v>
      </c>
      <c r="D217" s="27" t="str">
        <f t="shared" si="33"/>
        <v>N/A</v>
      </c>
      <c r="E217" s="29">
        <v>5679283</v>
      </c>
      <c r="F217" s="27" t="str">
        <f t="shared" si="34"/>
        <v>N/A</v>
      </c>
      <c r="G217" s="29">
        <v>4104176</v>
      </c>
      <c r="H217" s="27" t="str">
        <f t="shared" si="35"/>
        <v>N/A</v>
      </c>
      <c r="I217" s="8">
        <v>-1.3</v>
      </c>
      <c r="J217" s="8">
        <v>-27.7</v>
      </c>
      <c r="K217" s="28" t="s">
        <v>734</v>
      </c>
      <c r="L217" s="105" t="str">
        <f t="shared" si="36"/>
        <v>Yes</v>
      </c>
    </row>
    <row r="218" spans="1:12" x14ac:dyDescent="0.2">
      <c r="A218" s="137" t="s">
        <v>513</v>
      </c>
      <c r="B218" s="22" t="s">
        <v>213</v>
      </c>
      <c r="C218" s="23">
        <v>20001</v>
      </c>
      <c r="D218" s="27" t="str">
        <f t="shared" si="33"/>
        <v>N/A</v>
      </c>
      <c r="E218" s="23">
        <v>20178</v>
      </c>
      <c r="F218" s="27" t="str">
        <f t="shared" si="34"/>
        <v>N/A</v>
      </c>
      <c r="G218" s="23">
        <v>16631</v>
      </c>
      <c r="H218" s="27" t="str">
        <f t="shared" si="35"/>
        <v>N/A</v>
      </c>
      <c r="I218" s="8">
        <v>0.88500000000000001</v>
      </c>
      <c r="J218" s="8">
        <v>-17.600000000000001</v>
      </c>
      <c r="K218" s="28" t="s">
        <v>734</v>
      </c>
      <c r="L218" s="105" t="str">
        <f t="shared" si="36"/>
        <v>Yes</v>
      </c>
    </row>
    <row r="219" spans="1:12" ht="25.5" x14ac:dyDescent="0.2">
      <c r="A219" s="128" t="s">
        <v>1357</v>
      </c>
      <c r="B219" s="22" t="s">
        <v>213</v>
      </c>
      <c r="C219" s="29">
        <v>287.69971500999998</v>
      </c>
      <c r="D219" s="27" t="str">
        <f t="shared" si="33"/>
        <v>N/A</v>
      </c>
      <c r="E219" s="29">
        <v>281.45916345000001</v>
      </c>
      <c r="F219" s="27" t="str">
        <f t="shared" si="34"/>
        <v>N/A</v>
      </c>
      <c r="G219" s="29">
        <v>246.77866635000001</v>
      </c>
      <c r="H219" s="27" t="str">
        <f t="shared" si="35"/>
        <v>N/A</v>
      </c>
      <c r="I219" s="8">
        <v>-2.17</v>
      </c>
      <c r="J219" s="8">
        <v>-12.3</v>
      </c>
      <c r="K219" s="28" t="s">
        <v>734</v>
      </c>
      <c r="L219" s="105" t="str">
        <f t="shared" si="36"/>
        <v>Yes</v>
      </c>
    </row>
    <row r="220" spans="1:12" ht="25.5" x14ac:dyDescent="0.2">
      <c r="A220" s="128" t="s">
        <v>1358</v>
      </c>
      <c r="B220" s="22" t="s">
        <v>213</v>
      </c>
      <c r="C220" s="29">
        <v>26691518</v>
      </c>
      <c r="D220" s="27" t="str">
        <f t="shared" si="33"/>
        <v>N/A</v>
      </c>
      <c r="E220" s="29">
        <v>26489717</v>
      </c>
      <c r="F220" s="27" t="str">
        <f t="shared" si="34"/>
        <v>N/A</v>
      </c>
      <c r="G220" s="29">
        <v>30531002</v>
      </c>
      <c r="H220" s="27" t="str">
        <f t="shared" si="35"/>
        <v>N/A</v>
      </c>
      <c r="I220" s="8">
        <v>-0.75600000000000001</v>
      </c>
      <c r="J220" s="8">
        <v>15.26</v>
      </c>
      <c r="K220" s="28" t="s">
        <v>734</v>
      </c>
      <c r="L220" s="105" t="str">
        <f t="shared" si="36"/>
        <v>Yes</v>
      </c>
    </row>
    <row r="221" spans="1:12" x14ac:dyDescent="0.2">
      <c r="A221" s="137" t="s">
        <v>514</v>
      </c>
      <c r="B221" s="22" t="s">
        <v>213</v>
      </c>
      <c r="C221" s="23">
        <v>50948</v>
      </c>
      <c r="D221" s="27" t="str">
        <f t="shared" si="33"/>
        <v>N/A</v>
      </c>
      <c r="E221" s="23">
        <v>53227</v>
      </c>
      <c r="F221" s="27" t="str">
        <f t="shared" si="34"/>
        <v>N/A</v>
      </c>
      <c r="G221" s="23">
        <v>58345</v>
      </c>
      <c r="H221" s="27" t="str">
        <f t="shared" si="35"/>
        <v>N/A</v>
      </c>
      <c r="I221" s="8">
        <v>4.4729999999999999</v>
      </c>
      <c r="J221" s="8">
        <v>9.6150000000000002</v>
      </c>
      <c r="K221" s="28" t="s">
        <v>734</v>
      </c>
      <c r="L221" s="105" t="str">
        <f t="shared" si="36"/>
        <v>Yes</v>
      </c>
    </row>
    <row r="222" spans="1:12" ht="25.5" x14ac:dyDescent="0.2">
      <c r="A222" s="128" t="s">
        <v>1359</v>
      </c>
      <c r="B222" s="22" t="s">
        <v>213</v>
      </c>
      <c r="C222" s="29">
        <v>523.89726780000001</v>
      </c>
      <c r="D222" s="27" t="str">
        <f t="shared" si="33"/>
        <v>N/A</v>
      </c>
      <c r="E222" s="29">
        <v>497.67443214999997</v>
      </c>
      <c r="F222" s="27" t="str">
        <f t="shared" si="34"/>
        <v>N/A</v>
      </c>
      <c r="G222" s="29">
        <v>523.28394891999994</v>
      </c>
      <c r="H222" s="27" t="str">
        <f t="shared" si="35"/>
        <v>N/A</v>
      </c>
      <c r="I222" s="8">
        <v>-5.01</v>
      </c>
      <c r="J222" s="8">
        <v>5.1459999999999999</v>
      </c>
      <c r="K222" s="28" t="s">
        <v>734</v>
      </c>
      <c r="L222" s="105" t="str">
        <f t="shared" si="36"/>
        <v>Yes</v>
      </c>
    </row>
    <row r="223" spans="1:12" ht="25.5" x14ac:dyDescent="0.2">
      <c r="A223" s="128" t="s">
        <v>1360</v>
      </c>
      <c r="B223" s="22" t="s">
        <v>213</v>
      </c>
      <c r="C223" s="29">
        <v>69707957</v>
      </c>
      <c r="D223" s="27" t="str">
        <f t="shared" si="33"/>
        <v>N/A</v>
      </c>
      <c r="E223" s="29">
        <v>72592467</v>
      </c>
      <c r="F223" s="27" t="str">
        <f t="shared" si="34"/>
        <v>N/A</v>
      </c>
      <c r="G223" s="29">
        <v>51726714</v>
      </c>
      <c r="H223" s="27" t="str">
        <f t="shared" si="35"/>
        <v>N/A</v>
      </c>
      <c r="I223" s="8">
        <v>4.1379999999999999</v>
      </c>
      <c r="J223" s="8">
        <v>-28.7</v>
      </c>
      <c r="K223" s="28" t="s">
        <v>734</v>
      </c>
      <c r="L223" s="105" t="str">
        <f t="shared" si="36"/>
        <v>Yes</v>
      </c>
    </row>
    <row r="224" spans="1:12" x14ac:dyDescent="0.2">
      <c r="A224" s="128" t="s">
        <v>515</v>
      </c>
      <c r="B224" s="22" t="s">
        <v>213</v>
      </c>
      <c r="C224" s="23">
        <v>52594</v>
      </c>
      <c r="D224" s="27" t="str">
        <f t="shared" si="33"/>
        <v>N/A</v>
      </c>
      <c r="E224" s="23">
        <v>53794</v>
      </c>
      <c r="F224" s="27" t="str">
        <f t="shared" si="34"/>
        <v>N/A</v>
      </c>
      <c r="G224" s="23">
        <v>44167</v>
      </c>
      <c r="H224" s="27" t="str">
        <f t="shared" si="35"/>
        <v>N/A</v>
      </c>
      <c r="I224" s="8">
        <v>2.282</v>
      </c>
      <c r="J224" s="8">
        <v>-17.899999999999999</v>
      </c>
      <c r="K224" s="28" t="s">
        <v>734</v>
      </c>
      <c r="L224" s="105" t="str">
        <f t="shared" si="36"/>
        <v>Yes</v>
      </c>
    </row>
    <row r="225" spans="1:12" ht="25.5" x14ac:dyDescent="0.2">
      <c r="A225" s="128" t="s">
        <v>1361</v>
      </c>
      <c r="B225" s="22" t="s">
        <v>213</v>
      </c>
      <c r="C225" s="29">
        <v>1325.3975167999999</v>
      </c>
      <c r="D225" s="27" t="str">
        <f t="shared" si="33"/>
        <v>N/A</v>
      </c>
      <c r="E225" s="29">
        <v>1349.4528571999999</v>
      </c>
      <c r="F225" s="27" t="str">
        <f t="shared" si="34"/>
        <v>N/A</v>
      </c>
      <c r="G225" s="29">
        <v>1171.1620441</v>
      </c>
      <c r="H225" s="27" t="str">
        <f t="shared" si="35"/>
        <v>N/A</v>
      </c>
      <c r="I225" s="8">
        <v>1.8149999999999999</v>
      </c>
      <c r="J225" s="8">
        <v>-13.2</v>
      </c>
      <c r="K225" s="28" t="s">
        <v>734</v>
      </c>
      <c r="L225" s="105" t="str">
        <f t="shared" si="36"/>
        <v>Yes</v>
      </c>
    </row>
    <row r="226" spans="1:12" ht="25.5" x14ac:dyDescent="0.2">
      <c r="A226" s="128" t="s">
        <v>1362</v>
      </c>
      <c r="B226" s="22" t="s">
        <v>213</v>
      </c>
      <c r="C226" s="29">
        <v>111316848</v>
      </c>
      <c r="D226" s="27" t="str">
        <f t="shared" si="33"/>
        <v>N/A</v>
      </c>
      <c r="E226" s="29">
        <v>111627189</v>
      </c>
      <c r="F226" s="27" t="str">
        <f t="shared" si="34"/>
        <v>N/A</v>
      </c>
      <c r="G226" s="29">
        <v>109186428</v>
      </c>
      <c r="H226" s="27" t="str">
        <f t="shared" si="35"/>
        <v>N/A</v>
      </c>
      <c r="I226" s="8">
        <v>0.27879999999999999</v>
      </c>
      <c r="J226" s="8">
        <v>-2.19</v>
      </c>
      <c r="K226" s="28" t="s">
        <v>734</v>
      </c>
      <c r="L226" s="105" t="str">
        <f t="shared" si="36"/>
        <v>Yes</v>
      </c>
    </row>
    <row r="227" spans="1:12" ht="25.5" x14ac:dyDescent="0.2">
      <c r="A227" s="128" t="s">
        <v>516</v>
      </c>
      <c r="B227" s="22" t="s">
        <v>213</v>
      </c>
      <c r="C227" s="23">
        <v>5270</v>
      </c>
      <c r="D227" s="27" t="str">
        <f t="shared" si="33"/>
        <v>N/A</v>
      </c>
      <c r="E227" s="23">
        <v>5150</v>
      </c>
      <c r="F227" s="27" t="str">
        <f t="shared" si="34"/>
        <v>N/A</v>
      </c>
      <c r="G227" s="23">
        <v>5282</v>
      </c>
      <c r="H227" s="27" t="str">
        <f t="shared" si="35"/>
        <v>N/A</v>
      </c>
      <c r="I227" s="8">
        <v>-2.2799999999999998</v>
      </c>
      <c r="J227" s="8">
        <v>2.5630000000000002</v>
      </c>
      <c r="K227" s="28" t="s">
        <v>734</v>
      </c>
      <c r="L227" s="105" t="str">
        <f t="shared" si="36"/>
        <v>Yes</v>
      </c>
    </row>
    <row r="228" spans="1:12" ht="25.5" x14ac:dyDescent="0.2">
      <c r="A228" s="128" t="s">
        <v>1363</v>
      </c>
      <c r="B228" s="22" t="s">
        <v>213</v>
      </c>
      <c r="C228" s="29">
        <v>21122.741556000001</v>
      </c>
      <c r="D228" s="27" t="str">
        <f t="shared" si="33"/>
        <v>N/A</v>
      </c>
      <c r="E228" s="29">
        <v>21675.18233</v>
      </c>
      <c r="F228" s="27" t="str">
        <f t="shared" si="34"/>
        <v>N/A</v>
      </c>
      <c r="G228" s="29">
        <v>20671.417645000001</v>
      </c>
      <c r="H228" s="27" t="str">
        <f t="shared" si="35"/>
        <v>N/A</v>
      </c>
      <c r="I228" s="8">
        <v>2.6150000000000002</v>
      </c>
      <c r="J228" s="8">
        <v>-4.63</v>
      </c>
      <c r="K228" s="28" t="s">
        <v>734</v>
      </c>
      <c r="L228" s="105" t="str">
        <f t="shared" si="36"/>
        <v>Yes</v>
      </c>
    </row>
    <row r="229" spans="1:12" x14ac:dyDescent="0.2">
      <c r="A229" s="128" t="s">
        <v>1364</v>
      </c>
      <c r="B229" s="22" t="s">
        <v>213</v>
      </c>
      <c r="C229" s="32">
        <v>136009660</v>
      </c>
      <c r="D229" s="27" t="str">
        <f t="shared" ref="D229:D252" si="37">IF($B229="N/A","N/A",IF(C229&gt;10,"No",IF(C229&lt;-10,"No","Yes")))</f>
        <v>N/A</v>
      </c>
      <c r="E229" s="32">
        <v>135327320</v>
      </c>
      <c r="F229" s="27" t="str">
        <f t="shared" ref="F229:F252" si="38">IF($B229="N/A","N/A",IF(E229&gt;10,"No",IF(E229&lt;-10,"No","Yes")))</f>
        <v>N/A</v>
      </c>
      <c r="G229" s="32">
        <v>131060905</v>
      </c>
      <c r="H229" s="27" t="str">
        <f t="shared" ref="H229:H252" si="39">IF($B229="N/A","N/A",IF(G229&gt;10,"No",IF(G229&lt;-10,"No","Yes")))</f>
        <v>N/A</v>
      </c>
      <c r="I229" s="8">
        <v>-0.502</v>
      </c>
      <c r="J229" s="8">
        <v>-3.15</v>
      </c>
      <c r="K229" s="28" t="s">
        <v>734</v>
      </c>
      <c r="L229" s="105" t="str">
        <f t="shared" ref="L229:L252" si="40">IF(J229="Div by 0", "N/A", IF(K229="N/A","N/A", IF(J229&gt;VALUE(MID(K229,1,2)), "No", IF(J229&lt;-1*VALUE(MID(K229,1,2)), "No", "Yes"))))</f>
        <v>Yes</v>
      </c>
    </row>
    <row r="230" spans="1:12" x14ac:dyDescent="0.2">
      <c r="A230" s="137" t="s">
        <v>1365</v>
      </c>
      <c r="B230" s="22" t="s">
        <v>213</v>
      </c>
      <c r="C230" s="31">
        <v>10792</v>
      </c>
      <c r="D230" s="27" t="str">
        <f t="shared" si="37"/>
        <v>N/A</v>
      </c>
      <c r="E230" s="31">
        <v>9906</v>
      </c>
      <c r="F230" s="27" t="str">
        <f t="shared" si="38"/>
        <v>N/A</v>
      </c>
      <c r="G230" s="31">
        <v>9637</v>
      </c>
      <c r="H230" s="27" t="str">
        <f t="shared" si="39"/>
        <v>N/A</v>
      </c>
      <c r="I230" s="8">
        <v>-8.2100000000000009</v>
      </c>
      <c r="J230" s="8">
        <v>-2.72</v>
      </c>
      <c r="K230" s="28" t="s">
        <v>734</v>
      </c>
      <c r="L230" s="105" t="str">
        <f t="shared" si="40"/>
        <v>Yes</v>
      </c>
    </row>
    <row r="231" spans="1:12" x14ac:dyDescent="0.2">
      <c r="A231" s="137" t="s">
        <v>1366</v>
      </c>
      <c r="B231" s="22" t="s">
        <v>213</v>
      </c>
      <c r="C231" s="32">
        <v>12602.822461</v>
      </c>
      <c r="D231" s="27" t="str">
        <f t="shared" si="37"/>
        <v>N/A</v>
      </c>
      <c r="E231" s="32">
        <v>13661.146779999999</v>
      </c>
      <c r="F231" s="27" t="str">
        <f t="shared" si="38"/>
        <v>N/A</v>
      </c>
      <c r="G231" s="32">
        <v>13599.761855000001</v>
      </c>
      <c r="H231" s="27" t="str">
        <f t="shared" si="39"/>
        <v>N/A</v>
      </c>
      <c r="I231" s="8">
        <v>8.3979999999999997</v>
      </c>
      <c r="J231" s="8">
        <v>-0.44900000000000001</v>
      </c>
      <c r="K231" s="28" t="s">
        <v>734</v>
      </c>
      <c r="L231" s="105" t="str">
        <f t="shared" si="40"/>
        <v>Yes</v>
      </c>
    </row>
    <row r="232" spans="1:12" ht="25.5" x14ac:dyDescent="0.2">
      <c r="A232" s="137" t="s">
        <v>1367</v>
      </c>
      <c r="B232" s="22" t="s">
        <v>213</v>
      </c>
      <c r="C232" s="32">
        <v>7245.5923753999996</v>
      </c>
      <c r="D232" s="27" t="str">
        <f t="shared" si="37"/>
        <v>N/A</v>
      </c>
      <c r="E232" s="32">
        <v>8283.2721892999998</v>
      </c>
      <c r="F232" s="27" t="str">
        <f t="shared" si="38"/>
        <v>N/A</v>
      </c>
      <c r="G232" s="32">
        <v>7908.066092</v>
      </c>
      <c r="H232" s="27" t="str">
        <f t="shared" si="39"/>
        <v>N/A</v>
      </c>
      <c r="I232" s="8">
        <v>14.32</v>
      </c>
      <c r="J232" s="8">
        <v>-4.53</v>
      </c>
      <c r="K232" s="28" t="s">
        <v>734</v>
      </c>
      <c r="L232" s="105" t="str">
        <f t="shared" si="40"/>
        <v>Yes</v>
      </c>
    </row>
    <row r="233" spans="1:12" ht="25.5" x14ac:dyDescent="0.2">
      <c r="A233" s="137" t="s">
        <v>1368</v>
      </c>
      <c r="B233" s="22" t="s">
        <v>213</v>
      </c>
      <c r="C233" s="32">
        <v>15987.78428</v>
      </c>
      <c r="D233" s="27" t="str">
        <f t="shared" si="37"/>
        <v>N/A</v>
      </c>
      <c r="E233" s="32">
        <v>16408.944529</v>
      </c>
      <c r="F233" s="27" t="str">
        <f t="shared" si="38"/>
        <v>N/A</v>
      </c>
      <c r="G233" s="32">
        <v>15972.739364999999</v>
      </c>
      <c r="H233" s="27" t="str">
        <f t="shared" si="39"/>
        <v>N/A</v>
      </c>
      <c r="I233" s="8">
        <v>2.6339999999999999</v>
      </c>
      <c r="J233" s="8">
        <v>-2.66</v>
      </c>
      <c r="K233" s="28" t="s">
        <v>734</v>
      </c>
      <c r="L233" s="105" t="str">
        <f t="shared" si="40"/>
        <v>Yes</v>
      </c>
    </row>
    <row r="234" spans="1:12" x14ac:dyDescent="0.2">
      <c r="A234" s="137" t="s">
        <v>1369</v>
      </c>
      <c r="B234" s="22" t="s">
        <v>213</v>
      </c>
      <c r="C234" s="32">
        <v>1849.5021978</v>
      </c>
      <c r="D234" s="27" t="str">
        <f t="shared" si="37"/>
        <v>N/A</v>
      </c>
      <c r="E234" s="32">
        <v>2184.9686175000002</v>
      </c>
      <c r="F234" s="27" t="str">
        <f t="shared" si="38"/>
        <v>N/A</v>
      </c>
      <c r="G234" s="32">
        <v>6922.7042856999997</v>
      </c>
      <c r="H234" s="27" t="str">
        <f t="shared" si="39"/>
        <v>N/A</v>
      </c>
      <c r="I234" s="8">
        <v>18.14</v>
      </c>
      <c r="J234" s="8">
        <v>216.8</v>
      </c>
      <c r="K234" s="28" t="s">
        <v>734</v>
      </c>
      <c r="L234" s="105" t="str">
        <f t="shared" si="40"/>
        <v>No</v>
      </c>
    </row>
    <row r="235" spans="1:12" ht="25.5" x14ac:dyDescent="0.2">
      <c r="A235" s="137" t="s">
        <v>1370</v>
      </c>
      <c r="B235" s="22" t="s">
        <v>213</v>
      </c>
      <c r="C235" s="32">
        <v>778.15953306999995</v>
      </c>
      <c r="D235" s="27" t="str">
        <f t="shared" si="37"/>
        <v>N/A</v>
      </c>
      <c r="E235" s="32">
        <v>783.91480730000001</v>
      </c>
      <c r="F235" s="27" t="str">
        <f t="shared" si="38"/>
        <v>N/A</v>
      </c>
      <c r="G235" s="32">
        <v>700.36570247999998</v>
      </c>
      <c r="H235" s="27" t="str">
        <f t="shared" si="39"/>
        <v>N/A</v>
      </c>
      <c r="I235" s="8">
        <v>0.73960000000000004</v>
      </c>
      <c r="J235" s="8">
        <v>-10.7</v>
      </c>
      <c r="K235" s="28" t="s">
        <v>734</v>
      </c>
      <c r="L235" s="105" t="str">
        <f t="shared" si="40"/>
        <v>Yes</v>
      </c>
    </row>
    <row r="236" spans="1:12" x14ac:dyDescent="0.2">
      <c r="A236" s="137" t="s">
        <v>1371</v>
      </c>
      <c r="B236" s="22" t="s">
        <v>213</v>
      </c>
      <c r="C236" s="27">
        <v>1.3198833727999999</v>
      </c>
      <c r="D236" s="27" t="str">
        <f t="shared" si="37"/>
        <v>N/A</v>
      </c>
      <c r="E236" s="27">
        <v>1.2135839071000001</v>
      </c>
      <c r="F236" s="27" t="str">
        <f t="shared" si="38"/>
        <v>N/A</v>
      </c>
      <c r="G236" s="27">
        <v>1.1414905826999999</v>
      </c>
      <c r="H236" s="27" t="str">
        <f t="shared" si="39"/>
        <v>N/A</v>
      </c>
      <c r="I236" s="8">
        <v>-8.0500000000000007</v>
      </c>
      <c r="J236" s="8">
        <v>-5.94</v>
      </c>
      <c r="K236" s="28" t="s">
        <v>734</v>
      </c>
      <c r="L236" s="105" t="str">
        <f t="shared" si="40"/>
        <v>Yes</v>
      </c>
    </row>
    <row r="237" spans="1:12" x14ac:dyDescent="0.2">
      <c r="A237" s="137" t="s">
        <v>1372</v>
      </c>
      <c r="B237" s="22" t="s">
        <v>213</v>
      </c>
      <c r="C237" s="27">
        <v>14.560204953</v>
      </c>
      <c r="D237" s="27" t="str">
        <f t="shared" si="37"/>
        <v>N/A</v>
      </c>
      <c r="E237" s="27">
        <v>14.124529879000001</v>
      </c>
      <c r="F237" s="27" t="str">
        <f t="shared" si="38"/>
        <v>N/A</v>
      </c>
      <c r="G237" s="27">
        <v>12.980231257</v>
      </c>
      <c r="H237" s="27" t="str">
        <f t="shared" si="39"/>
        <v>N/A</v>
      </c>
      <c r="I237" s="8">
        <v>-2.99</v>
      </c>
      <c r="J237" s="8">
        <v>-8.1</v>
      </c>
      <c r="K237" s="28" t="s">
        <v>734</v>
      </c>
      <c r="L237" s="105" t="str">
        <f t="shared" si="40"/>
        <v>Yes</v>
      </c>
    </row>
    <row r="238" spans="1:12" x14ac:dyDescent="0.2">
      <c r="A238" s="136" t="s">
        <v>1373</v>
      </c>
      <c r="B238" s="22" t="s">
        <v>213</v>
      </c>
      <c r="C238" s="27">
        <v>11.363095488000001</v>
      </c>
      <c r="D238" s="27" t="str">
        <f t="shared" si="37"/>
        <v>N/A</v>
      </c>
      <c r="E238" s="27">
        <v>11.195871026000001</v>
      </c>
      <c r="F238" s="27" t="str">
        <f t="shared" si="38"/>
        <v>N/A</v>
      </c>
      <c r="G238" s="27">
        <v>10.136198754</v>
      </c>
      <c r="H238" s="27" t="str">
        <f t="shared" si="39"/>
        <v>N/A</v>
      </c>
      <c r="I238" s="8">
        <v>-1.47</v>
      </c>
      <c r="J238" s="8">
        <v>-9.4600000000000009</v>
      </c>
      <c r="K238" s="28" t="s">
        <v>734</v>
      </c>
      <c r="L238" s="105" t="str">
        <f t="shared" si="40"/>
        <v>Yes</v>
      </c>
    </row>
    <row r="239" spans="1:12" x14ac:dyDescent="0.2">
      <c r="A239" s="136" t="s">
        <v>1374</v>
      </c>
      <c r="B239" s="22" t="s">
        <v>213</v>
      </c>
      <c r="C239" s="27">
        <v>0.31017528309999998</v>
      </c>
      <c r="D239" s="27" t="str">
        <f t="shared" si="37"/>
        <v>N/A</v>
      </c>
      <c r="E239" s="27">
        <v>0.2016573877</v>
      </c>
      <c r="F239" s="27" t="str">
        <f t="shared" si="38"/>
        <v>N/A</v>
      </c>
      <c r="G239" s="27">
        <v>0.22393514840000001</v>
      </c>
      <c r="H239" s="27" t="str">
        <f t="shared" si="39"/>
        <v>N/A</v>
      </c>
      <c r="I239" s="8">
        <v>-35</v>
      </c>
      <c r="J239" s="8">
        <v>11.05</v>
      </c>
      <c r="K239" s="28" t="s">
        <v>734</v>
      </c>
      <c r="L239" s="105" t="str">
        <f t="shared" si="40"/>
        <v>Yes</v>
      </c>
    </row>
    <row r="240" spans="1:12" x14ac:dyDescent="0.2">
      <c r="A240" s="136" t="s">
        <v>1375</v>
      </c>
      <c r="B240" s="22" t="s">
        <v>213</v>
      </c>
      <c r="C240" s="27">
        <v>0.3271634799</v>
      </c>
      <c r="D240" s="27" t="str">
        <f t="shared" si="37"/>
        <v>N/A</v>
      </c>
      <c r="E240" s="27">
        <v>0.31067643020000002</v>
      </c>
      <c r="F240" s="27" t="str">
        <f t="shared" si="38"/>
        <v>N/A</v>
      </c>
      <c r="G240" s="27">
        <v>0.3378354797</v>
      </c>
      <c r="H240" s="27" t="str">
        <f t="shared" si="39"/>
        <v>N/A</v>
      </c>
      <c r="I240" s="8">
        <v>-5.04</v>
      </c>
      <c r="J240" s="8">
        <v>8.7420000000000009</v>
      </c>
      <c r="K240" s="28" t="s">
        <v>734</v>
      </c>
      <c r="L240" s="105" t="str">
        <f t="shared" si="40"/>
        <v>Yes</v>
      </c>
    </row>
    <row r="241" spans="1:12" ht="25.5" x14ac:dyDescent="0.2">
      <c r="A241" s="136" t="s">
        <v>1376</v>
      </c>
      <c r="B241" s="22" t="s">
        <v>213</v>
      </c>
      <c r="C241" s="32">
        <v>111316848</v>
      </c>
      <c r="D241" s="27" t="str">
        <f t="shared" si="37"/>
        <v>N/A</v>
      </c>
      <c r="E241" s="32">
        <v>111627189</v>
      </c>
      <c r="F241" s="27" t="str">
        <f t="shared" si="38"/>
        <v>N/A</v>
      </c>
      <c r="G241" s="32">
        <v>109186428</v>
      </c>
      <c r="H241" s="27" t="str">
        <f t="shared" si="39"/>
        <v>N/A</v>
      </c>
      <c r="I241" s="8">
        <v>0.27879999999999999</v>
      </c>
      <c r="J241" s="8">
        <v>-2.19</v>
      </c>
      <c r="K241" s="28" t="s">
        <v>734</v>
      </c>
      <c r="L241" s="105" t="str">
        <f t="shared" si="40"/>
        <v>Yes</v>
      </c>
    </row>
    <row r="242" spans="1:12" x14ac:dyDescent="0.2">
      <c r="A242" s="136" t="s">
        <v>1377</v>
      </c>
      <c r="B242" s="22" t="s">
        <v>213</v>
      </c>
      <c r="C242" s="31">
        <v>5270</v>
      </c>
      <c r="D242" s="27" t="str">
        <f t="shared" si="37"/>
        <v>N/A</v>
      </c>
      <c r="E242" s="31">
        <v>5151</v>
      </c>
      <c r="F242" s="27" t="str">
        <f t="shared" si="38"/>
        <v>N/A</v>
      </c>
      <c r="G242" s="31">
        <v>5282</v>
      </c>
      <c r="H242" s="27" t="str">
        <f t="shared" si="39"/>
        <v>N/A</v>
      </c>
      <c r="I242" s="8">
        <v>-2.2599999999999998</v>
      </c>
      <c r="J242" s="8">
        <v>2.5430000000000001</v>
      </c>
      <c r="K242" s="28" t="s">
        <v>734</v>
      </c>
      <c r="L242" s="105" t="str">
        <f t="shared" si="40"/>
        <v>Yes</v>
      </c>
    </row>
    <row r="243" spans="1:12" ht="25.5" x14ac:dyDescent="0.2">
      <c r="A243" s="136" t="s">
        <v>1378</v>
      </c>
      <c r="B243" s="22" t="s">
        <v>213</v>
      </c>
      <c r="C243" s="32">
        <v>21122.741556000001</v>
      </c>
      <c r="D243" s="27" t="str">
        <f t="shared" si="37"/>
        <v>N/A</v>
      </c>
      <c r="E243" s="32">
        <v>21670.974374000001</v>
      </c>
      <c r="F243" s="27" t="str">
        <f t="shared" si="38"/>
        <v>N/A</v>
      </c>
      <c r="G243" s="32">
        <v>20671.417645000001</v>
      </c>
      <c r="H243" s="27" t="str">
        <f t="shared" si="39"/>
        <v>N/A</v>
      </c>
      <c r="I243" s="8">
        <v>2.5950000000000002</v>
      </c>
      <c r="J243" s="8">
        <v>-4.6100000000000003</v>
      </c>
      <c r="K243" s="28" t="s">
        <v>734</v>
      </c>
      <c r="L243" s="105" t="str">
        <f t="shared" si="40"/>
        <v>Yes</v>
      </c>
    </row>
    <row r="244" spans="1:12" ht="25.5" x14ac:dyDescent="0.2">
      <c r="A244" s="136" t="s">
        <v>1379</v>
      </c>
      <c r="B244" s="22" t="s">
        <v>213</v>
      </c>
      <c r="C244" s="32">
        <v>9934.5668203000005</v>
      </c>
      <c r="D244" s="27" t="str">
        <f t="shared" si="37"/>
        <v>N/A</v>
      </c>
      <c r="E244" s="32">
        <v>11714.345794000001</v>
      </c>
      <c r="F244" s="27" t="str">
        <f t="shared" si="38"/>
        <v>N/A</v>
      </c>
      <c r="G244" s="32">
        <v>10907.614718999999</v>
      </c>
      <c r="H244" s="27" t="str">
        <f t="shared" si="39"/>
        <v>N/A</v>
      </c>
      <c r="I244" s="8">
        <v>17.920000000000002</v>
      </c>
      <c r="J244" s="8">
        <v>-6.89</v>
      </c>
      <c r="K244" s="28" t="s">
        <v>734</v>
      </c>
      <c r="L244" s="105" t="str">
        <f t="shared" si="40"/>
        <v>Yes</v>
      </c>
    </row>
    <row r="245" spans="1:12" ht="25.5" x14ac:dyDescent="0.2">
      <c r="A245" s="136" t="s">
        <v>1380</v>
      </c>
      <c r="B245" s="22" t="s">
        <v>213</v>
      </c>
      <c r="C245" s="32">
        <v>21557.419515000001</v>
      </c>
      <c r="D245" s="27" t="str">
        <f t="shared" si="37"/>
        <v>N/A</v>
      </c>
      <c r="E245" s="32">
        <v>22076.970343000001</v>
      </c>
      <c r="F245" s="27" t="str">
        <f t="shared" si="38"/>
        <v>N/A</v>
      </c>
      <c r="G245" s="32">
        <v>20293.792558000001</v>
      </c>
      <c r="H245" s="27" t="str">
        <f t="shared" si="39"/>
        <v>N/A</v>
      </c>
      <c r="I245" s="8">
        <v>2.41</v>
      </c>
      <c r="J245" s="8">
        <v>-8.08</v>
      </c>
      <c r="K245" s="28" t="s">
        <v>734</v>
      </c>
      <c r="L245" s="105" t="str">
        <f t="shared" si="40"/>
        <v>Yes</v>
      </c>
    </row>
    <row r="246" spans="1:12" ht="25.5" x14ac:dyDescent="0.2">
      <c r="A246" s="136" t="s">
        <v>1381</v>
      </c>
      <c r="B246" s="22" t="s">
        <v>213</v>
      </c>
      <c r="C246" s="32">
        <v>35785.631579000001</v>
      </c>
      <c r="D246" s="27" t="str">
        <f t="shared" si="37"/>
        <v>N/A</v>
      </c>
      <c r="E246" s="32">
        <v>31099.571429</v>
      </c>
      <c r="F246" s="27" t="str">
        <f t="shared" si="38"/>
        <v>N/A</v>
      </c>
      <c r="G246" s="32">
        <v>43428.098360999997</v>
      </c>
      <c r="H246" s="27" t="str">
        <f t="shared" si="39"/>
        <v>N/A</v>
      </c>
      <c r="I246" s="8">
        <v>-13.1</v>
      </c>
      <c r="J246" s="8">
        <v>39.64</v>
      </c>
      <c r="K246" s="28" t="s">
        <v>734</v>
      </c>
      <c r="L246" s="105" t="str">
        <f t="shared" si="40"/>
        <v>No</v>
      </c>
    </row>
    <row r="247" spans="1:12" ht="25.5" x14ac:dyDescent="0.2">
      <c r="A247" s="136" t="s">
        <v>1382</v>
      </c>
      <c r="B247" s="22" t="s">
        <v>213</v>
      </c>
      <c r="C247" s="32">
        <v>2092.5</v>
      </c>
      <c r="D247" s="27" t="str">
        <f t="shared" si="37"/>
        <v>N/A</v>
      </c>
      <c r="E247" s="32" t="s">
        <v>1748</v>
      </c>
      <c r="F247" s="27" t="str">
        <f t="shared" si="38"/>
        <v>N/A</v>
      </c>
      <c r="G247" s="32">
        <v>2605</v>
      </c>
      <c r="H247" s="27" t="str">
        <f t="shared" si="39"/>
        <v>N/A</v>
      </c>
      <c r="I247" s="8" t="s">
        <v>1748</v>
      </c>
      <c r="J247" s="8" t="s">
        <v>1748</v>
      </c>
      <c r="K247" s="28" t="s">
        <v>734</v>
      </c>
      <c r="L247" s="105" t="str">
        <f t="shared" si="40"/>
        <v>N/A</v>
      </c>
    </row>
    <row r="248" spans="1:12" ht="25.5" x14ac:dyDescent="0.2">
      <c r="A248" s="136" t="s">
        <v>1383</v>
      </c>
      <c r="B248" s="22" t="s">
        <v>213</v>
      </c>
      <c r="C248" s="27">
        <v>0.64453163219999998</v>
      </c>
      <c r="D248" s="27" t="str">
        <f t="shared" si="37"/>
        <v>N/A</v>
      </c>
      <c r="E248" s="27">
        <v>0.63104893049999999</v>
      </c>
      <c r="F248" s="27" t="str">
        <f t="shared" si="38"/>
        <v>N/A</v>
      </c>
      <c r="G248" s="27">
        <v>0.62564628600000005</v>
      </c>
      <c r="H248" s="27" t="str">
        <f t="shared" si="39"/>
        <v>N/A</v>
      </c>
      <c r="I248" s="8">
        <v>-2.09</v>
      </c>
      <c r="J248" s="8">
        <v>-0.85599999999999998</v>
      </c>
      <c r="K248" s="28" t="s">
        <v>734</v>
      </c>
      <c r="L248" s="105" t="str">
        <f t="shared" si="40"/>
        <v>Yes</v>
      </c>
    </row>
    <row r="249" spans="1:12" ht="25.5" x14ac:dyDescent="0.2">
      <c r="A249" s="136" t="s">
        <v>1384</v>
      </c>
      <c r="B249" s="22" t="s">
        <v>213</v>
      </c>
      <c r="C249" s="27">
        <v>9.2655849701000008</v>
      </c>
      <c r="D249" s="27" t="str">
        <f t="shared" si="37"/>
        <v>N/A</v>
      </c>
      <c r="E249" s="27">
        <v>8.9427496865999991</v>
      </c>
      <c r="F249" s="27" t="str">
        <f t="shared" si="38"/>
        <v>N/A</v>
      </c>
      <c r="G249" s="27">
        <v>8.6161879896000002</v>
      </c>
      <c r="H249" s="27" t="str">
        <f t="shared" si="39"/>
        <v>N/A</v>
      </c>
      <c r="I249" s="8">
        <v>-3.48</v>
      </c>
      <c r="J249" s="8">
        <v>-3.65</v>
      </c>
      <c r="K249" s="28" t="s">
        <v>734</v>
      </c>
      <c r="L249" s="105" t="str">
        <f t="shared" si="40"/>
        <v>Yes</v>
      </c>
    </row>
    <row r="250" spans="1:12" ht="25.5" x14ac:dyDescent="0.2">
      <c r="A250" s="136" t="s">
        <v>1385</v>
      </c>
      <c r="B250" s="22" t="s">
        <v>213</v>
      </c>
      <c r="C250" s="27">
        <v>7.0443632494999999</v>
      </c>
      <c r="D250" s="27" t="str">
        <f t="shared" si="37"/>
        <v>N/A</v>
      </c>
      <c r="E250" s="27">
        <v>6.9804043899000003</v>
      </c>
      <c r="F250" s="27" t="str">
        <f t="shared" si="38"/>
        <v>N/A</v>
      </c>
      <c r="G250" s="27">
        <v>6.6579973992000001</v>
      </c>
      <c r="H250" s="27" t="str">
        <f t="shared" si="39"/>
        <v>N/A</v>
      </c>
      <c r="I250" s="8">
        <v>-0.90800000000000003</v>
      </c>
      <c r="J250" s="8">
        <v>-4.62</v>
      </c>
      <c r="K250" s="28" t="s">
        <v>734</v>
      </c>
      <c r="L250" s="105" t="str">
        <f t="shared" si="40"/>
        <v>Yes</v>
      </c>
    </row>
    <row r="251" spans="1:12" ht="25.5" x14ac:dyDescent="0.2">
      <c r="A251" s="136" t="s">
        <v>1386</v>
      </c>
      <c r="B251" s="22" t="s">
        <v>213</v>
      </c>
      <c r="C251" s="27">
        <v>3.2380935999999998E-3</v>
      </c>
      <c r="D251" s="27" t="str">
        <f t="shared" si="37"/>
        <v>N/A</v>
      </c>
      <c r="E251" s="27">
        <v>2.3945746000000002E-3</v>
      </c>
      <c r="F251" s="27" t="str">
        <f t="shared" si="38"/>
        <v>N/A</v>
      </c>
      <c r="G251" s="27">
        <v>2.9271523000000001E-2</v>
      </c>
      <c r="H251" s="27" t="str">
        <f t="shared" si="39"/>
        <v>N/A</v>
      </c>
      <c r="I251" s="8">
        <v>-26</v>
      </c>
      <c r="J251" s="8">
        <v>1122</v>
      </c>
      <c r="K251" s="28" t="s">
        <v>734</v>
      </c>
      <c r="L251" s="105" t="str">
        <f t="shared" si="40"/>
        <v>No</v>
      </c>
    </row>
    <row r="252" spans="1:12" ht="25.5" x14ac:dyDescent="0.2">
      <c r="A252" s="171" t="s">
        <v>1387</v>
      </c>
      <c r="B252" s="113" t="s">
        <v>213</v>
      </c>
      <c r="C252" s="145">
        <v>1.2730096000000001E-3</v>
      </c>
      <c r="D252" s="145" t="str">
        <f t="shared" si="37"/>
        <v>N/A</v>
      </c>
      <c r="E252" s="145">
        <v>0</v>
      </c>
      <c r="F252" s="145" t="str">
        <f t="shared" si="38"/>
        <v>N/A</v>
      </c>
      <c r="G252" s="145">
        <v>2.7920288000000001E-3</v>
      </c>
      <c r="H252" s="145" t="str">
        <f t="shared" si="39"/>
        <v>N/A</v>
      </c>
      <c r="I252" s="146">
        <v>-100</v>
      </c>
      <c r="J252" s="146" t="s">
        <v>1748</v>
      </c>
      <c r="K252" s="161" t="s">
        <v>734</v>
      </c>
      <c r="L252" s="116" t="str">
        <f t="shared" si="40"/>
        <v>N/A</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104210</v>
      </c>
      <c r="D6" s="27" t="str">
        <f t="shared" ref="D6:D37" si="0">IF($B6="N/A","N/A",IF(C6&gt;10,"No",IF(C6&lt;-10,"No","Yes")))</f>
        <v>N/A</v>
      </c>
      <c r="E6" s="23">
        <v>104115</v>
      </c>
      <c r="F6" s="27" t="str">
        <f t="shared" ref="F6:F37" si="1">IF($B6="N/A","N/A",IF(E6&gt;10,"No",IF(E6&lt;-10,"No","Yes")))</f>
        <v>N/A</v>
      </c>
      <c r="G6" s="23">
        <v>107427</v>
      </c>
      <c r="H6" s="27" t="str">
        <f t="shared" ref="H6:H37" si="2">IF($B6="N/A","N/A",IF(G6&gt;10,"No",IF(G6&lt;-10,"No","Yes")))</f>
        <v>N/A</v>
      </c>
      <c r="I6" s="8">
        <v>-9.0999999999999998E-2</v>
      </c>
      <c r="J6" s="8">
        <v>3.181</v>
      </c>
      <c r="K6" s="28" t="s">
        <v>734</v>
      </c>
      <c r="L6" s="105" t="str">
        <f t="shared" ref="L6:L39" si="3">IF(J6="Div by 0", "N/A", IF(K6="N/A","N/A", IF(J6&gt;VALUE(MID(K6,1,2)), "No", IF(J6&lt;-1*VALUE(MID(K6,1,2)), "No", "Yes"))))</f>
        <v>Yes</v>
      </c>
    </row>
    <row r="7" spans="1:12" x14ac:dyDescent="0.2">
      <c r="A7" s="168" t="s">
        <v>6</v>
      </c>
      <c r="B7" s="22" t="s">
        <v>213</v>
      </c>
      <c r="C7" s="23">
        <v>96858</v>
      </c>
      <c r="D7" s="27" t="str">
        <f t="shared" si="0"/>
        <v>N/A</v>
      </c>
      <c r="E7" s="23">
        <v>96852</v>
      </c>
      <c r="F7" s="27" t="str">
        <f t="shared" si="1"/>
        <v>N/A</v>
      </c>
      <c r="G7" s="23">
        <v>98986</v>
      </c>
      <c r="H7" s="27" t="str">
        <f t="shared" si="2"/>
        <v>N/A</v>
      </c>
      <c r="I7" s="8">
        <v>-6.0000000000000001E-3</v>
      </c>
      <c r="J7" s="8">
        <v>2.2029999999999998</v>
      </c>
      <c r="K7" s="28" t="s">
        <v>734</v>
      </c>
      <c r="L7" s="105" t="str">
        <f t="shared" si="3"/>
        <v>Yes</v>
      </c>
    </row>
    <row r="8" spans="1:12" x14ac:dyDescent="0.2">
      <c r="A8" s="168" t="s">
        <v>360</v>
      </c>
      <c r="B8" s="22" t="s">
        <v>213</v>
      </c>
      <c r="C8" s="4">
        <v>92.945014873999995</v>
      </c>
      <c r="D8" s="27" t="str">
        <f t="shared" si="0"/>
        <v>N/A</v>
      </c>
      <c r="E8" s="4">
        <v>93.024059933999993</v>
      </c>
      <c r="F8" s="27" t="str">
        <f t="shared" si="1"/>
        <v>N/A</v>
      </c>
      <c r="G8" s="4">
        <v>92.142571234000002</v>
      </c>
      <c r="H8" s="27" t="str">
        <f t="shared" si="2"/>
        <v>N/A</v>
      </c>
      <c r="I8" s="8">
        <v>8.5000000000000006E-2</v>
      </c>
      <c r="J8" s="8">
        <v>-0.94799999999999995</v>
      </c>
      <c r="K8" s="28" t="s">
        <v>734</v>
      </c>
      <c r="L8" s="105" t="str">
        <f t="shared" si="3"/>
        <v>Yes</v>
      </c>
    </row>
    <row r="9" spans="1:12" x14ac:dyDescent="0.2">
      <c r="A9" s="137" t="s">
        <v>88</v>
      </c>
      <c r="B9" s="30" t="s">
        <v>213</v>
      </c>
      <c r="C9" s="1">
        <v>92937.17</v>
      </c>
      <c r="D9" s="7" t="str">
        <f t="shared" si="0"/>
        <v>N/A</v>
      </c>
      <c r="E9" s="1">
        <v>93271.2</v>
      </c>
      <c r="F9" s="7" t="str">
        <f t="shared" si="1"/>
        <v>N/A</v>
      </c>
      <c r="G9" s="1">
        <v>94207.54</v>
      </c>
      <c r="H9" s="7" t="str">
        <f t="shared" si="2"/>
        <v>N/A</v>
      </c>
      <c r="I9" s="8">
        <v>0.3594</v>
      </c>
      <c r="J9" s="8">
        <v>1.004</v>
      </c>
      <c r="K9" s="30" t="s">
        <v>734</v>
      </c>
      <c r="L9" s="105" t="str">
        <f t="shared" si="3"/>
        <v>Yes</v>
      </c>
    </row>
    <row r="10" spans="1:12" x14ac:dyDescent="0.2">
      <c r="A10" s="137" t="s">
        <v>1388</v>
      </c>
      <c r="B10" s="22" t="s">
        <v>213</v>
      </c>
      <c r="C10" s="4">
        <v>0.27924383460000002</v>
      </c>
      <c r="D10" s="27" t="str">
        <f t="shared" si="0"/>
        <v>N/A</v>
      </c>
      <c r="E10" s="4">
        <v>0.4226096144</v>
      </c>
      <c r="F10" s="27" t="str">
        <f t="shared" si="1"/>
        <v>N/A</v>
      </c>
      <c r="G10" s="4">
        <v>0.20572109429999999</v>
      </c>
      <c r="H10" s="27" t="str">
        <f t="shared" si="2"/>
        <v>N/A</v>
      </c>
      <c r="I10" s="8">
        <v>51.34</v>
      </c>
      <c r="J10" s="8">
        <v>-51.3</v>
      </c>
      <c r="K10" s="28" t="s">
        <v>734</v>
      </c>
      <c r="L10" s="105" t="str">
        <f t="shared" si="3"/>
        <v>No</v>
      </c>
    </row>
    <row r="11" spans="1:12" x14ac:dyDescent="0.2">
      <c r="A11" s="137" t="s">
        <v>1389</v>
      </c>
      <c r="B11" s="22" t="s">
        <v>213</v>
      </c>
      <c r="C11" s="4">
        <v>0</v>
      </c>
      <c r="D11" s="27" t="str">
        <f t="shared" si="0"/>
        <v>N/A</v>
      </c>
      <c r="E11" s="4">
        <v>0</v>
      </c>
      <c r="F11" s="27" t="str">
        <f t="shared" si="1"/>
        <v>N/A</v>
      </c>
      <c r="G11" s="4">
        <v>0</v>
      </c>
      <c r="H11" s="27" t="str">
        <f t="shared" si="2"/>
        <v>N/A</v>
      </c>
      <c r="I11" s="8" t="s">
        <v>1748</v>
      </c>
      <c r="J11" s="8" t="s">
        <v>1748</v>
      </c>
      <c r="K11" s="28" t="s">
        <v>734</v>
      </c>
      <c r="L11" s="105" t="str">
        <f t="shared" si="3"/>
        <v>N/A</v>
      </c>
    </row>
    <row r="12" spans="1:12" x14ac:dyDescent="0.2">
      <c r="A12" s="137" t="s">
        <v>1390</v>
      </c>
      <c r="B12" s="22" t="s">
        <v>213</v>
      </c>
      <c r="C12" s="4">
        <v>75.824776893000006</v>
      </c>
      <c r="D12" s="27" t="str">
        <f t="shared" si="0"/>
        <v>N/A</v>
      </c>
      <c r="E12" s="4">
        <v>77.529654708999999</v>
      </c>
      <c r="F12" s="27" t="str">
        <f t="shared" si="1"/>
        <v>N/A</v>
      </c>
      <c r="G12" s="4">
        <v>78.315507275000002</v>
      </c>
      <c r="H12" s="27" t="str">
        <f t="shared" si="2"/>
        <v>N/A</v>
      </c>
      <c r="I12" s="8">
        <v>2.2480000000000002</v>
      </c>
      <c r="J12" s="8">
        <v>1.014</v>
      </c>
      <c r="K12" s="28" t="s">
        <v>734</v>
      </c>
      <c r="L12" s="105" t="str">
        <f t="shared" si="3"/>
        <v>Yes</v>
      </c>
    </row>
    <row r="13" spans="1:12" x14ac:dyDescent="0.2">
      <c r="A13" s="137" t="s">
        <v>1391</v>
      </c>
      <c r="B13" s="22" t="s">
        <v>213</v>
      </c>
      <c r="C13" s="4">
        <v>1.1352077536</v>
      </c>
      <c r="D13" s="27" t="str">
        <f t="shared" si="0"/>
        <v>N/A</v>
      </c>
      <c r="E13" s="4">
        <v>1.1247178601000001</v>
      </c>
      <c r="F13" s="27" t="str">
        <f t="shared" si="1"/>
        <v>N/A</v>
      </c>
      <c r="G13" s="4">
        <v>0.92527949210000004</v>
      </c>
      <c r="H13" s="27" t="str">
        <f t="shared" si="2"/>
        <v>N/A</v>
      </c>
      <c r="I13" s="8">
        <v>-0.92400000000000004</v>
      </c>
      <c r="J13" s="8">
        <v>-17.7</v>
      </c>
      <c r="K13" s="28" t="s">
        <v>734</v>
      </c>
      <c r="L13" s="105" t="str">
        <f t="shared" si="3"/>
        <v>Yes</v>
      </c>
    </row>
    <row r="14" spans="1:12" x14ac:dyDescent="0.2">
      <c r="A14" s="137" t="s">
        <v>1392</v>
      </c>
      <c r="B14" s="22" t="s">
        <v>213</v>
      </c>
      <c r="C14" s="4">
        <v>7.1710968237000001</v>
      </c>
      <c r="D14" s="27" t="str">
        <f t="shared" si="0"/>
        <v>N/A</v>
      </c>
      <c r="E14" s="4">
        <v>7.2160591652999999</v>
      </c>
      <c r="F14" s="27" t="str">
        <f t="shared" si="1"/>
        <v>N/A</v>
      </c>
      <c r="G14" s="4">
        <v>7.5949249258</v>
      </c>
      <c r="H14" s="27" t="str">
        <f t="shared" si="2"/>
        <v>N/A</v>
      </c>
      <c r="I14" s="8">
        <v>0.627</v>
      </c>
      <c r="J14" s="8">
        <v>5.25</v>
      </c>
      <c r="K14" s="28" t="s">
        <v>734</v>
      </c>
      <c r="L14" s="105" t="str">
        <f t="shared" si="3"/>
        <v>Yes</v>
      </c>
    </row>
    <row r="15" spans="1:12" x14ac:dyDescent="0.2">
      <c r="A15" s="137" t="s">
        <v>1393</v>
      </c>
      <c r="B15" s="22" t="s">
        <v>213</v>
      </c>
      <c r="C15" s="4">
        <v>0</v>
      </c>
      <c r="D15" s="27" t="str">
        <f t="shared" si="0"/>
        <v>N/A</v>
      </c>
      <c r="E15" s="4">
        <v>0</v>
      </c>
      <c r="F15" s="27" t="str">
        <f t="shared" si="1"/>
        <v>N/A</v>
      </c>
      <c r="G15" s="4">
        <v>0</v>
      </c>
      <c r="H15" s="27" t="str">
        <f t="shared" si="2"/>
        <v>N/A</v>
      </c>
      <c r="I15" s="8" t="s">
        <v>1748</v>
      </c>
      <c r="J15" s="8" t="s">
        <v>1748</v>
      </c>
      <c r="K15" s="28" t="s">
        <v>734</v>
      </c>
      <c r="L15" s="105" t="str">
        <f t="shared" si="3"/>
        <v>N/A</v>
      </c>
    </row>
    <row r="16" spans="1:12" x14ac:dyDescent="0.2">
      <c r="A16" s="137" t="s">
        <v>1394</v>
      </c>
      <c r="B16" s="22" t="s">
        <v>213</v>
      </c>
      <c r="C16" s="4">
        <v>0.410709145</v>
      </c>
      <c r="D16" s="27" t="str">
        <f t="shared" si="0"/>
        <v>N/A</v>
      </c>
      <c r="E16" s="4">
        <v>0.42933294910000003</v>
      </c>
      <c r="F16" s="27" t="str">
        <f t="shared" si="1"/>
        <v>N/A</v>
      </c>
      <c r="G16" s="4">
        <v>0.38910143629999999</v>
      </c>
      <c r="H16" s="27" t="str">
        <f t="shared" si="2"/>
        <v>N/A</v>
      </c>
      <c r="I16" s="8">
        <v>4.5350000000000001</v>
      </c>
      <c r="J16" s="8">
        <v>-9.3699999999999992</v>
      </c>
      <c r="K16" s="28" t="s">
        <v>734</v>
      </c>
      <c r="L16" s="105" t="str">
        <f t="shared" si="3"/>
        <v>Yes</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15.178965549999999</v>
      </c>
      <c r="D18" s="27" t="str">
        <f t="shared" si="0"/>
        <v>N/A</v>
      </c>
      <c r="E18" s="4">
        <v>13.277625702</v>
      </c>
      <c r="F18" s="27" t="str">
        <f t="shared" si="1"/>
        <v>N/A</v>
      </c>
      <c r="G18" s="4">
        <v>12.569465777</v>
      </c>
      <c r="H18" s="27" t="str">
        <f t="shared" si="2"/>
        <v>N/A</v>
      </c>
      <c r="I18" s="8">
        <v>-12.5</v>
      </c>
      <c r="J18" s="8">
        <v>-5.33</v>
      </c>
      <c r="K18" s="28" t="s">
        <v>734</v>
      </c>
      <c r="L18" s="105" t="str">
        <f t="shared" si="3"/>
        <v>Yes</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98.454083100999995</v>
      </c>
      <c r="D20" s="27" t="str">
        <f t="shared" si="0"/>
        <v>N/A</v>
      </c>
      <c r="E20" s="4">
        <v>98.445949190999997</v>
      </c>
      <c r="F20" s="27" t="str">
        <f t="shared" si="1"/>
        <v>N/A</v>
      </c>
      <c r="G20" s="4">
        <v>98.685619071999994</v>
      </c>
      <c r="H20" s="27" t="str">
        <f t="shared" si="2"/>
        <v>N/A</v>
      </c>
      <c r="I20" s="8">
        <v>-8.0000000000000002E-3</v>
      </c>
      <c r="J20" s="8">
        <v>0.24349999999999999</v>
      </c>
      <c r="K20" s="28" t="s">
        <v>734</v>
      </c>
      <c r="L20" s="105" t="str">
        <f t="shared" si="3"/>
        <v>Yes</v>
      </c>
    </row>
    <row r="21" spans="1:12" x14ac:dyDescent="0.2">
      <c r="A21" s="128" t="s">
        <v>960</v>
      </c>
      <c r="B21" s="22" t="s">
        <v>213</v>
      </c>
      <c r="C21" s="4">
        <v>1.5459168986</v>
      </c>
      <c r="D21" s="27" t="str">
        <f t="shared" si="0"/>
        <v>N/A</v>
      </c>
      <c r="E21" s="4">
        <v>1.5540508092</v>
      </c>
      <c r="F21" s="27" t="str">
        <f t="shared" si="1"/>
        <v>N/A</v>
      </c>
      <c r="G21" s="4">
        <v>1.3143809284000001</v>
      </c>
      <c r="H21" s="27" t="str">
        <f t="shared" si="2"/>
        <v>N/A</v>
      </c>
      <c r="I21" s="8">
        <v>0.5262</v>
      </c>
      <c r="J21" s="8">
        <v>-15.4</v>
      </c>
      <c r="K21" s="28" t="s">
        <v>734</v>
      </c>
      <c r="L21" s="105" t="str">
        <f t="shared" si="3"/>
        <v>Yes</v>
      </c>
    </row>
    <row r="22" spans="1:12" x14ac:dyDescent="0.2">
      <c r="A22" s="104" t="s">
        <v>1691</v>
      </c>
      <c r="B22" s="22" t="s">
        <v>213</v>
      </c>
      <c r="C22" s="23">
        <v>53177</v>
      </c>
      <c r="D22" s="27" t="str">
        <f t="shared" si="0"/>
        <v>N/A</v>
      </c>
      <c r="E22" s="23">
        <v>52722</v>
      </c>
      <c r="F22" s="27" t="str">
        <f t="shared" si="1"/>
        <v>N/A</v>
      </c>
      <c r="G22" s="23">
        <v>53119</v>
      </c>
      <c r="H22" s="27" t="str">
        <f t="shared" si="2"/>
        <v>N/A</v>
      </c>
      <c r="I22" s="8">
        <v>-0.85599999999999998</v>
      </c>
      <c r="J22" s="8">
        <v>0.753</v>
      </c>
      <c r="K22" s="28" t="s">
        <v>734</v>
      </c>
      <c r="L22" s="105" t="str">
        <f t="shared" si="3"/>
        <v>Yes</v>
      </c>
    </row>
    <row r="23" spans="1:12" x14ac:dyDescent="0.2">
      <c r="A23" s="104" t="s">
        <v>975</v>
      </c>
      <c r="B23" s="22" t="s">
        <v>213</v>
      </c>
      <c r="C23" s="23">
        <v>14097</v>
      </c>
      <c r="D23" s="27" t="str">
        <f t="shared" si="0"/>
        <v>N/A</v>
      </c>
      <c r="E23" s="23">
        <v>13937</v>
      </c>
      <c r="F23" s="27" t="str">
        <f t="shared" si="1"/>
        <v>N/A</v>
      </c>
      <c r="G23" s="23">
        <v>21028</v>
      </c>
      <c r="H23" s="27" t="str">
        <f t="shared" si="2"/>
        <v>N/A</v>
      </c>
      <c r="I23" s="8">
        <v>-1.1299999999999999</v>
      </c>
      <c r="J23" s="8">
        <v>50.88</v>
      </c>
      <c r="K23" s="28" t="s">
        <v>734</v>
      </c>
      <c r="L23" s="105" t="str">
        <f t="shared" si="3"/>
        <v>No</v>
      </c>
    </row>
    <row r="24" spans="1:12" x14ac:dyDescent="0.2">
      <c r="A24" s="104" t="s">
        <v>976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04" t="s">
        <v>977</v>
      </c>
      <c r="B25" s="22" t="s">
        <v>213</v>
      </c>
      <c r="C25" s="23">
        <v>16744</v>
      </c>
      <c r="D25" s="27" t="str">
        <f t="shared" si="0"/>
        <v>N/A</v>
      </c>
      <c r="E25" s="23">
        <v>17000</v>
      </c>
      <c r="F25" s="27" t="str">
        <f t="shared" si="1"/>
        <v>N/A</v>
      </c>
      <c r="G25" s="23">
        <v>16313</v>
      </c>
      <c r="H25" s="27" t="str">
        <f t="shared" si="2"/>
        <v>N/A</v>
      </c>
      <c r="I25" s="8">
        <v>1.5289999999999999</v>
      </c>
      <c r="J25" s="8">
        <v>-4.04</v>
      </c>
      <c r="K25" s="28" t="s">
        <v>734</v>
      </c>
      <c r="L25" s="105" t="str">
        <f t="shared" si="3"/>
        <v>Yes</v>
      </c>
    </row>
    <row r="26" spans="1:12" x14ac:dyDescent="0.2">
      <c r="A26" s="104" t="s">
        <v>978</v>
      </c>
      <c r="B26" s="22" t="s">
        <v>213</v>
      </c>
      <c r="C26" s="23">
        <v>22336</v>
      </c>
      <c r="D26" s="27" t="str">
        <f t="shared" si="0"/>
        <v>N/A</v>
      </c>
      <c r="E26" s="23">
        <v>21785</v>
      </c>
      <c r="F26" s="27" t="str">
        <f t="shared" si="1"/>
        <v>N/A</v>
      </c>
      <c r="G26" s="23">
        <v>15778</v>
      </c>
      <c r="H26" s="27" t="str">
        <f t="shared" si="2"/>
        <v>N/A</v>
      </c>
      <c r="I26" s="8">
        <v>-2.4700000000000002</v>
      </c>
      <c r="J26" s="8">
        <v>-27.6</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50102</v>
      </c>
      <c r="D28" s="27" t="str">
        <f t="shared" si="0"/>
        <v>N/A</v>
      </c>
      <c r="E28" s="23">
        <v>50489</v>
      </c>
      <c r="F28" s="27" t="str">
        <f t="shared" si="1"/>
        <v>N/A</v>
      </c>
      <c r="G28" s="23">
        <v>53335</v>
      </c>
      <c r="H28" s="27" t="str">
        <f t="shared" si="2"/>
        <v>N/A</v>
      </c>
      <c r="I28" s="8">
        <v>0.77239999999999998</v>
      </c>
      <c r="J28" s="8">
        <v>5.6369999999999996</v>
      </c>
      <c r="K28" s="28" t="s">
        <v>734</v>
      </c>
      <c r="L28" s="105" t="str">
        <f t="shared" si="3"/>
        <v>Yes</v>
      </c>
    </row>
    <row r="29" spans="1:12" x14ac:dyDescent="0.2">
      <c r="A29" s="104" t="s">
        <v>980</v>
      </c>
      <c r="B29" s="22" t="s">
        <v>213</v>
      </c>
      <c r="C29" s="23">
        <v>22876</v>
      </c>
      <c r="D29" s="27" t="str">
        <f t="shared" si="0"/>
        <v>N/A</v>
      </c>
      <c r="E29" s="23">
        <v>22610</v>
      </c>
      <c r="F29" s="27" t="str">
        <f t="shared" si="1"/>
        <v>N/A</v>
      </c>
      <c r="G29" s="23">
        <v>21445</v>
      </c>
      <c r="H29" s="27" t="str">
        <f t="shared" si="2"/>
        <v>N/A</v>
      </c>
      <c r="I29" s="8">
        <v>-1.1599999999999999</v>
      </c>
      <c r="J29" s="8">
        <v>-5.15</v>
      </c>
      <c r="K29" s="28" t="s">
        <v>734</v>
      </c>
      <c r="L29" s="105" t="str">
        <f t="shared" si="3"/>
        <v>Yes</v>
      </c>
    </row>
    <row r="30" spans="1:12" x14ac:dyDescent="0.2">
      <c r="A30" s="104" t="s">
        <v>981</v>
      </c>
      <c r="B30" s="22" t="s">
        <v>213</v>
      </c>
      <c r="C30" s="23">
        <v>0</v>
      </c>
      <c r="D30" s="27" t="str">
        <f t="shared" si="0"/>
        <v>N/A</v>
      </c>
      <c r="E30" s="23">
        <v>0</v>
      </c>
      <c r="F30" s="27" t="str">
        <f t="shared" si="1"/>
        <v>N/A</v>
      </c>
      <c r="G30" s="23">
        <v>0</v>
      </c>
      <c r="H30" s="27" t="str">
        <f t="shared" si="2"/>
        <v>N/A</v>
      </c>
      <c r="I30" s="8" t="s">
        <v>1748</v>
      </c>
      <c r="J30" s="8" t="s">
        <v>1748</v>
      </c>
      <c r="K30" s="28" t="s">
        <v>734</v>
      </c>
      <c r="L30" s="105" t="str">
        <f t="shared" si="3"/>
        <v>N/A</v>
      </c>
    </row>
    <row r="31" spans="1:12" x14ac:dyDescent="0.2">
      <c r="A31" s="104" t="s">
        <v>982</v>
      </c>
      <c r="B31" s="22" t="s">
        <v>213</v>
      </c>
      <c r="C31" s="23">
        <v>19724</v>
      </c>
      <c r="D31" s="27" t="str">
        <f t="shared" si="0"/>
        <v>N/A</v>
      </c>
      <c r="E31" s="23">
        <v>20412</v>
      </c>
      <c r="F31" s="27" t="str">
        <f t="shared" si="1"/>
        <v>N/A</v>
      </c>
      <c r="G31" s="23">
        <v>20938</v>
      </c>
      <c r="H31" s="27" t="str">
        <f t="shared" si="2"/>
        <v>N/A</v>
      </c>
      <c r="I31" s="8">
        <v>3.488</v>
      </c>
      <c r="J31" s="8">
        <v>2.577</v>
      </c>
      <c r="K31" s="28" t="s">
        <v>734</v>
      </c>
      <c r="L31" s="105" t="str">
        <f t="shared" si="3"/>
        <v>Yes</v>
      </c>
    </row>
    <row r="32" spans="1:12" x14ac:dyDescent="0.2">
      <c r="A32" s="104" t="s">
        <v>983</v>
      </c>
      <c r="B32" s="22" t="s">
        <v>213</v>
      </c>
      <c r="C32" s="23">
        <v>7494</v>
      </c>
      <c r="D32" s="27" t="str">
        <f t="shared" si="0"/>
        <v>N/A</v>
      </c>
      <c r="E32" s="23">
        <v>7467</v>
      </c>
      <c r="F32" s="27" t="str">
        <f t="shared" si="1"/>
        <v>N/A</v>
      </c>
      <c r="G32" s="23">
        <v>10952</v>
      </c>
      <c r="H32" s="27" t="str">
        <f t="shared" si="2"/>
        <v>N/A</v>
      </c>
      <c r="I32" s="8">
        <v>-0.36</v>
      </c>
      <c r="J32" s="8">
        <v>46.67</v>
      </c>
      <c r="K32" s="28" t="s">
        <v>734</v>
      </c>
      <c r="L32" s="105" t="str">
        <f t="shared" si="3"/>
        <v>No</v>
      </c>
    </row>
    <row r="33" spans="1:12" x14ac:dyDescent="0.2">
      <c r="A33" s="104" t="s">
        <v>984</v>
      </c>
      <c r="B33" s="22" t="s">
        <v>213</v>
      </c>
      <c r="C33" s="23">
        <v>11</v>
      </c>
      <c r="D33" s="27" t="str">
        <f t="shared" si="0"/>
        <v>N/A</v>
      </c>
      <c r="E33" s="23">
        <v>0</v>
      </c>
      <c r="F33" s="27" t="str">
        <f t="shared" si="1"/>
        <v>N/A</v>
      </c>
      <c r="G33" s="23">
        <v>0</v>
      </c>
      <c r="H33" s="27" t="str">
        <f t="shared" si="2"/>
        <v>N/A</v>
      </c>
      <c r="I33" s="8">
        <v>-100</v>
      </c>
      <c r="J33" s="8" t="s">
        <v>1748</v>
      </c>
      <c r="K33" s="28" t="s">
        <v>734</v>
      </c>
      <c r="L33" s="105" t="str">
        <f t="shared" si="3"/>
        <v>N/A</v>
      </c>
    </row>
    <row r="34" spans="1:12" x14ac:dyDescent="0.2">
      <c r="A34" s="168" t="s">
        <v>84</v>
      </c>
      <c r="B34" s="22" t="s">
        <v>213</v>
      </c>
      <c r="C34" s="29">
        <v>1077390372</v>
      </c>
      <c r="D34" s="27" t="str">
        <f t="shared" si="0"/>
        <v>N/A</v>
      </c>
      <c r="E34" s="29">
        <v>1138954598</v>
      </c>
      <c r="F34" s="27" t="str">
        <f t="shared" si="1"/>
        <v>N/A</v>
      </c>
      <c r="G34" s="29">
        <v>1106689956</v>
      </c>
      <c r="H34" s="27" t="str">
        <f t="shared" si="2"/>
        <v>N/A</v>
      </c>
      <c r="I34" s="8">
        <v>5.7140000000000004</v>
      </c>
      <c r="J34" s="8">
        <v>-2.83</v>
      </c>
      <c r="K34" s="28" t="s">
        <v>734</v>
      </c>
      <c r="L34" s="105" t="str">
        <f t="shared" si="3"/>
        <v>Yes</v>
      </c>
    </row>
    <row r="35" spans="1:12" x14ac:dyDescent="0.2">
      <c r="A35" s="168" t="s">
        <v>1398</v>
      </c>
      <c r="B35" s="22" t="s">
        <v>213</v>
      </c>
      <c r="C35" s="29">
        <v>10338.646693999999</v>
      </c>
      <c r="D35" s="27" t="str">
        <f t="shared" si="0"/>
        <v>N/A</v>
      </c>
      <c r="E35" s="29">
        <v>10939.390078</v>
      </c>
      <c r="F35" s="27" t="str">
        <f t="shared" si="1"/>
        <v>N/A</v>
      </c>
      <c r="G35" s="29">
        <v>10301.78592</v>
      </c>
      <c r="H35" s="27" t="str">
        <f t="shared" si="2"/>
        <v>N/A</v>
      </c>
      <c r="I35" s="8">
        <v>5.8109999999999999</v>
      </c>
      <c r="J35" s="8">
        <v>-5.83</v>
      </c>
      <c r="K35" s="28" t="s">
        <v>734</v>
      </c>
      <c r="L35" s="105" t="str">
        <f t="shared" si="3"/>
        <v>Yes</v>
      </c>
    </row>
    <row r="36" spans="1:12" x14ac:dyDescent="0.2">
      <c r="A36" s="168" t="s">
        <v>1399</v>
      </c>
      <c r="B36" s="22" t="s">
        <v>213</v>
      </c>
      <c r="C36" s="29">
        <v>11123.400979</v>
      </c>
      <c r="D36" s="27" t="str">
        <f t="shared" si="0"/>
        <v>N/A</v>
      </c>
      <c r="E36" s="29">
        <v>11759.742679999999</v>
      </c>
      <c r="F36" s="27" t="str">
        <f t="shared" si="1"/>
        <v>N/A</v>
      </c>
      <c r="G36" s="29">
        <v>11180.267472</v>
      </c>
      <c r="H36" s="27" t="str">
        <f t="shared" si="2"/>
        <v>N/A</v>
      </c>
      <c r="I36" s="8">
        <v>5.7210000000000001</v>
      </c>
      <c r="J36" s="8">
        <v>-4.93</v>
      </c>
      <c r="K36" s="28" t="s">
        <v>734</v>
      </c>
      <c r="L36" s="105" t="str">
        <f t="shared" si="3"/>
        <v>Yes</v>
      </c>
    </row>
    <row r="37" spans="1:12" x14ac:dyDescent="0.2">
      <c r="A37" s="137" t="s">
        <v>107</v>
      </c>
      <c r="B37" s="22" t="s">
        <v>213</v>
      </c>
      <c r="C37" s="29">
        <v>14884374</v>
      </c>
      <c r="D37" s="27" t="str">
        <f t="shared" si="0"/>
        <v>N/A</v>
      </c>
      <c r="E37" s="29">
        <v>14643061</v>
      </c>
      <c r="F37" s="27" t="str">
        <f t="shared" si="1"/>
        <v>N/A</v>
      </c>
      <c r="G37" s="29">
        <v>11668300</v>
      </c>
      <c r="H37" s="27" t="str">
        <f t="shared" si="2"/>
        <v>N/A</v>
      </c>
      <c r="I37" s="8">
        <v>-1.62</v>
      </c>
      <c r="J37" s="8">
        <v>-20.3</v>
      </c>
      <c r="K37" s="28" t="s">
        <v>734</v>
      </c>
      <c r="L37" s="105" t="str">
        <f t="shared" si="3"/>
        <v>Yes</v>
      </c>
    </row>
    <row r="38" spans="1:12" x14ac:dyDescent="0.2">
      <c r="A38" s="168" t="s">
        <v>158</v>
      </c>
      <c r="B38" s="30" t="s">
        <v>217</v>
      </c>
      <c r="C38" s="1">
        <v>11</v>
      </c>
      <c r="D38" s="27" t="str">
        <f>IF($B38="N/A","N/A",IF(C38&gt;0,"No",IF(C38&lt;0,"No","Yes")))</f>
        <v>No</v>
      </c>
      <c r="E38" s="1">
        <v>0</v>
      </c>
      <c r="F38" s="27" t="str">
        <f>IF($B38="N/A","N/A",IF(E38&gt;0,"No",IF(E38&lt;0,"No","Yes")))</f>
        <v>Yes</v>
      </c>
      <c r="G38" s="1">
        <v>0</v>
      </c>
      <c r="H38" s="27" t="str">
        <f>IF($B38="N/A","N/A",IF(G38&gt;0,"No",IF(G38&lt;0,"No","Yes")))</f>
        <v>Yes</v>
      </c>
      <c r="I38" s="8">
        <v>-100</v>
      </c>
      <c r="J38" s="8" t="s">
        <v>1748</v>
      </c>
      <c r="K38" s="28" t="s">
        <v>734</v>
      </c>
      <c r="L38" s="105" t="str">
        <f t="shared" si="3"/>
        <v>N/A</v>
      </c>
    </row>
    <row r="39" spans="1:12" x14ac:dyDescent="0.2">
      <c r="A39" s="168" t="s">
        <v>156</v>
      </c>
      <c r="B39" s="22" t="s">
        <v>213</v>
      </c>
      <c r="C39" s="29">
        <v>16422</v>
      </c>
      <c r="D39" s="27" t="str">
        <f t="shared" ref="D39:D40" si="4">IF($B39="N/A","N/A",IF(C39&gt;10,"No",IF(C39&lt;-10,"No","Yes")))</f>
        <v>N/A</v>
      </c>
      <c r="E39" s="29">
        <v>0</v>
      </c>
      <c r="F39" s="27" t="str">
        <f t="shared" ref="F39:F40" si="5">IF($B39="N/A","N/A",IF(E39&gt;10,"No",IF(E39&lt;-10,"No","Yes")))</f>
        <v>N/A</v>
      </c>
      <c r="G39" s="29">
        <v>0</v>
      </c>
      <c r="H39" s="27" t="str">
        <f t="shared" ref="H39:H40" si="6">IF($B39="N/A","N/A",IF(G39&gt;10,"No",IF(G39&lt;-10,"No","Yes")))</f>
        <v>N/A</v>
      </c>
      <c r="I39" s="8">
        <v>-100</v>
      </c>
      <c r="J39" s="8" t="s">
        <v>1748</v>
      </c>
      <c r="K39" s="28" t="s">
        <v>734</v>
      </c>
      <c r="L39" s="105" t="str">
        <f t="shared" si="3"/>
        <v>N/A</v>
      </c>
    </row>
    <row r="40" spans="1:12" x14ac:dyDescent="0.2">
      <c r="A40" s="168" t="s">
        <v>1278</v>
      </c>
      <c r="B40" s="22" t="s">
        <v>213</v>
      </c>
      <c r="C40" s="29">
        <v>5474</v>
      </c>
      <c r="D40" s="27" t="str">
        <f t="shared" si="4"/>
        <v>N/A</v>
      </c>
      <c r="E40" s="29" t="s">
        <v>1748</v>
      </c>
      <c r="F40" s="27" t="str">
        <f t="shared" si="5"/>
        <v>N/A</v>
      </c>
      <c r="G40" s="29" t="s">
        <v>1748</v>
      </c>
      <c r="H40" s="27" t="str">
        <f t="shared" si="6"/>
        <v>N/A</v>
      </c>
      <c r="I40" s="8" t="s">
        <v>1748</v>
      </c>
      <c r="J40" s="8" t="s">
        <v>1748</v>
      </c>
      <c r="K40" s="28" t="s">
        <v>734</v>
      </c>
      <c r="L40" s="105" t="str">
        <f>IF(J40="Div by 0", "N/A", IF(OR(J40="N/A",K40="N/A"),"N/A", IF(J40&gt;VALUE(MID(K40,1,2)), "No", IF(J40&lt;-1*VALUE(MID(K40,1,2)), "No", "Yes"))))</f>
        <v>N/A</v>
      </c>
    </row>
    <row r="41" spans="1:12" x14ac:dyDescent="0.2">
      <c r="A41" s="104" t="s">
        <v>1400</v>
      </c>
      <c r="B41" s="22" t="s">
        <v>213</v>
      </c>
      <c r="C41" s="29">
        <v>10904.615868000001</v>
      </c>
      <c r="D41" s="27" t="str">
        <f t="shared" ref="D41:D52" si="7">IF($B41="N/A","N/A",IF(C41&gt;10,"No",IF(C41&lt;-10,"No","Yes")))</f>
        <v>N/A</v>
      </c>
      <c r="E41" s="29">
        <v>11891.477371999999</v>
      </c>
      <c r="F41" s="27" t="str">
        <f t="shared" ref="F41:F52" si="8">IF($B41="N/A","N/A",IF(E41&gt;10,"No",IF(E41&lt;-10,"No","Yes")))</f>
        <v>N/A</v>
      </c>
      <c r="G41" s="29">
        <v>11454.675803</v>
      </c>
      <c r="H41" s="27" t="str">
        <f t="shared" ref="H41:H52" si="9">IF($B41="N/A","N/A",IF(G41&gt;10,"No",IF(G41&lt;-10,"No","Yes")))</f>
        <v>N/A</v>
      </c>
      <c r="I41" s="8">
        <v>9.0500000000000007</v>
      </c>
      <c r="J41" s="8">
        <v>-3.67</v>
      </c>
      <c r="K41" s="28" t="s">
        <v>734</v>
      </c>
      <c r="L41" s="105" t="str">
        <f t="shared" ref="L41:L52" si="10">IF(J41="Div by 0", "N/A", IF(K41="N/A","N/A", IF(J41&gt;VALUE(MID(K41,1,2)), "No", IF(J41&lt;-1*VALUE(MID(K41,1,2)), "No", "Yes"))))</f>
        <v>Yes</v>
      </c>
    </row>
    <row r="42" spans="1:12" x14ac:dyDescent="0.2">
      <c r="A42" s="104" t="s">
        <v>1401</v>
      </c>
      <c r="B42" s="22" t="s">
        <v>213</v>
      </c>
      <c r="C42" s="29">
        <v>1974.1659218</v>
      </c>
      <c r="D42" s="27" t="str">
        <f t="shared" si="7"/>
        <v>N/A</v>
      </c>
      <c r="E42" s="29">
        <v>2072.0020089999998</v>
      </c>
      <c r="F42" s="27" t="str">
        <f t="shared" si="8"/>
        <v>N/A</v>
      </c>
      <c r="G42" s="29">
        <v>16490.025108999998</v>
      </c>
      <c r="H42" s="27" t="str">
        <f t="shared" si="9"/>
        <v>N/A</v>
      </c>
      <c r="I42" s="8">
        <v>4.9560000000000004</v>
      </c>
      <c r="J42" s="8">
        <v>695.8</v>
      </c>
      <c r="K42" s="28" t="s">
        <v>734</v>
      </c>
      <c r="L42" s="105" t="str">
        <f t="shared" si="10"/>
        <v>No</v>
      </c>
    </row>
    <row r="43" spans="1:12" x14ac:dyDescent="0.2">
      <c r="A43" s="104" t="s">
        <v>1402</v>
      </c>
      <c r="B43" s="22" t="s">
        <v>213</v>
      </c>
      <c r="C43" s="29" t="s">
        <v>1748</v>
      </c>
      <c r="D43" s="27" t="str">
        <f t="shared" si="7"/>
        <v>N/A</v>
      </c>
      <c r="E43" s="29" t="s">
        <v>1748</v>
      </c>
      <c r="F43" s="27" t="str">
        <f t="shared" si="8"/>
        <v>N/A</v>
      </c>
      <c r="G43" s="29" t="s">
        <v>1748</v>
      </c>
      <c r="H43" s="27" t="str">
        <f t="shared" si="9"/>
        <v>N/A</v>
      </c>
      <c r="I43" s="8" t="s">
        <v>1748</v>
      </c>
      <c r="J43" s="8" t="s">
        <v>1748</v>
      </c>
      <c r="K43" s="28" t="s">
        <v>734</v>
      </c>
      <c r="L43" s="105" t="str">
        <f t="shared" si="10"/>
        <v>N/A</v>
      </c>
    </row>
    <row r="44" spans="1:12" x14ac:dyDescent="0.2">
      <c r="A44" s="104" t="s">
        <v>1403</v>
      </c>
      <c r="B44" s="22" t="s">
        <v>213</v>
      </c>
      <c r="C44" s="29">
        <v>3544.6800048</v>
      </c>
      <c r="D44" s="27" t="str">
        <f t="shared" si="7"/>
        <v>N/A</v>
      </c>
      <c r="E44" s="29">
        <v>3830.5690588000002</v>
      </c>
      <c r="F44" s="27" t="str">
        <f t="shared" si="8"/>
        <v>N/A</v>
      </c>
      <c r="G44" s="29">
        <v>4935.0849016000002</v>
      </c>
      <c r="H44" s="27" t="str">
        <f t="shared" si="9"/>
        <v>N/A</v>
      </c>
      <c r="I44" s="8">
        <v>8.0649999999999995</v>
      </c>
      <c r="J44" s="8">
        <v>28.83</v>
      </c>
      <c r="K44" s="28" t="s">
        <v>734</v>
      </c>
      <c r="L44" s="105" t="str">
        <f t="shared" si="10"/>
        <v>Yes</v>
      </c>
    </row>
    <row r="45" spans="1:12" x14ac:dyDescent="0.2">
      <c r="A45" s="104" t="s">
        <v>1404</v>
      </c>
      <c r="B45" s="22" t="s">
        <v>213</v>
      </c>
      <c r="C45" s="29">
        <v>22058.238673</v>
      </c>
      <c r="D45" s="27" t="str">
        <f t="shared" si="7"/>
        <v>N/A</v>
      </c>
      <c r="E45" s="29">
        <v>24463.865227999999</v>
      </c>
      <c r="F45" s="27" t="str">
        <f t="shared" si="8"/>
        <v>N/A</v>
      </c>
      <c r="G45" s="29">
        <v>11484.512359</v>
      </c>
      <c r="H45" s="27" t="str">
        <f t="shared" si="9"/>
        <v>N/A</v>
      </c>
      <c r="I45" s="8">
        <v>10.91</v>
      </c>
      <c r="J45" s="8">
        <v>-53.1</v>
      </c>
      <c r="K45" s="28" t="s">
        <v>734</v>
      </c>
      <c r="L45" s="105" t="str">
        <f t="shared" si="10"/>
        <v>No</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9839.8437986999998</v>
      </c>
      <c r="D47" s="27" t="str">
        <f t="shared" si="7"/>
        <v>N/A</v>
      </c>
      <c r="E47" s="29">
        <v>10050.088830999999</v>
      </c>
      <c r="F47" s="27" t="str">
        <f t="shared" si="8"/>
        <v>N/A</v>
      </c>
      <c r="G47" s="29">
        <v>9226.1936439000001</v>
      </c>
      <c r="H47" s="27" t="str">
        <f t="shared" si="9"/>
        <v>N/A</v>
      </c>
      <c r="I47" s="8">
        <v>2.137</v>
      </c>
      <c r="J47" s="8">
        <v>-8.1999999999999993</v>
      </c>
      <c r="K47" s="28" t="s">
        <v>734</v>
      </c>
      <c r="L47" s="105" t="str">
        <f t="shared" si="10"/>
        <v>Yes</v>
      </c>
    </row>
    <row r="48" spans="1:12" x14ac:dyDescent="0.2">
      <c r="A48" s="104" t="s">
        <v>1407</v>
      </c>
      <c r="B48" s="30" t="s">
        <v>213</v>
      </c>
      <c r="C48" s="10">
        <v>5792.6335024</v>
      </c>
      <c r="D48" s="7" t="str">
        <f t="shared" si="7"/>
        <v>N/A</v>
      </c>
      <c r="E48" s="10">
        <v>5812.5755859999999</v>
      </c>
      <c r="F48" s="7" t="str">
        <f t="shared" si="8"/>
        <v>N/A</v>
      </c>
      <c r="G48" s="10">
        <v>3194.8905106000002</v>
      </c>
      <c r="H48" s="7" t="str">
        <f t="shared" si="9"/>
        <v>N/A</v>
      </c>
      <c r="I48" s="36">
        <v>0.34429999999999999</v>
      </c>
      <c r="J48" s="36">
        <v>-45</v>
      </c>
      <c r="K48" s="30" t="s">
        <v>734</v>
      </c>
      <c r="L48" s="105" t="str">
        <f t="shared" si="10"/>
        <v>No</v>
      </c>
    </row>
    <row r="49" spans="1:12" ht="25.5" x14ac:dyDescent="0.2">
      <c r="A49" s="104" t="s">
        <v>1408</v>
      </c>
      <c r="B49" s="30" t="s">
        <v>213</v>
      </c>
      <c r="C49" s="10" t="s">
        <v>1748</v>
      </c>
      <c r="D49" s="7" t="str">
        <f t="shared" si="7"/>
        <v>N/A</v>
      </c>
      <c r="E49" s="10" t="s">
        <v>1748</v>
      </c>
      <c r="F49" s="7" t="str">
        <f t="shared" si="8"/>
        <v>N/A</v>
      </c>
      <c r="G49" s="10" t="s">
        <v>1748</v>
      </c>
      <c r="H49" s="7" t="str">
        <f t="shared" si="9"/>
        <v>N/A</v>
      </c>
      <c r="I49" s="36" t="s">
        <v>1748</v>
      </c>
      <c r="J49" s="36" t="s">
        <v>1748</v>
      </c>
      <c r="K49" s="30" t="s">
        <v>734</v>
      </c>
      <c r="L49" s="105" t="str">
        <f t="shared" si="10"/>
        <v>N/A</v>
      </c>
    </row>
    <row r="50" spans="1:12" x14ac:dyDescent="0.2">
      <c r="A50" s="104" t="s">
        <v>1409</v>
      </c>
      <c r="B50" s="30" t="s">
        <v>213</v>
      </c>
      <c r="C50" s="10">
        <v>5184.0170350999997</v>
      </c>
      <c r="D50" s="7" t="str">
        <f t="shared" si="7"/>
        <v>N/A</v>
      </c>
      <c r="E50" s="10">
        <v>5633.4647266000002</v>
      </c>
      <c r="F50" s="7" t="str">
        <f t="shared" si="8"/>
        <v>N/A</v>
      </c>
      <c r="G50" s="10">
        <v>4566.3923488</v>
      </c>
      <c r="H50" s="7" t="str">
        <f t="shared" si="9"/>
        <v>N/A</v>
      </c>
      <c r="I50" s="36">
        <v>8.67</v>
      </c>
      <c r="J50" s="36">
        <v>-18.899999999999999</v>
      </c>
      <c r="K50" s="30" t="s">
        <v>734</v>
      </c>
      <c r="L50" s="105" t="str">
        <f t="shared" si="10"/>
        <v>Yes</v>
      </c>
    </row>
    <row r="51" spans="1:12" x14ac:dyDescent="0.2">
      <c r="A51" s="104" t="s">
        <v>1410</v>
      </c>
      <c r="B51" s="30" t="s">
        <v>213</v>
      </c>
      <c r="C51" s="10">
        <v>34448.444355</v>
      </c>
      <c r="D51" s="7" t="str">
        <f t="shared" si="7"/>
        <v>N/A</v>
      </c>
      <c r="E51" s="10">
        <v>34954.642961999998</v>
      </c>
      <c r="F51" s="7" t="str">
        <f t="shared" si="8"/>
        <v>N/A</v>
      </c>
      <c r="G51" s="10">
        <v>29944.620890999999</v>
      </c>
      <c r="H51" s="7" t="str">
        <f t="shared" si="9"/>
        <v>N/A</v>
      </c>
      <c r="I51" s="36">
        <v>1.4690000000000001</v>
      </c>
      <c r="J51" s="36">
        <v>-14.3</v>
      </c>
      <c r="K51" s="30" t="s">
        <v>734</v>
      </c>
      <c r="L51" s="105" t="str">
        <f t="shared" si="10"/>
        <v>Yes</v>
      </c>
    </row>
    <row r="52" spans="1:12" x14ac:dyDescent="0.2">
      <c r="A52" s="104" t="s">
        <v>1411</v>
      </c>
      <c r="B52" s="30" t="s">
        <v>213</v>
      </c>
      <c r="C52" s="10">
        <v>9672</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39193930</v>
      </c>
      <c r="D53" s="27" t="str">
        <f t="shared" ref="D53:D122" si="11">IF($B53="N/A","N/A",IF(C53&gt;10,"No",IF(C53&lt;-10,"No","Yes")))</f>
        <v>N/A</v>
      </c>
      <c r="E53" s="29">
        <v>39216467</v>
      </c>
      <c r="F53" s="27" t="str">
        <f t="shared" ref="F53:F122" si="12">IF($B53="N/A","N/A",IF(E53&gt;10,"No",IF(E53&lt;-10,"No","Yes")))</f>
        <v>N/A</v>
      </c>
      <c r="G53" s="29">
        <v>44787527</v>
      </c>
      <c r="H53" s="27" t="str">
        <f t="shared" ref="H53:H122" si="13">IF($B53="N/A","N/A",IF(G53&gt;10,"No",IF(G53&lt;-10,"No","Yes")))</f>
        <v>N/A</v>
      </c>
      <c r="I53" s="8">
        <v>5.7500000000000002E-2</v>
      </c>
      <c r="J53" s="8">
        <v>14.21</v>
      </c>
      <c r="K53" s="28" t="s">
        <v>734</v>
      </c>
      <c r="L53" s="105" t="str">
        <f t="shared" ref="L53:L113" si="14">IF(J53="Div by 0", "N/A", IF(K53="N/A","N/A", IF(J53&gt;VALUE(MID(K53,1,2)), "No", IF(J53&lt;-1*VALUE(MID(K53,1,2)), "No", "Yes"))))</f>
        <v>Yes</v>
      </c>
    </row>
    <row r="54" spans="1:12" x14ac:dyDescent="0.2">
      <c r="A54" s="168" t="s">
        <v>595</v>
      </c>
      <c r="B54" s="22" t="s">
        <v>213</v>
      </c>
      <c r="C54" s="23">
        <v>24554</v>
      </c>
      <c r="D54" s="27" t="str">
        <f t="shared" si="11"/>
        <v>N/A</v>
      </c>
      <c r="E54" s="23">
        <v>23914</v>
      </c>
      <c r="F54" s="27" t="str">
        <f t="shared" si="12"/>
        <v>N/A</v>
      </c>
      <c r="G54" s="23">
        <v>23346</v>
      </c>
      <c r="H54" s="27" t="str">
        <f t="shared" si="13"/>
        <v>N/A</v>
      </c>
      <c r="I54" s="8">
        <v>-2.61</v>
      </c>
      <c r="J54" s="8">
        <v>-2.38</v>
      </c>
      <c r="K54" s="28" t="s">
        <v>734</v>
      </c>
      <c r="L54" s="105" t="str">
        <f t="shared" si="14"/>
        <v>Yes</v>
      </c>
    </row>
    <row r="55" spans="1:12" x14ac:dyDescent="0.2">
      <c r="A55" s="168" t="s">
        <v>1412</v>
      </c>
      <c r="B55" s="22" t="s">
        <v>213</v>
      </c>
      <c r="C55" s="29">
        <v>1596.2340148000001</v>
      </c>
      <c r="D55" s="27" t="str">
        <f t="shared" si="11"/>
        <v>N/A</v>
      </c>
      <c r="E55" s="29">
        <v>1639.8957514000001</v>
      </c>
      <c r="F55" s="27" t="str">
        <f t="shared" si="12"/>
        <v>N/A</v>
      </c>
      <c r="G55" s="29">
        <v>1918.4240127</v>
      </c>
      <c r="H55" s="27" t="str">
        <f t="shared" si="13"/>
        <v>N/A</v>
      </c>
      <c r="I55" s="8">
        <v>2.7349999999999999</v>
      </c>
      <c r="J55" s="8">
        <v>16.98</v>
      </c>
      <c r="K55" s="28" t="s">
        <v>734</v>
      </c>
      <c r="L55" s="105" t="str">
        <f t="shared" si="14"/>
        <v>Yes</v>
      </c>
    </row>
    <row r="56" spans="1:12" x14ac:dyDescent="0.2">
      <c r="A56" s="168" t="s">
        <v>1413</v>
      </c>
      <c r="B56" s="22" t="s">
        <v>213</v>
      </c>
      <c r="C56" s="23">
        <v>0.59098313920000001</v>
      </c>
      <c r="D56" s="27" t="str">
        <f t="shared" si="11"/>
        <v>N/A</v>
      </c>
      <c r="E56" s="23">
        <v>0.60408129129999999</v>
      </c>
      <c r="F56" s="27" t="str">
        <f t="shared" si="12"/>
        <v>N/A</v>
      </c>
      <c r="G56" s="23">
        <v>0.42645421059999999</v>
      </c>
      <c r="H56" s="27" t="str">
        <f t="shared" si="13"/>
        <v>N/A</v>
      </c>
      <c r="I56" s="8">
        <v>2.2160000000000002</v>
      </c>
      <c r="J56" s="8">
        <v>-29.4</v>
      </c>
      <c r="K56" s="28" t="s">
        <v>734</v>
      </c>
      <c r="L56" s="105" t="str">
        <f t="shared" si="14"/>
        <v>Yes</v>
      </c>
    </row>
    <row r="57" spans="1:12" ht="25.5" x14ac:dyDescent="0.2">
      <c r="A57" s="168" t="s">
        <v>596</v>
      </c>
      <c r="B57" s="22" t="s">
        <v>213</v>
      </c>
      <c r="C57" s="29">
        <v>226311</v>
      </c>
      <c r="D57" s="27" t="str">
        <f t="shared" si="11"/>
        <v>N/A</v>
      </c>
      <c r="E57" s="29">
        <v>319196</v>
      </c>
      <c r="F57" s="27" t="str">
        <f t="shared" si="12"/>
        <v>N/A</v>
      </c>
      <c r="G57" s="29">
        <v>301244</v>
      </c>
      <c r="H57" s="27" t="str">
        <f t="shared" si="13"/>
        <v>N/A</v>
      </c>
      <c r="I57" s="8">
        <v>41.04</v>
      </c>
      <c r="J57" s="8">
        <v>-5.62</v>
      </c>
      <c r="K57" s="28" t="s">
        <v>734</v>
      </c>
      <c r="L57" s="105" t="str">
        <f t="shared" si="14"/>
        <v>Yes</v>
      </c>
    </row>
    <row r="58" spans="1:12" x14ac:dyDescent="0.2">
      <c r="A58" s="168" t="s">
        <v>597</v>
      </c>
      <c r="B58" s="22" t="s">
        <v>213</v>
      </c>
      <c r="C58" s="23">
        <v>154</v>
      </c>
      <c r="D58" s="27" t="str">
        <f t="shared" si="11"/>
        <v>N/A</v>
      </c>
      <c r="E58" s="23">
        <v>134</v>
      </c>
      <c r="F58" s="27" t="str">
        <f t="shared" si="12"/>
        <v>N/A</v>
      </c>
      <c r="G58" s="23">
        <v>110</v>
      </c>
      <c r="H58" s="27" t="str">
        <f t="shared" si="13"/>
        <v>N/A</v>
      </c>
      <c r="I58" s="8">
        <v>-13</v>
      </c>
      <c r="J58" s="8">
        <v>-17.899999999999999</v>
      </c>
      <c r="K58" s="28" t="s">
        <v>734</v>
      </c>
      <c r="L58" s="105" t="str">
        <f t="shared" si="14"/>
        <v>Yes</v>
      </c>
    </row>
    <row r="59" spans="1:12" x14ac:dyDescent="0.2">
      <c r="A59" s="168" t="s">
        <v>1414</v>
      </c>
      <c r="B59" s="22" t="s">
        <v>213</v>
      </c>
      <c r="C59" s="29">
        <v>1469.5519480999999</v>
      </c>
      <c r="D59" s="27" t="str">
        <f t="shared" si="11"/>
        <v>N/A</v>
      </c>
      <c r="E59" s="29">
        <v>2382.0597014999998</v>
      </c>
      <c r="F59" s="27" t="str">
        <f t="shared" si="12"/>
        <v>N/A</v>
      </c>
      <c r="G59" s="29">
        <v>2738.5818181999998</v>
      </c>
      <c r="H59" s="27" t="str">
        <f t="shared" si="13"/>
        <v>N/A</v>
      </c>
      <c r="I59" s="8">
        <v>62.09</v>
      </c>
      <c r="J59" s="8">
        <v>14.97</v>
      </c>
      <c r="K59" s="28" t="s">
        <v>734</v>
      </c>
      <c r="L59" s="105" t="str">
        <f t="shared" si="14"/>
        <v>Yes</v>
      </c>
    </row>
    <row r="60" spans="1:12" ht="25.5" x14ac:dyDescent="0.2">
      <c r="A60" s="168" t="s">
        <v>598</v>
      </c>
      <c r="B60" s="22" t="s">
        <v>213</v>
      </c>
      <c r="C60" s="29">
        <v>25223</v>
      </c>
      <c r="D60" s="27" t="str">
        <f t="shared" si="11"/>
        <v>N/A</v>
      </c>
      <c r="E60" s="29">
        <v>53123</v>
      </c>
      <c r="F60" s="27" t="str">
        <f t="shared" si="12"/>
        <v>N/A</v>
      </c>
      <c r="G60" s="29">
        <v>30501</v>
      </c>
      <c r="H60" s="27" t="str">
        <f t="shared" si="13"/>
        <v>N/A</v>
      </c>
      <c r="I60" s="8">
        <v>110.6</v>
      </c>
      <c r="J60" s="8">
        <v>-42.6</v>
      </c>
      <c r="K60" s="28" t="s">
        <v>734</v>
      </c>
      <c r="L60" s="105" t="str">
        <f t="shared" si="14"/>
        <v>No</v>
      </c>
    </row>
    <row r="61" spans="1:12" x14ac:dyDescent="0.2">
      <c r="A61" s="137" t="s">
        <v>599</v>
      </c>
      <c r="B61" s="30" t="s">
        <v>213</v>
      </c>
      <c r="C61" s="1">
        <v>13</v>
      </c>
      <c r="D61" s="7" t="str">
        <f t="shared" si="11"/>
        <v>N/A</v>
      </c>
      <c r="E61" s="1">
        <v>11</v>
      </c>
      <c r="F61" s="7" t="str">
        <f t="shared" si="12"/>
        <v>N/A</v>
      </c>
      <c r="G61" s="1">
        <v>11</v>
      </c>
      <c r="H61" s="7" t="str">
        <f t="shared" si="13"/>
        <v>N/A</v>
      </c>
      <c r="I61" s="36">
        <v>-38.5</v>
      </c>
      <c r="J61" s="36">
        <v>-37.5</v>
      </c>
      <c r="K61" s="30" t="s">
        <v>734</v>
      </c>
      <c r="L61" s="105" t="str">
        <f t="shared" si="14"/>
        <v>No</v>
      </c>
    </row>
    <row r="62" spans="1:12" ht="25.5" x14ac:dyDescent="0.2">
      <c r="A62" s="137" t="s">
        <v>1415</v>
      </c>
      <c r="B62" s="30" t="s">
        <v>213</v>
      </c>
      <c r="C62" s="10">
        <v>1940.2307691999999</v>
      </c>
      <c r="D62" s="7" t="str">
        <f t="shared" si="11"/>
        <v>N/A</v>
      </c>
      <c r="E62" s="10">
        <v>6640.375</v>
      </c>
      <c r="F62" s="7" t="str">
        <f t="shared" si="12"/>
        <v>N/A</v>
      </c>
      <c r="G62" s="10">
        <v>6100.2</v>
      </c>
      <c r="H62" s="7" t="str">
        <f t="shared" si="13"/>
        <v>N/A</v>
      </c>
      <c r="I62" s="36">
        <v>242.2</v>
      </c>
      <c r="J62" s="36">
        <v>-8.1300000000000008</v>
      </c>
      <c r="K62" s="30" t="s">
        <v>734</v>
      </c>
      <c r="L62" s="105" t="str">
        <f t="shared" si="14"/>
        <v>Yes</v>
      </c>
    </row>
    <row r="63" spans="1:12" x14ac:dyDescent="0.2">
      <c r="A63" s="137" t="s">
        <v>600</v>
      </c>
      <c r="B63" s="30" t="s">
        <v>213</v>
      </c>
      <c r="C63" s="10">
        <v>78594295</v>
      </c>
      <c r="D63" s="7" t="str">
        <f t="shared" si="11"/>
        <v>N/A</v>
      </c>
      <c r="E63" s="10">
        <v>73392717</v>
      </c>
      <c r="F63" s="7" t="str">
        <f t="shared" si="12"/>
        <v>N/A</v>
      </c>
      <c r="G63" s="10">
        <v>55479063</v>
      </c>
      <c r="H63" s="7" t="str">
        <f t="shared" si="13"/>
        <v>N/A</v>
      </c>
      <c r="I63" s="36">
        <v>-6.62</v>
      </c>
      <c r="J63" s="36">
        <v>-24.4</v>
      </c>
      <c r="K63" s="30" t="s">
        <v>734</v>
      </c>
      <c r="L63" s="105" t="str">
        <f t="shared" si="14"/>
        <v>Yes</v>
      </c>
    </row>
    <row r="64" spans="1:12" x14ac:dyDescent="0.2">
      <c r="A64" s="137" t="s">
        <v>601</v>
      </c>
      <c r="B64" s="30" t="s">
        <v>213</v>
      </c>
      <c r="C64" s="1">
        <v>1216</v>
      </c>
      <c r="D64" s="7" t="str">
        <f t="shared" si="11"/>
        <v>N/A</v>
      </c>
      <c r="E64" s="1">
        <v>1219</v>
      </c>
      <c r="F64" s="7" t="str">
        <f t="shared" si="12"/>
        <v>N/A</v>
      </c>
      <c r="G64" s="1">
        <v>1131</v>
      </c>
      <c r="H64" s="7" t="str">
        <f t="shared" si="13"/>
        <v>N/A</v>
      </c>
      <c r="I64" s="36">
        <v>0.2467</v>
      </c>
      <c r="J64" s="36">
        <v>-7.22</v>
      </c>
      <c r="K64" s="30" t="s">
        <v>734</v>
      </c>
      <c r="L64" s="105" t="str">
        <f t="shared" si="14"/>
        <v>Yes</v>
      </c>
    </row>
    <row r="65" spans="1:12" x14ac:dyDescent="0.2">
      <c r="A65" s="137" t="s">
        <v>1416</v>
      </c>
      <c r="B65" s="30" t="s">
        <v>213</v>
      </c>
      <c r="C65" s="10">
        <v>64633.466283000002</v>
      </c>
      <c r="D65" s="7" t="str">
        <f t="shared" si="11"/>
        <v>N/A</v>
      </c>
      <c r="E65" s="10">
        <v>60207.315011999999</v>
      </c>
      <c r="F65" s="7" t="str">
        <f t="shared" si="12"/>
        <v>N/A</v>
      </c>
      <c r="G65" s="10">
        <v>49053.106100999998</v>
      </c>
      <c r="H65" s="7" t="str">
        <f t="shared" si="13"/>
        <v>N/A</v>
      </c>
      <c r="I65" s="36">
        <v>-6.85</v>
      </c>
      <c r="J65" s="36">
        <v>-18.5</v>
      </c>
      <c r="K65" s="30" t="s">
        <v>734</v>
      </c>
      <c r="L65" s="105" t="str">
        <f t="shared" si="14"/>
        <v>Yes</v>
      </c>
    </row>
    <row r="66" spans="1:12" x14ac:dyDescent="0.2">
      <c r="A66" s="137" t="s">
        <v>602</v>
      </c>
      <c r="B66" s="30" t="s">
        <v>213</v>
      </c>
      <c r="C66" s="10">
        <v>446755363</v>
      </c>
      <c r="D66" s="7" t="str">
        <f t="shared" si="11"/>
        <v>N/A</v>
      </c>
      <c r="E66" s="10">
        <v>495984289</v>
      </c>
      <c r="F66" s="7" t="str">
        <f t="shared" si="12"/>
        <v>N/A</v>
      </c>
      <c r="G66" s="10">
        <v>484227183</v>
      </c>
      <c r="H66" s="7" t="str">
        <f t="shared" si="13"/>
        <v>N/A</v>
      </c>
      <c r="I66" s="36">
        <v>11.02</v>
      </c>
      <c r="J66" s="36">
        <v>-2.37</v>
      </c>
      <c r="K66" s="30" t="s">
        <v>734</v>
      </c>
      <c r="L66" s="105" t="str">
        <f t="shared" si="14"/>
        <v>Yes</v>
      </c>
    </row>
    <row r="67" spans="1:12" x14ac:dyDescent="0.2">
      <c r="A67" s="137" t="s">
        <v>603</v>
      </c>
      <c r="B67" s="30" t="s">
        <v>213</v>
      </c>
      <c r="C67" s="1">
        <v>17292</v>
      </c>
      <c r="D67" s="7" t="str">
        <f t="shared" si="11"/>
        <v>N/A</v>
      </c>
      <c r="E67" s="1">
        <v>17896</v>
      </c>
      <c r="F67" s="7" t="str">
        <f t="shared" si="12"/>
        <v>N/A</v>
      </c>
      <c r="G67" s="1">
        <v>18086</v>
      </c>
      <c r="H67" s="7" t="str">
        <f t="shared" si="13"/>
        <v>N/A</v>
      </c>
      <c r="I67" s="36">
        <v>3.4929999999999999</v>
      </c>
      <c r="J67" s="36">
        <v>1.0620000000000001</v>
      </c>
      <c r="K67" s="30" t="s">
        <v>734</v>
      </c>
      <c r="L67" s="105" t="str">
        <f t="shared" si="14"/>
        <v>Yes</v>
      </c>
    </row>
    <row r="68" spans="1:12" x14ac:dyDescent="0.2">
      <c r="A68" s="137" t="s">
        <v>1417</v>
      </c>
      <c r="B68" s="30" t="s">
        <v>213</v>
      </c>
      <c r="C68" s="10">
        <v>25835.956685000001</v>
      </c>
      <c r="D68" s="7" t="str">
        <f t="shared" si="11"/>
        <v>N/A</v>
      </c>
      <c r="E68" s="10">
        <v>27714.812751000001</v>
      </c>
      <c r="F68" s="7" t="str">
        <f t="shared" si="12"/>
        <v>N/A</v>
      </c>
      <c r="G68" s="10">
        <v>26773.591894000001</v>
      </c>
      <c r="H68" s="7" t="str">
        <f t="shared" si="13"/>
        <v>N/A</v>
      </c>
      <c r="I68" s="36">
        <v>7.2720000000000002</v>
      </c>
      <c r="J68" s="36">
        <v>-3.4</v>
      </c>
      <c r="K68" s="30" t="s">
        <v>734</v>
      </c>
      <c r="L68" s="105" t="str">
        <f t="shared" si="14"/>
        <v>Yes</v>
      </c>
    </row>
    <row r="69" spans="1:12" ht="25.5" x14ac:dyDescent="0.2">
      <c r="A69" s="137" t="s">
        <v>604</v>
      </c>
      <c r="B69" s="30" t="s">
        <v>213</v>
      </c>
      <c r="C69" s="10">
        <v>44429547</v>
      </c>
      <c r="D69" s="7" t="str">
        <f t="shared" si="11"/>
        <v>N/A</v>
      </c>
      <c r="E69" s="10">
        <v>47400938</v>
      </c>
      <c r="F69" s="7" t="str">
        <f t="shared" si="12"/>
        <v>N/A</v>
      </c>
      <c r="G69" s="10">
        <v>38355360</v>
      </c>
      <c r="H69" s="7" t="str">
        <f t="shared" si="13"/>
        <v>N/A</v>
      </c>
      <c r="I69" s="36">
        <v>6.6879999999999997</v>
      </c>
      <c r="J69" s="36">
        <v>-19.100000000000001</v>
      </c>
      <c r="K69" s="30" t="s">
        <v>734</v>
      </c>
      <c r="L69" s="105" t="str">
        <f t="shared" si="14"/>
        <v>Yes</v>
      </c>
    </row>
    <row r="70" spans="1:12" x14ac:dyDescent="0.2">
      <c r="A70" s="137" t="s">
        <v>605</v>
      </c>
      <c r="B70" s="30" t="s">
        <v>213</v>
      </c>
      <c r="C70" s="1">
        <v>86038</v>
      </c>
      <c r="D70" s="7" t="str">
        <f t="shared" si="11"/>
        <v>N/A</v>
      </c>
      <c r="E70" s="1">
        <v>87156</v>
      </c>
      <c r="F70" s="7" t="str">
        <f t="shared" si="12"/>
        <v>N/A</v>
      </c>
      <c r="G70" s="1">
        <v>88265</v>
      </c>
      <c r="H70" s="7" t="str">
        <f t="shared" si="13"/>
        <v>N/A</v>
      </c>
      <c r="I70" s="36">
        <v>1.2989999999999999</v>
      </c>
      <c r="J70" s="36">
        <v>1.272</v>
      </c>
      <c r="K70" s="30" t="s">
        <v>734</v>
      </c>
      <c r="L70" s="105" t="str">
        <f t="shared" si="14"/>
        <v>Yes</v>
      </c>
    </row>
    <row r="71" spans="1:12" x14ac:dyDescent="0.2">
      <c r="A71" s="137" t="s">
        <v>1418</v>
      </c>
      <c r="B71" s="30" t="s">
        <v>213</v>
      </c>
      <c r="C71" s="10">
        <v>516.39446524000005</v>
      </c>
      <c r="D71" s="7" t="str">
        <f t="shared" si="11"/>
        <v>N/A</v>
      </c>
      <c r="E71" s="10">
        <v>543.86316490000002</v>
      </c>
      <c r="F71" s="7" t="str">
        <f t="shared" si="12"/>
        <v>N/A</v>
      </c>
      <c r="G71" s="10">
        <v>434.54778225000001</v>
      </c>
      <c r="H71" s="7" t="str">
        <f t="shared" si="13"/>
        <v>N/A</v>
      </c>
      <c r="I71" s="36">
        <v>5.319</v>
      </c>
      <c r="J71" s="36">
        <v>-20.100000000000001</v>
      </c>
      <c r="K71" s="30" t="s">
        <v>734</v>
      </c>
      <c r="L71" s="105" t="str">
        <f t="shared" si="14"/>
        <v>Yes</v>
      </c>
    </row>
    <row r="72" spans="1:12" x14ac:dyDescent="0.2">
      <c r="A72" s="137" t="s">
        <v>606</v>
      </c>
      <c r="B72" s="30" t="s">
        <v>213</v>
      </c>
      <c r="C72" s="10">
        <v>4942201</v>
      </c>
      <c r="D72" s="7" t="str">
        <f t="shared" si="11"/>
        <v>N/A</v>
      </c>
      <c r="E72" s="10">
        <v>4594960</v>
      </c>
      <c r="F72" s="7" t="str">
        <f t="shared" si="12"/>
        <v>N/A</v>
      </c>
      <c r="G72" s="10">
        <v>3810575</v>
      </c>
      <c r="H72" s="7" t="str">
        <f t="shared" si="13"/>
        <v>N/A</v>
      </c>
      <c r="I72" s="36">
        <v>-7.03</v>
      </c>
      <c r="J72" s="36">
        <v>-17.100000000000001</v>
      </c>
      <c r="K72" s="30" t="s">
        <v>734</v>
      </c>
      <c r="L72" s="105" t="str">
        <f t="shared" si="14"/>
        <v>Yes</v>
      </c>
    </row>
    <row r="73" spans="1:12" x14ac:dyDescent="0.2">
      <c r="A73" s="137" t="s">
        <v>607</v>
      </c>
      <c r="B73" s="30" t="s">
        <v>213</v>
      </c>
      <c r="C73" s="1">
        <v>9697</v>
      </c>
      <c r="D73" s="7" t="str">
        <f t="shared" si="11"/>
        <v>N/A</v>
      </c>
      <c r="E73" s="1">
        <v>9689</v>
      </c>
      <c r="F73" s="7" t="str">
        <f t="shared" si="12"/>
        <v>N/A</v>
      </c>
      <c r="G73" s="1">
        <v>9505</v>
      </c>
      <c r="H73" s="7" t="str">
        <f t="shared" si="13"/>
        <v>N/A</v>
      </c>
      <c r="I73" s="36">
        <v>-8.2000000000000003E-2</v>
      </c>
      <c r="J73" s="36">
        <v>-1.9</v>
      </c>
      <c r="K73" s="30" t="s">
        <v>734</v>
      </c>
      <c r="L73" s="105" t="str">
        <f t="shared" si="14"/>
        <v>Yes</v>
      </c>
    </row>
    <row r="74" spans="1:12" x14ac:dyDescent="0.2">
      <c r="A74" s="137" t="s">
        <v>1419</v>
      </c>
      <c r="B74" s="30" t="s">
        <v>213</v>
      </c>
      <c r="C74" s="10">
        <v>509.66288543000002</v>
      </c>
      <c r="D74" s="7" t="str">
        <f t="shared" si="11"/>
        <v>N/A</v>
      </c>
      <c r="E74" s="10">
        <v>474.24502013</v>
      </c>
      <c r="F74" s="7" t="str">
        <f t="shared" si="12"/>
        <v>N/A</v>
      </c>
      <c r="G74" s="10">
        <v>400.90215676000003</v>
      </c>
      <c r="H74" s="7" t="str">
        <f t="shared" si="13"/>
        <v>N/A</v>
      </c>
      <c r="I74" s="36">
        <v>-6.95</v>
      </c>
      <c r="J74" s="36">
        <v>-15.5</v>
      </c>
      <c r="K74" s="30" t="s">
        <v>734</v>
      </c>
      <c r="L74" s="105" t="str">
        <f t="shared" si="14"/>
        <v>Yes</v>
      </c>
    </row>
    <row r="75" spans="1:12" ht="25.5" x14ac:dyDescent="0.2">
      <c r="A75" s="137" t="s">
        <v>608</v>
      </c>
      <c r="B75" s="30" t="s">
        <v>213</v>
      </c>
      <c r="C75" s="10">
        <v>1786230</v>
      </c>
      <c r="D75" s="7" t="str">
        <f t="shared" si="11"/>
        <v>N/A</v>
      </c>
      <c r="E75" s="10">
        <v>2047799</v>
      </c>
      <c r="F75" s="7" t="str">
        <f t="shared" si="12"/>
        <v>N/A</v>
      </c>
      <c r="G75" s="10">
        <v>18131968</v>
      </c>
      <c r="H75" s="7" t="str">
        <f t="shared" si="13"/>
        <v>N/A</v>
      </c>
      <c r="I75" s="36">
        <v>14.64</v>
      </c>
      <c r="J75" s="36">
        <v>785.4</v>
      </c>
      <c r="K75" s="30" t="s">
        <v>734</v>
      </c>
      <c r="L75" s="105" t="str">
        <f t="shared" si="14"/>
        <v>No</v>
      </c>
    </row>
    <row r="76" spans="1:12" x14ac:dyDescent="0.2">
      <c r="A76" s="168" t="s">
        <v>609</v>
      </c>
      <c r="B76" s="22" t="s">
        <v>213</v>
      </c>
      <c r="C76" s="23">
        <v>18402</v>
      </c>
      <c r="D76" s="27" t="str">
        <f t="shared" si="11"/>
        <v>N/A</v>
      </c>
      <c r="E76" s="23">
        <v>19018</v>
      </c>
      <c r="F76" s="27" t="str">
        <f t="shared" si="12"/>
        <v>N/A</v>
      </c>
      <c r="G76" s="23">
        <v>30352</v>
      </c>
      <c r="H76" s="27" t="str">
        <f t="shared" si="13"/>
        <v>N/A</v>
      </c>
      <c r="I76" s="8">
        <v>3.347</v>
      </c>
      <c r="J76" s="8">
        <v>59.6</v>
      </c>
      <c r="K76" s="28" t="s">
        <v>734</v>
      </c>
      <c r="L76" s="105" t="str">
        <f t="shared" si="14"/>
        <v>No</v>
      </c>
    </row>
    <row r="77" spans="1:12" ht="25.5" x14ac:dyDescent="0.2">
      <c r="A77" s="168" t="s">
        <v>1420</v>
      </c>
      <c r="B77" s="22" t="s">
        <v>213</v>
      </c>
      <c r="C77" s="29">
        <v>97.067166611999994</v>
      </c>
      <c r="D77" s="27" t="str">
        <f t="shared" si="11"/>
        <v>N/A</v>
      </c>
      <c r="E77" s="29">
        <v>107.67688506</v>
      </c>
      <c r="F77" s="27" t="str">
        <f t="shared" si="12"/>
        <v>N/A</v>
      </c>
      <c r="G77" s="29">
        <v>597.38956246999999</v>
      </c>
      <c r="H77" s="27" t="str">
        <f t="shared" si="13"/>
        <v>N/A</v>
      </c>
      <c r="I77" s="8">
        <v>10.93</v>
      </c>
      <c r="J77" s="8">
        <v>454.8</v>
      </c>
      <c r="K77" s="28" t="s">
        <v>734</v>
      </c>
      <c r="L77" s="105" t="str">
        <f t="shared" si="14"/>
        <v>No</v>
      </c>
    </row>
    <row r="78" spans="1:12" ht="25.5" x14ac:dyDescent="0.2">
      <c r="A78" s="168" t="s">
        <v>610</v>
      </c>
      <c r="B78" s="22" t="s">
        <v>213</v>
      </c>
      <c r="C78" s="29">
        <v>9736788</v>
      </c>
      <c r="D78" s="27" t="str">
        <f t="shared" si="11"/>
        <v>N/A</v>
      </c>
      <c r="E78" s="29">
        <v>10890019</v>
      </c>
      <c r="F78" s="27" t="str">
        <f t="shared" si="12"/>
        <v>N/A</v>
      </c>
      <c r="G78" s="29">
        <v>13513899</v>
      </c>
      <c r="H78" s="27" t="str">
        <f t="shared" si="13"/>
        <v>N/A</v>
      </c>
      <c r="I78" s="8">
        <v>11.84</v>
      </c>
      <c r="J78" s="8">
        <v>24.09</v>
      </c>
      <c r="K78" s="28" t="s">
        <v>734</v>
      </c>
      <c r="L78" s="105" t="str">
        <f t="shared" si="14"/>
        <v>Yes</v>
      </c>
    </row>
    <row r="79" spans="1:12" x14ac:dyDescent="0.2">
      <c r="A79" s="168" t="s">
        <v>611</v>
      </c>
      <c r="B79" s="22" t="s">
        <v>213</v>
      </c>
      <c r="C79" s="23">
        <v>47363</v>
      </c>
      <c r="D79" s="27" t="str">
        <f t="shared" si="11"/>
        <v>N/A</v>
      </c>
      <c r="E79" s="23">
        <v>48238</v>
      </c>
      <c r="F79" s="27" t="str">
        <f t="shared" si="12"/>
        <v>N/A</v>
      </c>
      <c r="G79" s="23">
        <v>56388</v>
      </c>
      <c r="H79" s="27" t="str">
        <f t="shared" si="13"/>
        <v>N/A</v>
      </c>
      <c r="I79" s="8">
        <v>1.847</v>
      </c>
      <c r="J79" s="8">
        <v>16.899999999999999</v>
      </c>
      <c r="K79" s="28" t="s">
        <v>734</v>
      </c>
      <c r="L79" s="105" t="str">
        <f t="shared" si="14"/>
        <v>Yes</v>
      </c>
    </row>
    <row r="80" spans="1:12" x14ac:dyDescent="0.2">
      <c r="A80" s="168" t="s">
        <v>1421</v>
      </c>
      <c r="B80" s="22" t="s">
        <v>213</v>
      </c>
      <c r="C80" s="29">
        <v>205.57794059</v>
      </c>
      <c r="D80" s="27" t="str">
        <f t="shared" si="11"/>
        <v>N/A</v>
      </c>
      <c r="E80" s="29">
        <v>225.75602222000001</v>
      </c>
      <c r="F80" s="27" t="str">
        <f t="shared" si="12"/>
        <v>N/A</v>
      </c>
      <c r="G80" s="29">
        <v>239.6591296</v>
      </c>
      <c r="H80" s="27" t="str">
        <f t="shared" si="13"/>
        <v>N/A</v>
      </c>
      <c r="I80" s="8">
        <v>9.8149999999999995</v>
      </c>
      <c r="J80" s="8">
        <v>6.1580000000000004</v>
      </c>
      <c r="K80" s="28" t="s">
        <v>734</v>
      </c>
      <c r="L80" s="105" t="str">
        <f t="shared" si="14"/>
        <v>Yes</v>
      </c>
    </row>
    <row r="81" spans="1:12" x14ac:dyDescent="0.2">
      <c r="A81" s="168" t="s">
        <v>612</v>
      </c>
      <c r="B81" s="22" t="s">
        <v>213</v>
      </c>
      <c r="C81" s="29">
        <v>7632129</v>
      </c>
      <c r="D81" s="27" t="str">
        <f t="shared" si="11"/>
        <v>N/A</v>
      </c>
      <c r="E81" s="29">
        <v>7662055</v>
      </c>
      <c r="F81" s="27" t="str">
        <f t="shared" si="12"/>
        <v>N/A</v>
      </c>
      <c r="G81" s="29">
        <v>8591112</v>
      </c>
      <c r="H81" s="27" t="str">
        <f t="shared" si="13"/>
        <v>N/A</v>
      </c>
      <c r="I81" s="8">
        <v>0.3921</v>
      </c>
      <c r="J81" s="8">
        <v>12.13</v>
      </c>
      <c r="K81" s="28" t="s">
        <v>734</v>
      </c>
      <c r="L81" s="105" t="str">
        <f t="shared" si="14"/>
        <v>Yes</v>
      </c>
    </row>
    <row r="82" spans="1:12" x14ac:dyDescent="0.2">
      <c r="A82" s="168" t="s">
        <v>613</v>
      </c>
      <c r="B82" s="22" t="s">
        <v>213</v>
      </c>
      <c r="C82" s="23">
        <v>24010</v>
      </c>
      <c r="D82" s="27" t="str">
        <f t="shared" si="11"/>
        <v>N/A</v>
      </c>
      <c r="E82" s="23">
        <v>24487</v>
      </c>
      <c r="F82" s="27" t="str">
        <f t="shared" si="12"/>
        <v>N/A</v>
      </c>
      <c r="G82" s="23">
        <v>27164</v>
      </c>
      <c r="H82" s="27" t="str">
        <f t="shared" si="13"/>
        <v>N/A</v>
      </c>
      <c r="I82" s="8">
        <v>1.9870000000000001</v>
      </c>
      <c r="J82" s="8">
        <v>10.93</v>
      </c>
      <c r="K82" s="28" t="s">
        <v>734</v>
      </c>
      <c r="L82" s="105" t="str">
        <f t="shared" si="14"/>
        <v>Yes</v>
      </c>
    </row>
    <row r="83" spans="1:12" x14ac:dyDescent="0.2">
      <c r="A83" s="168" t="s">
        <v>1422</v>
      </c>
      <c r="B83" s="22" t="s">
        <v>213</v>
      </c>
      <c r="C83" s="29">
        <v>317.87292795000002</v>
      </c>
      <c r="D83" s="27" t="str">
        <f t="shared" si="11"/>
        <v>N/A</v>
      </c>
      <c r="E83" s="29">
        <v>312.90296891999998</v>
      </c>
      <c r="F83" s="27" t="str">
        <f t="shared" si="12"/>
        <v>N/A</v>
      </c>
      <c r="G83" s="29">
        <v>316.26829627000001</v>
      </c>
      <c r="H83" s="27" t="str">
        <f t="shared" si="13"/>
        <v>N/A</v>
      </c>
      <c r="I83" s="8">
        <v>-1.56</v>
      </c>
      <c r="J83" s="8">
        <v>1.0760000000000001</v>
      </c>
      <c r="K83" s="28" t="s">
        <v>734</v>
      </c>
      <c r="L83" s="105" t="str">
        <f t="shared" si="14"/>
        <v>Yes</v>
      </c>
    </row>
    <row r="84" spans="1:12" ht="25.5" x14ac:dyDescent="0.2">
      <c r="A84" s="168" t="s">
        <v>614</v>
      </c>
      <c r="B84" s="22" t="s">
        <v>213</v>
      </c>
      <c r="C84" s="29">
        <v>745453</v>
      </c>
      <c r="D84" s="27" t="str">
        <f t="shared" si="11"/>
        <v>N/A</v>
      </c>
      <c r="E84" s="29">
        <v>927047</v>
      </c>
      <c r="F84" s="27" t="str">
        <f t="shared" si="12"/>
        <v>N/A</v>
      </c>
      <c r="G84" s="29">
        <v>814674</v>
      </c>
      <c r="H84" s="27" t="str">
        <f t="shared" si="13"/>
        <v>N/A</v>
      </c>
      <c r="I84" s="8">
        <v>24.36</v>
      </c>
      <c r="J84" s="8">
        <v>-12.1</v>
      </c>
      <c r="K84" s="28" t="s">
        <v>734</v>
      </c>
      <c r="L84" s="105" t="str">
        <f t="shared" si="14"/>
        <v>Yes</v>
      </c>
    </row>
    <row r="85" spans="1:12" x14ac:dyDescent="0.2">
      <c r="A85" s="168" t="s">
        <v>615</v>
      </c>
      <c r="B85" s="22" t="s">
        <v>213</v>
      </c>
      <c r="C85" s="23">
        <v>852</v>
      </c>
      <c r="D85" s="27" t="str">
        <f t="shared" si="11"/>
        <v>N/A</v>
      </c>
      <c r="E85" s="23">
        <v>792</v>
      </c>
      <c r="F85" s="27" t="str">
        <f t="shared" si="12"/>
        <v>N/A</v>
      </c>
      <c r="G85" s="23">
        <v>746</v>
      </c>
      <c r="H85" s="27" t="str">
        <f t="shared" si="13"/>
        <v>N/A</v>
      </c>
      <c r="I85" s="8">
        <v>-7.04</v>
      </c>
      <c r="J85" s="8">
        <v>-5.81</v>
      </c>
      <c r="K85" s="28" t="s">
        <v>734</v>
      </c>
      <c r="L85" s="105" t="str">
        <f t="shared" si="14"/>
        <v>Yes</v>
      </c>
    </row>
    <row r="86" spans="1:12" ht="25.5" x14ac:dyDescent="0.2">
      <c r="A86" s="168" t="s">
        <v>1423</v>
      </c>
      <c r="B86" s="22" t="s">
        <v>213</v>
      </c>
      <c r="C86" s="29">
        <v>874.94483567999998</v>
      </c>
      <c r="D86" s="27" t="str">
        <f t="shared" si="11"/>
        <v>N/A</v>
      </c>
      <c r="E86" s="29">
        <v>1170.5138889</v>
      </c>
      <c r="F86" s="27" t="str">
        <f t="shared" si="12"/>
        <v>N/A</v>
      </c>
      <c r="G86" s="29">
        <v>1092.0563003</v>
      </c>
      <c r="H86" s="27" t="str">
        <f t="shared" si="13"/>
        <v>N/A</v>
      </c>
      <c r="I86" s="8">
        <v>33.78</v>
      </c>
      <c r="J86" s="8">
        <v>-6.7</v>
      </c>
      <c r="K86" s="28" t="s">
        <v>734</v>
      </c>
      <c r="L86" s="105" t="str">
        <f t="shared" si="14"/>
        <v>Yes</v>
      </c>
    </row>
    <row r="87" spans="1:12" ht="25.5" x14ac:dyDescent="0.2">
      <c r="A87" s="168" t="s">
        <v>616</v>
      </c>
      <c r="B87" s="22" t="s">
        <v>213</v>
      </c>
      <c r="C87" s="29">
        <v>13365160</v>
      </c>
      <c r="D87" s="27" t="str">
        <f t="shared" si="11"/>
        <v>N/A</v>
      </c>
      <c r="E87" s="29">
        <v>11800310</v>
      </c>
      <c r="F87" s="27" t="str">
        <f t="shared" si="12"/>
        <v>N/A</v>
      </c>
      <c r="G87" s="29">
        <v>9876704</v>
      </c>
      <c r="H87" s="27" t="str">
        <f t="shared" si="13"/>
        <v>N/A</v>
      </c>
      <c r="I87" s="8">
        <v>-11.7</v>
      </c>
      <c r="J87" s="8">
        <v>-16.3</v>
      </c>
      <c r="K87" s="28" t="s">
        <v>734</v>
      </c>
      <c r="L87" s="105" t="str">
        <f t="shared" si="14"/>
        <v>Yes</v>
      </c>
    </row>
    <row r="88" spans="1:12" x14ac:dyDescent="0.2">
      <c r="A88" s="168" t="s">
        <v>617</v>
      </c>
      <c r="B88" s="22" t="s">
        <v>213</v>
      </c>
      <c r="C88" s="23">
        <v>69646</v>
      </c>
      <c r="D88" s="27" t="str">
        <f t="shared" si="11"/>
        <v>N/A</v>
      </c>
      <c r="E88" s="23">
        <v>70076</v>
      </c>
      <c r="F88" s="27" t="str">
        <f t="shared" si="12"/>
        <v>N/A</v>
      </c>
      <c r="G88" s="23">
        <v>68789</v>
      </c>
      <c r="H88" s="27" t="str">
        <f t="shared" si="13"/>
        <v>N/A</v>
      </c>
      <c r="I88" s="8">
        <v>0.61739999999999995</v>
      </c>
      <c r="J88" s="8">
        <v>-1.84</v>
      </c>
      <c r="K88" s="28" t="s">
        <v>734</v>
      </c>
      <c r="L88" s="105" t="str">
        <f t="shared" si="14"/>
        <v>Yes</v>
      </c>
    </row>
    <row r="89" spans="1:12" x14ac:dyDescent="0.2">
      <c r="A89" s="168" t="s">
        <v>1424</v>
      </c>
      <c r="B89" s="22" t="s">
        <v>213</v>
      </c>
      <c r="C89" s="29">
        <v>191.90132958000001</v>
      </c>
      <c r="D89" s="27" t="str">
        <f t="shared" si="11"/>
        <v>N/A</v>
      </c>
      <c r="E89" s="29">
        <v>168.39303042</v>
      </c>
      <c r="F89" s="27" t="str">
        <f t="shared" si="12"/>
        <v>N/A</v>
      </c>
      <c r="G89" s="29">
        <v>143.57970023999999</v>
      </c>
      <c r="H89" s="27" t="str">
        <f t="shared" si="13"/>
        <v>N/A</v>
      </c>
      <c r="I89" s="8">
        <v>-12.3</v>
      </c>
      <c r="J89" s="8">
        <v>-14.7</v>
      </c>
      <c r="K89" s="28" t="s">
        <v>734</v>
      </c>
      <c r="L89" s="105" t="str">
        <f t="shared" si="14"/>
        <v>Yes</v>
      </c>
    </row>
    <row r="90" spans="1:12" x14ac:dyDescent="0.2">
      <c r="A90" s="168" t="s">
        <v>618</v>
      </c>
      <c r="B90" s="22" t="s">
        <v>213</v>
      </c>
      <c r="C90" s="29">
        <v>8992607</v>
      </c>
      <c r="D90" s="27" t="str">
        <f t="shared" si="11"/>
        <v>N/A</v>
      </c>
      <c r="E90" s="29">
        <v>7060975</v>
      </c>
      <c r="F90" s="27" t="str">
        <f t="shared" si="12"/>
        <v>N/A</v>
      </c>
      <c r="G90" s="29">
        <v>9751380</v>
      </c>
      <c r="H90" s="27" t="str">
        <f t="shared" si="13"/>
        <v>N/A</v>
      </c>
      <c r="I90" s="8">
        <v>-21.5</v>
      </c>
      <c r="J90" s="8">
        <v>38.1</v>
      </c>
      <c r="K90" s="28" t="s">
        <v>734</v>
      </c>
      <c r="L90" s="105" t="str">
        <f t="shared" si="14"/>
        <v>No</v>
      </c>
    </row>
    <row r="91" spans="1:12" x14ac:dyDescent="0.2">
      <c r="A91" s="168" t="s">
        <v>619</v>
      </c>
      <c r="B91" s="22" t="s">
        <v>213</v>
      </c>
      <c r="C91" s="23">
        <v>30694</v>
      </c>
      <c r="D91" s="27" t="str">
        <f t="shared" si="11"/>
        <v>N/A</v>
      </c>
      <c r="E91" s="23">
        <v>8329</v>
      </c>
      <c r="F91" s="27" t="str">
        <f t="shared" si="12"/>
        <v>N/A</v>
      </c>
      <c r="G91" s="23">
        <v>8323</v>
      </c>
      <c r="H91" s="27" t="str">
        <f t="shared" si="13"/>
        <v>N/A</v>
      </c>
      <c r="I91" s="8">
        <v>-72.900000000000006</v>
      </c>
      <c r="J91" s="8">
        <v>-7.1999999999999995E-2</v>
      </c>
      <c r="K91" s="28" t="s">
        <v>734</v>
      </c>
      <c r="L91" s="105" t="str">
        <f t="shared" si="14"/>
        <v>Yes</v>
      </c>
    </row>
    <row r="92" spans="1:12" x14ac:dyDescent="0.2">
      <c r="A92" s="168" t="s">
        <v>1425</v>
      </c>
      <c r="B92" s="22" t="s">
        <v>213</v>
      </c>
      <c r="C92" s="29">
        <v>292.97605394999999</v>
      </c>
      <c r="D92" s="27" t="str">
        <f t="shared" si="11"/>
        <v>N/A</v>
      </c>
      <c r="E92" s="29">
        <v>847.75783406999994</v>
      </c>
      <c r="F92" s="27" t="str">
        <f t="shared" si="12"/>
        <v>N/A</v>
      </c>
      <c r="G92" s="29">
        <v>1171.6184068</v>
      </c>
      <c r="H92" s="27" t="str">
        <f t="shared" si="13"/>
        <v>N/A</v>
      </c>
      <c r="I92" s="8">
        <v>189.4</v>
      </c>
      <c r="J92" s="8">
        <v>38.200000000000003</v>
      </c>
      <c r="K92" s="28" t="s">
        <v>734</v>
      </c>
      <c r="L92" s="105" t="str">
        <f t="shared" si="14"/>
        <v>No</v>
      </c>
    </row>
    <row r="93" spans="1:12" ht="25.5" x14ac:dyDescent="0.2">
      <c r="A93" s="168" t="s">
        <v>620</v>
      </c>
      <c r="B93" s="22" t="s">
        <v>213</v>
      </c>
      <c r="C93" s="29">
        <v>79008270</v>
      </c>
      <c r="D93" s="27" t="str">
        <f t="shared" si="11"/>
        <v>N/A</v>
      </c>
      <c r="E93" s="29">
        <v>81437447</v>
      </c>
      <c r="F93" s="27" t="str">
        <f t="shared" si="12"/>
        <v>N/A</v>
      </c>
      <c r="G93" s="29">
        <v>63863680</v>
      </c>
      <c r="H93" s="27" t="str">
        <f t="shared" si="13"/>
        <v>N/A</v>
      </c>
      <c r="I93" s="8">
        <v>3.0750000000000002</v>
      </c>
      <c r="J93" s="8">
        <v>-21.6</v>
      </c>
      <c r="K93" s="28" t="s">
        <v>734</v>
      </c>
      <c r="L93" s="105" t="str">
        <f t="shared" si="14"/>
        <v>Yes</v>
      </c>
    </row>
    <row r="94" spans="1:12" x14ac:dyDescent="0.2">
      <c r="A94" s="172" t="s">
        <v>621</v>
      </c>
      <c r="B94" s="23" t="s">
        <v>213</v>
      </c>
      <c r="C94" s="23">
        <v>39379</v>
      </c>
      <c r="D94" s="27" t="str">
        <f t="shared" si="11"/>
        <v>N/A</v>
      </c>
      <c r="E94" s="23">
        <v>38294</v>
      </c>
      <c r="F94" s="27" t="str">
        <f t="shared" si="12"/>
        <v>N/A</v>
      </c>
      <c r="G94" s="23">
        <v>35796</v>
      </c>
      <c r="H94" s="27" t="str">
        <f t="shared" si="13"/>
        <v>N/A</v>
      </c>
      <c r="I94" s="8">
        <v>-2.76</v>
      </c>
      <c r="J94" s="8">
        <v>-6.52</v>
      </c>
      <c r="K94" s="31" t="s">
        <v>734</v>
      </c>
      <c r="L94" s="105" t="str">
        <f t="shared" si="14"/>
        <v>Yes</v>
      </c>
    </row>
    <row r="95" spans="1:12" ht="25.5" x14ac:dyDescent="0.2">
      <c r="A95" s="168" t="s">
        <v>1426</v>
      </c>
      <c r="B95" s="22" t="s">
        <v>213</v>
      </c>
      <c r="C95" s="29">
        <v>2006.3554179</v>
      </c>
      <c r="D95" s="27" t="str">
        <f t="shared" si="11"/>
        <v>N/A</v>
      </c>
      <c r="E95" s="29">
        <v>2126.6372538999999</v>
      </c>
      <c r="F95" s="27" t="str">
        <f t="shared" si="12"/>
        <v>N/A</v>
      </c>
      <c r="G95" s="29">
        <v>1784.1010169000001</v>
      </c>
      <c r="H95" s="27" t="str">
        <f t="shared" si="13"/>
        <v>N/A</v>
      </c>
      <c r="I95" s="8">
        <v>5.9950000000000001</v>
      </c>
      <c r="J95" s="8">
        <v>-16.100000000000001</v>
      </c>
      <c r="K95" s="28" t="s">
        <v>734</v>
      </c>
      <c r="L95" s="105" t="str">
        <f t="shared" si="14"/>
        <v>Yes</v>
      </c>
    </row>
    <row r="96" spans="1:12" ht="25.5" x14ac:dyDescent="0.2">
      <c r="A96" s="168" t="s">
        <v>622</v>
      </c>
      <c r="B96" s="22" t="s">
        <v>213</v>
      </c>
      <c r="C96" s="29">
        <v>12654381</v>
      </c>
      <c r="D96" s="27" t="str">
        <f t="shared" si="11"/>
        <v>N/A</v>
      </c>
      <c r="E96" s="29">
        <v>13165778</v>
      </c>
      <c r="F96" s="27" t="str">
        <f t="shared" si="12"/>
        <v>N/A</v>
      </c>
      <c r="G96" s="29">
        <v>13343326</v>
      </c>
      <c r="H96" s="27" t="str">
        <f t="shared" si="13"/>
        <v>N/A</v>
      </c>
      <c r="I96" s="8">
        <v>4.0410000000000004</v>
      </c>
      <c r="J96" s="8">
        <v>1.349</v>
      </c>
      <c r="K96" s="28" t="s">
        <v>734</v>
      </c>
      <c r="L96" s="105" t="str">
        <f t="shared" si="14"/>
        <v>Yes</v>
      </c>
    </row>
    <row r="97" spans="1:12" x14ac:dyDescent="0.2">
      <c r="A97" s="168" t="s">
        <v>623</v>
      </c>
      <c r="B97" s="22" t="s">
        <v>213</v>
      </c>
      <c r="C97" s="23">
        <v>24518</v>
      </c>
      <c r="D97" s="27" t="str">
        <f t="shared" si="11"/>
        <v>N/A</v>
      </c>
      <c r="E97" s="23">
        <v>25034</v>
      </c>
      <c r="F97" s="27" t="str">
        <f t="shared" si="12"/>
        <v>N/A</v>
      </c>
      <c r="G97" s="23">
        <v>26221</v>
      </c>
      <c r="H97" s="27" t="str">
        <f t="shared" si="13"/>
        <v>N/A</v>
      </c>
      <c r="I97" s="8">
        <v>2.105</v>
      </c>
      <c r="J97" s="8">
        <v>4.742</v>
      </c>
      <c r="K97" s="28" t="s">
        <v>734</v>
      </c>
      <c r="L97" s="105" t="str">
        <f t="shared" si="14"/>
        <v>Yes</v>
      </c>
    </row>
    <row r="98" spans="1:12" ht="25.5" x14ac:dyDescent="0.2">
      <c r="A98" s="168" t="s">
        <v>1427</v>
      </c>
      <c r="B98" s="22" t="s">
        <v>213</v>
      </c>
      <c r="C98" s="29">
        <v>516.12615220999999</v>
      </c>
      <c r="D98" s="27" t="str">
        <f t="shared" si="11"/>
        <v>N/A</v>
      </c>
      <c r="E98" s="29">
        <v>525.91587441000001</v>
      </c>
      <c r="F98" s="27" t="str">
        <f t="shared" si="12"/>
        <v>N/A</v>
      </c>
      <c r="G98" s="29">
        <v>508.87937149999999</v>
      </c>
      <c r="H98" s="27" t="str">
        <f t="shared" si="13"/>
        <v>N/A</v>
      </c>
      <c r="I98" s="8">
        <v>1.897</v>
      </c>
      <c r="J98" s="8">
        <v>-3.24</v>
      </c>
      <c r="K98" s="28" t="s">
        <v>734</v>
      </c>
      <c r="L98" s="105" t="str">
        <f t="shared" si="14"/>
        <v>Yes</v>
      </c>
    </row>
    <row r="99" spans="1:12" ht="25.5" x14ac:dyDescent="0.2">
      <c r="A99" s="168" t="s">
        <v>624</v>
      </c>
      <c r="B99" s="22" t="s">
        <v>213</v>
      </c>
      <c r="C99" s="29">
        <v>77424550</v>
      </c>
      <c r="D99" s="27" t="str">
        <f t="shared" si="11"/>
        <v>N/A</v>
      </c>
      <c r="E99" s="29">
        <v>78803411</v>
      </c>
      <c r="F99" s="27" t="str">
        <f t="shared" si="12"/>
        <v>N/A</v>
      </c>
      <c r="G99" s="29">
        <v>74614985</v>
      </c>
      <c r="H99" s="27" t="str">
        <f t="shared" si="13"/>
        <v>N/A</v>
      </c>
      <c r="I99" s="8">
        <v>1.7809999999999999</v>
      </c>
      <c r="J99" s="8">
        <v>-5.32</v>
      </c>
      <c r="K99" s="28" t="s">
        <v>734</v>
      </c>
      <c r="L99" s="105" t="str">
        <f t="shared" si="14"/>
        <v>Yes</v>
      </c>
    </row>
    <row r="100" spans="1:12" x14ac:dyDescent="0.2">
      <c r="A100" s="168" t="s">
        <v>625</v>
      </c>
      <c r="B100" s="22" t="s">
        <v>213</v>
      </c>
      <c r="C100" s="23">
        <v>17802</v>
      </c>
      <c r="D100" s="27" t="str">
        <f t="shared" si="11"/>
        <v>N/A</v>
      </c>
      <c r="E100" s="23">
        <v>17609</v>
      </c>
      <c r="F100" s="27" t="str">
        <f t="shared" si="12"/>
        <v>N/A</v>
      </c>
      <c r="G100" s="23">
        <v>17406</v>
      </c>
      <c r="H100" s="27" t="str">
        <f t="shared" si="13"/>
        <v>N/A</v>
      </c>
      <c r="I100" s="8">
        <v>-1.08</v>
      </c>
      <c r="J100" s="8">
        <v>-1.1499999999999999</v>
      </c>
      <c r="K100" s="28" t="s">
        <v>734</v>
      </c>
      <c r="L100" s="105" t="str">
        <f t="shared" si="14"/>
        <v>Yes</v>
      </c>
    </row>
    <row r="101" spans="1:12" ht="25.5" x14ac:dyDescent="0.2">
      <c r="A101" s="168" t="s">
        <v>1428</v>
      </c>
      <c r="B101" s="22" t="s">
        <v>213</v>
      </c>
      <c r="C101" s="29">
        <v>4349.2051455000001</v>
      </c>
      <c r="D101" s="27" t="str">
        <f t="shared" si="11"/>
        <v>N/A</v>
      </c>
      <c r="E101" s="29">
        <v>4475.1780907000002</v>
      </c>
      <c r="F101" s="27" t="str">
        <f t="shared" si="12"/>
        <v>N/A</v>
      </c>
      <c r="G101" s="29">
        <v>4286.7393427999996</v>
      </c>
      <c r="H101" s="27" t="str">
        <f t="shared" si="13"/>
        <v>N/A</v>
      </c>
      <c r="I101" s="8">
        <v>2.8959999999999999</v>
      </c>
      <c r="J101" s="8">
        <v>-4.21</v>
      </c>
      <c r="K101" s="28" t="s">
        <v>734</v>
      </c>
      <c r="L101" s="105" t="str">
        <f t="shared" si="14"/>
        <v>Yes</v>
      </c>
    </row>
    <row r="102" spans="1:12" ht="25.5" x14ac:dyDescent="0.2">
      <c r="A102" s="168" t="s">
        <v>626</v>
      </c>
      <c r="B102" s="22" t="s">
        <v>213</v>
      </c>
      <c r="C102" s="29">
        <v>58007265</v>
      </c>
      <c r="D102" s="27" t="str">
        <f t="shared" si="11"/>
        <v>N/A</v>
      </c>
      <c r="E102" s="29">
        <v>62966611</v>
      </c>
      <c r="F102" s="27" t="str">
        <f t="shared" si="12"/>
        <v>N/A</v>
      </c>
      <c r="G102" s="29">
        <v>60476618</v>
      </c>
      <c r="H102" s="27" t="str">
        <f t="shared" si="13"/>
        <v>N/A</v>
      </c>
      <c r="I102" s="8">
        <v>8.5500000000000007</v>
      </c>
      <c r="J102" s="8">
        <v>-3.95</v>
      </c>
      <c r="K102" s="28" t="s">
        <v>734</v>
      </c>
      <c r="L102" s="105" t="str">
        <f t="shared" si="14"/>
        <v>Yes</v>
      </c>
    </row>
    <row r="103" spans="1:12" ht="25.5" x14ac:dyDescent="0.2">
      <c r="A103" s="168" t="s">
        <v>627</v>
      </c>
      <c r="B103" s="22" t="s">
        <v>213</v>
      </c>
      <c r="C103" s="23">
        <v>20690</v>
      </c>
      <c r="D103" s="27" t="str">
        <f t="shared" si="11"/>
        <v>N/A</v>
      </c>
      <c r="E103" s="23">
        <v>20934</v>
      </c>
      <c r="F103" s="27" t="str">
        <f t="shared" si="12"/>
        <v>N/A</v>
      </c>
      <c r="G103" s="23">
        <v>21289</v>
      </c>
      <c r="H103" s="27" t="str">
        <f t="shared" si="13"/>
        <v>N/A</v>
      </c>
      <c r="I103" s="8">
        <v>1.179</v>
      </c>
      <c r="J103" s="8">
        <v>1.696</v>
      </c>
      <c r="K103" s="28" t="s">
        <v>734</v>
      </c>
      <c r="L103" s="105" t="str">
        <f t="shared" si="14"/>
        <v>Yes</v>
      </c>
    </row>
    <row r="104" spans="1:12" ht="25.5" x14ac:dyDescent="0.2">
      <c r="A104" s="168" t="s">
        <v>1429</v>
      </c>
      <c r="B104" s="22" t="s">
        <v>213</v>
      </c>
      <c r="C104" s="29">
        <v>2803.6377477000001</v>
      </c>
      <c r="D104" s="27" t="str">
        <f t="shared" si="11"/>
        <v>N/A</v>
      </c>
      <c r="E104" s="29">
        <v>3007.8633324000002</v>
      </c>
      <c r="F104" s="27" t="str">
        <f t="shared" si="12"/>
        <v>N/A</v>
      </c>
      <c r="G104" s="29">
        <v>2840.7448917000002</v>
      </c>
      <c r="H104" s="27" t="str">
        <f t="shared" si="13"/>
        <v>N/A</v>
      </c>
      <c r="I104" s="8">
        <v>7.2839999999999998</v>
      </c>
      <c r="J104" s="8">
        <v>-5.56</v>
      </c>
      <c r="K104" s="28" t="s">
        <v>734</v>
      </c>
      <c r="L104" s="105" t="str">
        <f t="shared" si="14"/>
        <v>Yes</v>
      </c>
    </row>
    <row r="105" spans="1:12" ht="25.5" x14ac:dyDescent="0.2">
      <c r="A105" s="168" t="s">
        <v>628</v>
      </c>
      <c r="B105" s="22" t="s">
        <v>213</v>
      </c>
      <c r="C105" s="29">
        <v>0</v>
      </c>
      <c r="D105" s="27" t="str">
        <f t="shared" si="11"/>
        <v>N/A</v>
      </c>
      <c r="E105" s="29">
        <v>0</v>
      </c>
      <c r="F105" s="27" t="str">
        <f t="shared" si="12"/>
        <v>N/A</v>
      </c>
      <c r="G105" s="29">
        <v>872453</v>
      </c>
      <c r="H105" s="27" t="str">
        <f t="shared" si="13"/>
        <v>N/A</v>
      </c>
      <c r="I105" s="8" t="s">
        <v>1748</v>
      </c>
      <c r="J105" s="8" t="s">
        <v>1748</v>
      </c>
      <c r="K105" s="28" t="s">
        <v>734</v>
      </c>
      <c r="L105" s="105" t="str">
        <f t="shared" si="14"/>
        <v>N/A</v>
      </c>
    </row>
    <row r="106" spans="1:12" x14ac:dyDescent="0.2">
      <c r="A106" s="168" t="s">
        <v>629</v>
      </c>
      <c r="B106" s="22" t="s">
        <v>213</v>
      </c>
      <c r="C106" s="23">
        <v>0</v>
      </c>
      <c r="D106" s="27" t="str">
        <f t="shared" si="11"/>
        <v>N/A</v>
      </c>
      <c r="E106" s="23">
        <v>0</v>
      </c>
      <c r="F106" s="27" t="str">
        <f t="shared" si="12"/>
        <v>N/A</v>
      </c>
      <c r="G106" s="23">
        <v>2376</v>
      </c>
      <c r="H106" s="27" t="str">
        <f t="shared" si="13"/>
        <v>N/A</v>
      </c>
      <c r="I106" s="8" t="s">
        <v>1748</v>
      </c>
      <c r="J106" s="8" t="s">
        <v>1748</v>
      </c>
      <c r="K106" s="28" t="s">
        <v>734</v>
      </c>
      <c r="L106" s="105" t="str">
        <f t="shared" si="14"/>
        <v>N/A</v>
      </c>
    </row>
    <row r="107" spans="1:12" ht="25.5" x14ac:dyDescent="0.2">
      <c r="A107" s="168" t="s">
        <v>1430</v>
      </c>
      <c r="B107" s="22" t="s">
        <v>213</v>
      </c>
      <c r="C107" s="29" t="s">
        <v>1748</v>
      </c>
      <c r="D107" s="27" t="str">
        <f t="shared" si="11"/>
        <v>N/A</v>
      </c>
      <c r="E107" s="29" t="s">
        <v>1748</v>
      </c>
      <c r="F107" s="27" t="str">
        <f t="shared" si="12"/>
        <v>N/A</v>
      </c>
      <c r="G107" s="29">
        <v>367.19402357000001</v>
      </c>
      <c r="H107" s="27" t="str">
        <f t="shared" si="13"/>
        <v>N/A</v>
      </c>
      <c r="I107" s="8" t="s">
        <v>1748</v>
      </c>
      <c r="J107" s="8" t="s">
        <v>1748</v>
      </c>
      <c r="K107" s="28" t="s">
        <v>734</v>
      </c>
      <c r="L107" s="105" t="str">
        <f t="shared" si="14"/>
        <v>N/A</v>
      </c>
    </row>
    <row r="108" spans="1:12" ht="25.5" x14ac:dyDescent="0.2">
      <c r="A108" s="168" t="s">
        <v>630</v>
      </c>
      <c r="B108" s="22" t="s">
        <v>213</v>
      </c>
      <c r="C108" s="29">
        <v>1127866</v>
      </c>
      <c r="D108" s="27" t="str">
        <f t="shared" si="11"/>
        <v>N/A</v>
      </c>
      <c r="E108" s="29">
        <v>1058945</v>
      </c>
      <c r="F108" s="27" t="str">
        <f t="shared" si="12"/>
        <v>N/A</v>
      </c>
      <c r="G108" s="29">
        <v>804548</v>
      </c>
      <c r="H108" s="27" t="str">
        <f t="shared" si="13"/>
        <v>N/A</v>
      </c>
      <c r="I108" s="8">
        <v>-6.11</v>
      </c>
      <c r="J108" s="8">
        <v>-24</v>
      </c>
      <c r="K108" s="28" t="s">
        <v>734</v>
      </c>
      <c r="L108" s="105" t="str">
        <f t="shared" si="14"/>
        <v>Yes</v>
      </c>
    </row>
    <row r="109" spans="1:12" x14ac:dyDescent="0.2">
      <c r="A109" s="168" t="s">
        <v>631</v>
      </c>
      <c r="B109" s="22" t="s">
        <v>213</v>
      </c>
      <c r="C109" s="23">
        <v>2264</v>
      </c>
      <c r="D109" s="27" t="str">
        <f t="shared" si="11"/>
        <v>N/A</v>
      </c>
      <c r="E109" s="23">
        <v>2326</v>
      </c>
      <c r="F109" s="27" t="str">
        <f t="shared" si="12"/>
        <v>N/A</v>
      </c>
      <c r="G109" s="23">
        <v>1672</v>
      </c>
      <c r="H109" s="27" t="str">
        <f t="shared" si="13"/>
        <v>N/A</v>
      </c>
      <c r="I109" s="8">
        <v>2.7389999999999999</v>
      </c>
      <c r="J109" s="8">
        <v>-28.1</v>
      </c>
      <c r="K109" s="28" t="s">
        <v>734</v>
      </c>
      <c r="L109" s="105" t="str">
        <f t="shared" si="14"/>
        <v>Yes</v>
      </c>
    </row>
    <row r="110" spans="1:12" ht="25.5" x14ac:dyDescent="0.2">
      <c r="A110" s="168" t="s">
        <v>1431</v>
      </c>
      <c r="B110" s="22" t="s">
        <v>213</v>
      </c>
      <c r="C110" s="29">
        <v>498.17402827000001</v>
      </c>
      <c r="D110" s="27" t="str">
        <f t="shared" si="11"/>
        <v>N/A</v>
      </c>
      <c r="E110" s="29">
        <v>455.26440241</v>
      </c>
      <c r="F110" s="27" t="str">
        <f t="shared" si="12"/>
        <v>N/A</v>
      </c>
      <c r="G110" s="29">
        <v>481.18899521999998</v>
      </c>
      <c r="H110" s="27" t="str">
        <f t="shared" si="13"/>
        <v>N/A</v>
      </c>
      <c r="I110" s="8">
        <v>-8.61</v>
      </c>
      <c r="J110" s="8">
        <v>5.694</v>
      </c>
      <c r="K110" s="28" t="s">
        <v>734</v>
      </c>
      <c r="L110" s="105" t="str">
        <f t="shared" si="14"/>
        <v>Yes</v>
      </c>
    </row>
    <row r="111" spans="1:12" ht="25.5" x14ac:dyDescent="0.2">
      <c r="A111" s="168" t="s">
        <v>632</v>
      </c>
      <c r="B111" s="22" t="s">
        <v>213</v>
      </c>
      <c r="C111" s="29">
        <v>70978</v>
      </c>
      <c r="D111" s="27" t="str">
        <f t="shared" si="11"/>
        <v>N/A</v>
      </c>
      <c r="E111" s="29">
        <v>28091</v>
      </c>
      <c r="F111" s="27" t="str">
        <f t="shared" si="12"/>
        <v>N/A</v>
      </c>
      <c r="G111" s="29">
        <v>0</v>
      </c>
      <c r="H111" s="27" t="str">
        <f t="shared" si="13"/>
        <v>N/A</v>
      </c>
      <c r="I111" s="8">
        <v>-60.4</v>
      </c>
      <c r="J111" s="8">
        <v>-100</v>
      </c>
      <c r="K111" s="28" t="s">
        <v>734</v>
      </c>
      <c r="L111" s="105" t="str">
        <f t="shared" si="14"/>
        <v>No</v>
      </c>
    </row>
    <row r="112" spans="1:12" x14ac:dyDescent="0.2">
      <c r="A112" s="168" t="s">
        <v>633</v>
      </c>
      <c r="B112" s="22" t="s">
        <v>213</v>
      </c>
      <c r="C112" s="23">
        <v>11</v>
      </c>
      <c r="D112" s="27" t="str">
        <f t="shared" si="11"/>
        <v>N/A</v>
      </c>
      <c r="E112" s="23">
        <v>11</v>
      </c>
      <c r="F112" s="27" t="str">
        <f t="shared" si="12"/>
        <v>N/A</v>
      </c>
      <c r="G112" s="23">
        <v>0</v>
      </c>
      <c r="H112" s="27" t="str">
        <f t="shared" si="13"/>
        <v>N/A</v>
      </c>
      <c r="I112" s="8">
        <v>-75</v>
      </c>
      <c r="J112" s="8">
        <v>-100</v>
      </c>
      <c r="K112" s="28" t="s">
        <v>734</v>
      </c>
      <c r="L112" s="105" t="str">
        <f t="shared" si="14"/>
        <v>No</v>
      </c>
    </row>
    <row r="113" spans="1:12" x14ac:dyDescent="0.2">
      <c r="A113" s="168" t="s">
        <v>1432</v>
      </c>
      <c r="B113" s="22" t="s">
        <v>213</v>
      </c>
      <c r="C113" s="29">
        <v>8872.25</v>
      </c>
      <c r="D113" s="27" t="str">
        <f t="shared" si="11"/>
        <v>N/A</v>
      </c>
      <c r="E113" s="29">
        <v>14045.5</v>
      </c>
      <c r="F113" s="27" t="str">
        <f t="shared" si="12"/>
        <v>N/A</v>
      </c>
      <c r="G113" s="29" t="s">
        <v>1748</v>
      </c>
      <c r="H113" s="27" t="str">
        <f t="shared" si="13"/>
        <v>N/A</v>
      </c>
      <c r="I113" s="8">
        <v>58.31</v>
      </c>
      <c r="J113" s="8" t="s">
        <v>1748</v>
      </c>
      <c r="K113" s="28" t="s">
        <v>734</v>
      </c>
      <c r="L113" s="105" t="str">
        <f t="shared" si="14"/>
        <v>N/A</v>
      </c>
    </row>
    <row r="114" spans="1:12" ht="25.5" x14ac:dyDescent="0.2">
      <c r="A114" s="168" t="s">
        <v>634</v>
      </c>
      <c r="B114" s="22" t="s">
        <v>213</v>
      </c>
      <c r="C114" s="29">
        <v>58741</v>
      </c>
      <c r="D114" s="27" t="str">
        <f t="shared" si="11"/>
        <v>N/A</v>
      </c>
      <c r="E114" s="29">
        <v>41234</v>
      </c>
      <c r="F114" s="27" t="str">
        <f t="shared" si="12"/>
        <v>N/A</v>
      </c>
      <c r="G114" s="29">
        <v>33623</v>
      </c>
      <c r="H114" s="27" t="str">
        <f t="shared" si="13"/>
        <v>N/A</v>
      </c>
      <c r="I114" s="8">
        <v>-29.8</v>
      </c>
      <c r="J114" s="8">
        <v>-18.5</v>
      </c>
      <c r="K114" s="28" t="s">
        <v>734</v>
      </c>
      <c r="L114" s="105" t="str">
        <f>IF(J114="Div by 0", "N/A", IF(OR(J114="N/A",K114="N/A"),"N/A", IF(J114&gt;VALUE(MID(K114,1,2)), "No", IF(J114&lt;-1*VALUE(MID(K114,1,2)), "No", "Yes"))))</f>
        <v>Yes</v>
      </c>
    </row>
    <row r="115" spans="1:12" x14ac:dyDescent="0.2">
      <c r="A115" s="168" t="s">
        <v>635</v>
      </c>
      <c r="B115" s="22" t="s">
        <v>213</v>
      </c>
      <c r="C115" s="23">
        <v>723</v>
      </c>
      <c r="D115" s="27" t="str">
        <f t="shared" si="11"/>
        <v>N/A</v>
      </c>
      <c r="E115" s="23">
        <v>676</v>
      </c>
      <c r="F115" s="27" t="str">
        <f t="shared" si="12"/>
        <v>N/A</v>
      </c>
      <c r="G115" s="23">
        <v>506</v>
      </c>
      <c r="H115" s="27" t="str">
        <f t="shared" si="13"/>
        <v>N/A</v>
      </c>
      <c r="I115" s="8">
        <v>-6.5</v>
      </c>
      <c r="J115" s="8">
        <v>-25.1</v>
      </c>
      <c r="K115" s="28" t="s">
        <v>734</v>
      </c>
      <c r="L115" s="105" t="str">
        <f t="shared" ref="L115:L119" si="15">IF(J115="Div by 0", "N/A", IF(OR(J115="N/A",K115="N/A"),"N/A", IF(J115&gt;VALUE(MID(K115,1,2)), "No", IF(J115&lt;-1*VALUE(MID(K115,1,2)), "No", "Yes"))))</f>
        <v>Yes</v>
      </c>
    </row>
    <row r="116" spans="1:12" ht="25.5" x14ac:dyDescent="0.2">
      <c r="A116" s="168" t="s">
        <v>1433</v>
      </c>
      <c r="B116" s="22" t="s">
        <v>213</v>
      </c>
      <c r="C116" s="29">
        <v>81.246196404000003</v>
      </c>
      <c r="D116" s="27" t="str">
        <f t="shared" si="11"/>
        <v>N/A</v>
      </c>
      <c r="E116" s="29">
        <v>60.997041420000002</v>
      </c>
      <c r="F116" s="27" t="str">
        <f t="shared" si="12"/>
        <v>N/A</v>
      </c>
      <c r="G116" s="29">
        <v>66.448616600999998</v>
      </c>
      <c r="H116" s="27" t="str">
        <f t="shared" si="13"/>
        <v>N/A</v>
      </c>
      <c r="I116" s="8">
        <v>-24.9</v>
      </c>
      <c r="J116" s="8">
        <v>8.9369999999999994</v>
      </c>
      <c r="K116" s="28" t="s">
        <v>734</v>
      </c>
      <c r="L116" s="105" t="str">
        <f t="shared" si="15"/>
        <v>Yes</v>
      </c>
    </row>
    <row r="117" spans="1:12" ht="25.5" x14ac:dyDescent="0.2">
      <c r="A117" s="168" t="s">
        <v>636</v>
      </c>
      <c r="B117" s="22" t="s">
        <v>213</v>
      </c>
      <c r="C117" s="29">
        <v>0</v>
      </c>
      <c r="D117" s="27" t="str">
        <f t="shared" si="11"/>
        <v>N/A</v>
      </c>
      <c r="E117" s="29">
        <v>0</v>
      </c>
      <c r="F117" s="27" t="str">
        <f t="shared" si="12"/>
        <v>N/A</v>
      </c>
      <c r="G117" s="29">
        <v>0</v>
      </c>
      <c r="H117" s="27" t="str">
        <f t="shared" si="13"/>
        <v>N/A</v>
      </c>
      <c r="I117" s="8" t="s">
        <v>1748</v>
      </c>
      <c r="J117" s="8" t="s">
        <v>1748</v>
      </c>
      <c r="K117" s="28" t="s">
        <v>734</v>
      </c>
      <c r="L117" s="105" t="str">
        <f t="shared" si="15"/>
        <v>N/A</v>
      </c>
    </row>
    <row r="118" spans="1:12" x14ac:dyDescent="0.2">
      <c r="A118" s="168" t="s">
        <v>637</v>
      </c>
      <c r="B118" s="22" t="s">
        <v>213</v>
      </c>
      <c r="C118" s="23">
        <v>0</v>
      </c>
      <c r="D118" s="27" t="str">
        <f t="shared" si="11"/>
        <v>N/A</v>
      </c>
      <c r="E118" s="23">
        <v>0</v>
      </c>
      <c r="F118" s="27" t="str">
        <f t="shared" si="12"/>
        <v>N/A</v>
      </c>
      <c r="G118" s="23">
        <v>0</v>
      </c>
      <c r="H118" s="27" t="str">
        <f t="shared" si="13"/>
        <v>N/A</v>
      </c>
      <c r="I118" s="8" t="s">
        <v>1748</v>
      </c>
      <c r="J118" s="8" t="s">
        <v>1748</v>
      </c>
      <c r="K118" s="28" t="s">
        <v>734</v>
      </c>
      <c r="L118" s="105" t="str">
        <f t="shared" si="15"/>
        <v>N/A</v>
      </c>
    </row>
    <row r="119" spans="1:12" ht="25.5" x14ac:dyDescent="0.2">
      <c r="A119" s="168" t="s">
        <v>1434</v>
      </c>
      <c r="B119" s="22" t="s">
        <v>213</v>
      </c>
      <c r="C119" s="29" t="s">
        <v>1748</v>
      </c>
      <c r="D119" s="27" t="str">
        <f t="shared" si="11"/>
        <v>N/A</v>
      </c>
      <c r="E119" s="29" t="s">
        <v>1748</v>
      </c>
      <c r="F119" s="27" t="str">
        <f t="shared" si="12"/>
        <v>N/A</v>
      </c>
      <c r="G119" s="29" t="s">
        <v>1748</v>
      </c>
      <c r="H119" s="27" t="str">
        <f t="shared" si="13"/>
        <v>N/A</v>
      </c>
      <c r="I119" s="8" t="s">
        <v>1748</v>
      </c>
      <c r="J119" s="8" t="s">
        <v>1748</v>
      </c>
      <c r="K119" s="28" t="s">
        <v>734</v>
      </c>
      <c r="L119" s="105" t="str">
        <f t="shared" si="15"/>
        <v>N/A</v>
      </c>
    </row>
    <row r="120" spans="1:12" ht="25.5" x14ac:dyDescent="0.2">
      <c r="A120" s="168" t="s">
        <v>638</v>
      </c>
      <c r="B120" s="22" t="s">
        <v>213</v>
      </c>
      <c r="C120" s="29">
        <v>21885400</v>
      </c>
      <c r="D120" s="27" t="str">
        <f t="shared" si="11"/>
        <v>N/A</v>
      </c>
      <c r="E120" s="29">
        <v>23324158</v>
      </c>
      <c r="F120" s="27" t="str">
        <f t="shared" si="12"/>
        <v>N/A</v>
      </c>
      <c r="G120" s="29">
        <v>23730876</v>
      </c>
      <c r="H120" s="27" t="str">
        <f t="shared" si="13"/>
        <v>N/A</v>
      </c>
      <c r="I120" s="8">
        <v>6.5739999999999998</v>
      </c>
      <c r="J120" s="8">
        <v>1.744</v>
      </c>
      <c r="K120" s="28" t="s">
        <v>734</v>
      </c>
      <c r="L120" s="105" t="str">
        <f t="shared" ref="L120:L131" si="16">IF(J120="Div by 0", "N/A", IF(K120="N/A","N/A", IF(J120&gt;VALUE(MID(K120,1,2)), "No", IF(J120&lt;-1*VALUE(MID(K120,1,2)), "No", "Yes"))))</f>
        <v>Yes</v>
      </c>
    </row>
    <row r="121" spans="1:12" ht="25.5" x14ac:dyDescent="0.2">
      <c r="A121" s="168" t="s">
        <v>639</v>
      </c>
      <c r="B121" s="22" t="s">
        <v>213</v>
      </c>
      <c r="C121" s="23">
        <v>31315</v>
      </c>
      <c r="D121" s="27" t="str">
        <f t="shared" si="11"/>
        <v>N/A</v>
      </c>
      <c r="E121" s="23">
        <v>33262</v>
      </c>
      <c r="F121" s="27" t="str">
        <f t="shared" si="12"/>
        <v>N/A</v>
      </c>
      <c r="G121" s="23">
        <v>45250</v>
      </c>
      <c r="H121" s="27" t="str">
        <f t="shared" si="13"/>
        <v>N/A</v>
      </c>
      <c r="I121" s="8">
        <v>6.2169999999999996</v>
      </c>
      <c r="J121" s="8">
        <v>36.04</v>
      </c>
      <c r="K121" s="28" t="s">
        <v>734</v>
      </c>
      <c r="L121" s="105" t="str">
        <f t="shared" si="16"/>
        <v>No</v>
      </c>
    </row>
    <row r="122" spans="1:12" ht="25.5" x14ac:dyDescent="0.2">
      <c r="A122" s="168" t="s">
        <v>1435</v>
      </c>
      <c r="B122" s="22" t="s">
        <v>213</v>
      </c>
      <c r="C122" s="29">
        <v>698.87913141000001</v>
      </c>
      <c r="D122" s="27" t="str">
        <f t="shared" si="11"/>
        <v>N/A</v>
      </c>
      <c r="E122" s="29">
        <v>701.22536228000001</v>
      </c>
      <c r="F122" s="27" t="str">
        <f t="shared" si="12"/>
        <v>N/A</v>
      </c>
      <c r="G122" s="29">
        <v>524.43924861999994</v>
      </c>
      <c r="H122" s="27" t="str">
        <f t="shared" si="13"/>
        <v>N/A</v>
      </c>
      <c r="I122" s="8">
        <v>0.3357</v>
      </c>
      <c r="J122" s="8">
        <v>-25.2</v>
      </c>
      <c r="K122" s="28" t="s">
        <v>734</v>
      </c>
      <c r="L122" s="105" t="str">
        <f t="shared" si="16"/>
        <v>Yes</v>
      </c>
    </row>
    <row r="123" spans="1:12" ht="25.5" x14ac:dyDescent="0.2">
      <c r="A123" s="168" t="s">
        <v>640</v>
      </c>
      <c r="B123" s="22" t="s">
        <v>213</v>
      </c>
      <c r="C123" s="29">
        <v>131891914</v>
      </c>
      <c r="D123" s="27" t="str">
        <f t="shared" ref="D123:D131" si="17">IF($B123="N/A","N/A",IF(C123&gt;10,"No",IF(C123&lt;-10,"No","Yes")))</f>
        <v>N/A</v>
      </c>
      <c r="E123" s="29">
        <v>138550484</v>
      </c>
      <c r="F123" s="27" t="str">
        <f t="shared" ref="F123:F131" si="18">IF($B123="N/A","N/A",IF(E123&gt;10,"No",IF(E123&lt;-10,"No","Yes")))</f>
        <v>N/A</v>
      </c>
      <c r="G123" s="29">
        <v>143572921</v>
      </c>
      <c r="H123" s="27" t="str">
        <f t="shared" ref="H123:H131" si="19">IF($B123="N/A","N/A",IF(G123&gt;10,"No",IF(G123&lt;-10,"No","Yes")))</f>
        <v>N/A</v>
      </c>
      <c r="I123" s="8">
        <v>5.0490000000000004</v>
      </c>
      <c r="J123" s="8">
        <v>3.625</v>
      </c>
      <c r="K123" s="28" t="s">
        <v>734</v>
      </c>
      <c r="L123" s="105" t="str">
        <f t="shared" si="16"/>
        <v>Yes</v>
      </c>
    </row>
    <row r="124" spans="1:12" x14ac:dyDescent="0.2">
      <c r="A124" s="168" t="s">
        <v>641</v>
      </c>
      <c r="B124" s="22" t="s">
        <v>213</v>
      </c>
      <c r="C124" s="23">
        <v>3136</v>
      </c>
      <c r="D124" s="27" t="str">
        <f t="shared" si="17"/>
        <v>N/A</v>
      </c>
      <c r="E124" s="23">
        <v>3132</v>
      </c>
      <c r="F124" s="27" t="str">
        <f t="shared" si="18"/>
        <v>N/A</v>
      </c>
      <c r="G124" s="23">
        <v>2875</v>
      </c>
      <c r="H124" s="27" t="str">
        <f t="shared" si="19"/>
        <v>N/A</v>
      </c>
      <c r="I124" s="8">
        <v>-0.128</v>
      </c>
      <c r="J124" s="8">
        <v>-8.2100000000000009</v>
      </c>
      <c r="K124" s="28" t="s">
        <v>734</v>
      </c>
      <c r="L124" s="105" t="str">
        <f t="shared" si="16"/>
        <v>Yes</v>
      </c>
    </row>
    <row r="125" spans="1:12" ht="25.5" x14ac:dyDescent="0.2">
      <c r="A125" s="168" t="s">
        <v>1436</v>
      </c>
      <c r="B125" s="22" t="s">
        <v>213</v>
      </c>
      <c r="C125" s="29">
        <v>42057.370536000002</v>
      </c>
      <c r="D125" s="27" t="str">
        <f t="shared" si="17"/>
        <v>N/A</v>
      </c>
      <c r="E125" s="29">
        <v>44237.063857000001</v>
      </c>
      <c r="F125" s="27" t="str">
        <f t="shared" si="18"/>
        <v>N/A</v>
      </c>
      <c r="G125" s="29">
        <v>49938.407304</v>
      </c>
      <c r="H125" s="27" t="str">
        <f t="shared" si="19"/>
        <v>N/A</v>
      </c>
      <c r="I125" s="8">
        <v>5.1829999999999998</v>
      </c>
      <c r="J125" s="8">
        <v>12.89</v>
      </c>
      <c r="K125" s="28" t="s">
        <v>734</v>
      </c>
      <c r="L125" s="105" t="str">
        <f t="shared" si="16"/>
        <v>Yes</v>
      </c>
    </row>
    <row r="126" spans="1:12" ht="25.5" x14ac:dyDescent="0.2">
      <c r="A126" s="168" t="s">
        <v>642</v>
      </c>
      <c r="B126" s="22" t="s">
        <v>213</v>
      </c>
      <c r="C126" s="29">
        <v>34078717</v>
      </c>
      <c r="D126" s="27" t="str">
        <f t="shared" si="17"/>
        <v>N/A</v>
      </c>
      <c r="E126" s="29">
        <v>33585964</v>
      </c>
      <c r="F126" s="27" t="str">
        <f t="shared" si="18"/>
        <v>N/A</v>
      </c>
      <c r="G126" s="29">
        <v>33439272</v>
      </c>
      <c r="H126" s="27" t="str">
        <f t="shared" si="19"/>
        <v>N/A</v>
      </c>
      <c r="I126" s="8">
        <v>-1.45</v>
      </c>
      <c r="J126" s="8">
        <v>-0.437</v>
      </c>
      <c r="K126" s="28" t="s">
        <v>734</v>
      </c>
      <c r="L126" s="105" t="str">
        <f t="shared" si="16"/>
        <v>Yes</v>
      </c>
    </row>
    <row r="127" spans="1:12" x14ac:dyDescent="0.2">
      <c r="A127" s="168" t="s">
        <v>643</v>
      </c>
      <c r="B127" s="22" t="s">
        <v>213</v>
      </c>
      <c r="C127" s="23">
        <v>13885</v>
      </c>
      <c r="D127" s="27" t="str">
        <f t="shared" si="17"/>
        <v>N/A</v>
      </c>
      <c r="E127" s="23">
        <v>13809</v>
      </c>
      <c r="F127" s="27" t="str">
        <f t="shared" si="18"/>
        <v>N/A</v>
      </c>
      <c r="G127" s="23">
        <v>17209</v>
      </c>
      <c r="H127" s="27" t="str">
        <f t="shared" si="19"/>
        <v>N/A</v>
      </c>
      <c r="I127" s="8">
        <v>-0.54700000000000004</v>
      </c>
      <c r="J127" s="8">
        <v>24.62</v>
      </c>
      <c r="K127" s="28" t="s">
        <v>734</v>
      </c>
      <c r="L127" s="105" t="str">
        <f t="shared" si="16"/>
        <v>Yes</v>
      </c>
    </row>
    <row r="128" spans="1:12" ht="25.5" x14ac:dyDescent="0.2">
      <c r="A128" s="168" t="s">
        <v>1437</v>
      </c>
      <c r="B128" s="22" t="s">
        <v>213</v>
      </c>
      <c r="C128" s="29">
        <v>2454.3548433999999</v>
      </c>
      <c r="D128" s="27" t="str">
        <f t="shared" si="17"/>
        <v>N/A</v>
      </c>
      <c r="E128" s="29">
        <v>2432.1793034000002</v>
      </c>
      <c r="F128" s="27" t="str">
        <f t="shared" si="18"/>
        <v>N/A</v>
      </c>
      <c r="G128" s="29">
        <v>1943.1269683999999</v>
      </c>
      <c r="H128" s="27" t="str">
        <f t="shared" si="19"/>
        <v>N/A</v>
      </c>
      <c r="I128" s="8">
        <v>-0.90400000000000003</v>
      </c>
      <c r="J128" s="8">
        <v>-20.100000000000001</v>
      </c>
      <c r="K128" s="28" t="s">
        <v>734</v>
      </c>
      <c r="L128" s="105" t="str">
        <f t="shared" si="16"/>
        <v>Yes</v>
      </c>
    </row>
    <row r="129" spans="1:12" ht="25.5" x14ac:dyDescent="0.2">
      <c r="A129" s="168" t="s">
        <v>644</v>
      </c>
      <c r="B129" s="22" t="s">
        <v>213</v>
      </c>
      <c r="C129" s="29">
        <v>3158075</v>
      </c>
      <c r="D129" s="27" t="str">
        <f t="shared" si="17"/>
        <v>N/A</v>
      </c>
      <c r="E129" s="29">
        <v>3312246</v>
      </c>
      <c r="F129" s="27" t="str">
        <f t="shared" si="18"/>
        <v>N/A</v>
      </c>
      <c r="G129" s="29">
        <v>3490158</v>
      </c>
      <c r="H129" s="27" t="str">
        <f t="shared" si="19"/>
        <v>N/A</v>
      </c>
      <c r="I129" s="8">
        <v>4.8819999999999997</v>
      </c>
      <c r="J129" s="8">
        <v>5.3710000000000004</v>
      </c>
      <c r="K129" s="28" t="s">
        <v>734</v>
      </c>
      <c r="L129" s="105" t="str">
        <f t="shared" si="16"/>
        <v>Yes</v>
      </c>
    </row>
    <row r="130" spans="1:12" x14ac:dyDescent="0.2">
      <c r="A130" s="168" t="s">
        <v>645</v>
      </c>
      <c r="B130" s="22" t="s">
        <v>213</v>
      </c>
      <c r="C130" s="23">
        <v>614</v>
      </c>
      <c r="D130" s="27" t="str">
        <f t="shared" si="17"/>
        <v>N/A</v>
      </c>
      <c r="E130" s="23">
        <v>606</v>
      </c>
      <c r="F130" s="27" t="str">
        <f t="shared" si="18"/>
        <v>N/A</v>
      </c>
      <c r="G130" s="23">
        <v>632</v>
      </c>
      <c r="H130" s="27" t="str">
        <f t="shared" si="19"/>
        <v>N/A</v>
      </c>
      <c r="I130" s="8">
        <v>-1.3</v>
      </c>
      <c r="J130" s="8">
        <v>4.29</v>
      </c>
      <c r="K130" s="28" t="s">
        <v>734</v>
      </c>
      <c r="L130" s="105" t="str">
        <f t="shared" si="16"/>
        <v>Yes</v>
      </c>
    </row>
    <row r="131" spans="1:12" ht="25.5" x14ac:dyDescent="0.2">
      <c r="A131" s="168" t="s">
        <v>1438</v>
      </c>
      <c r="B131" s="22" t="s">
        <v>213</v>
      </c>
      <c r="C131" s="29">
        <v>5143.4446254000004</v>
      </c>
      <c r="D131" s="27" t="str">
        <f t="shared" si="17"/>
        <v>N/A</v>
      </c>
      <c r="E131" s="29">
        <v>5465.7524751999999</v>
      </c>
      <c r="F131" s="27" t="str">
        <f t="shared" si="18"/>
        <v>N/A</v>
      </c>
      <c r="G131" s="29">
        <v>5522.4018986999999</v>
      </c>
      <c r="H131" s="27" t="str">
        <f t="shared" si="19"/>
        <v>N/A</v>
      </c>
      <c r="I131" s="8">
        <v>6.266</v>
      </c>
      <c r="J131" s="8">
        <v>1.036</v>
      </c>
      <c r="K131" s="28" t="s">
        <v>734</v>
      </c>
      <c r="L131" s="105" t="str">
        <f t="shared" si="16"/>
        <v>Yes</v>
      </c>
    </row>
    <row r="132" spans="1:12" x14ac:dyDescent="0.2">
      <c r="A132" s="168" t="s">
        <v>1439</v>
      </c>
      <c r="B132" s="22" t="s">
        <v>213</v>
      </c>
      <c r="C132" s="29">
        <v>376.10526821000002</v>
      </c>
      <c r="D132" s="27" t="str">
        <f t="shared" ref="D132:D143" si="20">IF($B132="N/A","N/A",IF(C132&gt;10,"No",IF(C132&lt;-10,"No","Yes")))</f>
        <v>N/A</v>
      </c>
      <c r="E132" s="29">
        <v>376.66490899000001</v>
      </c>
      <c r="F132" s="27" t="str">
        <f t="shared" ref="F132:F143" si="21">IF($B132="N/A","N/A",IF(E132&gt;10,"No",IF(E132&lt;-10,"No","Yes")))</f>
        <v>N/A</v>
      </c>
      <c r="G132" s="29">
        <v>416.91126997999999</v>
      </c>
      <c r="H132" s="27" t="str">
        <f t="shared" ref="H132:H143" si="22">IF($B132="N/A","N/A",IF(G132&gt;10,"No",IF(G132&lt;-10,"No","Yes")))</f>
        <v>N/A</v>
      </c>
      <c r="I132" s="8">
        <v>0.14879999999999999</v>
      </c>
      <c r="J132" s="8">
        <v>10.68</v>
      </c>
      <c r="K132" s="28" t="s">
        <v>734</v>
      </c>
      <c r="L132" s="105" t="str">
        <f t="shared" ref="L132:L143" si="23">IF(J132="Div by 0", "N/A", IF(K132="N/A","N/A", IF(J132&gt;VALUE(MID(K132,1,2)), "No", IF(J132&lt;-1*VALUE(MID(K132,1,2)), "No", "Yes"))))</f>
        <v>Yes</v>
      </c>
    </row>
    <row r="133" spans="1:12" x14ac:dyDescent="0.2">
      <c r="A133" s="168" t="s">
        <v>1440</v>
      </c>
      <c r="B133" s="22" t="s">
        <v>213</v>
      </c>
      <c r="C133" s="29">
        <v>330.46095115999998</v>
      </c>
      <c r="D133" s="27" t="str">
        <f t="shared" si="20"/>
        <v>N/A</v>
      </c>
      <c r="E133" s="29">
        <v>351.82244603999999</v>
      </c>
      <c r="F133" s="27" t="str">
        <f t="shared" si="21"/>
        <v>N/A</v>
      </c>
      <c r="G133" s="29">
        <v>409.71511134999997</v>
      </c>
      <c r="H133" s="27" t="str">
        <f t="shared" si="22"/>
        <v>N/A</v>
      </c>
      <c r="I133" s="8">
        <v>6.4640000000000004</v>
      </c>
      <c r="J133" s="8">
        <v>16.46</v>
      </c>
      <c r="K133" s="28" t="s">
        <v>734</v>
      </c>
      <c r="L133" s="105" t="str">
        <f t="shared" si="23"/>
        <v>Yes</v>
      </c>
    </row>
    <row r="134" spans="1:12" x14ac:dyDescent="0.2">
      <c r="A134" s="168" t="s">
        <v>1441</v>
      </c>
      <c r="B134" s="22" t="s">
        <v>213</v>
      </c>
      <c r="C134" s="29">
        <v>410.94044150000002</v>
      </c>
      <c r="D134" s="27" t="str">
        <f t="shared" si="20"/>
        <v>N/A</v>
      </c>
      <c r="E134" s="29">
        <v>394.86999148000001</v>
      </c>
      <c r="F134" s="27" t="str">
        <f t="shared" si="21"/>
        <v>N/A</v>
      </c>
      <c r="G134" s="29">
        <v>414.34675166</v>
      </c>
      <c r="H134" s="27" t="str">
        <f t="shared" si="22"/>
        <v>N/A</v>
      </c>
      <c r="I134" s="8">
        <v>-3.91</v>
      </c>
      <c r="J134" s="8">
        <v>4.9320000000000004</v>
      </c>
      <c r="K134" s="28" t="s">
        <v>734</v>
      </c>
      <c r="L134" s="105" t="str">
        <f t="shared" si="23"/>
        <v>Yes</v>
      </c>
    </row>
    <row r="135" spans="1:12" x14ac:dyDescent="0.2">
      <c r="A135" s="168" t="s">
        <v>1442</v>
      </c>
      <c r="B135" s="22" t="s">
        <v>213</v>
      </c>
      <c r="C135" s="29">
        <v>5043.6732751</v>
      </c>
      <c r="D135" s="27" t="str">
        <f t="shared" si="20"/>
        <v>N/A</v>
      </c>
      <c r="E135" s="29">
        <v>5472.3077847000004</v>
      </c>
      <c r="F135" s="27" t="str">
        <f t="shared" si="21"/>
        <v>N/A</v>
      </c>
      <c r="G135" s="29">
        <v>5027.0229178999998</v>
      </c>
      <c r="H135" s="27" t="str">
        <f t="shared" si="22"/>
        <v>N/A</v>
      </c>
      <c r="I135" s="8">
        <v>8.4979999999999993</v>
      </c>
      <c r="J135" s="8">
        <v>-8.14</v>
      </c>
      <c r="K135" s="28" t="s">
        <v>734</v>
      </c>
      <c r="L135" s="105" t="str">
        <f t="shared" si="23"/>
        <v>Yes</v>
      </c>
    </row>
    <row r="136" spans="1:12" x14ac:dyDescent="0.2">
      <c r="A136" s="168" t="s">
        <v>1443</v>
      </c>
      <c r="B136" s="22" t="s">
        <v>213</v>
      </c>
      <c r="C136" s="29">
        <v>7345.6965041000003</v>
      </c>
      <c r="D136" s="27" t="str">
        <f t="shared" si="20"/>
        <v>N/A</v>
      </c>
      <c r="E136" s="29">
        <v>8160.5677137000002</v>
      </c>
      <c r="F136" s="27" t="str">
        <f t="shared" si="21"/>
        <v>N/A</v>
      </c>
      <c r="G136" s="29">
        <v>7858.5559968999996</v>
      </c>
      <c r="H136" s="27" t="str">
        <f t="shared" si="22"/>
        <v>N/A</v>
      </c>
      <c r="I136" s="8">
        <v>11.09</v>
      </c>
      <c r="J136" s="8">
        <v>-3.7</v>
      </c>
      <c r="K136" s="28" t="s">
        <v>734</v>
      </c>
      <c r="L136" s="105" t="str">
        <f t="shared" si="23"/>
        <v>Yes</v>
      </c>
    </row>
    <row r="137" spans="1:12" x14ac:dyDescent="0.2">
      <c r="A137" s="168" t="s">
        <v>1444</v>
      </c>
      <c r="B137" s="22" t="s">
        <v>213</v>
      </c>
      <c r="C137" s="29">
        <v>2692.5440500999998</v>
      </c>
      <c r="D137" s="27" t="str">
        <f t="shared" si="20"/>
        <v>N/A</v>
      </c>
      <c r="E137" s="29">
        <v>2761.1178475000002</v>
      </c>
      <c r="F137" s="27" t="str">
        <f t="shared" si="21"/>
        <v>N/A</v>
      </c>
      <c r="G137" s="29">
        <v>2293.5727759000001</v>
      </c>
      <c r="H137" s="27" t="str">
        <f t="shared" si="22"/>
        <v>N/A</v>
      </c>
      <c r="I137" s="8">
        <v>2.5470000000000002</v>
      </c>
      <c r="J137" s="8">
        <v>-16.899999999999999</v>
      </c>
      <c r="K137" s="28" t="s">
        <v>734</v>
      </c>
      <c r="L137" s="105" t="str">
        <f t="shared" si="23"/>
        <v>Yes</v>
      </c>
    </row>
    <row r="138" spans="1:12" x14ac:dyDescent="0.2">
      <c r="A138" s="168" t="s">
        <v>1445</v>
      </c>
      <c r="B138" s="22" t="s">
        <v>213</v>
      </c>
      <c r="C138" s="29">
        <v>86.293129257999993</v>
      </c>
      <c r="D138" s="27" t="str">
        <f t="shared" si="20"/>
        <v>N/A</v>
      </c>
      <c r="E138" s="29">
        <v>67.818998222999994</v>
      </c>
      <c r="F138" s="27" t="str">
        <f t="shared" si="21"/>
        <v>N/A</v>
      </c>
      <c r="G138" s="29">
        <v>90.772152251999998</v>
      </c>
      <c r="H138" s="27" t="str">
        <f t="shared" si="22"/>
        <v>N/A</v>
      </c>
      <c r="I138" s="8">
        <v>-21.4</v>
      </c>
      <c r="J138" s="8">
        <v>33.840000000000003</v>
      </c>
      <c r="K138" s="28" t="s">
        <v>734</v>
      </c>
      <c r="L138" s="105" t="str">
        <f t="shared" si="23"/>
        <v>No</v>
      </c>
    </row>
    <row r="139" spans="1:12" x14ac:dyDescent="0.2">
      <c r="A139" s="168" t="s">
        <v>1446</v>
      </c>
      <c r="B139" s="22" t="s">
        <v>213</v>
      </c>
      <c r="C139" s="29">
        <v>38.999285405000002</v>
      </c>
      <c r="D139" s="27" t="str">
        <f t="shared" si="20"/>
        <v>N/A</v>
      </c>
      <c r="E139" s="29">
        <v>29.705246386999999</v>
      </c>
      <c r="F139" s="27" t="str">
        <f t="shared" si="21"/>
        <v>N/A</v>
      </c>
      <c r="G139" s="29">
        <v>29.190798019999999</v>
      </c>
      <c r="H139" s="27" t="str">
        <f t="shared" si="22"/>
        <v>N/A</v>
      </c>
      <c r="I139" s="8">
        <v>-23.8</v>
      </c>
      <c r="J139" s="8">
        <v>-1.73</v>
      </c>
      <c r="K139" s="28" t="s">
        <v>734</v>
      </c>
      <c r="L139" s="105" t="str">
        <f t="shared" si="23"/>
        <v>Yes</v>
      </c>
    </row>
    <row r="140" spans="1:12" x14ac:dyDescent="0.2">
      <c r="A140" s="168" t="s">
        <v>1447</v>
      </c>
      <c r="B140" s="22" t="s">
        <v>213</v>
      </c>
      <c r="C140" s="29">
        <v>124.5474033</v>
      </c>
      <c r="D140" s="27" t="str">
        <f t="shared" si="20"/>
        <v>N/A</v>
      </c>
      <c r="E140" s="29">
        <v>91.435599834000001</v>
      </c>
      <c r="F140" s="27" t="str">
        <f t="shared" si="21"/>
        <v>N/A</v>
      </c>
      <c r="G140" s="29">
        <v>131.99955001000001</v>
      </c>
      <c r="H140" s="27" t="str">
        <f t="shared" si="22"/>
        <v>N/A</v>
      </c>
      <c r="I140" s="8">
        <v>-26.6</v>
      </c>
      <c r="J140" s="8">
        <v>44.36</v>
      </c>
      <c r="K140" s="28" t="s">
        <v>734</v>
      </c>
      <c r="L140" s="105" t="str">
        <f t="shared" si="23"/>
        <v>No</v>
      </c>
    </row>
    <row r="141" spans="1:12" x14ac:dyDescent="0.2">
      <c r="A141" s="168" t="s">
        <v>1448</v>
      </c>
      <c r="B141" s="22" t="s">
        <v>213</v>
      </c>
      <c r="C141" s="29">
        <v>4832.5750215999997</v>
      </c>
      <c r="D141" s="27" t="str">
        <f t="shared" si="20"/>
        <v>N/A</v>
      </c>
      <c r="E141" s="29">
        <v>5022.5983864</v>
      </c>
      <c r="F141" s="27" t="str">
        <f t="shared" si="21"/>
        <v>N/A</v>
      </c>
      <c r="G141" s="29">
        <v>4767.0795796000002</v>
      </c>
      <c r="H141" s="27" t="str">
        <f t="shared" si="22"/>
        <v>N/A</v>
      </c>
      <c r="I141" s="8">
        <v>3.9319999999999999</v>
      </c>
      <c r="J141" s="8">
        <v>-5.09</v>
      </c>
      <c r="K141" s="28" t="s">
        <v>734</v>
      </c>
      <c r="L141" s="105" t="str">
        <f t="shared" si="23"/>
        <v>Yes</v>
      </c>
    </row>
    <row r="142" spans="1:12" x14ac:dyDescent="0.2">
      <c r="A142" s="168" t="s">
        <v>1449</v>
      </c>
      <c r="B142" s="22" t="s">
        <v>213</v>
      </c>
      <c r="C142" s="29">
        <v>3189.4591270999999</v>
      </c>
      <c r="D142" s="27" t="str">
        <f t="shared" si="20"/>
        <v>N/A</v>
      </c>
      <c r="E142" s="29">
        <v>3349.3819658000002</v>
      </c>
      <c r="F142" s="27" t="str">
        <f t="shared" si="21"/>
        <v>N/A</v>
      </c>
      <c r="G142" s="29">
        <v>3157.2138970999999</v>
      </c>
      <c r="H142" s="27" t="str">
        <f t="shared" si="22"/>
        <v>N/A</v>
      </c>
      <c r="I142" s="8">
        <v>5.0140000000000002</v>
      </c>
      <c r="J142" s="8">
        <v>-5.74</v>
      </c>
      <c r="K142" s="28" t="s">
        <v>734</v>
      </c>
      <c r="L142" s="105" t="str">
        <f t="shared" si="23"/>
        <v>Yes</v>
      </c>
    </row>
    <row r="143" spans="1:12" x14ac:dyDescent="0.2">
      <c r="A143" s="168" t="s">
        <v>1450</v>
      </c>
      <c r="B143" s="22" t="s">
        <v>213</v>
      </c>
      <c r="C143" s="29">
        <v>6611.8119036999997</v>
      </c>
      <c r="D143" s="27" t="str">
        <f t="shared" si="20"/>
        <v>N/A</v>
      </c>
      <c r="E143" s="29">
        <v>6802.6653925000001</v>
      </c>
      <c r="F143" s="27" t="str">
        <f t="shared" si="21"/>
        <v>N/A</v>
      </c>
      <c r="G143" s="29">
        <v>6386.2745664000004</v>
      </c>
      <c r="H143" s="27" t="str">
        <f t="shared" si="22"/>
        <v>N/A</v>
      </c>
      <c r="I143" s="8">
        <v>2.887</v>
      </c>
      <c r="J143" s="8">
        <v>-6.12</v>
      </c>
      <c r="K143" s="28" t="s">
        <v>734</v>
      </c>
      <c r="L143" s="105" t="str">
        <f t="shared" si="23"/>
        <v>Yes</v>
      </c>
    </row>
    <row r="144" spans="1:12" x14ac:dyDescent="0.2">
      <c r="A144" s="168" t="s">
        <v>89</v>
      </c>
      <c r="B144" s="22" t="s">
        <v>213</v>
      </c>
      <c r="C144" s="4">
        <v>23.562038191999999</v>
      </c>
      <c r="D144" s="27" t="str">
        <f t="shared" ref="D144:D161" si="24">IF($B144="N/A","N/A",IF(C144&gt;10,"No",IF(C144&lt;-10,"No","Yes")))</f>
        <v>N/A</v>
      </c>
      <c r="E144" s="4">
        <v>22.968832541000001</v>
      </c>
      <c r="F144" s="27" t="str">
        <f t="shared" ref="F144:F161" si="25">IF($B144="N/A","N/A",IF(E144&gt;10,"No",IF(E144&lt;-10,"No","Yes")))</f>
        <v>N/A</v>
      </c>
      <c r="G144" s="4">
        <v>21.731966824000001</v>
      </c>
      <c r="H144" s="27" t="str">
        <f t="shared" ref="H144:H161" si="26">IF($B144="N/A","N/A",IF(G144&gt;10,"No",IF(G144&lt;-10,"No","Yes")))</f>
        <v>N/A</v>
      </c>
      <c r="I144" s="8">
        <v>-2.52</v>
      </c>
      <c r="J144" s="8">
        <v>-5.38</v>
      </c>
      <c r="K144" s="28" t="s">
        <v>734</v>
      </c>
      <c r="L144" s="105" t="str">
        <f t="shared" ref="L144:L161" si="27">IF(J144="Div by 0", "N/A", IF(K144="N/A","N/A", IF(J144&gt;VALUE(MID(K144,1,2)), "No", IF(J144&lt;-1*VALUE(MID(K144,1,2)), "No", "Yes"))))</f>
        <v>Yes</v>
      </c>
    </row>
    <row r="145" spans="1:12" x14ac:dyDescent="0.2">
      <c r="A145" s="168" t="s">
        <v>474</v>
      </c>
      <c r="B145" s="22" t="s">
        <v>213</v>
      </c>
      <c r="C145" s="4">
        <v>25.849521410000001</v>
      </c>
      <c r="D145" s="27" t="str">
        <f t="shared" si="24"/>
        <v>N/A</v>
      </c>
      <c r="E145" s="4">
        <v>25.585144720999999</v>
      </c>
      <c r="F145" s="27" t="str">
        <f t="shared" si="25"/>
        <v>N/A</v>
      </c>
      <c r="G145" s="4">
        <v>24.420640449</v>
      </c>
      <c r="H145" s="27" t="str">
        <f t="shared" si="26"/>
        <v>N/A</v>
      </c>
      <c r="I145" s="8">
        <v>-1.02</v>
      </c>
      <c r="J145" s="8">
        <v>-4.55</v>
      </c>
      <c r="K145" s="28" t="s">
        <v>734</v>
      </c>
      <c r="L145" s="105" t="str">
        <f t="shared" si="27"/>
        <v>Yes</v>
      </c>
    </row>
    <row r="146" spans="1:12" x14ac:dyDescent="0.2">
      <c r="A146" s="168" t="s">
        <v>475</v>
      </c>
      <c r="B146" s="22" t="s">
        <v>213</v>
      </c>
      <c r="C146" s="4">
        <v>21.248652748000001</v>
      </c>
      <c r="D146" s="27" t="str">
        <f t="shared" si="24"/>
        <v>N/A</v>
      </c>
      <c r="E146" s="4">
        <v>20.327199984</v>
      </c>
      <c r="F146" s="27" t="str">
        <f t="shared" si="25"/>
        <v>N/A</v>
      </c>
      <c r="G146" s="4">
        <v>19.116902596999999</v>
      </c>
      <c r="H146" s="27" t="str">
        <f t="shared" si="26"/>
        <v>N/A</v>
      </c>
      <c r="I146" s="8">
        <v>-4.34</v>
      </c>
      <c r="J146" s="8">
        <v>-5.95</v>
      </c>
      <c r="K146" s="28" t="s">
        <v>734</v>
      </c>
      <c r="L146" s="105" t="str">
        <f t="shared" si="27"/>
        <v>Yes</v>
      </c>
    </row>
    <row r="147" spans="1:12" x14ac:dyDescent="0.2">
      <c r="A147" s="168" t="s">
        <v>1451</v>
      </c>
      <c r="B147" s="22" t="s">
        <v>213</v>
      </c>
      <c r="C147" s="4">
        <v>17.775645332</v>
      </c>
      <c r="D147" s="27" t="str">
        <f t="shared" si="24"/>
        <v>N/A</v>
      </c>
      <c r="E147" s="4">
        <v>18.352782980000001</v>
      </c>
      <c r="F147" s="27" t="str">
        <f t="shared" si="25"/>
        <v>N/A</v>
      </c>
      <c r="G147" s="4">
        <v>17.866085807000001</v>
      </c>
      <c r="H147" s="27" t="str">
        <f t="shared" si="26"/>
        <v>N/A</v>
      </c>
      <c r="I147" s="8">
        <v>3.2469999999999999</v>
      </c>
      <c r="J147" s="8">
        <v>-2.65</v>
      </c>
      <c r="K147" s="28" t="s">
        <v>734</v>
      </c>
      <c r="L147" s="105" t="str">
        <f t="shared" si="27"/>
        <v>Yes</v>
      </c>
    </row>
    <row r="148" spans="1:12" x14ac:dyDescent="0.2">
      <c r="A148" s="168" t="s">
        <v>1452</v>
      </c>
      <c r="B148" s="22" t="s">
        <v>213</v>
      </c>
      <c r="C148" s="4">
        <v>28.476597025</v>
      </c>
      <c r="D148" s="27" t="str">
        <f t="shared" si="24"/>
        <v>N/A</v>
      </c>
      <c r="E148" s="4">
        <v>29.378627517999998</v>
      </c>
      <c r="F148" s="27" t="str">
        <f t="shared" si="25"/>
        <v>N/A</v>
      </c>
      <c r="G148" s="4">
        <v>29.208004669000001</v>
      </c>
      <c r="H148" s="27" t="str">
        <f t="shared" si="26"/>
        <v>N/A</v>
      </c>
      <c r="I148" s="8">
        <v>3.1680000000000001</v>
      </c>
      <c r="J148" s="8">
        <v>-0.58099999999999996</v>
      </c>
      <c r="K148" s="28" t="s">
        <v>734</v>
      </c>
      <c r="L148" s="105" t="str">
        <f t="shared" si="27"/>
        <v>Yes</v>
      </c>
    </row>
    <row r="149" spans="1:12" x14ac:dyDescent="0.2">
      <c r="A149" s="168" t="s">
        <v>1453</v>
      </c>
      <c r="B149" s="22" t="s">
        <v>213</v>
      </c>
      <c r="C149" s="4">
        <v>6.7422458184999998</v>
      </c>
      <c r="D149" s="27" t="str">
        <f t="shared" si="24"/>
        <v>N/A</v>
      </c>
      <c r="E149" s="4">
        <v>7.1560141812999998</v>
      </c>
      <c r="F149" s="27" t="str">
        <f t="shared" si="25"/>
        <v>N/A</v>
      </c>
      <c r="G149" s="4">
        <v>6.8754101433999999</v>
      </c>
      <c r="H149" s="27" t="str">
        <f t="shared" si="26"/>
        <v>N/A</v>
      </c>
      <c r="I149" s="8">
        <v>6.1369999999999996</v>
      </c>
      <c r="J149" s="8">
        <v>-3.92</v>
      </c>
      <c r="K149" s="28" t="s">
        <v>734</v>
      </c>
      <c r="L149" s="105" t="str">
        <f t="shared" si="27"/>
        <v>Yes</v>
      </c>
    </row>
    <row r="150" spans="1:12" x14ac:dyDescent="0.2">
      <c r="A150" s="168" t="s">
        <v>90</v>
      </c>
      <c r="B150" s="22" t="s">
        <v>213</v>
      </c>
      <c r="C150" s="4">
        <v>29.453987140999999</v>
      </c>
      <c r="D150" s="27" t="str">
        <f t="shared" si="24"/>
        <v>N/A</v>
      </c>
      <c r="E150" s="4">
        <v>7.9998079046999999</v>
      </c>
      <c r="F150" s="27" t="str">
        <f t="shared" si="25"/>
        <v>N/A</v>
      </c>
      <c r="G150" s="4">
        <v>7.7475867333000004</v>
      </c>
      <c r="H150" s="27" t="str">
        <f t="shared" si="26"/>
        <v>N/A</v>
      </c>
      <c r="I150" s="8">
        <v>-72.8</v>
      </c>
      <c r="J150" s="8">
        <v>-3.15</v>
      </c>
      <c r="K150" s="28" t="s">
        <v>734</v>
      </c>
      <c r="L150" s="105" t="str">
        <f t="shared" si="27"/>
        <v>Yes</v>
      </c>
    </row>
    <row r="151" spans="1:12" x14ac:dyDescent="0.2">
      <c r="A151" s="168" t="s">
        <v>476</v>
      </c>
      <c r="B151" s="22" t="s">
        <v>213</v>
      </c>
      <c r="C151" s="4">
        <v>23.910713277999999</v>
      </c>
      <c r="D151" s="27" t="str">
        <f t="shared" si="24"/>
        <v>N/A</v>
      </c>
      <c r="E151" s="4">
        <v>5.8647244035000003</v>
      </c>
      <c r="F151" s="27" t="str">
        <f t="shared" si="25"/>
        <v>N/A</v>
      </c>
      <c r="G151" s="4">
        <v>5.5780417553000001</v>
      </c>
      <c r="H151" s="27" t="str">
        <f t="shared" si="26"/>
        <v>N/A</v>
      </c>
      <c r="I151" s="8">
        <v>-75.5</v>
      </c>
      <c r="J151" s="8">
        <v>-4.8899999999999997</v>
      </c>
      <c r="K151" s="28" t="s">
        <v>734</v>
      </c>
      <c r="L151" s="105" t="str">
        <f t="shared" si="27"/>
        <v>Yes</v>
      </c>
    </row>
    <row r="152" spans="1:12" x14ac:dyDescent="0.2">
      <c r="A152" s="168" t="s">
        <v>477</v>
      </c>
      <c r="B152" s="22" t="s">
        <v>213</v>
      </c>
      <c r="C152" s="4">
        <v>34.904794219999999</v>
      </c>
      <c r="D152" s="27" t="str">
        <f t="shared" si="24"/>
        <v>N/A</v>
      </c>
      <c r="E152" s="4">
        <v>9.5525758086000003</v>
      </c>
      <c r="F152" s="27" t="str">
        <f t="shared" si="25"/>
        <v>N/A</v>
      </c>
      <c r="G152" s="4">
        <v>9.2547107903000008</v>
      </c>
      <c r="H152" s="27" t="str">
        <f t="shared" si="26"/>
        <v>N/A</v>
      </c>
      <c r="I152" s="8">
        <v>-72.599999999999994</v>
      </c>
      <c r="J152" s="8">
        <v>-3.12</v>
      </c>
      <c r="K152" s="28" t="s">
        <v>734</v>
      </c>
      <c r="L152" s="105" t="str">
        <f t="shared" si="27"/>
        <v>Yes</v>
      </c>
    </row>
    <row r="153" spans="1:12" x14ac:dyDescent="0.2">
      <c r="A153" s="168" t="s">
        <v>117</v>
      </c>
      <c r="B153" s="22" t="s">
        <v>213</v>
      </c>
      <c r="C153" s="4">
        <v>90.680356970999995</v>
      </c>
      <c r="D153" s="27" t="str">
        <f t="shared" si="24"/>
        <v>N/A</v>
      </c>
      <c r="E153" s="4">
        <v>91.193391922000004</v>
      </c>
      <c r="F153" s="27" t="str">
        <f t="shared" si="25"/>
        <v>N/A</v>
      </c>
      <c r="G153" s="4">
        <v>90.090014615000001</v>
      </c>
      <c r="H153" s="27" t="str">
        <f t="shared" si="26"/>
        <v>N/A</v>
      </c>
      <c r="I153" s="8">
        <v>0.56579999999999997</v>
      </c>
      <c r="J153" s="8">
        <v>-1.21</v>
      </c>
      <c r="K153" s="28" t="s">
        <v>734</v>
      </c>
      <c r="L153" s="105" t="str">
        <f t="shared" si="27"/>
        <v>Yes</v>
      </c>
    </row>
    <row r="154" spans="1:12" x14ac:dyDescent="0.2">
      <c r="A154" s="168" t="s">
        <v>478</v>
      </c>
      <c r="B154" s="22" t="s">
        <v>213</v>
      </c>
      <c r="C154" s="4">
        <v>89.273558116999993</v>
      </c>
      <c r="D154" s="27" t="str">
        <f t="shared" si="24"/>
        <v>N/A</v>
      </c>
      <c r="E154" s="4">
        <v>90.007966314000001</v>
      </c>
      <c r="F154" s="27" t="str">
        <f t="shared" si="25"/>
        <v>N/A</v>
      </c>
      <c r="G154" s="4">
        <v>88.753553342000004</v>
      </c>
      <c r="H154" s="27" t="str">
        <f t="shared" si="26"/>
        <v>N/A</v>
      </c>
      <c r="I154" s="8">
        <v>0.8226</v>
      </c>
      <c r="J154" s="8">
        <v>-1.39</v>
      </c>
      <c r="K154" s="28" t="s">
        <v>734</v>
      </c>
      <c r="L154" s="105" t="str">
        <f t="shared" si="27"/>
        <v>Yes</v>
      </c>
    </row>
    <row r="155" spans="1:12" x14ac:dyDescent="0.2">
      <c r="A155" s="168" t="s">
        <v>479</v>
      </c>
      <c r="B155" s="22" t="s">
        <v>213</v>
      </c>
      <c r="C155" s="4">
        <v>92.365574229000003</v>
      </c>
      <c r="D155" s="27" t="str">
        <f t="shared" si="24"/>
        <v>N/A</v>
      </c>
      <c r="E155" s="4">
        <v>92.639980985999998</v>
      </c>
      <c r="F155" s="27" t="str">
        <f t="shared" si="25"/>
        <v>N/A</v>
      </c>
      <c r="G155" s="4">
        <v>91.568388487999997</v>
      </c>
      <c r="H155" s="27" t="str">
        <f t="shared" si="26"/>
        <v>N/A</v>
      </c>
      <c r="I155" s="8">
        <v>0.29709999999999998</v>
      </c>
      <c r="J155" s="8">
        <v>-1.1599999999999999</v>
      </c>
      <c r="K155" s="28" t="s">
        <v>734</v>
      </c>
      <c r="L155" s="105" t="str">
        <f t="shared" si="27"/>
        <v>Yes</v>
      </c>
    </row>
    <row r="156" spans="1:12" x14ac:dyDescent="0.2">
      <c r="A156" s="168" t="s">
        <v>1454</v>
      </c>
      <c r="B156" s="22" t="s">
        <v>213</v>
      </c>
      <c r="C156" s="23">
        <v>0.59098313920000001</v>
      </c>
      <c r="D156" s="27" t="str">
        <f t="shared" si="24"/>
        <v>N/A</v>
      </c>
      <c r="E156" s="23">
        <v>0.60408129129999999</v>
      </c>
      <c r="F156" s="27" t="str">
        <f t="shared" si="25"/>
        <v>N/A</v>
      </c>
      <c r="G156" s="23">
        <v>0.42645421059999999</v>
      </c>
      <c r="H156" s="27" t="str">
        <f t="shared" si="26"/>
        <v>N/A</v>
      </c>
      <c r="I156" s="8">
        <v>2.2160000000000002</v>
      </c>
      <c r="J156" s="8">
        <v>-29.4</v>
      </c>
      <c r="K156" s="28" t="s">
        <v>734</v>
      </c>
      <c r="L156" s="105" t="str">
        <f t="shared" si="27"/>
        <v>Yes</v>
      </c>
    </row>
    <row r="157" spans="1:12" x14ac:dyDescent="0.2">
      <c r="A157" s="168" t="s">
        <v>1455</v>
      </c>
      <c r="B157" s="22" t="s">
        <v>213</v>
      </c>
      <c r="C157" s="23">
        <v>0.4814491488</v>
      </c>
      <c r="D157" s="27" t="str">
        <f t="shared" si="24"/>
        <v>N/A</v>
      </c>
      <c r="E157" s="23">
        <v>0.54385054489999995</v>
      </c>
      <c r="F157" s="27" t="str">
        <f t="shared" si="25"/>
        <v>N/A</v>
      </c>
      <c r="G157" s="23">
        <v>0.35291396850000001</v>
      </c>
      <c r="H157" s="27" t="str">
        <f t="shared" si="26"/>
        <v>N/A</v>
      </c>
      <c r="I157" s="8">
        <v>12.96</v>
      </c>
      <c r="J157" s="8">
        <v>-35.1</v>
      </c>
      <c r="K157" s="28" t="s">
        <v>734</v>
      </c>
      <c r="L157" s="105" t="str">
        <f t="shared" si="27"/>
        <v>No</v>
      </c>
    </row>
    <row r="158" spans="1:12" x14ac:dyDescent="0.2">
      <c r="A158" s="168" t="s">
        <v>1456</v>
      </c>
      <c r="B158" s="22" t="s">
        <v>213</v>
      </c>
      <c r="C158" s="23">
        <v>0.68034942700000001</v>
      </c>
      <c r="D158" s="27" t="str">
        <f t="shared" si="24"/>
        <v>N/A</v>
      </c>
      <c r="E158" s="23">
        <v>0.65663061479999996</v>
      </c>
      <c r="F158" s="27" t="str">
        <f t="shared" si="25"/>
        <v>N/A</v>
      </c>
      <c r="G158" s="23">
        <v>0.48842683409999998</v>
      </c>
      <c r="H158" s="27" t="str">
        <f t="shared" si="26"/>
        <v>N/A</v>
      </c>
      <c r="I158" s="8">
        <v>-3.49</v>
      </c>
      <c r="J158" s="8">
        <v>-25.6</v>
      </c>
      <c r="K158" s="28" t="s">
        <v>734</v>
      </c>
      <c r="L158" s="105" t="str">
        <f t="shared" si="27"/>
        <v>Yes</v>
      </c>
    </row>
    <row r="159" spans="1:12" x14ac:dyDescent="0.2">
      <c r="A159" s="168" t="s">
        <v>1457</v>
      </c>
      <c r="B159" s="22" t="s">
        <v>213</v>
      </c>
      <c r="C159" s="23">
        <v>237.89014252000001</v>
      </c>
      <c r="D159" s="27" t="str">
        <f t="shared" si="24"/>
        <v>N/A</v>
      </c>
      <c r="E159" s="23">
        <v>226.91328239000001</v>
      </c>
      <c r="F159" s="27" t="str">
        <f t="shared" si="25"/>
        <v>N/A</v>
      </c>
      <c r="G159" s="23">
        <v>217.04996613</v>
      </c>
      <c r="H159" s="27" t="str">
        <f t="shared" si="26"/>
        <v>N/A</v>
      </c>
      <c r="I159" s="8">
        <v>-4.6100000000000003</v>
      </c>
      <c r="J159" s="8">
        <v>-4.3499999999999996</v>
      </c>
      <c r="K159" s="28" t="s">
        <v>734</v>
      </c>
      <c r="L159" s="105" t="str">
        <f t="shared" si="27"/>
        <v>Yes</v>
      </c>
    </row>
    <row r="160" spans="1:12" x14ac:dyDescent="0.2">
      <c r="A160" s="168" t="s">
        <v>1458</v>
      </c>
      <c r="B160" s="22" t="s">
        <v>213</v>
      </c>
      <c r="C160" s="23">
        <v>231.92273657999999</v>
      </c>
      <c r="D160" s="27" t="str">
        <f t="shared" si="24"/>
        <v>N/A</v>
      </c>
      <c r="E160" s="23">
        <v>222.49725612</v>
      </c>
      <c r="F160" s="27" t="str">
        <f t="shared" si="25"/>
        <v>N/A</v>
      </c>
      <c r="G160" s="23">
        <v>214.08649693999999</v>
      </c>
      <c r="H160" s="27" t="str">
        <f t="shared" si="26"/>
        <v>N/A</v>
      </c>
      <c r="I160" s="8">
        <v>-4.0599999999999996</v>
      </c>
      <c r="J160" s="8">
        <v>-3.78</v>
      </c>
      <c r="K160" s="28" t="s">
        <v>734</v>
      </c>
      <c r="L160" s="105" t="str">
        <f t="shared" si="27"/>
        <v>Yes</v>
      </c>
    </row>
    <row r="161" spans="1:12" x14ac:dyDescent="0.2">
      <c r="A161" s="168" t="s">
        <v>1459</v>
      </c>
      <c r="B161" s="22" t="s">
        <v>213</v>
      </c>
      <c r="C161" s="23">
        <v>264.68768502</v>
      </c>
      <c r="D161" s="27" t="str">
        <f t="shared" si="24"/>
        <v>N/A</v>
      </c>
      <c r="E161" s="23">
        <v>246.02131193</v>
      </c>
      <c r="F161" s="27" t="str">
        <f t="shared" si="25"/>
        <v>N/A</v>
      </c>
      <c r="G161" s="23">
        <v>229.70929914999999</v>
      </c>
      <c r="H161" s="27" t="str">
        <f t="shared" si="26"/>
        <v>N/A</v>
      </c>
      <c r="I161" s="8">
        <v>-7.05</v>
      </c>
      <c r="J161" s="8">
        <v>-6.63</v>
      </c>
      <c r="K161" s="28" t="s">
        <v>734</v>
      </c>
      <c r="L161" s="105" t="str">
        <f t="shared" si="27"/>
        <v>Yes</v>
      </c>
    </row>
    <row r="162" spans="1:12" x14ac:dyDescent="0.2">
      <c r="A162" s="168" t="s">
        <v>1592</v>
      </c>
      <c r="B162" s="22" t="s">
        <v>213</v>
      </c>
      <c r="C162" s="23">
        <v>0</v>
      </c>
      <c r="D162" s="27" t="str">
        <f t="shared" ref="D162:D172" si="28">IF($B162="N/A","N/A",IF(C162&gt;10,"No",IF(C162&lt;-10,"No","Yes")))</f>
        <v>N/A</v>
      </c>
      <c r="E162" s="23">
        <v>0</v>
      </c>
      <c r="F162" s="27" t="str">
        <f t="shared" ref="F162:F172" si="29">IF($B162="N/A","N/A",IF(E162&gt;10,"No",IF(E162&lt;-10,"No","Yes")))</f>
        <v>N/A</v>
      </c>
      <c r="G162" s="23">
        <v>11</v>
      </c>
      <c r="H162" s="27" t="str">
        <f t="shared" ref="H162:H172" si="30">IF($B162="N/A","N/A",IF(G162&gt;10,"No",IF(G162&lt;-10,"No","Yes")))</f>
        <v>N/A</v>
      </c>
      <c r="I162" s="8" t="s">
        <v>1748</v>
      </c>
      <c r="J162" s="8" t="s">
        <v>1748</v>
      </c>
      <c r="K162" s="10" t="s">
        <v>213</v>
      </c>
      <c r="L162" s="105" t="str">
        <f t="shared" ref="L162:L172" si="31">IF(J162="Div by 0", "N/A", IF(K162="N/A","N/A", IF(J162&gt;VALUE(MID(K162,1,2)), "No", IF(J162&lt;-1*VALUE(MID(K162,1,2)), "No", "Yes"))))</f>
        <v>N/A</v>
      </c>
    </row>
    <row r="163" spans="1:12" x14ac:dyDescent="0.2">
      <c r="A163" s="168" t="s">
        <v>126</v>
      </c>
      <c r="B163" s="22" t="s">
        <v>213</v>
      </c>
      <c r="C163" s="23">
        <v>0</v>
      </c>
      <c r="D163" s="27" t="str">
        <f t="shared" si="28"/>
        <v>N/A</v>
      </c>
      <c r="E163" s="23">
        <v>0</v>
      </c>
      <c r="F163" s="27" t="str">
        <f t="shared" si="29"/>
        <v>N/A</v>
      </c>
      <c r="G163" s="23">
        <v>11</v>
      </c>
      <c r="H163" s="27" t="str">
        <f t="shared" si="30"/>
        <v>N/A</v>
      </c>
      <c r="I163" s="8" t="s">
        <v>1748</v>
      </c>
      <c r="J163" s="8" t="s">
        <v>1748</v>
      </c>
      <c r="K163" s="10" t="s">
        <v>213</v>
      </c>
      <c r="L163" s="105" t="str">
        <f t="shared" si="31"/>
        <v>N/A</v>
      </c>
    </row>
    <row r="164" spans="1:12" ht="25.5" x14ac:dyDescent="0.2">
      <c r="A164" s="168" t="s">
        <v>1593</v>
      </c>
      <c r="B164" s="22" t="s">
        <v>213</v>
      </c>
      <c r="C164" s="23">
        <v>0</v>
      </c>
      <c r="D164" s="27" t="str">
        <f t="shared" si="28"/>
        <v>N/A</v>
      </c>
      <c r="E164" s="23">
        <v>0</v>
      </c>
      <c r="F164" s="27" t="str">
        <f t="shared" si="29"/>
        <v>N/A</v>
      </c>
      <c r="G164" s="23">
        <v>11</v>
      </c>
      <c r="H164" s="27" t="str">
        <f t="shared" si="30"/>
        <v>N/A</v>
      </c>
      <c r="I164" s="8" t="s">
        <v>1748</v>
      </c>
      <c r="J164" s="8" t="s">
        <v>1748</v>
      </c>
      <c r="K164" s="10" t="s">
        <v>213</v>
      </c>
      <c r="L164" s="105" t="str">
        <f t="shared" si="31"/>
        <v>N/A</v>
      </c>
    </row>
    <row r="165" spans="1:12" ht="25.5" x14ac:dyDescent="0.2">
      <c r="A165" s="168" t="s">
        <v>1460</v>
      </c>
      <c r="B165" s="22" t="s">
        <v>213</v>
      </c>
      <c r="C165" s="23">
        <v>11</v>
      </c>
      <c r="D165" s="27" t="str">
        <f t="shared" si="28"/>
        <v>N/A</v>
      </c>
      <c r="E165" s="23">
        <v>11</v>
      </c>
      <c r="F165" s="27" t="str">
        <f t="shared" si="29"/>
        <v>N/A</v>
      </c>
      <c r="G165" s="23">
        <v>45</v>
      </c>
      <c r="H165" s="27" t="str">
        <f t="shared" si="30"/>
        <v>N/A</v>
      </c>
      <c r="I165" s="8">
        <v>900</v>
      </c>
      <c r="J165" s="8">
        <v>350</v>
      </c>
      <c r="K165" s="10" t="s">
        <v>213</v>
      </c>
      <c r="L165" s="105" t="str">
        <f t="shared" si="31"/>
        <v>N/A</v>
      </c>
    </row>
    <row r="166" spans="1:12" x14ac:dyDescent="0.2">
      <c r="A166" s="168" t="s">
        <v>1594</v>
      </c>
      <c r="B166" s="22" t="s">
        <v>213</v>
      </c>
      <c r="C166" s="23">
        <v>0</v>
      </c>
      <c r="D166" s="27" t="str">
        <f t="shared" si="28"/>
        <v>N/A</v>
      </c>
      <c r="E166" s="23">
        <v>0</v>
      </c>
      <c r="F166" s="27" t="str">
        <f t="shared" si="29"/>
        <v>N/A</v>
      </c>
      <c r="G166" s="23">
        <v>0</v>
      </c>
      <c r="H166" s="27" t="str">
        <f t="shared" si="30"/>
        <v>N/A</v>
      </c>
      <c r="I166" s="8" t="s">
        <v>1748</v>
      </c>
      <c r="J166" s="8" t="s">
        <v>1748</v>
      </c>
      <c r="K166" s="10" t="s">
        <v>213</v>
      </c>
      <c r="L166" s="105" t="str">
        <f t="shared" si="31"/>
        <v>N/A</v>
      </c>
    </row>
    <row r="167" spans="1:12" x14ac:dyDescent="0.2">
      <c r="A167" s="168" t="s">
        <v>1595</v>
      </c>
      <c r="B167" s="22" t="s">
        <v>213</v>
      </c>
      <c r="C167" s="23">
        <v>30</v>
      </c>
      <c r="D167" s="27" t="str">
        <f t="shared" si="28"/>
        <v>N/A</v>
      </c>
      <c r="E167" s="23">
        <v>37</v>
      </c>
      <c r="F167" s="27" t="str">
        <f t="shared" si="29"/>
        <v>N/A</v>
      </c>
      <c r="G167" s="23">
        <v>39</v>
      </c>
      <c r="H167" s="27" t="str">
        <f t="shared" si="30"/>
        <v>N/A</v>
      </c>
      <c r="I167" s="8">
        <v>23.33</v>
      </c>
      <c r="J167" s="8">
        <v>5.4050000000000002</v>
      </c>
      <c r="K167" s="10" t="s">
        <v>213</v>
      </c>
      <c r="L167" s="105" t="str">
        <f t="shared" si="31"/>
        <v>N/A</v>
      </c>
    </row>
    <row r="168" spans="1:12" x14ac:dyDescent="0.2">
      <c r="A168" s="168" t="s">
        <v>125</v>
      </c>
      <c r="B168" s="22" t="s">
        <v>213</v>
      </c>
      <c r="C168" s="29">
        <v>366110</v>
      </c>
      <c r="D168" s="27" t="str">
        <f t="shared" si="28"/>
        <v>N/A</v>
      </c>
      <c r="E168" s="29">
        <v>373851</v>
      </c>
      <c r="F168" s="27" t="str">
        <f t="shared" si="29"/>
        <v>N/A</v>
      </c>
      <c r="G168" s="29">
        <v>1044892</v>
      </c>
      <c r="H168" s="27" t="str">
        <f t="shared" si="30"/>
        <v>N/A</v>
      </c>
      <c r="I168" s="8">
        <v>2.1139999999999999</v>
      </c>
      <c r="J168" s="8">
        <v>179.5</v>
      </c>
      <c r="K168" s="10" t="s">
        <v>213</v>
      </c>
      <c r="L168" s="105" t="str">
        <f t="shared" si="31"/>
        <v>N/A</v>
      </c>
    </row>
    <row r="169" spans="1:12" x14ac:dyDescent="0.2">
      <c r="A169" s="168" t="s">
        <v>1596</v>
      </c>
      <c r="B169" s="22" t="s">
        <v>213</v>
      </c>
      <c r="C169" s="29">
        <v>263334</v>
      </c>
      <c r="D169" s="27" t="str">
        <f t="shared" si="28"/>
        <v>N/A</v>
      </c>
      <c r="E169" s="29">
        <v>244216</v>
      </c>
      <c r="F169" s="27" t="str">
        <f t="shared" si="29"/>
        <v>N/A</v>
      </c>
      <c r="G169" s="29">
        <v>1037795</v>
      </c>
      <c r="H169" s="27" t="str">
        <f t="shared" si="30"/>
        <v>N/A</v>
      </c>
      <c r="I169" s="8">
        <v>-7.26</v>
      </c>
      <c r="J169" s="8">
        <v>324.89999999999998</v>
      </c>
      <c r="K169" s="10" t="s">
        <v>213</v>
      </c>
      <c r="L169" s="105" t="str">
        <f t="shared" si="31"/>
        <v>N/A</v>
      </c>
    </row>
    <row r="170" spans="1:12" x14ac:dyDescent="0.2">
      <c r="A170" s="168" t="s">
        <v>1353</v>
      </c>
      <c r="B170" s="22" t="s">
        <v>213</v>
      </c>
      <c r="C170" s="29">
        <v>202912</v>
      </c>
      <c r="D170" s="27" t="str">
        <f t="shared" si="28"/>
        <v>N/A</v>
      </c>
      <c r="E170" s="29">
        <v>204065</v>
      </c>
      <c r="F170" s="27" t="str">
        <f t="shared" si="29"/>
        <v>N/A</v>
      </c>
      <c r="G170" s="29">
        <v>274320</v>
      </c>
      <c r="H170" s="27" t="str">
        <f t="shared" si="30"/>
        <v>N/A</v>
      </c>
      <c r="I170" s="8">
        <v>0.56820000000000004</v>
      </c>
      <c r="J170" s="8">
        <v>34.43</v>
      </c>
      <c r="K170" s="10" t="s">
        <v>213</v>
      </c>
      <c r="L170" s="105" t="str">
        <f t="shared" si="31"/>
        <v>N/A</v>
      </c>
    </row>
    <row r="171" spans="1:12" x14ac:dyDescent="0.2">
      <c r="A171" s="168" t="s">
        <v>1590</v>
      </c>
      <c r="B171" s="22" t="s">
        <v>213</v>
      </c>
      <c r="C171" s="29">
        <v>149519</v>
      </c>
      <c r="D171" s="27" t="str">
        <f t="shared" si="28"/>
        <v>N/A</v>
      </c>
      <c r="E171" s="29">
        <v>141911</v>
      </c>
      <c r="F171" s="27" t="str">
        <f t="shared" si="29"/>
        <v>N/A</v>
      </c>
      <c r="G171" s="29">
        <v>178593</v>
      </c>
      <c r="H171" s="27" t="str">
        <f t="shared" si="30"/>
        <v>N/A</v>
      </c>
      <c r="I171" s="8">
        <v>-5.09</v>
      </c>
      <c r="J171" s="8">
        <v>25.85</v>
      </c>
      <c r="K171" s="10" t="s">
        <v>213</v>
      </c>
      <c r="L171" s="105" t="str">
        <f t="shared" si="31"/>
        <v>N/A</v>
      </c>
    </row>
    <row r="172" spans="1:12" x14ac:dyDescent="0.2">
      <c r="A172" s="168" t="s">
        <v>1591</v>
      </c>
      <c r="B172" s="22" t="s">
        <v>213</v>
      </c>
      <c r="C172" s="29">
        <v>365239</v>
      </c>
      <c r="D172" s="27" t="str">
        <f t="shared" si="28"/>
        <v>N/A</v>
      </c>
      <c r="E172" s="29">
        <v>373851</v>
      </c>
      <c r="F172" s="27" t="str">
        <f t="shared" si="29"/>
        <v>N/A</v>
      </c>
      <c r="G172" s="29">
        <v>368314</v>
      </c>
      <c r="H172" s="27" t="str">
        <f t="shared" si="30"/>
        <v>N/A</v>
      </c>
      <c r="I172" s="8">
        <v>2.3580000000000001</v>
      </c>
      <c r="J172" s="8">
        <v>-1.48</v>
      </c>
      <c r="K172" s="10" t="s">
        <v>213</v>
      </c>
      <c r="L172" s="105" t="str">
        <f t="shared" si="31"/>
        <v>N/A</v>
      </c>
    </row>
    <row r="173" spans="1:12" ht="25.5" x14ac:dyDescent="0.2">
      <c r="A173" s="168" t="s">
        <v>1354</v>
      </c>
      <c r="B173" s="22" t="s">
        <v>213</v>
      </c>
      <c r="C173" s="29">
        <v>152957</v>
      </c>
      <c r="D173" s="27" t="str">
        <f t="shared" ref="D173:D187" si="32">IF($B173="N/A","N/A",IF(C173&gt;10,"No",IF(C173&lt;-10,"No","Yes")))</f>
        <v>N/A</v>
      </c>
      <c r="E173" s="29">
        <v>169259</v>
      </c>
      <c r="F173" s="27" t="str">
        <f t="shared" ref="F173:F187" si="33">IF($B173="N/A","N/A",IF(E173&gt;10,"No",IF(E173&lt;-10,"No","Yes")))</f>
        <v>N/A</v>
      </c>
      <c r="G173" s="29">
        <v>209675</v>
      </c>
      <c r="H173" s="27" t="str">
        <f t="shared" ref="H173:H187" si="34">IF($B173="N/A","N/A",IF(G173&gt;10,"No",IF(G173&lt;-10,"No","Yes")))</f>
        <v>N/A</v>
      </c>
      <c r="I173" s="8">
        <v>10.66</v>
      </c>
      <c r="J173" s="8">
        <v>23.88</v>
      </c>
      <c r="K173" s="28" t="s">
        <v>734</v>
      </c>
      <c r="L173" s="105" t="str">
        <f t="shared" ref="L173:L187" si="35">IF(J173="Div by 0", "N/A", IF(K173="N/A","N/A", IF(J173&gt;VALUE(MID(K173,1,2)), "No", IF(J173&lt;-1*VALUE(MID(K173,1,2)), "No", "Yes"))))</f>
        <v>Yes</v>
      </c>
    </row>
    <row r="174" spans="1:12" x14ac:dyDescent="0.2">
      <c r="A174" s="168" t="s">
        <v>646</v>
      </c>
      <c r="B174" s="22" t="s">
        <v>213</v>
      </c>
      <c r="C174" s="23">
        <v>1541</v>
      </c>
      <c r="D174" s="27" t="str">
        <f t="shared" si="32"/>
        <v>N/A</v>
      </c>
      <c r="E174" s="23">
        <v>1723</v>
      </c>
      <c r="F174" s="27" t="str">
        <f t="shared" si="33"/>
        <v>N/A</v>
      </c>
      <c r="G174" s="23">
        <v>1436</v>
      </c>
      <c r="H174" s="27" t="str">
        <f t="shared" si="34"/>
        <v>N/A</v>
      </c>
      <c r="I174" s="8">
        <v>11.81</v>
      </c>
      <c r="J174" s="8">
        <v>-16.7</v>
      </c>
      <c r="K174" s="28" t="s">
        <v>734</v>
      </c>
      <c r="L174" s="105" t="str">
        <f t="shared" si="35"/>
        <v>Yes</v>
      </c>
    </row>
    <row r="175" spans="1:12" ht="25.5" x14ac:dyDescent="0.2">
      <c r="A175" s="168" t="s">
        <v>1355</v>
      </c>
      <c r="B175" s="22" t="s">
        <v>213</v>
      </c>
      <c r="C175" s="29">
        <v>99.258273848000002</v>
      </c>
      <c r="D175" s="27" t="str">
        <f t="shared" si="32"/>
        <v>N/A</v>
      </c>
      <c r="E175" s="29">
        <v>98.235055136</v>
      </c>
      <c r="F175" s="27" t="str">
        <f t="shared" si="33"/>
        <v>N/A</v>
      </c>
      <c r="G175" s="29">
        <v>146.01323120000001</v>
      </c>
      <c r="H175" s="27" t="str">
        <f t="shared" si="34"/>
        <v>N/A</v>
      </c>
      <c r="I175" s="8">
        <v>-1.03</v>
      </c>
      <c r="J175" s="8">
        <v>48.64</v>
      </c>
      <c r="K175" s="28" t="s">
        <v>734</v>
      </c>
      <c r="L175" s="105" t="str">
        <f t="shared" si="35"/>
        <v>No</v>
      </c>
    </row>
    <row r="176" spans="1:12" ht="25.5" x14ac:dyDescent="0.2">
      <c r="A176" s="168" t="s">
        <v>1356</v>
      </c>
      <c r="B176" s="22" t="s">
        <v>213</v>
      </c>
      <c r="C176" s="29">
        <v>102628</v>
      </c>
      <c r="D176" s="27" t="str">
        <f t="shared" si="32"/>
        <v>N/A</v>
      </c>
      <c r="E176" s="29">
        <v>73226</v>
      </c>
      <c r="F176" s="27" t="str">
        <f t="shared" si="33"/>
        <v>N/A</v>
      </c>
      <c r="G176" s="29">
        <v>79556</v>
      </c>
      <c r="H176" s="27" t="str">
        <f t="shared" si="34"/>
        <v>N/A</v>
      </c>
      <c r="I176" s="8">
        <v>-28.6</v>
      </c>
      <c r="J176" s="8">
        <v>8.6440000000000001</v>
      </c>
      <c r="K176" s="28" t="s">
        <v>734</v>
      </c>
      <c r="L176" s="105" t="str">
        <f t="shared" si="35"/>
        <v>Yes</v>
      </c>
    </row>
    <row r="177" spans="1:12" x14ac:dyDescent="0.2">
      <c r="A177" s="168" t="s">
        <v>513</v>
      </c>
      <c r="B177" s="22" t="s">
        <v>213</v>
      </c>
      <c r="C177" s="23">
        <v>596</v>
      </c>
      <c r="D177" s="27" t="str">
        <f t="shared" si="32"/>
        <v>N/A</v>
      </c>
      <c r="E177" s="23">
        <v>427</v>
      </c>
      <c r="F177" s="27" t="str">
        <f t="shared" si="33"/>
        <v>N/A</v>
      </c>
      <c r="G177" s="23">
        <v>383</v>
      </c>
      <c r="H177" s="27" t="str">
        <f t="shared" si="34"/>
        <v>N/A</v>
      </c>
      <c r="I177" s="8">
        <v>-28.4</v>
      </c>
      <c r="J177" s="8">
        <v>-10.3</v>
      </c>
      <c r="K177" s="28" t="s">
        <v>734</v>
      </c>
      <c r="L177" s="105" t="str">
        <f t="shared" si="35"/>
        <v>Yes</v>
      </c>
    </row>
    <row r="178" spans="1:12" ht="25.5" x14ac:dyDescent="0.2">
      <c r="A178" s="168" t="s">
        <v>1357</v>
      </c>
      <c r="B178" s="22" t="s">
        <v>213</v>
      </c>
      <c r="C178" s="29">
        <v>172.19463087</v>
      </c>
      <c r="D178" s="27" t="str">
        <f t="shared" si="32"/>
        <v>N/A</v>
      </c>
      <c r="E178" s="29">
        <v>171.48946136000001</v>
      </c>
      <c r="F178" s="27" t="str">
        <f t="shared" si="33"/>
        <v>N/A</v>
      </c>
      <c r="G178" s="29">
        <v>207.71801567</v>
      </c>
      <c r="H178" s="27" t="str">
        <f t="shared" si="34"/>
        <v>N/A</v>
      </c>
      <c r="I178" s="8">
        <v>-0.41</v>
      </c>
      <c r="J178" s="8">
        <v>21.13</v>
      </c>
      <c r="K178" s="28" t="s">
        <v>734</v>
      </c>
      <c r="L178" s="105" t="str">
        <f t="shared" si="35"/>
        <v>Yes</v>
      </c>
    </row>
    <row r="179" spans="1:12" ht="25.5" x14ac:dyDescent="0.2">
      <c r="A179" s="168" t="s">
        <v>1358</v>
      </c>
      <c r="B179" s="22" t="s">
        <v>213</v>
      </c>
      <c r="C179" s="29">
        <v>554234</v>
      </c>
      <c r="D179" s="27" t="str">
        <f t="shared" si="32"/>
        <v>N/A</v>
      </c>
      <c r="E179" s="29">
        <v>510829</v>
      </c>
      <c r="F179" s="27" t="str">
        <f t="shared" si="33"/>
        <v>N/A</v>
      </c>
      <c r="G179" s="29">
        <v>686927</v>
      </c>
      <c r="H179" s="27" t="str">
        <f t="shared" si="34"/>
        <v>N/A</v>
      </c>
      <c r="I179" s="8">
        <v>-7.83</v>
      </c>
      <c r="J179" s="8">
        <v>34.47</v>
      </c>
      <c r="K179" s="28" t="s">
        <v>734</v>
      </c>
      <c r="L179" s="105" t="str">
        <f t="shared" si="35"/>
        <v>No</v>
      </c>
    </row>
    <row r="180" spans="1:12" x14ac:dyDescent="0.2">
      <c r="A180" s="168" t="s">
        <v>514</v>
      </c>
      <c r="B180" s="22" t="s">
        <v>213</v>
      </c>
      <c r="C180" s="23">
        <v>2429</v>
      </c>
      <c r="D180" s="27" t="str">
        <f t="shared" si="32"/>
        <v>N/A</v>
      </c>
      <c r="E180" s="23">
        <v>2592</v>
      </c>
      <c r="F180" s="27" t="str">
        <f t="shared" si="33"/>
        <v>N/A</v>
      </c>
      <c r="G180" s="23">
        <v>5243</v>
      </c>
      <c r="H180" s="27" t="str">
        <f t="shared" si="34"/>
        <v>N/A</v>
      </c>
      <c r="I180" s="8">
        <v>6.7110000000000003</v>
      </c>
      <c r="J180" s="8">
        <v>102.3</v>
      </c>
      <c r="K180" s="28" t="s">
        <v>734</v>
      </c>
      <c r="L180" s="105" t="str">
        <f t="shared" si="35"/>
        <v>No</v>
      </c>
    </row>
    <row r="181" spans="1:12" ht="25.5" x14ac:dyDescent="0.2">
      <c r="A181" s="168" t="s">
        <v>1359</v>
      </c>
      <c r="B181" s="22" t="s">
        <v>213</v>
      </c>
      <c r="C181" s="29">
        <v>228.17373405000001</v>
      </c>
      <c r="D181" s="27" t="str">
        <f t="shared" si="32"/>
        <v>N/A</v>
      </c>
      <c r="E181" s="29">
        <v>197.07908950999999</v>
      </c>
      <c r="F181" s="27" t="str">
        <f t="shared" si="33"/>
        <v>N/A</v>
      </c>
      <c r="G181" s="29">
        <v>131.01792867</v>
      </c>
      <c r="H181" s="27" t="str">
        <f t="shared" si="34"/>
        <v>N/A</v>
      </c>
      <c r="I181" s="8">
        <v>-13.6</v>
      </c>
      <c r="J181" s="8">
        <v>-33.5</v>
      </c>
      <c r="K181" s="28" t="s">
        <v>734</v>
      </c>
      <c r="L181" s="105" t="str">
        <f t="shared" si="35"/>
        <v>No</v>
      </c>
    </row>
    <row r="182" spans="1:12" ht="25.5" x14ac:dyDescent="0.2">
      <c r="A182" s="168" t="s">
        <v>1360</v>
      </c>
      <c r="B182" s="22" t="s">
        <v>213</v>
      </c>
      <c r="C182" s="29">
        <v>1377489</v>
      </c>
      <c r="D182" s="27" t="str">
        <f t="shared" si="32"/>
        <v>N/A</v>
      </c>
      <c r="E182" s="29">
        <v>1651429</v>
      </c>
      <c r="F182" s="27" t="str">
        <f t="shared" si="33"/>
        <v>N/A</v>
      </c>
      <c r="G182" s="29">
        <v>1302297</v>
      </c>
      <c r="H182" s="27" t="str">
        <f t="shared" si="34"/>
        <v>N/A</v>
      </c>
      <c r="I182" s="8">
        <v>19.89</v>
      </c>
      <c r="J182" s="8">
        <v>-21.1</v>
      </c>
      <c r="K182" s="28" t="s">
        <v>734</v>
      </c>
      <c r="L182" s="105" t="str">
        <f t="shared" si="35"/>
        <v>Yes</v>
      </c>
    </row>
    <row r="183" spans="1:12" x14ac:dyDescent="0.2">
      <c r="A183" s="168" t="s">
        <v>515</v>
      </c>
      <c r="B183" s="22" t="s">
        <v>213</v>
      </c>
      <c r="C183" s="23">
        <v>5392</v>
      </c>
      <c r="D183" s="27" t="str">
        <f t="shared" si="32"/>
        <v>N/A</v>
      </c>
      <c r="E183" s="23">
        <v>5848</v>
      </c>
      <c r="F183" s="27" t="str">
        <f t="shared" si="33"/>
        <v>N/A</v>
      </c>
      <c r="G183" s="23">
        <v>5268</v>
      </c>
      <c r="H183" s="27" t="str">
        <f t="shared" si="34"/>
        <v>N/A</v>
      </c>
      <c r="I183" s="8">
        <v>8.4570000000000007</v>
      </c>
      <c r="J183" s="8">
        <v>-9.92</v>
      </c>
      <c r="K183" s="28" t="s">
        <v>734</v>
      </c>
      <c r="L183" s="105" t="str">
        <f t="shared" si="35"/>
        <v>Yes</v>
      </c>
    </row>
    <row r="184" spans="1:12" ht="25.5" x14ac:dyDescent="0.2">
      <c r="A184" s="168" t="s">
        <v>1361</v>
      </c>
      <c r="B184" s="22" t="s">
        <v>213</v>
      </c>
      <c r="C184" s="29">
        <v>255.46902818999999</v>
      </c>
      <c r="D184" s="27" t="str">
        <f t="shared" si="32"/>
        <v>N/A</v>
      </c>
      <c r="E184" s="29">
        <v>282.39209985999997</v>
      </c>
      <c r="F184" s="27" t="str">
        <f t="shared" si="33"/>
        <v>N/A</v>
      </c>
      <c r="G184" s="29">
        <v>247.20899772000001</v>
      </c>
      <c r="H184" s="27" t="str">
        <f t="shared" si="34"/>
        <v>N/A</v>
      </c>
      <c r="I184" s="8">
        <v>10.54</v>
      </c>
      <c r="J184" s="8">
        <v>-12.5</v>
      </c>
      <c r="K184" s="28" t="s">
        <v>734</v>
      </c>
      <c r="L184" s="105" t="str">
        <f t="shared" si="35"/>
        <v>Yes</v>
      </c>
    </row>
    <row r="185" spans="1:12" ht="25.5" x14ac:dyDescent="0.2">
      <c r="A185" s="168" t="s">
        <v>1362</v>
      </c>
      <c r="B185" s="22" t="s">
        <v>213</v>
      </c>
      <c r="C185" s="29">
        <v>337622525</v>
      </c>
      <c r="D185" s="27" t="str">
        <f t="shared" si="32"/>
        <v>N/A</v>
      </c>
      <c r="E185" s="29">
        <v>353623634</v>
      </c>
      <c r="F185" s="27" t="str">
        <f t="shared" si="33"/>
        <v>N/A</v>
      </c>
      <c r="G185" s="29">
        <v>358903055</v>
      </c>
      <c r="H185" s="27" t="str">
        <f t="shared" si="34"/>
        <v>N/A</v>
      </c>
      <c r="I185" s="8">
        <v>4.7389999999999999</v>
      </c>
      <c r="J185" s="8">
        <v>1.4930000000000001</v>
      </c>
      <c r="K185" s="28" t="s">
        <v>734</v>
      </c>
      <c r="L185" s="105" t="str">
        <f t="shared" si="35"/>
        <v>Yes</v>
      </c>
    </row>
    <row r="186" spans="1:12" ht="25.5" x14ac:dyDescent="0.2">
      <c r="A186" s="168" t="s">
        <v>516</v>
      </c>
      <c r="B186" s="22" t="s">
        <v>213</v>
      </c>
      <c r="C186" s="23">
        <v>20724</v>
      </c>
      <c r="D186" s="27" t="str">
        <f t="shared" si="32"/>
        <v>N/A</v>
      </c>
      <c r="E186" s="23">
        <v>20865</v>
      </c>
      <c r="F186" s="27" t="str">
        <f t="shared" si="33"/>
        <v>N/A</v>
      </c>
      <c r="G186" s="23">
        <v>21331</v>
      </c>
      <c r="H186" s="27" t="str">
        <f t="shared" si="34"/>
        <v>N/A</v>
      </c>
      <c r="I186" s="8">
        <v>0.6804</v>
      </c>
      <c r="J186" s="8">
        <v>2.2330000000000001</v>
      </c>
      <c r="K186" s="28" t="s">
        <v>734</v>
      </c>
      <c r="L186" s="105" t="str">
        <f t="shared" si="35"/>
        <v>Yes</v>
      </c>
    </row>
    <row r="187" spans="1:12" ht="25.5" x14ac:dyDescent="0.2">
      <c r="A187" s="168" t="s">
        <v>1363</v>
      </c>
      <c r="B187" s="22" t="s">
        <v>213</v>
      </c>
      <c r="C187" s="29">
        <v>16291.378354</v>
      </c>
      <c r="D187" s="27" t="str">
        <f t="shared" si="32"/>
        <v>N/A</v>
      </c>
      <c r="E187" s="29">
        <v>16948.173209</v>
      </c>
      <c r="F187" s="27" t="str">
        <f t="shared" si="33"/>
        <v>N/A</v>
      </c>
      <c r="G187" s="29">
        <v>16825.420984</v>
      </c>
      <c r="H187" s="27" t="str">
        <f t="shared" si="34"/>
        <v>N/A</v>
      </c>
      <c r="I187" s="8">
        <v>4.032</v>
      </c>
      <c r="J187" s="8">
        <v>-0.72399999999999998</v>
      </c>
      <c r="K187" s="28" t="s">
        <v>734</v>
      </c>
      <c r="L187" s="105" t="str">
        <f t="shared" si="35"/>
        <v>Yes</v>
      </c>
    </row>
    <row r="188" spans="1:12" x14ac:dyDescent="0.2">
      <c r="A188" s="137" t="s">
        <v>1364</v>
      </c>
      <c r="B188" s="22" t="s">
        <v>213</v>
      </c>
      <c r="C188" s="29">
        <v>349470416</v>
      </c>
      <c r="D188" s="27" t="str">
        <f t="shared" ref="D188:D203" si="36">IF($B188="N/A","N/A",IF(C188&gt;10,"No",IF(C188&lt;-10,"No","Yes")))</f>
        <v>N/A</v>
      </c>
      <c r="E188" s="29">
        <v>364767602</v>
      </c>
      <c r="F188" s="27" t="str">
        <f t="shared" ref="F188:F203" si="37">IF($B188="N/A","N/A",IF(E188&gt;10,"No",IF(E188&lt;-10,"No","Yes")))</f>
        <v>N/A</v>
      </c>
      <c r="G188" s="29">
        <v>368453023</v>
      </c>
      <c r="H188" s="27" t="str">
        <f t="shared" ref="H188:H203" si="38">IF($B188="N/A","N/A",IF(G188&gt;10,"No",IF(G188&lt;-10,"No","Yes")))</f>
        <v>N/A</v>
      </c>
      <c r="I188" s="8">
        <v>4.3769999999999998</v>
      </c>
      <c r="J188" s="8">
        <v>1.01</v>
      </c>
      <c r="K188" s="28" t="s">
        <v>734</v>
      </c>
      <c r="L188" s="105" t="str">
        <f t="shared" ref="L188:L203" si="39">IF(J188="Div by 0", "N/A", IF(K188="N/A","N/A", IF(J188&gt;VALUE(MID(K188,1,2)), "No", IF(J188&lt;-1*VALUE(MID(K188,1,2)), "No", "Yes"))))</f>
        <v>Yes</v>
      </c>
    </row>
    <row r="189" spans="1:12" x14ac:dyDescent="0.2">
      <c r="A189" s="137" t="s">
        <v>1461</v>
      </c>
      <c r="B189" s="22" t="s">
        <v>213</v>
      </c>
      <c r="C189" s="23">
        <v>23933</v>
      </c>
      <c r="D189" s="27" t="str">
        <f t="shared" si="36"/>
        <v>N/A</v>
      </c>
      <c r="E189" s="23">
        <v>23880</v>
      </c>
      <c r="F189" s="27" t="str">
        <f t="shared" si="37"/>
        <v>N/A</v>
      </c>
      <c r="G189" s="23">
        <v>23820</v>
      </c>
      <c r="H189" s="27" t="str">
        <f t="shared" si="38"/>
        <v>N/A</v>
      </c>
      <c r="I189" s="8">
        <v>-0.221</v>
      </c>
      <c r="J189" s="8">
        <v>-0.251</v>
      </c>
      <c r="K189" s="28" t="s">
        <v>734</v>
      </c>
      <c r="L189" s="105" t="str">
        <f t="shared" si="39"/>
        <v>Yes</v>
      </c>
    </row>
    <row r="190" spans="1:12" x14ac:dyDescent="0.2">
      <c r="A190" s="137" t="s">
        <v>1462</v>
      </c>
      <c r="B190" s="22" t="s">
        <v>213</v>
      </c>
      <c r="C190" s="29">
        <v>14602.031337</v>
      </c>
      <c r="D190" s="27" t="str">
        <f t="shared" si="36"/>
        <v>N/A</v>
      </c>
      <c r="E190" s="29">
        <v>15275.025208999999</v>
      </c>
      <c r="F190" s="27" t="str">
        <f t="shared" si="37"/>
        <v>N/A</v>
      </c>
      <c r="G190" s="29">
        <v>15468.220949</v>
      </c>
      <c r="H190" s="27" t="str">
        <f t="shared" si="38"/>
        <v>N/A</v>
      </c>
      <c r="I190" s="8">
        <v>4.609</v>
      </c>
      <c r="J190" s="8">
        <v>1.2649999999999999</v>
      </c>
      <c r="K190" s="28" t="s">
        <v>734</v>
      </c>
      <c r="L190" s="105" t="str">
        <f t="shared" si="39"/>
        <v>Yes</v>
      </c>
    </row>
    <row r="191" spans="1:12" x14ac:dyDescent="0.2">
      <c r="A191" s="137" t="s">
        <v>1463</v>
      </c>
      <c r="B191" s="22" t="s">
        <v>213</v>
      </c>
      <c r="C191" s="29">
        <v>8419.6998796000007</v>
      </c>
      <c r="D191" s="27" t="str">
        <f t="shared" si="36"/>
        <v>N/A</v>
      </c>
      <c r="E191" s="29">
        <v>8855.4345496999995</v>
      </c>
      <c r="F191" s="27" t="str">
        <f t="shared" si="37"/>
        <v>N/A</v>
      </c>
      <c r="G191" s="29">
        <v>8802.1112549999998</v>
      </c>
      <c r="H191" s="27" t="str">
        <f t="shared" si="38"/>
        <v>N/A</v>
      </c>
      <c r="I191" s="8">
        <v>5.1749999999999998</v>
      </c>
      <c r="J191" s="8">
        <v>-0.60199999999999998</v>
      </c>
      <c r="K191" s="28" t="s">
        <v>734</v>
      </c>
      <c r="L191" s="105" t="str">
        <f t="shared" si="39"/>
        <v>Yes</v>
      </c>
    </row>
    <row r="192" spans="1:12" x14ac:dyDescent="0.2">
      <c r="A192" s="137" t="s">
        <v>1464</v>
      </c>
      <c r="B192" s="22" t="s">
        <v>213</v>
      </c>
      <c r="C192" s="29">
        <v>23498.376862000001</v>
      </c>
      <c r="D192" s="27" t="str">
        <f t="shared" si="36"/>
        <v>N/A</v>
      </c>
      <c r="E192" s="29">
        <v>24391.396916000002</v>
      </c>
      <c r="F192" s="27" t="str">
        <f t="shared" si="37"/>
        <v>N/A</v>
      </c>
      <c r="G192" s="29">
        <v>24784.533259</v>
      </c>
      <c r="H192" s="27" t="str">
        <f t="shared" si="38"/>
        <v>N/A</v>
      </c>
      <c r="I192" s="8">
        <v>3.8</v>
      </c>
      <c r="J192" s="8">
        <v>1.6120000000000001</v>
      </c>
      <c r="K192" s="28" t="s">
        <v>734</v>
      </c>
      <c r="L192" s="105" t="str">
        <f t="shared" si="39"/>
        <v>Yes</v>
      </c>
    </row>
    <row r="193" spans="1:12" x14ac:dyDescent="0.2">
      <c r="A193" s="168" t="s">
        <v>1465</v>
      </c>
      <c r="B193" s="22" t="s">
        <v>213</v>
      </c>
      <c r="C193" s="5">
        <v>22.966126092</v>
      </c>
      <c r="D193" s="27" t="str">
        <f t="shared" si="36"/>
        <v>N/A</v>
      </c>
      <c r="E193" s="5">
        <v>22.936176343</v>
      </c>
      <c r="F193" s="27" t="str">
        <f t="shared" si="37"/>
        <v>N/A</v>
      </c>
      <c r="G193" s="5">
        <v>22.173196682</v>
      </c>
      <c r="H193" s="27" t="str">
        <f t="shared" si="38"/>
        <v>N/A</v>
      </c>
      <c r="I193" s="8">
        <v>-0.13</v>
      </c>
      <c r="J193" s="8">
        <v>-3.33</v>
      </c>
      <c r="K193" s="28" t="s">
        <v>734</v>
      </c>
      <c r="L193" s="105" t="str">
        <f t="shared" si="39"/>
        <v>Yes</v>
      </c>
    </row>
    <row r="194" spans="1:12" x14ac:dyDescent="0.2">
      <c r="A194" s="168" t="s">
        <v>1466</v>
      </c>
      <c r="B194" s="22" t="s">
        <v>213</v>
      </c>
      <c r="C194" s="5">
        <v>26.554713503999999</v>
      </c>
      <c r="D194" s="27" t="str">
        <f t="shared" si="36"/>
        <v>N/A</v>
      </c>
      <c r="E194" s="5">
        <v>26.560069800000001</v>
      </c>
      <c r="F194" s="27" t="str">
        <f t="shared" si="37"/>
        <v>N/A</v>
      </c>
      <c r="G194" s="5">
        <v>26.160131026999998</v>
      </c>
      <c r="H194" s="27" t="str">
        <f t="shared" si="38"/>
        <v>N/A</v>
      </c>
      <c r="I194" s="8">
        <v>2.0199999999999999E-2</v>
      </c>
      <c r="J194" s="8">
        <v>-1.51</v>
      </c>
      <c r="K194" s="28" t="s">
        <v>734</v>
      </c>
      <c r="L194" s="105" t="str">
        <f t="shared" si="39"/>
        <v>Yes</v>
      </c>
    </row>
    <row r="195" spans="1:12" x14ac:dyDescent="0.2">
      <c r="A195" s="168" t="s">
        <v>1467</v>
      </c>
      <c r="B195" s="22" t="s">
        <v>213</v>
      </c>
      <c r="C195" s="5">
        <v>19.564089257999999</v>
      </c>
      <c r="D195" s="27" t="str">
        <f t="shared" si="36"/>
        <v>N/A</v>
      </c>
      <c r="E195" s="5">
        <v>19.5210838</v>
      </c>
      <c r="F195" s="27" t="str">
        <f t="shared" si="37"/>
        <v>N/A</v>
      </c>
      <c r="G195" s="5">
        <v>18.546920408999998</v>
      </c>
      <c r="H195" s="27" t="str">
        <f t="shared" si="38"/>
        <v>N/A</v>
      </c>
      <c r="I195" s="8">
        <v>-0.22</v>
      </c>
      <c r="J195" s="8">
        <v>-4.99</v>
      </c>
      <c r="K195" s="28" t="s">
        <v>734</v>
      </c>
      <c r="L195" s="105" t="str">
        <f t="shared" si="39"/>
        <v>Yes</v>
      </c>
    </row>
    <row r="196" spans="1:12" ht="25.5" x14ac:dyDescent="0.2">
      <c r="A196" s="137" t="s">
        <v>1376</v>
      </c>
      <c r="B196" s="22" t="s">
        <v>213</v>
      </c>
      <c r="C196" s="29">
        <v>337622525</v>
      </c>
      <c r="D196" s="27" t="str">
        <f t="shared" si="36"/>
        <v>N/A</v>
      </c>
      <c r="E196" s="29">
        <v>353623634</v>
      </c>
      <c r="F196" s="27" t="str">
        <f t="shared" si="37"/>
        <v>N/A</v>
      </c>
      <c r="G196" s="29">
        <v>358903055</v>
      </c>
      <c r="H196" s="27" t="str">
        <f t="shared" si="38"/>
        <v>N/A</v>
      </c>
      <c r="I196" s="8">
        <v>4.7389999999999999</v>
      </c>
      <c r="J196" s="8">
        <v>1.4930000000000001</v>
      </c>
      <c r="K196" s="28" t="s">
        <v>734</v>
      </c>
      <c r="L196" s="105" t="str">
        <f t="shared" si="39"/>
        <v>Yes</v>
      </c>
    </row>
    <row r="197" spans="1:12" x14ac:dyDescent="0.2">
      <c r="A197" s="137" t="s">
        <v>1468</v>
      </c>
      <c r="B197" s="22" t="s">
        <v>213</v>
      </c>
      <c r="C197" s="23">
        <v>20724</v>
      </c>
      <c r="D197" s="27" t="str">
        <f t="shared" si="36"/>
        <v>N/A</v>
      </c>
      <c r="E197" s="23">
        <v>20865</v>
      </c>
      <c r="F197" s="27" t="str">
        <f t="shared" si="37"/>
        <v>N/A</v>
      </c>
      <c r="G197" s="23">
        <v>21332</v>
      </c>
      <c r="H197" s="27" t="str">
        <f t="shared" si="38"/>
        <v>N/A</v>
      </c>
      <c r="I197" s="8">
        <v>0.6804</v>
      </c>
      <c r="J197" s="8">
        <v>2.238</v>
      </c>
      <c r="K197" s="28" t="s">
        <v>734</v>
      </c>
      <c r="L197" s="105" t="str">
        <f t="shared" si="39"/>
        <v>Yes</v>
      </c>
    </row>
    <row r="198" spans="1:12" ht="25.5" x14ac:dyDescent="0.2">
      <c r="A198" s="137" t="s">
        <v>1469</v>
      </c>
      <c r="B198" s="22" t="s">
        <v>213</v>
      </c>
      <c r="C198" s="29">
        <v>16291.378354</v>
      </c>
      <c r="D198" s="27" t="str">
        <f t="shared" si="36"/>
        <v>N/A</v>
      </c>
      <c r="E198" s="29">
        <v>16948.173209</v>
      </c>
      <c r="F198" s="27" t="str">
        <f t="shared" si="37"/>
        <v>N/A</v>
      </c>
      <c r="G198" s="29">
        <v>16824.632243</v>
      </c>
      <c r="H198" s="27" t="str">
        <f t="shared" si="38"/>
        <v>N/A</v>
      </c>
      <c r="I198" s="8">
        <v>4.032</v>
      </c>
      <c r="J198" s="8">
        <v>-0.72899999999999998</v>
      </c>
      <c r="K198" s="28" t="s">
        <v>734</v>
      </c>
      <c r="L198" s="105" t="str">
        <f t="shared" si="39"/>
        <v>Yes</v>
      </c>
    </row>
    <row r="199" spans="1:12" ht="25.5" x14ac:dyDescent="0.2">
      <c r="A199" s="137" t="s">
        <v>1470</v>
      </c>
      <c r="B199" s="22" t="s">
        <v>213</v>
      </c>
      <c r="C199" s="29">
        <v>9063.4029028999994</v>
      </c>
      <c r="D199" s="27" t="str">
        <f t="shared" si="36"/>
        <v>N/A</v>
      </c>
      <c r="E199" s="29">
        <v>9515.5215685999992</v>
      </c>
      <c r="F199" s="27" t="str">
        <f t="shared" si="37"/>
        <v>N/A</v>
      </c>
      <c r="G199" s="29">
        <v>9378.5009568999994</v>
      </c>
      <c r="H199" s="27" t="str">
        <f t="shared" si="38"/>
        <v>N/A</v>
      </c>
      <c r="I199" s="8">
        <v>4.9880000000000004</v>
      </c>
      <c r="J199" s="8">
        <v>-1.44</v>
      </c>
      <c r="K199" s="28" t="s">
        <v>734</v>
      </c>
      <c r="L199" s="105" t="str">
        <f t="shared" si="39"/>
        <v>Yes</v>
      </c>
    </row>
    <row r="200" spans="1:12" ht="25.5" x14ac:dyDescent="0.2">
      <c r="A200" s="137" t="s">
        <v>1471</v>
      </c>
      <c r="B200" s="22" t="s">
        <v>213</v>
      </c>
      <c r="C200" s="29">
        <v>27351.463081000002</v>
      </c>
      <c r="D200" s="27" t="str">
        <f t="shared" si="36"/>
        <v>N/A</v>
      </c>
      <c r="E200" s="29">
        <v>28031.522185999998</v>
      </c>
      <c r="F200" s="27" t="str">
        <f t="shared" si="37"/>
        <v>N/A</v>
      </c>
      <c r="G200" s="29">
        <v>27404.206157000001</v>
      </c>
      <c r="H200" s="27" t="str">
        <f t="shared" si="38"/>
        <v>N/A</v>
      </c>
      <c r="I200" s="8">
        <v>2.4860000000000002</v>
      </c>
      <c r="J200" s="8">
        <v>-2.2400000000000002</v>
      </c>
      <c r="K200" s="28" t="s">
        <v>734</v>
      </c>
      <c r="L200" s="105" t="str">
        <f t="shared" si="39"/>
        <v>Yes</v>
      </c>
    </row>
    <row r="201" spans="1:12" ht="25.5" x14ac:dyDescent="0.2">
      <c r="A201" s="137" t="s">
        <v>1472</v>
      </c>
      <c r="B201" s="22" t="s">
        <v>213</v>
      </c>
      <c r="C201" s="5">
        <v>19.886767105000001</v>
      </c>
      <c r="D201" s="27" t="str">
        <f t="shared" si="36"/>
        <v>N/A</v>
      </c>
      <c r="E201" s="5">
        <v>20.040340009000001</v>
      </c>
      <c r="F201" s="27" t="str">
        <f t="shared" si="37"/>
        <v>N/A</v>
      </c>
      <c r="G201" s="5">
        <v>19.857205358000002</v>
      </c>
      <c r="H201" s="27" t="str">
        <f t="shared" si="38"/>
        <v>N/A</v>
      </c>
      <c r="I201" s="8">
        <v>0.7722</v>
      </c>
      <c r="J201" s="8">
        <v>-0.91400000000000003</v>
      </c>
      <c r="K201" s="28" t="s">
        <v>734</v>
      </c>
      <c r="L201" s="105" t="str">
        <f t="shared" si="39"/>
        <v>Yes</v>
      </c>
    </row>
    <row r="202" spans="1:12" ht="25.5" x14ac:dyDescent="0.2">
      <c r="A202" s="137" t="s">
        <v>1473</v>
      </c>
      <c r="B202" s="22" t="s">
        <v>213</v>
      </c>
      <c r="C202" s="5">
        <v>23.579743122</v>
      </c>
      <c r="D202" s="27" t="str">
        <f t="shared" si="36"/>
        <v>N/A</v>
      </c>
      <c r="E202" s="5">
        <v>23.699783771</v>
      </c>
      <c r="F202" s="27" t="str">
        <f t="shared" si="37"/>
        <v>N/A</v>
      </c>
      <c r="G202" s="5">
        <v>23.607372127000001</v>
      </c>
      <c r="H202" s="27" t="str">
        <f t="shared" si="38"/>
        <v>N/A</v>
      </c>
      <c r="I202" s="8">
        <v>0.5091</v>
      </c>
      <c r="J202" s="8">
        <v>-0.39</v>
      </c>
      <c r="K202" s="28" t="s">
        <v>734</v>
      </c>
      <c r="L202" s="105" t="str">
        <f t="shared" si="39"/>
        <v>Yes</v>
      </c>
    </row>
    <row r="203" spans="1:12" ht="25.5" x14ac:dyDescent="0.2">
      <c r="A203" s="173" t="s">
        <v>1474</v>
      </c>
      <c r="B203" s="113" t="s">
        <v>213</v>
      </c>
      <c r="C203" s="114">
        <v>16.326693545000001</v>
      </c>
      <c r="D203" s="145" t="str">
        <f t="shared" si="36"/>
        <v>N/A</v>
      </c>
      <c r="E203" s="114">
        <v>16.560042782</v>
      </c>
      <c r="F203" s="145" t="str">
        <f t="shared" si="37"/>
        <v>N/A</v>
      </c>
      <c r="G203" s="114">
        <v>16.443236149000001</v>
      </c>
      <c r="H203" s="145" t="str">
        <f t="shared" si="38"/>
        <v>N/A</v>
      </c>
      <c r="I203" s="146">
        <v>1.429</v>
      </c>
      <c r="J203" s="146">
        <v>-0.70499999999999996</v>
      </c>
      <c r="K203" s="161" t="s">
        <v>734</v>
      </c>
      <c r="L203" s="116" t="str">
        <f t="shared" si="39"/>
        <v>Yes</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K5" sqref="K1:K104857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921858</v>
      </c>
      <c r="D6" s="27" t="str">
        <f>IF($B6="N/A","N/A",IF(C6&gt;10,"No",IF(C6&lt;-10,"No","Yes")))</f>
        <v>N/A</v>
      </c>
      <c r="E6" s="23">
        <v>920375</v>
      </c>
      <c r="F6" s="27" t="str">
        <f>IF($B6="N/A","N/A",IF(E6&gt;10,"No",IF(E6&lt;-10,"No","Yes")))</f>
        <v>N/A</v>
      </c>
      <c r="G6" s="23">
        <v>951674</v>
      </c>
      <c r="H6" s="27" t="str">
        <f>IF($B6="N/A","N/A",IF(G6&gt;10,"No",IF(G6&lt;-10,"No","Yes")))</f>
        <v>N/A</v>
      </c>
      <c r="I6" s="8">
        <v>-0.161</v>
      </c>
      <c r="J6" s="8">
        <v>3.4009999999999998</v>
      </c>
      <c r="K6" s="28" t="s">
        <v>734</v>
      </c>
      <c r="L6" s="105" t="str">
        <f t="shared" ref="L6:L46" si="0">IF(J6="Div by 0", "N/A", IF(K6="N/A","N/A", IF(J6&gt;VALUE(MID(K6,1,2)), "No", IF(J6&lt;-1*VALUE(MID(K6,1,2)), "No", "Yes"))))</f>
        <v>Yes</v>
      </c>
    </row>
    <row r="7" spans="1:12" x14ac:dyDescent="0.2">
      <c r="A7" s="168" t="s">
        <v>10</v>
      </c>
      <c r="B7" s="22" t="s">
        <v>213</v>
      </c>
      <c r="C7" s="23">
        <v>802932</v>
      </c>
      <c r="D7" s="27" t="str">
        <f>IF($B7="N/A","N/A",IF(C7&gt;10,"No",IF(C7&lt;-10,"No","Yes")))</f>
        <v>N/A</v>
      </c>
      <c r="E7" s="23">
        <v>812047</v>
      </c>
      <c r="F7" s="27" t="str">
        <f>IF($B7="N/A","N/A",IF(E7&gt;10,"No",IF(E7&lt;-10,"No","Yes")))</f>
        <v>N/A</v>
      </c>
      <c r="G7" s="23">
        <v>828658</v>
      </c>
      <c r="H7" s="27" t="str">
        <f>IF($B7="N/A","N/A",IF(G7&gt;10,"No",IF(G7&lt;-10,"No","Yes")))</f>
        <v>N/A</v>
      </c>
      <c r="I7" s="8">
        <v>1.135</v>
      </c>
      <c r="J7" s="8">
        <v>2.0459999999999998</v>
      </c>
      <c r="K7" s="28" t="s">
        <v>734</v>
      </c>
      <c r="L7" s="105" t="str">
        <f t="shared" si="0"/>
        <v>Yes</v>
      </c>
    </row>
    <row r="8" spans="1:12" x14ac:dyDescent="0.2">
      <c r="A8" s="168" t="s">
        <v>91</v>
      </c>
      <c r="B8" s="5" t="s">
        <v>297</v>
      </c>
      <c r="C8" s="4">
        <v>87.099314645000007</v>
      </c>
      <c r="D8" s="27" t="str">
        <f>IF($B8="N/A","N/A",IF(C8&gt;90,"No",IF(C8&lt;65,"No","Yes")))</f>
        <v>Yes</v>
      </c>
      <c r="E8" s="4">
        <v>88.230014940000004</v>
      </c>
      <c r="F8" s="27" t="str">
        <f>IF($B8="N/A","N/A",IF(E8&gt;90,"No",IF(E8&lt;65,"No","Yes")))</f>
        <v>Yes</v>
      </c>
      <c r="G8" s="4">
        <v>87.073724826000003</v>
      </c>
      <c r="H8" s="27" t="str">
        <f>IF($B8="N/A","N/A",IF(G8&gt;90,"No",IF(G8&lt;65,"No","Yes")))</f>
        <v>Yes</v>
      </c>
      <c r="I8" s="8">
        <v>1.298</v>
      </c>
      <c r="J8" s="8">
        <v>-1.31</v>
      </c>
      <c r="K8" s="28" t="s">
        <v>734</v>
      </c>
      <c r="L8" s="105" t="str">
        <f t="shared" si="0"/>
        <v>Yes</v>
      </c>
    </row>
    <row r="9" spans="1:12" x14ac:dyDescent="0.2">
      <c r="A9" s="168" t="s">
        <v>92</v>
      </c>
      <c r="B9" s="5" t="s">
        <v>298</v>
      </c>
      <c r="C9" s="4">
        <v>92.705200022</v>
      </c>
      <c r="D9" s="27" t="str">
        <f>IF($B9="N/A","N/A",IF(C9&gt;100,"No",IF(C9&lt;90,"No","Yes")))</f>
        <v>Yes</v>
      </c>
      <c r="E9" s="4">
        <v>92.878526717</v>
      </c>
      <c r="F9" s="27" t="str">
        <f>IF($B9="N/A","N/A",IF(E9&gt;100,"No",IF(E9&lt;90,"No","Yes")))</f>
        <v>Yes</v>
      </c>
      <c r="G9" s="4">
        <v>91.740143368999995</v>
      </c>
      <c r="H9" s="27" t="str">
        <f>IF($B9="N/A","N/A",IF(G9&gt;100,"No",IF(G9&lt;90,"No","Yes")))</f>
        <v>Yes</v>
      </c>
      <c r="I9" s="8">
        <v>0.187</v>
      </c>
      <c r="J9" s="8">
        <v>-1.23</v>
      </c>
      <c r="K9" s="28" t="s">
        <v>734</v>
      </c>
      <c r="L9" s="105" t="str">
        <f t="shared" si="0"/>
        <v>Yes</v>
      </c>
    </row>
    <row r="10" spans="1:12" x14ac:dyDescent="0.2">
      <c r="A10" s="168" t="s">
        <v>93</v>
      </c>
      <c r="B10" s="5" t="s">
        <v>299</v>
      </c>
      <c r="C10" s="4">
        <v>92.547002921000001</v>
      </c>
      <c r="D10" s="27" t="str">
        <f>IF($B10="N/A","N/A",IF(C10&gt;100,"No",IF(C10&lt;85,"No","Yes")))</f>
        <v>Yes</v>
      </c>
      <c r="E10" s="4">
        <v>92.935586498000006</v>
      </c>
      <c r="F10" s="27" t="str">
        <f>IF($B10="N/A","N/A",IF(E10&gt;100,"No",IF(E10&lt;85,"No","Yes")))</f>
        <v>Yes</v>
      </c>
      <c r="G10" s="4">
        <v>91.686051112000001</v>
      </c>
      <c r="H10" s="27" t="str">
        <f>IF($B10="N/A","N/A",IF(G10&gt;100,"No",IF(G10&lt;85,"No","Yes")))</f>
        <v>Yes</v>
      </c>
      <c r="I10" s="8">
        <v>0.4199</v>
      </c>
      <c r="J10" s="8">
        <v>-1.34</v>
      </c>
      <c r="K10" s="28" t="s">
        <v>734</v>
      </c>
      <c r="L10" s="105" t="str">
        <f t="shared" si="0"/>
        <v>Yes</v>
      </c>
    </row>
    <row r="11" spans="1:12" x14ac:dyDescent="0.2">
      <c r="A11" s="168" t="s">
        <v>94</v>
      </c>
      <c r="B11" s="5" t="s">
        <v>300</v>
      </c>
      <c r="C11" s="4">
        <v>86.921119766000004</v>
      </c>
      <c r="D11" s="27" t="str">
        <f>IF($B11="N/A","N/A",IF(C11&gt;100,"No",IF(C11&lt;80,"No","Yes")))</f>
        <v>Yes</v>
      </c>
      <c r="E11" s="4">
        <v>88.735111615999998</v>
      </c>
      <c r="F11" s="27" t="str">
        <f>IF($B11="N/A","N/A",IF(E11&gt;100,"No",IF(E11&lt;80,"No","Yes")))</f>
        <v>Yes</v>
      </c>
      <c r="G11" s="4">
        <v>87.647984594999997</v>
      </c>
      <c r="H11" s="27" t="str">
        <f>IF($B11="N/A","N/A",IF(G11&gt;100,"No",IF(G11&lt;80,"No","Yes")))</f>
        <v>Yes</v>
      </c>
      <c r="I11" s="8">
        <v>2.0870000000000002</v>
      </c>
      <c r="J11" s="8">
        <v>-1.23</v>
      </c>
      <c r="K11" s="28" t="s">
        <v>734</v>
      </c>
      <c r="L11" s="105" t="str">
        <f t="shared" si="0"/>
        <v>Yes</v>
      </c>
    </row>
    <row r="12" spans="1:12" x14ac:dyDescent="0.2">
      <c r="A12" s="168" t="s">
        <v>95</v>
      </c>
      <c r="B12" s="5" t="s">
        <v>300</v>
      </c>
      <c r="C12" s="4">
        <v>81.600982259999995</v>
      </c>
      <c r="D12" s="27" t="str">
        <f>IF($B12="N/A","N/A",IF(C12&gt;100,"No",IF(C12&lt;80,"No","Yes")))</f>
        <v>Yes</v>
      </c>
      <c r="E12" s="4">
        <v>81.204680342000003</v>
      </c>
      <c r="F12" s="27" t="str">
        <f>IF($B12="N/A","N/A",IF(E12&gt;100,"No",IF(E12&lt;80,"No","Yes")))</f>
        <v>Yes</v>
      </c>
      <c r="G12" s="4">
        <v>78.734265007000005</v>
      </c>
      <c r="H12" s="27" t="str">
        <f>IF($B12="N/A","N/A",IF(G12&gt;100,"No",IF(G12&lt;80,"No","Yes")))</f>
        <v>No</v>
      </c>
      <c r="I12" s="8">
        <v>-0.48599999999999999</v>
      </c>
      <c r="J12" s="8">
        <v>-3.04</v>
      </c>
      <c r="K12" s="28" t="s">
        <v>734</v>
      </c>
      <c r="L12" s="105" t="str">
        <f t="shared" si="0"/>
        <v>Yes</v>
      </c>
    </row>
    <row r="13" spans="1:12" x14ac:dyDescent="0.2">
      <c r="A13" s="104" t="s">
        <v>96</v>
      </c>
      <c r="B13" s="22" t="s">
        <v>213</v>
      </c>
      <c r="C13" s="23">
        <v>727187.14</v>
      </c>
      <c r="D13" s="27" t="str">
        <f t="shared" ref="D13:D44" si="1">IF($B13="N/A","N/A",IF(C13&gt;10,"No",IF(C13&lt;-10,"No","Yes")))</f>
        <v>N/A</v>
      </c>
      <c r="E13" s="23">
        <v>741434.9</v>
      </c>
      <c r="F13" s="27" t="str">
        <f t="shared" ref="F13:F44" si="2">IF($B13="N/A","N/A",IF(E13&gt;10,"No",IF(E13&lt;-10,"No","Yes")))</f>
        <v>N/A</v>
      </c>
      <c r="G13" s="23">
        <v>763701.7</v>
      </c>
      <c r="H13" s="27" t="str">
        <f t="shared" ref="H13:H44" si="3">IF($B13="N/A","N/A",IF(G13&gt;10,"No",IF(G13&lt;-10,"No","Yes")))</f>
        <v>N/A</v>
      </c>
      <c r="I13" s="8">
        <v>1.9590000000000001</v>
      </c>
      <c r="J13" s="8">
        <v>3.0030000000000001</v>
      </c>
      <c r="K13" s="28" t="s">
        <v>734</v>
      </c>
      <c r="L13" s="105" t="str">
        <f t="shared" si="0"/>
        <v>Yes</v>
      </c>
    </row>
    <row r="14" spans="1:12" x14ac:dyDescent="0.2">
      <c r="A14" s="104" t="s">
        <v>100</v>
      </c>
      <c r="B14" s="22" t="s">
        <v>213</v>
      </c>
      <c r="C14" s="23">
        <v>55519</v>
      </c>
      <c r="D14" s="27" t="str">
        <f t="shared" si="1"/>
        <v>N/A</v>
      </c>
      <c r="E14" s="23">
        <v>55115</v>
      </c>
      <c r="F14" s="27" t="str">
        <f t="shared" si="2"/>
        <v>N/A</v>
      </c>
      <c r="G14" s="23">
        <v>55800</v>
      </c>
      <c r="H14" s="27" t="str">
        <f t="shared" si="3"/>
        <v>N/A</v>
      </c>
      <c r="I14" s="8">
        <v>-0.72799999999999998</v>
      </c>
      <c r="J14" s="8">
        <v>1.2430000000000001</v>
      </c>
      <c r="K14" s="28" t="s">
        <v>734</v>
      </c>
      <c r="L14" s="105" t="str">
        <f t="shared" si="0"/>
        <v>Yes</v>
      </c>
    </row>
    <row r="15" spans="1:12" x14ac:dyDescent="0.2">
      <c r="A15" s="104" t="s">
        <v>975</v>
      </c>
      <c r="B15" s="22" t="s">
        <v>213</v>
      </c>
      <c r="C15" s="23">
        <v>15212</v>
      </c>
      <c r="D15" s="27" t="str">
        <f t="shared" si="1"/>
        <v>N/A</v>
      </c>
      <c r="E15" s="23">
        <v>15070</v>
      </c>
      <c r="F15" s="27" t="str">
        <f t="shared" si="2"/>
        <v>N/A</v>
      </c>
      <c r="G15" s="23">
        <v>22141</v>
      </c>
      <c r="H15" s="27" t="str">
        <f t="shared" si="3"/>
        <v>N/A</v>
      </c>
      <c r="I15" s="8">
        <v>-0.93300000000000005</v>
      </c>
      <c r="J15" s="8">
        <v>46.92</v>
      </c>
      <c r="K15" s="28" t="s">
        <v>734</v>
      </c>
      <c r="L15" s="105" t="str">
        <f t="shared" si="0"/>
        <v>No</v>
      </c>
    </row>
    <row r="16" spans="1:12" x14ac:dyDescent="0.2">
      <c r="A16" s="104" t="s">
        <v>976</v>
      </c>
      <c r="B16" s="22" t="s">
        <v>213</v>
      </c>
      <c r="C16" s="23">
        <v>0</v>
      </c>
      <c r="D16" s="27" t="str">
        <f t="shared" si="1"/>
        <v>N/A</v>
      </c>
      <c r="E16" s="23">
        <v>0</v>
      </c>
      <c r="F16" s="27" t="str">
        <f t="shared" si="2"/>
        <v>N/A</v>
      </c>
      <c r="G16" s="23">
        <v>0</v>
      </c>
      <c r="H16" s="27" t="str">
        <f t="shared" si="3"/>
        <v>N/A</v>
      </c>
      <c r="I16" s="8" t="s">
        <v>1748</v>
      </c>
      <c r="J16" s="8" t="s">
        <v>1748</v>
      </c>
      <c r="K16" s="28" t="s">
        <v>734</v>
      </c>
      <c r="L16" s="105" t="str">
        <f t="shared" si="0"/>
        <v>N/A</v>
      </c>
    </row>
    <row r="17" spans="1:12" x14ac:dyDescent="0.2">
      <c r="A17" s="104" t="s">
        <v>977</v>
      </c>
      <c r="B17" s="22" t="s">
        <v>213</v>
      </c>
      <c r="C17" s="23">
        <v>17439</v>
      </c>
      <c r="D17" s="27" t="str">
        <f t="shared" si="1"/>
        <v>N/A</v>
      </c>
      <c r="E17" s="23">
        <v>17730</v>
      </c>
      <c r="F17" s="27" t="str">
        <f t="shared" si="2"/>
        <v>N/A</v>
      </c>
      <c r="G17" s="23">
        <v>17155</v>
      </c>
      <c r="H17" s="27" t="str">
        <f t="shared" si="3"/>
        <v>N/A</v>
      </c>
      <c r="I17" s="8">
        <v>1.669</v>
      </c>
      <c r="J17" s="8">
        <v>-3.24</v>
      </c>
      <c r="K17" s="28" t="s">
        <v>734</v>
      </c>
      <c r="L17" s="105" t="str">
        <f t="shared" si="0"/>
        <v>Yes</v>
      </c>
    </row>
    <row r="18" spans="1:12" x14ac:dyDescent="0.2">
      <c r="A18" s="104" t="s">
        <v>978</v>
      </c>
      <c r="B18" s="22" t="s">
        <v>213</v>
      </c>
      <c r="C18" s="23">
        <v>22868</v>
      </c>
      <c r="D18" s="27" t="str">
        <f t="shared" si="1"/>
        <v>N/A</v>
      </c>
      <c r="E18" s="23">
        <v>22315</v>
      </c>
      <c r="F18" s="27" t="str">
        <f t="shared" si="2"/>
        <v>N/A</v>
      </c>
      <c r="G18" s="23">
        <v>16504</v>
      </c>
      <c r="H18" s="27" t="str">
        <f t="shared" si="3"/>
        <v>N/A</v>
      </c>
      <c r="I18" s="8">
        <v>-2.42</v>
      </c>
      <c r="J18" s="8">
        <v>-26</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121535</v>
      </c>
      <c r="D20" s="27" t="str">
        <f t="shared" si="1"/>
        <v>N/A</v>
      </c>
      <c r="E20" s="23">
        <v>121015</v>
      </c>
      <c r="F20" s="27" t="str">
        <f t="shared" si="2"/>
        <v>N/A</v>
      </c>
      <c r="G20" s="23">
        <v>126390</v>
      </c>
      <c r="H20" s="27" t="str">
        <f t="shared" si="3"/>
        <v>N/A</v>
      </c>
      <c r="I20" s="8">
        <v>-0.42799999999999999</v>
      </c>
      <c r="J20" s="8">
        <v>4.4420000000000002</v>
      </c>
      <c r="K20" s="28" t="s">
        <v>734</v>
      </c>
      <c r="L20" s="105" t="str">
        <f t="shared" si="0"/>
        <v>Yes</v>
      </c>
    </row>
    <row r="21" spans="1:12" x14ac:dyDescent="0.2">
      <c r="A21" s="104" t="s">
        <v>980</v>
      </c>
      <c r="B21" s="22" t="s">
        <v>213</v>
      </c>
      <c r="C21" s="23">
        <v>81068</v>
      </c>
      <c r="D21" s="27" t="str">
        <f t="shared" si="1"/>
        <v>N/A</v>
      </c>
      <c r="E21" s="23">
        <v>80775</v>
      </c>
      <c r="F21" s="27" t="str">
        <f t="shared" si="2"/>
        <v>N/A</v>
      </c>
      <c r="G21" s="23">
        <v>75771</v>
      </c>
      <c r="H21" s="27" t="str">
        <f t="shared" si="3"/>
        <v>N/A</v>
      </c>
      <c r="I21" s="8">
        <v>-0.36099999999999999</v>
      </c>
      <c r="J21" s="8">
        <v>-6.19</v>
      </c>
      <c r="K21" s="28" t="s">
        <v>734</v>
      </c>
      <c r="L21" s="105" t="str">
        <f t="shared" si="0"/>
        <v>Yes</v>
      </c>
    </row>
    <row r="22" spans="1:12" x14ac:dyDescent="0.2">
      <c r="A22" s="104" t="s">
        <v>981</v>
      </c>
      <c r="B22" s="22" t="s">
        <v>213</v>
      </c>
      <c r="C22" s="23">
        <v>0</v>
      </c>
      <c r="D22" s="27" t="str">
        <f t="shared" si="1"/>
        <v>N/A</v>
      </c>
      <c r="E22" s="23">
        <v>0</v>
      </c>
      <c r="F22" s="27" t="str">
        <f t="shared" si="2"/>
        <v>N/A</v>
      </c>
      <c r="G22" s="23">
        <v>0</v>
      </c>
      <c r="H22" s="27" t="str">
        <f t="shared" si="3"/>
        <v>N/A</v>
      </c>
      <c r="I22" s="8" t="s">
        <v>1748</v>
      </c>
      <c r="J22" s="8" t="s">
        <v>1748</v>
      </c>
      <c r="K22" s="28" t="s">
        <v>734</v>
      </c>
      <c r="L22" s="105" t="str">
        <f t="shared" si="0"/>
        <v>N/A</v>
      </c>
    </row>
    <row r="23" spans="1:12" x14ac:dyDescent="0.2">
      <c r="A23" s="104" t="s">
        <v>982</v>
      </c>
      <c r="B23" s="22" t="s">
        <v>213</v>
      </c>
      <c r="C23" s="23">
        <v>29308</v>
      </c>
      <c r="D23" s="27" t="str">
        <f>IF($B23="N/A","N/A",IF(C23&gt;10,"No",IF(C23&lt;-10,"No","Yes")))</f>
        <v>N/A</v>
      </c>
      <c r="E23" s="23">
        <v>29240</v>
      </c>
      <c r="F23" s="27" t="str">
        <f t="shared" si="2"/>
        <v>N/A</v>
      </c>
      <c r="G23" s="23">
        <v>32468</v>
      </c>
      <c r="H23" s="27" t="str">
        <f t="shared" si="3"/>
        <v>N/A</v>
      </c>
      <c r="I23" s="8">
        <v>-0.23200000000000001</v>
      </c>
      <c r="J23" s="8">
        <v>11.04</v>
      </c>
      <c r="K23" s="28" t="s">
        <v>734</v>
      </c>
      <c r="L23" s="105" t="str">
        <f t="shared" si="0"/>
        <v>Yes</v>
      </c>
    </row>
    <row r="24" spans="1:12" x14ac:dyDescent="0.2">
      <c r="A24" s="104" t="s">
        <v>983</v>
      </c>
      <c r="B24" s="22" t="s">
        <v>213</v>
      </c>
      <c r="C24" s="23">
        <v>11124</v>
      </c>
      <c r="D24" s="27" t="str">
        <f t="shared" si="1"/>
        <v>N/A</v>
      </c>
      <c r="E24" s="23">
        <v>10991</v>
      </c>
      <c r="F24" s="27" t="str">
        <f t="shared" si="2"/>
        <v>N/A</v>
      </c>
      <c r="G24" s="23">
        <v>18148</v>
      </c>
      <c r="H24" s="27" t="str">
        <f t="shared" si="3"/>
        <v>N/A</v>
      </c>
      <c r="I24" s="8">
        <v>-1.2</v>
      </c>
      <c r="J24" s="8">
        <v>65.12</v>
      </c>
      <c r="K24" s="28" t="s">
        <v>734</v>
      </c>
      <c r="L24" s="105" t="str">
        <f t="shared" si="0"/>
        <v>No</v>
      </c>
    </row>
    <row r="25" spans="1:12" x14ac:dyDescent="0.2">
      <c r="A25" s="104" t="s">
        <v>984</v>
      </c>
      <c r="B25" s="22" t="s">
        <v>213</v>
      </c>
      <c r="C25" s="23">
        <v>35</v>
      </c>
      <c r="D25" s="27" t="str">
        <f t="shared" si="1"/>
        <v>N/A</v>
      </c>
      <c r="E25" s="23">
        <v>11</v>
      </c>
      <c r="F25" s="27" t="str">
        <f t="shared" si="2"/>
        <v>N/A</v>
      </c>
      <c r="G25" s="23">
        <v>11</v>
      </c>
      <c r="H25" s="27" t="str">
        <f t="shared" si="3"/>
        <v>N/A</v>
      </c>
      <c r="I25" s="8">
        <v>-74.3</v>
      </c>
      <c r="J25" s="8">
        <v>-66.7</v>
      </c>
      <c r="K25" s="28" t="s">
        <v>734</v>
      </c>
      <c r="L25" s="105" t="str">
        <f t="shared" si="0"/>
        <v>No</v>
      </c>
    </row>
    <row r="26" spans="1:12" x14ac:dyDescent="0.2">
      <c r="A26" s="104" t="s">
        <v>104</v>
      </c>
      <c r="B26" s="22" t="s">
        <v>213</v>
      </c>
      <c r="C26" s="23">
        <v>586801</v>
      </c>
      <c r="D26" s="27" t="str">
        <f t="shared" si="1"/>
        <v>N/A</v>
      </c>
      <c r="E26" s="23">
        <v>584684</v>
      </c>
      <c r="F26" s="27" t="str">
        <f t="shared" si="2"/>
        <v>N/A</v>
      </c>
      <c r="G26" s="23">
        <v>625234</v>
      </c>
      <c r="H26" s="27" t="str">
        <f t="shared" si="3"/>
        <v>N/A</v>
      </c>
      <c r="I26" s="8">
        <v>-0.36099999999999999</v>
      </c>
      <c r="J26" s="8">
        <v>6.9349999999999996</v>
      </c>
      <c r="K26" s="28" t="s">
        <v>734</v>
      </c>
      <c r="L26" s="105" t="str">
        <f t="shared" si="0"/>
        <v>Yes</v>
      </c>
    </row>
    <row r="27" spans="1:12" x14ac:dyDescent="0.2">
      <c r="A27" s="104" t="s">
        <v>985</v>
      </c>
      <c r="B27" s="22" t="s">
        <v>213</v>
      </c>
      <c r="C27" s="23">
        <v>53881</v>
      </c>
      <c r="D27" s="27" t="str">
        <f t="shared" si="1"/>
        <v>N/A</v>
      </c>
      <c r="E27" s="23">
        <v>50902</v>
      </c>
      <c r="F27" s="27" t="str">
        <f t="shared" si="2"/>
        <v>N/A</v>
      </c>
      <c r="G27" s="23">
        <v>366374</v>
      </c>
      <c r="H27" s="27" t="str">
        <f t="shared" si="3"/>
        <v>N/A</v>
      </c>
      <c r="I27" s="8">
        <v>-5.53</v>
      </c>
      <c r="J27" s="8">
        <v>619.79999999999995</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1748</v>
      </c>
      <c r="J28" s="8" t="s">
        <v>1748</v>
      </c>
      <c r="K28" s="28" t="s">
        <v>734</v>
      </c>
      <c r="L28" s="105" t="str">
        <f t="shared" si="0"/>
        <v>N/A</v>
      </c>
    </row>
    <row r="29" spans="1:12" x14ac:dyDescent="0.2">
      <c r="A29" s="104" t="s">
        <v>987</v>
      </c>
      <c r="B29" s="22" t="s">
        <v>213</v>
      </c>
      <c r="C29" s="23">
        <v>0</v>
      </c>
      <c r="D29" s="27" t="str">
        <f t="shared" si="1"/>
        <v>N/A</v>
      </c>
      <c r="E29" s="23">
        <v>0</v>
      </c>
      <c r="F29" s="27" t="str">
        <f t="shared" si="2"/>
        <v>N/A</v>
      </c>
      <c r="G29" s="23">
        <v>0</v>
      </c>
      <c r="H29" s="27" t="str">
        <f t="shared" si="3"/>
        <v>N/A</v>
      </c>
      <c r="I29" s="8" t="s">
        <v>1748</v>
      </c>
      <c r="J29" s="8" t="s">
        <v>1748</v>
      </c>
      <c r="K29" s="28" t="s">
        <v>734</v>
      </c>
      <c r="L29" s="105" t="str">
        <f t="shared" si="0"/>
        <v>N/A</v>
      </c>
    </row>
    <row r="30" spans="1:12" x14ac:dyDescent="0.2">
      <c r="A30" s="104" t="s">
        <v>988</v>
      </c>
      <c r="B30" s="22" t="s">
        <v>213</v>
      </c>
      <c r="C30" s="23">
        <v>522044</v>
      </c>
      <c r="D30" s="27" t="str">
        <f t="shared" si="1"/>
        <v>N/A</v>
      </c>
      <c r="E30" s="23">
        <v>522795</v>
      </c>
      <c r="F30" s="27" t="str">
        <f t="shared" si="2"/>
        <v>N/A</v>
      </c>
      <c r="G30" s="23">
        <v>240507</v>
      </c>
      <c r="H30" s="27" t="str">
        <f t="shared" si="3"/>
        <v>N/A</v>
      </c>
      <c r="I30" s="8">
        <v>0.1439</v>
      </c>
      <c r="J30" s="8">
        <v>-54</v>
      </c>
      <c r="K30" s="28" t="s">
        <v>734</v>
      </c>
      <c r="L30" s="105" t="str">
        <f t="shared" si="0"/>
        <v>No</v>
      </c>
    </row>
    <row r="31" spans="1:12" x14ac:dyDescent="0.2">
      <c r="A31" s="104" t="s">
        <v>989</v>
      </c>
      <c r="B31" s="22" t="s">
        <v>213</v>
      </c>
      <c r="C31" s="23">
        <v>1844</v>
      </c>
      <c r="D31" s="27" t="str">
        <f t="shared" si="1"/>
        <v>N/A</v>
      </c>
      <c r="E31" s="23">
        <v>1765</v>
      </c>
      <c r="F31" s="27" t="str">
        <f t="shared" si="2"/>
        <v>N/A</v>
      </c>
      <c r="G31" s="23">
        <v>3152</v>
      </c>
      <c r="H31" s="27" t="str">
        <f t="shared" si="3"/>
        <v>N/A</v>
      </c>
      <c r="I31" s="8">
        <v>-4.28</v>
      </c>
      <c r="J31" s="8">
        <v>78.58</v>
      </c>
      <c r="K31" s="28" t="s">
        <v>734</v>
      </c>
      <c r="L31" s="105" t="str">
        <f t="shared" si="0"/>
        <v>No</v>
      </c>
    </row>
    <row r="32" spans="1:12" x14ac:dyDescent="0.2">
      <c r="A32" s="104" t="s">
        <v>990</v>
      </c>
      <c r="B32" s="22" t="s">
        <v>213</v>
      </c>
      <c r="C32" s="23">
        <v>9029</v>
      </c>
      <c r="D32" s="27" t="str">
        <f t="shared" si="1"/>
        <v>N/A</v>
      </c>
      <c r="E32" s="23">
        <v>9221</v>
      </c>
      <c r="F32" s="27" t="str">
        <f t="shared" si="2"/>
        <v>N/A</v>
      </c>
      <c r="G32" s="23">
        <v>14957</v>
      </c>
      <c r="H32" s="27" t="str">
        <f t="shared" si="3"/>
        <v>N/A</v>
      </c>
      <c r="I32" s="8">
        <v>2.1259999999999999</v>
      </c>
      <c r="J32" s="8">
        <v>62.21</v>
      </c>
      <c r="K32" s="28" t="s">
        <v>734</v>
      </c>
      <c r="L32" s="105" t="str">
        <f t="shared" si="0"/>
        <v>No</v>
      </c>
    </row>
    <row r="33" spans="1:12" x14ac:dyDescent="0.2">
      <c r="A33" s="104" t="s">
        <v>991</v>
      </c>
      <c r="B33" s="22" t="s">
        <v>213</v>
      </c>
      <c r="C33" s="23">
        <v>11</v>
      </c>
      <c r="D33" s="27" t="str">
        <f t="shared" si="1"/>
        <v>N/A</v>
      </c>
      <c r="E33" s="23">
        <v>11</v>
      </c>
      <c r="F33" s="27" t="str">
        <f t="shared" si="2"/>
        <v>N/A</v>
      </c>
      <c r="G33" s="23">
        <v>244</v>
      </c>
      <c r="H33" s="27" t="str">
        <f t="shared" si="3"/>
        <v>N/A</v>
      </c>
      <c r="I33" s="8">
        <v>-66.7</v>
      </c>
      <c r="J33" s="8">
        <v>24300</v>
      </c>
      <c r="K33" s="28" t="s">
        <v>734</v>
      </c>
      <c r="L33" s="105" t="str">
        <f t="shared" si="0"/>
        <v>No</v>
      </c>
    </row>
    <row r="34" spans="1:12" x14ac:dyDescent="0.2">
      <c r="A34" s="104" t="s">
        <v>105</v>
      </c>
      <c r="B34" s="22" t="s">
        <v>213</v>
      </c>
      <c r="C34" s="23">
        <v>158003</v>
      </c>
      <c r="D34" s="27" t="str">
        <f t="shared" si="1"/>
        <v>N/A</v>
      </c>
      <c r="E34" s="23">
        <v>159561</v>
      </c>
      <c r="F34" s="27" t="str">
        <f t="shared" si="2"/>
        <v>N/A</v>
      </c>
      <c r="G34" s="23">
        <v>144185</v>
      </c>
      <c r="H34" s="27" t="str">
        <f t="shared" si="3"/>
        <v>N/A</v>
      </c>
      <c r="I34" s="8">
        <v>0.98609999999999998</v>
      </c>
      <c r="J34" s="8">
        <v>-9.64</v>
      </c>
      <c r="K34" s="28" t="s">
        <v>734</v>
      </c>
      <c r="L34" s="105" t="str">
        <f t="shared" si="0"/>
        <v>Yes</v>
      </c>
    </row>
    <row r="35" spans="1:12" x14ac:dyDescent="0.2">
      <c r="A35" s="104" t="s">
        <v>992</v>
      </c>
      <c r="B35" s="22" t="s">
        <v>213</v>
      </c>
      <c r="C35" s="23">
        <v>87194</v>
      </c>
      <c r="D35" s="27" t="str">
        <f t="shared" si="1"/>
        <v>N/A</v>
      </c>
      <c r="E35" s="23">
        <v>91023</v>
      </c>
      <c r="F35" s="27" t="str">
        <f t="shared" si="2"/>
        <v>N/A</v>
      </c>
      <c r="G35" s="23">
        <v>92135</v>
      </c>
      <c r="H35" s="27" t="str">
        <f t="shared" si="3"/>
        <v>N/A</v>
      </c>
      <c r="I35" s="8">
        <v>4.391</v>
      </c>
      <c r="J35" s="8">
        <v>1.222</v>
      </c>
      <c r="K35" s="28" t="s">
        <v>734</v>
      </c>
      <c r="L35" s="105" t="str">
        <f t="shared" si="0"/>
        <v>Yes</v>
      </c>
    </row>
    <row r="36" spans="1:12" x14ac:dyDescent="0.2">
      <c r="A36" s="104" t="s">
        <v>993</v>
      </c>
      <c r="B36" s="22" t="s">
        <v>213</v>
      </c>
      <c r="C36" s="23">
        <v>0</v>
      </c>
      <c r="D36" s="27" t="str">
        <f t="shared" si="1"/>
        <v>N/A</v>
      </c>
      <c r="E36" s="23">
        <v>0</v>
      </c>
      <c r="F36" s="27" t="str">
        <f t="shared" si="2"/>
        <v>N/A</v>
      </c>
      <c r="G36" s="23">
        <v>0</v>
      </c>
      <c r="H36" s="27" t="str">
        <f t="shared" si="3"/>
        <v>N/A</v>
      </c>
      <c r="I36" s="8" t="s">
        <v>1748</v>
      </c>
      <c r="J36" s="8" t="s">
        <v>1748</v>
      </c>
      <c r="K36" s="28" t="s">
        <v>734</v>
      </c>
      <c r="L36" s="105" t="str">
        <f t="shared" si="0"/>
        <v>N/A</v>
      </c>
    </row>
    <row r="37" spans="1:12" x14ac:dyDescent="0.2">
      <c r="A37" s="104" t="s">
        <v>994</v>
      </c>
      <c r="B37" s="22" t="s">
        <v>213</v>
      </c>
      <c r="C37" s="23">
        <v>0</v>
      </c>
      <c r="D37" s="27" t="str">
        <f t="shared" si="1"/>
        <v>N/A</v>
      </c>
      <c r="E37" s="23">
        <v>0</v>
      </c>
      <c r="F37" s="27" t="str">
        <f t="shared" si="2"/>
        <v>N/A</v>
      </c>
      <c r="G37" s="23">
        <v>0</v>
      </c>
      <c r="H37" s="27" t="str">
        <f t="shared" si="3"/>
        <v>N/A</v>
      </c>
      <c r="I37" s="8" t="s">
        <v>1748</v>
      </c>
      <c r="J37" s="8" t="s">
        <v>1748</v>
      </c>
      <c r="K37" s="28" t="s">
        <v>734</v>
      </c>
      <c r="L37" s="105" t="str">
        <f t="shared" si="0"/>
        <v>N/A</v>
      </c>
    </row>
    <row r="38" spans="1:12" x14ac:dyDescent="0.2">
      <c r="A38" s="104" t="s">
        <v>995</v>
      </c>
      <c r="B38" s="22" t="s">
        <v>213</v>
      </c>
      <c r="C38" s="23">
        <v>47470</v>
      </c>
      <c r="D38" s="27" t="str">
        <f t="shared" si="1"/>
        <v>N/A</v>
      </c>
      <c r="E38" s="23">
        <v>46839</v>
      </c>
      <c r="F38" s="27" t="str">
        <f t="shared" si="2"/>
        <v>N/A</v>
      </c>
      <c r="G38" s="23">
        <v>39558</v>
      </c>
      <c r="H38" s="27" t="str">
        <f t="shared" si="3"/>
        <v>N/A</v>
      </c>
      <c r="I38" s="8">
        <v>-1.33</v>
      </c>
      <c r="J38" s="8">
        <v>-15.5</v>
      </c>
      <c r="K38" s="28" t="s">
        <v>734</v>
      </c>
      <c r="L38" s="105" t="str">
        <f t="shared" si="0"/>
        <v>Yes</v>
      </c>
    </row>
    <row r="39" spans="1:12" x14ac:dyDescent="0.2">
      <c r="A39" s="104" t="s">
        <v>996</v>
      </c>
      <c r="B39" s="22" t="s">
        <v>213</v>
      </c>
      <c r="C39" s="23">
        <v>1201</v>
      </c>
      <c r="D39" s="27" t="str">
        <f t="shared" si="1"/>
        <v>N/A</v>
      </c>
      <c r="E39" s="23">
        <v>998</v>
      </c>
      <c r="F39" s="27" t="str">
        <f t="shared" si="2"/>
        <v>N/A</v>
      </c>
      <c r="G39" s="23">
        <v>1582</v>
      </c>
      <c r="H39" s="27" t="str">
        <f t="shared" si="3"/>
        <v>N/A</v>
      </c>
      <c r="I39" s="8">
        <v>-16.899999999999999</v>
      </c>
      <c r="J39" s="8">
        <v>58.52</v>
      </c>
      <c r="K39" s="28" t="s">
        <v>734</v>
      </c>
      <c r="L39" s="105" t="str">
        <f t="shared" si="0"/>
        <v>No</v>
      </c>
    </row>
    <row r="40" spans="1:12" x14ac:dyDescent="0.2">
      <c r="A40" s="104" t="s">
        <v>997</v>
      </c>
      <c r="B40" s="22" t="s">
        <v>213</v>
      </c>
      <c r="C40" s="23">
        <v>22138</v>
      </c>
      <c r="D40" s="27" t="str">
        <f t="shared" si="1"/>
        <v>N/A</v>
      </c>
      <c r="E40" s="23">
        <v>20701</v>
      </c>
      <c r="F40" s="27" t="str">
        <f t="shared" si="2"/>
        <v>N/A</v>
      </c>
      <c r="G40" s="23">
        <v>10910</v>
      </c>
      <c r="H40" s="27" t="str">
        <f t="shared" si="3"/>
        <v>N/A</v>
      </c>
      <c r="I40" s="8">
        <v>-6.49</v>
      </c>
      <c r="J40" s="8">
        <v>-47.3</v>
      </c>
      <c r="K40" s="28" t="s">
        <v>734</v>
      </c>
      <c r="L40" s="105" t="str">
        <f t="shared" si="0"/>
        <v>No</v>
      </c>
    </row>
    <row r="41" spans="1:12" x14ac:dyDescent="0.2">
      <c r="A41" s="168" t="s">
        <v>84</v>
      </c>
      <c r="B41" s="22" t="s">
        <v>213</v>
      </c>
      <c r="C41" s="29">
        <v>3787854545</v>
      </c>
      <c r="D41" s="27" t="str">
        <f t="shared" si="1"/>
        <v>N/A</v>
      </c>
      <c r="E41" s="29">
        <v>3955760276</v>
      </c>
      <c r="F41" s="27" t="str">
        <f t="shared" si="2"/>
        <v>N/A</v>
      </c>
      <c r="G41" s="29">
        <v>3894739486</v>
      </c>
      <c r="H41" s="27" t="str">
        <f t="shared" si="3"/>
        <v>N/A</v>
      </c>
      <c r="I41" s="8">
        <v>4.4329999999999998</v>
      </c>
      <c r="J41" s="8">
        <v>-1.54</v>
      </c>
      <c r="K41" s="28" t="s">
        <v>734</v>
      </c>
      <c r="L41" s="105" t="str">
        <f t="shared" si="0"/>
        <v>Yes</v>
      </c>
    </row>
    <row r="42" spans="1:12" x14ac:dyDescent="0.2">
      <c r="A42" s="168" t="s">
        <v>1475</v>
      </c>
      <c r="B42" s="22" t="s">
        <v>213</v>
      </c>
      <c r="C42" s="29">
        <v>4108.9349389999998</v>
      </c>
      <c r="D42" s="27" t="str">
        <f t="shared" si="1"/>
        <v>N/A</v>
      </c>
      <c r="E42" s="29">
        <v>4297.9875333</v>
      </c>
      <c r="F42" s="27" t="str">
        <f t="shared" si="2"/>
        <v>N/A</v>
      </c>
      <c r="G42" s="29">
        <v>4092.5143337</v>
      </c>
      <c r="H42" s="27" t="str">
        <f t="shared" si="3"/>
        <v>N/A</v>
      </c>
      <c r="I42" s="8">
        <v>4.601</v>
      </c>
      <c r="J42" s="8">
        <v>-4.78</v>
      </c>
      <c r="K42" s="28" t="s">
        <v>734</v>
      </c>
      <c r="L42" s="105" t="str">
        <f t="shared" si="0"/>
        <v>Yes</v>
      </c>
    </row>
    <row r="43" spans="1:12" x14ac:dyDescent="0.2">
      <c r="A43" s="168" t="s">
        <v>1476</v>
      </c>
      <c r="B43" s="22" t="s">
        <v>213</v>
      </c>
      <c r="C43" s="29">
        <v>4717.5284394999999</v>
      </c>
      <c r="D43" s="27" t="str">
        <f t="shared" si="1"/>
        <v>N/A</v>
      </c>
      <c r="E43" s="29">
        <v>4871.3439936000004</v>
      </c>
      <c r="F43" s="27" t="str">
        <f t="shared" si="2"/>
        <v>N/A</v>
      </c>
      <c r="G43" s="29">
        <v>4700.0565806000004</v>
      </c>
      <c r="H43" s="27" t="str">
        <f t="shared" si="3"/>
        <v>N/A</v>
      </c>
      <c r="I43" s="8">
        <v>3.2610000000000001</v>
      </c>
      <c r="J43" s="8">
        <v>-3.52</v>
      </c>
      <c r="K43" s="28" t="s">
        <v>734</v>
      </c>
      <c r="L43" s="105" t="str">
        <f t="shared" si="0"/>
        <v>Yes</v>
      </c>
    </row>
    <row r="44" spans="1:12" x14ac:dyDescent="0.2">
      <c r="A44" s="137" t="s">
        <v>107</v>
      </c>
      <c r="B44" s="22" t="s">
        <v>213</v>
      </c>
      <c r="C44" s="29">
        <v>55577686</v>
      </c>
      <c r="D44" s="27" t="str">
        <f t="shared" si="1"/>
        <v>N/A</v>
      </c>
      <c r="E44" s="29">
        <v>57483102</v>
      </c>
      <c r="F44" s="27" t="str">
        <f t="shared" si="2"/>
        <v>N/A</v>
      </c>
      <c r="G44" s="29">
        <v>49936489</v>
      </c>
      <c r="H44" s="27" t="str">
        <f t="shared" si="3"/>
        <v>N/A</v>
      </c>
      <c r="I44" s="8">
        <v>3.4279999999999999</v>
      </c>
      <c r="J44" s="8">
        <v>-13.1</v>
      </c>
      <c r="K44" s="28" t="s">
        <v>734</v>
      </c>
      <c r="L44" s="105" t="str">
        <f t="shared" si="0"/>
        <v>Yes</v>
      </c>
    </row>
    <row r="45" spans="1:12" x14ac:dyDescent="0.2">
      <c r="A45" s="168" t="s">
        <v>158</v>
      </c>
      <c r="B45" s="30" t="s">
        <v>217</v>
      </c>
      <c r="C45" s="1">
        <v>11</v>
      </c>
      <c r="D45" s="27" t="str">
        <f>IF($B45="N/A","N/A",IF(C45&gt;0,"No",IF(C45&lt;0,"No","Yes")))</f>
        <v>No</v>
      </c>
      <c r="E45" s="1">
        <v>0</v>
      </c>
      <c r="F45" s="27" t="str">
        <f>IF($B45="N/A","N/A",IF(E45&gt;0,"No",IF(E45&lt;0,"No","Yes")))</f>
        <v>Yes</v>
      </c>
      <c r="G45" s="1">
        <v>0</v>
      </c>
      <c r="H45" s="27" t="str">
        <f>IF($B45="N/A","N/A",IF(G45&gt;0,"No",IF(G45&lt;0,"No","Yes")))</f>
        <v>Yes</v>
      </c>
      <c r="I45" s="8">
        <v>-100</v>
      </c>
      <c r="J45" s="8" t="s">
        <v>1748</v>
      </c>
      <c r="K45" s="28" t="s">
        <v>734</v>
      </c>
      <c r="L45" s="105" t="str">
        <f t="shared" si="0"/>
        <v>N/A</v>
      </c>
    </row>
    <row r="46" spans="1:12" x14ac:dyDescent="0.2">
      <c r="A46" s="168" t="s">
        <v>156</v>
      </c>
      <c r="B46" s="22" t="s">
        <v>213</v>
      </c>
      <c r="C46" s="29">
        <v>16422</v>
      </c>
      <c r="D46" s="27" t="str">
        <f t="shared" ref="D46:D47" si="4">IF($B46="N/A","N/A",IF(C46&gt;10,"No",IF(C46&lt;-10,"No","Yes")))</f>
        <v>N/A</v>
      </c>
      <c r="E46" s="29">
        <v>0</v>
      </c>
      <c r="F46" s="27" t="str">
        <f t="shared" ref="F46:F47" si="5">IF($B46="N/A","N/A",IF(E46&gt;10,"No",IF(E46&lt;-10,"No","Yes")))</f>
        <v>N/A</v>
      </c>
      <c r="G46" s="29">
        <v>0</v>
      </c>
      <c r="H46" s="27" t="str">
        <f t="shared" ref="H46:H47" si="6">IF($B46="N/A","N/A",IF(G46&gt;10,"No",IF(G46&lt;-10,"No","Yes")))</f>
        <v>N/A</v>
      </c>
      <c r="I46" s="8">
        <v>-100</v>
      </c>
      <c r="J46" s="8" t="s">
        <v>1748</v>
      </c>
      <c r="K46" s="28" t="s">
        <v>734</v>
      </c>
      <c r="L46" s="105" t="str">
        <f t="shared" si="0"/>
        <v>N/A</v>
      </c>
    </row>
    <row r="47" spans="1:12" x14ac:dyDescent="0.2">
      <c r="A47" s="168" t="s">
        <v>1278</v>
      </c>
      <c r="B47" s="22" t="s">
        <v>213</v>
      </c>
      <c r="C47" s="29">
        <v>5474</v>
      </c>
      <c r="D47" s="27" t="str">
        <f t="shared" si="4"/>
        <v>N/A</v>
      </c>
      <c r="E47" s="29" t="s">
        <v>1748</v>
      </c>
      <c r="F47" s="27" t="str">
        <f t="shared" si="5"/>
        <v>N/A</v>
      </c>
      <c r="G47" s="29" t="s">
        <v>1748</v>
      </c>
      <c r="H47" s="27" t="str">
        <f t="shared" si="6"/>
        <v>N/A</v>
      </c>
      <c r="I47" s="8" t="s">
        <v>1748</v>
      </c>
      <c r="J47" s="8" t="s">
        <v>1748</v>
      </c>
      <c r="K47" s="28" t="s">
        <v>734</v>
      </c>
      <c r="L47" s="105" t="str">
        <f>IF(J47="Div by 0", "N/A", IF(OR(J47="N/A",K47="N/A"),"N/A", IF(J47&gt;VALUE(MID(K47,1,2)), "No", IF(J47&lt;-1*VALUE(MID(K47,1,2)), "No", "Yes"))))</f>
        <v>N/A</v>
      </c>
    </row>
    <row r="48" spans="1:12" x14ac:dyDescent="0.2">
      <c r="A48" s="168" t="s">
        <v>1477</v>
      </c>
      <c r="B48" s="22" t="s">
        <v>213</v>
      </c>
      <c r="C48" s="29">
        <v>11036.84526</v>
      </c>
      <c r="D48" s="27" t="str">
        <f t="shared" ref="D48:D74" si="7">IF($B48="N/A","N/A",IF(C48&gt;10,"No",IF(C48&lt;-10,"No","Yes")))</f>
        <v>N/A</v>
      </c>
      <c r="E48" s="29">
        <v>12020.581729</v>
      </c>
      <c r="F48" s="27" t="str">
        <f t="shared" ref="F48:F74" si="8">IF($B48="N/A","N/A",IF(E48&gt;10,"No",IF(E48&lt;-10,"No","Yes")))</f>
        <v>N/A</v>
      </c>
      <c r="G48" s="29">
        <v>11527.952867</v>
      </c>
      <c r="H48" s="27" t="str">
        <f t="shared" ref="H48:H74" si="9">IF($B48="N/A","N/A",IF(G48&gt;10,"No",IF(G48&lt;-10,"No","Yes")))</f>
        <v>N/A</v>
      </c>
      <c r="I48" s="8">
        <v>8.9130000000000003</v>
      </c>
      <c r="J48" s="8">
        <v>-4.0999999999999996</v>
      </c>
      <c r="K48" s="28" t="s">
        <v>734</v>
      </c>
      <c r="L48" s="105" t="str">
        <f t="shared" ref="L48:L74" si="10">IF(J48="Div by 0", "N/A", IF(K48="N/A","N/A", IF(J48&gt;VALUE(MID(K48,1,2)), "No", IF(J48&lt;-1*VALUE(MID(K48,1,2)), "No", "Yes"))))</f>
        <v>Yes</v>
      </c>
    </row>
    <row r="49" spans="1:12" x14ac:dyDescent="0.2">
      <c r="A49" s="168" t="s">
        <v>1478</v>
      </c>
      <c r="B49" s="22" t="s">
        <v>213</v>
      </c>
      <c r="C49" s="29">
        <v>2422.4893505</v>
      </c>
      <c r="D49" s="27" t="str">
        <f t="shared" si="7"/>
        <v>N/A</v>
      </c>
      <c r="E49" s="29">
        <v>2548.6619774000001</v>
      </c>
      <c r="F49" s="27" t="str">
        <f t="shared" si="8"/>
        <v>N/A</v>
      </c>
      <c r="G49" s="29">
        <v>16556.224334999999</v>
      </c>
      <c r="H49" s="27" t="str">
        <f t="shared" si="9"/>
        <v>N/A</v>
      </c>
      <c r="I49" s="8">
        <v>5.2080000000000002</v>
      </c>
      <c r="J49" s="8">
        <v>549.6</v>
      </c>
      <c r="K49" s="28" t="s">
        <v>734</v>
      </c>
      <c r="L49" s="105" t="str">
        <f t="shared" si="10"/>
        <v>No</v>
      </c>
    </row>
    <row r="50" spans="1:12" x14ac:dyDescent="0.2">
      <c r="A50" s="168" t="s">
        <v>1479</v>
      </c>
      <c r="B50" s="22" t="s">
        <v>213</v>
      </c>
      <c r="C50" s="29" t="s">
        <v>1748</v>
      </c>
      <c r="D50" s="27" t="str">
        <f t="shared" si="7"/>
        <v>N/A</v>
      </c>
      <c r="E50" s="29" t="s">
        <v>1748</v>
      </c>
      <c r="F50" s="27" t="str">
        <f t="shared" si="8"/>
        <v>N/A</v>
      </c>
      <c r="G50" s="29" t="s">
        <v>1748</v>
      </c>
      <c r="H50" s="27" t="str">
        <f t="shared" si="9"/>
        <v>N/A</v>
      </c>
      <c r="I50" s="8" t="s">
        <v>1748</v>
      </c>
      <c r="J50" s="8" t="s">
        <v>1748</v>
      </c>
      <c r="K50" s="28" t="s">
        <v>734</v>
      </c>
      <c r="L50" s="105" t="str">
        <f t="shared" si="10"/>
        <v>N/A</v>
      </c>
    </row>
    <row r="51" spans="1:12" x14ac:dyDescent="0.2">
      <c r="A51" s="168" t="s">
        <v>1480</v>
      </c>
      <c r="B51" s="22" t="s">
        <v>213</v>
      </c>
      <c r="C51" s="29">
        <v>3640.6538218999999</v>
      </c>
      <c r="D51" s="27" t="str">
        <f t="shared" si="7"/>
        <v>N/A</v>
      </c>
      <c r="E51" s="29">
        <v>3925.4580936000002</v>
      </c>
      <c r="F51" s="27" t="str">
        <f t="shared" si="8"/>
        <v>N/A</v>
      </c>
      <c r="G51" s="29">
        <v>4924.5520839000001</v>
      </c>
      <c r="H51" s="27" t="str">
        <f t="shared" si="9"/>
        <v>N/A</v>
      </c>
      <c r="I51" s="8">
        <v>7.8230000000000004</v>
      </c>
      <c r="J51" s="8">
        <v>25.45</v>
      </c>
      <c r="K51" s="28" t="s">
        <v>734</v>
      </c>
      <c r="L51" s="105" t="str">
        <f t="shared" si="10"/>
        <v>Yes</v>
      </c>
    </row>
    <row r="52" spans="1:12" x14ac:dyDescent="0.2">
      <c r="A52" s="168" t="s">
        <v>1481</v>
      </c>
      <c r="B52" s="22" t="s">
        <v>213</v>
      </c>
      <c r="C52" s="29">
        <v>22407.483907999998</v>
      </c>
      <c r="D52" s="27" t="str">
        <f t="shared" si="7"/>
        <v>N/A</v>
      </c>
      <c r="E52" s="29">
        <v>24849.099440000002</v>
      </c>
      <c r="F52" s="27" t="str">
        <f t="shared" si="8"/>
        <v>N/A</v>
      </c>
      <c r="G52" s="29">
        <v>11646.129181</v>
      </c>
      <c r="H52" s="27" t="str">
        <f t="shared" si="9"/>
        <v>N/A</v>
      </c>
      <c r="I52" s="8">
        <v>10.9</v>
      </c>
      <c r="J52" s="8">
        <v>-53.1</v>
      </c>
      <c r="K52" s="28" t="s">
        <v>734</v>
      </c>
      <c r="L52" s="105" t="str">
        <f t="shared" si="10"/>
        <v>No</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12038.149858000001</v>
      </c>
      <c r="D54" s="27" t="str">
        <f t="shared" si="7"/>
        <v>N/A</v>
      </c>
      <c r="E54" s="29">
        <v>12406.959997</v>
      </c>
      <c r="F54" s="27" t="str">
        <f t="shared" si="8"/>
        <v>N/A</v>
      </c>
      <c r="G54" s="29">
        <v>11863.383377</v>
      </c>
      <c r="H54" s="27" t="str">
        <f t="shared" si="9"/>
        <v>N/A</v>
      </c>
      <c r="I54" s="8">
        <v>3.0640000000000001</v>
      </c>
      <c r="J54" s="8">
        <v>-4.38</v>
      </c>
      <c r="K54" s="28" t="s">
        <v>734</v>
      </c>
      <c r="L54" s="105" t="str">
        <f t="shared" si="10"/>
        <v>Yes</v>
      </c>
    </row>
    <row r="55" spans="1:12" x14ac:dyDescent="0.2">
      <c r="A55" s="168" t="s">
        <v>1484</v>
      </c>
      <c r="B55" s="22" t="s">
        <v>213</v>
      </c>
      <c r="C55" s="29">
        <v>9696.6747175</v>
      </c>
      <c r="D55" s="27" t="str">
        <f t="shared" si="7"/>
        <v>N/A</v>
      </c>
      <c r="E55" s="29">
        <v>9932.4206622999991</v>
      </c>
      <c r="F55" s="27" t="str">
        <f t="shared" si="8"/>
        <v>N/A</v>
      </c>
      <c r="G55" s="29">
        <v>7720.4954797999999</v>
      </c>
      <c r="H55" s="27" t="str">
        <f t="shared" si="9"/>
        <v>N/A</v>
      </c>
      <c r="I55" s="8">
        <v>2.431</v>
      </c>
      <c r="J55" s="8">
        <v>-22.3</v>
      </c>
      <c r="K55" s="28" t="s">
        <v>734</v>
      </c>
      <c r="L55" s="105" t="str">
        <f t="shared" si="10"/>
        <v>Yes</v>
      </c>
    </row>
    <row r="56" spans="1:12" ht="25.5" x14ac:dyDescent="0.2">
      <c r="A56" s="168" t="s">
        <v>1485</v>
      </c>
      <c r="B56" s="22" t="s">
        <v>213</v>
      </c>
      <c r="C56" s="29" t="s">
        <v>1748</v>
      </c>
      <c r="D56" s="27" t="str">
        <f t="shared" si="7"/>
        <v>N/A</v>
      </c>
      <c r="E56" s="29" t="s">
        <v>1748</v>
      </c>
      <c r="F56" s="27" t="str">
        <f t="shared" si="8"/>
        <v>N/A</v>
      </c>
      <c r="G56" s="29" t="s">
        <v>1748</v>
      </c>
      <c r="H56" s="27" t="str">
        <f t="shared" si="9"/>
        <v>N/A</v>
      </c>
      <c r="I56" s="8" t="s">
        <v>1748</v>
      </c>
      <c r="J56" s="8" t="s">
        <v>1748</v>
      </c>
      <c r="K56" s="28" t="s">
        <v>734</v>
      </c>
      <c r="L56" s="105" t="str">
        <f t="shared" si="10"/>
        <v>N/A</v>
      </c>
    </row>
    <row r="57" spans="1:12" x14ac:dyDescent="0.2">
      <c r="A57" s="168" t="s">
        <v>1486</v>
      </c>
      <c r="B57" s="22" t="s">
        <v>213</v>
      </c>
      <c r="C57" s="29">
        <v>7447.1976592999999</v>
      </c>
      <c r="D57" s="27" t="str">
        <f t="shared" si="7"/>
        <v>N/A</v>
      </c>
      <c r="E57" s="29">
        <v>7999.4916211</v>
      </c>
      <c r="F57" s="27" t="str">
        <f t="shared" si="8"/>
        <v>N/A</v>
      </c>
      <c r="G57" s="29">
        <v>7233.9115744999999</v>
      </c>
      <c r="H57" s="27" t="str">
        <f t="shared" si="9"/>
        <v>N/A</v>
      </c>
      <c r="I57" s="8">
        <v>7.4160000000000004</v>
      </c>
      <c r="J57" s="8">
        <v>-9.57</v>
      </c>
      <c r="K57" s="28" t="s">
        <v>734</v>
      </c>
      <c r="L57" s="105" t="str">
        <f t="shared" si="10"/>
        <v>Yes</v>
      </c>
    </row>
    <row r="58" spans="1:12" x14ac:dyDescent="0.2">
      <c r="A58" s="168" t="s">
        <v>1487</v>
      </c>
      <c r="B58" s="22" t="s">
        <v>213</v>
      </c>
      <c r="C58" s="29">
        <v>41189.365786000002</v>
      </c>
      <c r="D58" s="27" t="str">
        <f t="shared" si="7"/>
        <v>N/A</v>
      </c>
      <c r="E58" s="29">
        <v>42308.077609</v>
      </c>
      <c r="F58" s="27" t="str">
        <f t="shared" si="8"/>
        <v>N/A</v>
      </c>
      <c r="G58" s="29">
        <v>37439.170652000001</v>
      </c>
      <c r="H58" s="27" t="str">
        <f t="shared" si="9"/>
        <v>N/A</v>
      </c>
      <c r="I58" s="8">
        <v>2.7160000000000002</v>
      </c>
      <c r="J58" s="8">
        <v>-11.5</v>
      </c>
      <c r="K58" s="28" t="s">
        <v>734</v>
      </c>
      <c r="L58" s="105" t="str">
        <f t="shared" si="10"/>
        <v>Yes</v>
      </c>
    </row>
    <row r="59" spans="1:12" x14ac:dyDescent="0.2">
      <c r="A59" s="168" t="s">
        <v>1488</v>
      </c>
      <c r="B59" s="22" t="s">
        <v>213</v>
      </c>
      <c r="C59" s="29">
        <v>14672.657143</v>
      </c>
      <c r="D59" s="27" t="str">
        <f t="shared" si="7"/>
        <v>N/A</v>
      </c>
      <c r="E59" s="29">
        <v>24863.222222</v>
      </c>
      <c r="F59" s="27" t="str">
        <f t="shared" si="8"/>
        <v>N/A</v>
      </c>
      <c r="G59" s="29">
        <v>35550.666666999998</v>
      </c>
      <c r="H59" s="27" t="str">
        <f t="shared" si="9"/>
        <v>N/A</v>
      </c>
      <c r="I59" s="8">
        <v>69.45</v>
      </c>
      <c r="J59" s="8">
        <v>42.98</v>
      </c>
      <c r="K59" s="28" t="s">
        <v>734</v>
      </c>
      <c r="L59" s="105" t="str">
        <f t="shared" si="10"/>
        <v>No</v>
      </c>
    </row>
    <row r="60" spans="1:12" x14ac:dyDescent="0.2">
      <c r="A60" s="168" t="s">
        <v>1489</v>
      </c>
      <c r="B60" s="22" t="s">
        <v>213</v>
      </c>
      <c r="C60" s="29">
        <v>2050.441366</v>
      </c>
      <c r="D60" s="27" t="str">
        <f t="shared" si="7"/>
        <v>N/A</v>
      </c>
      <c r="E60" s="29">
        <v>2161.9726827</v>
      </c>
      <c r="F60" s="27" t="str">
        <f t="shared" si="8"/>
        <v>N/A</v>
      </c>
      <c r="G60" s="29">
        <v>2057.4500874999999</v>
      </c>
      <c r="H60" s="27" t="str">
        <f t="shared" si="9"/>
        <v>N/A</v>
      </c>
      <c r="I60" s="8">
        <v>5.4390000000000001</v>
      </c>
      <c r="J60" s="8">
        <v>-4.83</v>
      </c>
      <c r="K60" s="28" t="s">
        <v>734</v>
      </c>
      <c r="L60" s="105" t="str">
        <f t="shared" si="10"/>
        <v>Yes</v>
      </c>
    </row>
    <row r="61" spans="1:12" x14ac:dyDescent="0.2">
      <c r="A61" s="168" t="s">
        <v>1490</v>
      </c>
      <c r="B61" s="22" t="s">
        <v>213</v>
      </c>
      <c r="C61" s="29">
        <v>2004.4190530999999</v>
      </c>
      <c r="D61" s="27" t="str">
        <f t="shared" si="7"/>
        <v>N/A</v>
      </c>
      <c r="E61" s="29">
        <v>2058.4370162</v>
      </c>
      <c r="F61" s="27" t="str">
        <f t="shared" si="8"/>
        <v>N/A</v>
      </c>
      <c r="G61" s="29">
        <v>2085.6300692999998</v>
      </c>
      <c r="H61" s="27" t="str">
        <f t="shared" si="9"/>
        <v>N/A</v>
      </c>
      <c r="I61" s="8">
        <v>2.6949999999999998</v>
      </c>
      <c r="J61" s="8">
        <v>1.321</v>
      </c>
      <c r="K61" s="28" t="s">
        <v>734</v>
      </c>
      <c r="L61" s="105" t="str">
        <f t="shared" si="10"/>
        <v>Yes</v>
      </c>
    </row>
    <row r="62" spans="1:12" x14ac:dyDescent="0.2">
      <c r="A62" s="168" t="s">
        <v>1491</v>
      </c>
      <c r="B62" s="22" t="s">
        <v>213</v>
      </c>
      <c r="C62" s="29" t="s">
        <v>1748</v>
      </c>
      <c r="D62" s="27" t="str">
        <f t="shared" si="7"/>
        <v>N/A</v>
      </c>
      <c r="E62" s="29" t="s">
        <v>1748</v>
      </c>
      <c r="F62" s="27" t="str">
        <f t="shared" si="8"/>
        <v>N/A</v>
      </c>
      <c r="G62" s="29" t="s">
        <v>1748</v>
      </c>
      <c r="H62" s="27" t="str">
        <f t="shared" si="9"/>
        <v>N/A</v>
      </c>
      <c r="I62" s="8" t="s">
        <v>1748</v>
      </c>
      <c r="J62" s="8" t="s">
        <v>1748</v>
      </c>
      <c r="K62" s="28" t="s">
        <v>734</v>
      </c>
      <c r="L62" s="105" t="str">
        <f t="shared" si="10"/>
        <v>N/A</v>
      </c>
    </row>
    <row r="63" spans="1:12" ht="25.5" x14ac:dyDescent="0.2">
      <c r="A63" s="168" t="s">
        <v>1492</v>
      </c>
      <c r="B63" s="22" t="s">
        <v>213</v>
      </c>
      <c r="C63" s="29" t="s">
        <v>1748</v>
      </c>
      <c r="D63" s="27" t="str">
        <f t="shared" si="7"/>
        <v>N/A</v>
      </c>
      <c r="E63" s="29" t="s">
        <v>1748</v>
      </c>
      <c r="F63" s="27" t="str">
        <f t="shared" si="8"/>
        <v>N/A</v>
      </c>
      <c r="G63" s="29" t="s">
        <v>1748</v>
      </c>
      <c r="H63" s="27" t="str">
        <f t="shared" si="9"/>
        <v>N/A</v>
      </c>
      <c r="I63" s="8" t="s">
        <v>1748</v>
      </c>
      <c r="J63" s="8" t="s">
        <v>1748</v>
      </c>
      <c r="K63" s="28" t="s">
        <v>734</v>
      </c>
      <c r="L63" s="105" t="str">
        <f t="shared" si="10"/>
        <v>N/A</v>
      </c>
    </row>
    <row r="64" spans="1:12" x14ac:dyDescent="0.2">
      <c r="A64" s="168" t="s">
        <v>1493</v>
      </c>
      <c r="B64" s="22" t="s">
        <v>213</v>
      </c>
      <c r="C64" s="29">
        <v>1920.8591268</v>
      </c>
      <c r="D64" s="27" t="str">
        <f t="shared" si="7"/>
        <v>N/A</v>
      </c>
      <c r="E64" s="29">
        <v>2032.2409338</v>
      </c>
      <c r="F64" s="27" t="str">
        <f t="shared" si="8"/>
        <v>N/A</v>
      </c>
      <c r="G64" s="29">
        <v>1546.908248</v>
      </c>
      <c r="H64" s="27" t="str">
        <f t="shared" si="9"/>
        <v>N/A</v>
      </c>
      <c r="I64" s="8">
        <v>5.7990000000000004</v>
      </c>
      <c r="J64" s="8">
        <v>-23.9</v>
      </c>
      <c r="K64" s="28" t="s">
        <v>734</v>
      </c>
      <c r="L64" s="105" t="str">
        <f t="shared" si="10"/>
        <v>Yes</v>
      </c>
    </row>
    <row r="65" spans="1:12" x14ac:dyDescent="0.2">
      <c r="A65" s="168" t="s">
        <v>1494</v>
      </c>
      <c r="B65" s="22" t="s">
        <v>213</v>
      </c>
      <c r="C65" s="29">
        <v>2200.3438178000001</v>
      </c>
      <c r="D65" s="27" t="str">
        <f t="shared" si="7"/>
        <v>N/A</v>
      </c>
      <c r="E65" s="29">
        <v>2050.8781869999998</v>
      </c>
      <c r="F65" s="27" t="str">
        <f t="shared" si="8"/>
        <v>N/A</v>
      </c>
      <c r="G65" s="29">
        <v>2024.0434645</v>
      </c>
      <c r="H65" s="27" t="str">
        <f t="shared" si="9"/>
        <v>N/A</v>
      </c>
      <c r="I65" s="8">
        <v>-6.79</v>
      </c>
      <c r="J65" s="8">
        <v>-1.31</v>
      </c>
      <c r="K65" s="28" t="s">
        <v>734</v>
      </c>
      <c r="L65" s="105" t="str">
        <f t="shared" si="10"/>
        <v>Yes</v>
      </c>
    </row>
    <row r="66" spans="1:12" x14ac:dyDescent="0.2">
      <c r="A66" s="168" t="s">
        <v>1495</v>
      </c>
      <c r="B66" s="22" t="s">
        <v>213</v>
      </c>
      <c r="C66" s="29">
        <v>9787.3321520000009</v>
      </c>
      <c r="D66" s="27" t="str">
        <f t="shared" si="7"/>
        <v>N/A</v>
      </c>
      <c r="E66" s="29">
        <v>10110.299967000001</v>
      </c>
      <c r="F66" s="27" t="str">
        <f t="shared" si="8"/>
        <v>N/A</v>
      </c>
      <c r="G66" s="29">
        <v>9615.1847964000008</v>
      </c>
      <c r="H66" s="27" t="str">
        <f t="shared" si="9"/>
        <v>N/A</v>
      </c>
      <c r="I66" s="8">
        <v>3.3</v>
      </c>
      <c r="J66" s="8">
        <v>-4.9000000000000004</v>
      </c>
      <c r="K66" s="28" t="s">
        <v>734</v>
      </c>
      <c r="L66" s="105" t="str">
        <f t="shared" si="10"/>
        <v>Yes</v>
      </c>
    </row>
    <row r="67" spans="1:12" x14ac:dyDescent="0.2">
      <c r="A67" s="168" t="s">
        <v>1496</v>
      </c>
      <c r="B67" s="22" t="s">
        <v>213</v>
      </c>
      <c r="C67" s="29">
        <v>234.33333332999999</v>
      </c>
      <c r="D67" s="27" t="str">
        <f t="shared" si="7"/>
        <v>N/A</v>
      </c>
      <c r="E67" s="29">
        <v>0</v>
      </c>
      <c r="F67" s="27" t="str">
        <f t="shared" si="8"/>
        <v>N/A</v>
      </c>
      <c r="G67" s="29">
        <v>126.02868852</v>
      </c>
      <c r="H67" s="27" t="str">
        <f t="shared" si="9"/>
        <v>N/A</v>
      </c>
      <c r="I67" s="8">
        <v>-100</v>
      </c>
      <c r="J67" s="8" t="s">
        <v>1748</v>
      </c>
      <c r="K67" s="28" t="s">
        <v>734</v>
      </c>
      <c r="L67" s="105" t="str">
        <f t="shared" si="10"/>
        <v>N/A</v>
      </c>
    </row>
    <row r="68" spans="1:12" x14ac:dyDescent="0.2">
      <c r="A68" s="168" t="s">
        <v>1497</v>
      </c>
      <c r="B68" s="22" t="s">
        <v>213</v>
      </c>
      <c r="C68" s="29">
        <v>3220.4600292</v>
      </c>
      <c r="D68" s="27" t="str">
        <f t="shared" si="7"/>
        <v>N/A</v>
      </c>
      <c r="E68" s="29">
        <v>3307.4925201000001</v>
      </c>
      <c r="F68" s="27" t="str">
        <f t="shared" si="8"/>
        <v>N/A</v>
      </c>
      <c r="G68" s="29">
        <v>3228.4141970000001</v>
      </c>
      <c r="H68" s="27" t="str">
        <f t="shared" si="9"/>
        <v>N/A</v>
      </c>
      <c r="I68" s="8">
        <v>2.702</v>
      </c>
      <c r="J68" s="8">
        <v>-2.39</v>
      </c>
      <c r="K68" s="28" t="s">
        <v>734</v>
      </c>
      <c r="L68" s="105" t="str">
        <f t="shared" si="10"/>
        <v>Yes</v>
      </c>
    </row>
    <row r="69" spans="1:12" x14ac:dyDescent="0.2">
      <c r="A69" s="168" t="s">
        <v>1498</v>
      </c>
      <c r="B69" s="22" t="s">
        <v>213</v>
      </c>
      <c r="C69" s="29">
        <v>3211.0951670999998</v>
      </c>
      <c r="D69" s="27" t="str">
        <f t="shared" si="7"/>
        <v>N/A</v>
      </c>
      <c r="E69" s="29">
        <v>3303.2191533999999</v>
      </c>
      <c r="F69" s="27" t="str">
        <f t="shared" si="8"/>
        <v>N/A</v>
      </c>
      <c r="G69" s="29">
        <v>3223.8768872000001</v>
      </c>
      <c r="H69" s="27" t="str">
        <f t="shared" si="9"/>
        <v>N/A</v>
      </c>
      <c r="I69" s="8">
        <v>2.8690000000000002</v>
      </c>
      <c r="J69" s="8">
        <v>-2.4</v>
      </c>
      <c r="K69" s="28" t="s">
        <v>734</v>
      </c>
      <c r="L69" s="105" t="str">
        <f t="shared" si="10"/>
        <v>Yes</v>
      </c>
    </row>
    <row r="70" spans="1:12" x14ac:dyDescent="0.2">
      <c r="A70" s="168" t="s">
        <v>1499</v>
      </c>
      <c r="B70" s="22" t="s">
        <v>213</v>
      </c>
      <c r="C70" s="29" t="s">
        <v>1748</v>
      </c>
      <c r="D70" s="27" t="str">
        <f t="shared" si="7"/>
        <v>N/A</v>
      </c>
      <c r="E70" s="29" t="s">
        <v>1748</v>
      </c>
      <c r="F70" s="27" t="str">
        <f t="shared" si="8"/>
        <v>N/A</v>
      </c>
      <c r="G70" s="29" t="s">
        <v>1748</v>
      </c>
      <c r="H70" s="27" t="str">
        <f t="shared" si="9"/>
        <v>N/A</v>
      </c>
      <c r="I70" s="8" t="s">
        <v>1748</v>
      </c>
      <c r="J70" s="8" t="s">
        <v>1748</v>
      </c>
      <c r="K70" s="28" t="s">
        <v>734</v>
      </c>
      <c r="L70" s="105" t="str">
        <f t="shared" si="10"/>
        <v>N/A</v>
      </c>
    </row>
    <row r="71" spans="1:12" ht="25.5" x14ac:dyDescent="0.2">
      <c r="A71" s="168" t="s">
        <v>1500</v>
      </c>
      <c r="B71" s="22" t="s">
        <v>213</v>
      </c>
      <c r="C71" s="29" t="s">
        <v>1748</v>
      </c>
      <c r="D71" s="27" t="str">
        <f t="shared" si="7"/>
        <v>N/A</v>
      </c>
      <c r="E71" s="29" t="s">
        <v>1748</v>
      </c>
      <c r="F71" s="27" t="str">
        <f t="shared" si="8"/>
        <v>N/A</v>
      </c>
      <c r="G71" s="29" t="s">
        <v>1748</v>
      </c>
      <c r="H71" s="27" t="str">
        <f t="shared" si="9"/>
        <v>N/A</v>
      </c>
      <c r="I71" s="8" t="s">
        <v>1748</v>
      </c>
      <c r="J71" s="8" t="s">
        <v>1748</v>
      </c>
      <c r="K71" s="28" t="s">
        <v>734</v>
      </c>
      <c r="L71" s="105" t="str">
        <f t="shared" si="10"/>
        <v>N/A</v>
      </c>
    </row>
    <row r="72" spans="1:12" x14ac:dyDescent="0.2">
      <c r="A72" s="168" t="s">
        <v>1501</v>
      </c>
      <c r="B72" s="22" t="s">
        <v>213</v>
      </c>
      <c r="C72" s="29">
        <v>3443.0215505000001</v>
      </c>
      <c r="D72" s="27" t="str">
        <f t="shared" si="7"/>
        <v>N/A</v>
      </c>
      <c r="E72" s="29">
        <v>3444.4529131999998</v>
      </c>
      <c r="F72" s="27" t="str">
        <f t="shared" si="8"/>
        <v>N/A</v>
      </c>
      <c r="G72" s="29">
        <v>3445.5480306999998</v>
      </c>
      <c r="H72" s="27" t="str">
        <f t="shared" si="9"/>
        <v>N/A</v>
      </c>
      <c r="I72" s="8">
        <v>4.1599999999999998E-2</v>
      </c>
      <c r="J72" s="8">
        <v>3.1800000000000002E-2</v>
      </c>
      <c r="K72" s="28" t="s">
        <v>734</v>
      </c>
      <c r="L72" s="105" t="str">
        <f t="shared" si="10"/>
        <v>Yes</v>
      </c>
    </row>
    <row r="73" spans="1:12" x14ac:dyDescent="0.2">
      <c r="A73" s="168" t="s">
        <v>1502</v>
      </c>
      <c r="B73" s="22" t="s">
        <v>213</v>
      </c>
      <c r="C73" s="29">
        <v>2902.4129892000001</v>
      </c>
      <c r="D73" s="27" t="str">
        <f t="shared" si="7"/>
        <v>N/A</v>
      </c>
      <c r="E73" s="29">
        <v>3186.2004007999999</v>
      </c>
      <c r="F73" s="27" t="str">
        <f t="shared" si="8"/>
        <v>N/A</v>
      </c>
      <c r="G73" s="29">
        <v>3302.4273072000001</v>
      </c>
      <c r="H73" s="27" t="str">
        <f t="shared" si="9"/>
        <v>N/A</v>
      </c>
      <c r="I73" s="8">
        <v>9.7780000000000005</v>
      </c>
      <c r="J73" s="8">
        <v>3.6480000000000001</v>
      </c>
      <c r="K73" s="28" t="s">
        <v>734</v>
      </c>
      <c r="L73" s="105" t="str">
        <f t="shared" si="10"/>
        <v>Yes</v>
      </c>
    </row>
    <row r="74" spans="1:12" x14ac:dyDescent="0.2">
      <c r="A74" s="168" t="s">
        <v>1503</v>
      </c>
      <c r="B74" s="22" t="s">
        <v>213</v>
      </c>
      <c r="C74" s="29">
        <v>2797.3657512</v>
      </c>
      <c r="D74" s="27" t="str">
        <f t="shared" si="7"/>
        <v>N/A</v>
      </c>
      <c r="E74" s="29">
        <v>3022.2375247999998</v>
      </c>
      <c r="F74" s="27" t="str">
        <f t="shared" si="8"/>
        <v>N/A</v>
      </c>
      <c r="G74" s="29">
        <v>2468.7053162000002</v>
      </c>
      <c r="H74" s="27" t="str">
        <f t="shared" si="9"/>
        <v>N/A</v>
      </c>
      <c r="I74" s="8">
        <v>8.0389999999999997</v>
      </c>
      <c r="J74" s="8">
        <v>-18.3</v>
      </c>
      <c r="K74" s="28" t="s">
        <v>734</v>
      </c>
      <c r="L74" s="105" t="str">
        <f t="shared" si="10"/>
        <v>Yes</v>
      </c>
    </row>
    <row r="75" spans="1:12" x14ac:dyDescent="0.2">
      <c r="A75" s="168" t="s">
        <v>1585</v>
      </c>
      <c r="B75" s="22" t="s">
        <v>213</v>
      </c>
      <c r="C75" s="29">
        <v>581021557</v>
      </c>
      <c r="D75" s="27" t="str">
        <f t="shared" ref="D75:D144" si="11">IF($B75="N/A","N/A",IF(C75&gt;10,"No",IF(C75&lt;-10,"No","Yes")))</f>
        <v>N/A</v>
      </c>
      <c r="E75" s="29">
        <v>586981580</v>
      </c>
      <c r="F75" s="27" t="str">
        <f t="shared" ref="F75:F144" si="12">IF($B75="N/A","N/A",IF(E75&gt;10,"No",IF(E75&lt;-10,"No","Yes")))</f>
        <v>N/A</v>
      </c>
      <c r="G75" s="29">
        <v>566432976</v>
      </c>
      <c r="H75" s="27" t="str">
        <f t="shared" ref="H75:H144" si="13">IF($B75="N/A","N/A",IF(G75&gt;10,"No",IF(G75&lt;-10,"No","Yes")))</f>
        <v>N/A</v>
      </c>
      <c r="I75" s="8">
        <v>1.026</v>
      </c>
      <c r="J75" s="8">
        <v>-3.5</v>
      </c>
      <c r="K75" s="28" t="s">
        <v>734</v>
      </c>
      <c r="L75" s="105" t="str">
        <f t="shared" ref="L75:L135" si="14">IF(J75="Div by 0", "N/A", IF(K75="N/A","N/A", IF(J75&gt;VALUE(MID(K75,1,2)), "No", IF(J75&lt;-1*VALUE(MID(K75,1,2)), "No", "Yes"))))</f>
        <v>Yes</v>
      </c>
    </row>
    <row r="76" spans="1:12" x14ac:dyDescent="0.2">
      <c r="A76" s="168" t="s">
        <v>595</v>
      </c>
      <c r="B76" s="22" t="s">
        <v>213</v>
      </c>
      <c r="C76" s="23">
        <v>111093</v>
      </c>
      <c r="D76" s="27" t="str">
        <f t="shared" si="11"/>
        <v>N/A</v>
      </c>
      <c r="E76" s="23">
        <v>109419</v>
      </c>
      <c r="F76" s="27" t="str">
        <f t="shared" si="12"/>
        <v>N/A</v>
      </c>
      <c r="G76" s="23">
        <v>104860</v>
      </c>
      <c r="H76" s="27" t="str">
        <f t="shared" si="13"/>
        <v>N/A</v>
      </c>
      <c r="I76" s="8">
        <v>-1.51</v>
      </c>
      <c r="J76" s="8">
        <v>-4.17</v>
      </c>
      <c r="K76" s="28" t="s">
        <v>734</v>
      </c>
      <c r="L76" s="105" t="str">
        <f t="shared" si="14"/>
        <v>Yes</v>
      </c>
    </row>
    <row r="77" spans="1:12" x14ac:dyDescent="0.2">
      <c r="A77" s="168" t="s">
        <v>1412</v>
      </c>
      <c r="B77" s="22" t="s">
        <v>213</v>
      </c>
      <c r="C77" s="29">
        <v>5230.0465106000001</v>
      </c>
      <c r="D77" s="27" t="str">
        <f t="shared" si="11"/>
        <v>N/A</v>
      </c>
      <c r="E77" s="29">
        <v>5364.5306573999997</v>
      </c>
      <c r="F77" s="27" t="str">
        <f t="shared" si="12"/>
        <v>N/A</v>
      </c>
      <c r="G77" s="29">
        <v>5401.8021742999999</v>
      </c>
      <c r="H77" s="27" t="str">
        <f t="shared" si="13"/>
        <v>N/A</v>
      </c>
      <c r="I77" s="8">
        <v>2.5710000000000002</v>
      </c>
      <c r="J77" s="8">
        <v>0.69479999999999997</v>
      </c>
      <c r="K77" s="28" t="s">
        <v>734</v>
      </c>
      <c r="L77" s="105" t="str">
        <f t="shared" si="14"/>
        <v>Yes</v>
      </c>
    </row>
    <row r="78" spans="1:12" x14ac:dyDescent="0.2">
      <c r="A78" s="168" t="s">
        <v>1413</v>
      </c>
      <c r="B78" s="22" t="s">
        <v>213</v>
      </c>
      <c r="C78" s="23">
        <v>4.8698117793</v>
      </c>
      <c r="D78" s="27" t="str">
        <f t="shared" si="11"/>
        <v>N/A</v>
      </c>
      <c r="E78" s="23">
        <v>4.5203849422999998</v>
      </c>
      <c r="F78" s="27" t="str">
        <f t="shared" si="12"/>
        <v>N/A</v>
      </c>
      <c r="G78" s="23">
        <v>3.0923707801</v>
      </c>
      <c r="H78" s="27" t="str">
        <f t="shared" si="13"/>
        <v>N/A</v>
      </c>
      <c r="I78" s="8">
        <v>-7.18</v>
      </c>
      <c r="J78" s="8">
        <v>-31.6</v>
      </c>
      <c r="K78" s="28" t="s">
        <v>734</v>
      </c>
      <c r="L78" s="105" t="str">
        <f t="shared" si="14"/>
        <v>No</v>
      </c>
    </row>
    <row r="79" spans="1:12" ht="25.5" x14ac:dyDescent="0.2">
      <c r="A79" s="168" t="s">
        <v>596</v>
      </c>
      <c r="B79" s="22" t="s">
        <v>213</v>
      </c>
      <c r="C79" s="29">
        <v>329069</v>
      </c>
      <c r="D79" s="27" t="str">
        <f t="shared" si="11"/>
        <v>N/A</v>
      </c>
      <c r="E79" s="29">
        <v>466287</v>
      </c>
      <c r="F79" s="27" t="str">
        <f t="shared" si="12"/>
        <v>N/A</v>
      </c>
      <c r="G79" s="29">
        <v>346581</v>
      </c>
      <c r="H79" s="27" t="str">
        <f t="shared" si="13"/>
        <v>N/A</v>
      </c>
      <c r="I79" s="8">
        <v>41.7</v>
      </c>
      <c r="J79" s="8">
        <v>-25.7</v>
      </c>
      <c r="K79" s="28" t="s">
        <v>734</v>
      </c>
      <c r="L79" s="105" t="str">
        <f t="shared" si="14"/>
        <v>Yes</v>
      </c>
    </row>
    <row r="80" spans="1:12" x14ac:dyDescent="0.2">
      <c r="A80" s="168" t="s">
        <v>597</v>
      </c>
      <c r="B80" s="22" t="s">
        <v>213</v>
      </c>
      <c r="C80" s="23">
        <v>161</v>
      </c>
      <c r="D80" s="27" t="str">
        <f t="shared" si="11"/>
        <v>N/A</v>
      </c>
      <c r="E80" s="23">
        <v>142</v>
      </c>
      <c r="F80" s="27" t="str">
        <f t="shared" si="12"/>
        <v>N/A</v>
      </c>
      <c r="G80" s="23">
        <v>113</v>
      </c>
      <c r="H80" s="27" t="str">
        <f t="shared" si="13"/>
        <v>N/A</v>
      </c>
      <c r="I80" s="8">
        <v>-11.8</v>
      </c>
      <c r="J80" s="8">
        <v>-20.399999999999999</v>
      </c>
      <c r="K80" s="28" t="s">
        <v>734</v>
      </c>
      <c r="L80" s="105" t="str">
        <f t="shared" si="14"/>
        <v>Yes</v>
      </c>
    </row>
    <row r="81" spans="1:12" x14ac:dyDescent="0.2">
      <c r="A81" s="168" t="s">
        <v>1414</v>
      </c>
      <c r="B81" s="22" t="s">
        <v>213</v>
      </c>
      <c r="C81" s="29">
        <v>2043.9068322999999</v>
      </c>
      <c r="D81" s="27" t="str">
        <f t="shared" si="11"/>
        <v>N/A</v>
      </c>
      <c r="E81" s="29">
        <v>3283.7112676000002</v>
      </c>
      <c r="F81" s="27" t="str">
        <f t="shared" si="12"/>
        <v>N/A</v>
      </c>
      <c r="G81" s="29">
        <v>3067.0884956</v>
      </c>
      <c r="H81" s="27" t="str">
        <f t="shared" si="13"/>
        <v>N/A</v>
      </c>
      <c r="I81" s="8">
        <v>60.66</v>
      </c>
      <c r="J81" s="8">
        <v>-6.6</v>
      </c>
      <c r="K81" s="28" t="s">
        <v>734</v>
      </c>
      <c r="L81" s="105" t="str">
        <f t="shared" si="14"/>
        <v>Yes</v>
      </c>
    </row>
    <row r="82" spans="1:12" ht="25.5" x14ac:dyDescent="0.2">
      <c r="A82" s="168" t="s">
        <v>598</v>
      </c>
      <c r="B82" s="22" t="s">
        <v>213</v>
      </c>
      <c r="C82" s="29">
        <v>68541703</v>
      </c>
      <c r="D82" s="27" t="str">
        <f t="shared" si="11"/>
        <v>N/A</v>
      </c>
      <c r="E82" s="29">
        <v>97495505</v>
      </c>
      <c r="F82" s="27" t="str">
        <f t="shared" si="12"/>
        <v>N/A</v>
      </c>
      <c r="G82" s="29">
        <v>97056874</v>
      </c>
      <c r="H82" s="27" t="str">
        <f t="shared" si="13"/>
        <v>N/A</v>
      </c>
      <c r="I82" s="8">
        <v>42.24</v>
      </c>
      <c r="J82" s="8">
        <v>-0.45</v>
      </c>
      <c r="K82" s="28" t="s">
        <v>734</v>
      </c>
      <c r="L82" s="105" t="str">
        <f t="shared" si="14"/>
        <v>Yes</v>
      </c>
    </row>
    <row r="83" spans="1:12" x14ac:dyDescent="0.2">
      <c r="A83" s="168" t="s">
        <v>599</v>
      </c>
      <c r="B83" s="22" t="s">
        <v>213</v>
      </c>
      <c r="C83" s="23">
        <v>4573</v>
      </c>
      <c r="D83" s="27" t="str">
        <f t="shared" si="11"/>
        <v>N/A</v>
      </c>
      <c r="E83" s="23">
        <v>5039</v>
      </c>
      <c r="F83" s="27" t="str">
        <f t="shared" si="12"/>
        <v>N/A</v>
      </c>
      <c r="G83" s="23">
        <v>4955</v>
      </c>
      <c r="H83" s="27" t="str">
        <f t="shared" si="13"/>
        <v>N/A</v>
      </c>
      <c r="I83" s="8">
        <v>10.19</v>
      </c>
      <c r="J83" s="8">
        <v>-1.67</v>
      </c>
      <c r="K83" s="28" t="s">
        <v>734</v>
      </c>
      <c r="L83" s="105" t="str">
        <f t="shared" si="14"/>
        <v>Yes</v>
      </c>
    </row>
    <row r="84" spans="1:12" ht="25.5" x14ac:dyDescent="0.2">
      <c r="A84" s="137" t="s">
        <v>1415</v>
      </c>
      <c r="B84" s="22" t="s">
        <v>213</v>
      </c>
      <c r="C84" s="29">
        <v>14988.345288</v>
      </c>
      <c r="D84" s="27" t="str">
        <f t="shared" si="11"/>
        <v>N/A</v>
      </c>
      <c r="E84" s="29">
        <v>19348.185156</v>
      </c>
      <c r="F84" s="27" t="str">
        <f t="shared" si="12"/>
        <v>N/A</v>
      </c>
      <c r="G84" s="29">
        <v>19587.663774000001</v>
      </c>
      <c r="H84" s="27" t="str">
        <f t="shared" si="13"/>
        <v>N/A</v>
      </c>
      <c r="I84" s="8">
        <v>29.09</v>
      </c>
      <c r="J84" s="8">
        <v>1.238</v>
      </c>
      <c r="K84" s="28" t="s">
        <v>734</v>
      </c>
      <c r="L84" s="105" t="str">
        <f t="shared" si="14"/>
        <v>Yes</v>
      </c>
    </row>
    <row r="85" spans="1:12" x14ac:dyDescent="0.2">
      <c r="A85" s="137" t="s">
        <v>600</v>
      </c>
      <c r="B85" s="22" t="s">
        <v>213</v>
      </c>
      <c r="C85" s="29">
        <v>112004820</v>
      </c>
      <c r="D85" s="27" t="str">
        <f t="shared" si="11"/>
        <v>N/A</v>
      </c>
      <c r="E85" s="29">
        <v>104367357</v>
      </c>
      <c r="F85" s="27" t="str">
        <f t="shared" si="12"/>
        <v>N/A</v>
      </c>
      <c r="G85" s="29">
        <v>82739514</v>
      </c>
      <c r="H85" s="27" t="str">
        <f t="shared" si="13"/>
        <v>N/A</v>
      </c>
      <c r="I85" s="8">
        <v>-6.82</v>
      </c>
      <c r="J85" s="8">
        <v>-20.7</v>
      </c>
      <c r="K85" s="28" t="s">
        <v>734</v>
      </c>
      <c r="L85" s="105" t="str">
        <f t="shared" si="14"/>
        <v>Yes</v>
      </c>
    </row>
    <row r="86" spans="1:12" x14ac:dyDescent="0.2">
      <c r="A86" s="137" t="s">
        <v>601</v>
      </c>
      <c r="B86" s="22" t="s">
        <v>213</v>
      </c>
      <c r="C86" s="23">
        <v>1728</v>
      </c>
      <c r="D86" s="27" t="str">
        <f t="shared" si="11"/>
        <v>N/A</v>
      </c>
      <c r="E86" s="23">
        <v>1718</v>
      </c>
      <c r="F86" s="27" t="str">
        <f t="shared" si="12"/>
        <v>N/A</v>
      </c>
      <c r="G86" s="23">
        <v>1601</v>
      </c>
      <c r="H86" s="27" t="str">
        <f t="shared" si="13"/>
        <v>N/A</v>
      </c>
      <c r="I86" s="8">
        <v>-0.57899999999999996</v>
      </c>
      <c r="J86" s="8">
        <v>-6.81</v>
      </c>
      <c r="K86" s="28" t="s">
        <v>734</v>
      </c>
      <c r="L86" s="105" t="str">
        <f t="shared" si="14"/>
        <v>Yes</v>
      </c>
    </row>
    <row r="87" spans="1:12" x14ac:dyDescent="0.2">
      <c r="A87" s="137" t="s">
        <v>1416</v>
      </c>
      <c r="B87" s="22" t="s">
        <v>213</v>
      </c>
      <c r="C87" s="29">
        <v>64817.604166999998</v>
      </c>
      <c r="D87" s="27" t="str">
        <f t="shared" si="11"/>
        <v>N/A</v>
      </c>
      <c r="E87" s="29">
        <v>60749.334691999997</v>
      </c>
      <c r="F87" s="27" t="str">
        <f t="shared" si="12"/>
        <v>N/A</v>
      </c>
      <c r="G87" s="29">
        <v>51679.896314999998</v>
      </c>
      <c r="H87" s="27" t="str">
        <f t="shared" si="13"/>
        <v>N/A</v>
      </c>
      <c r="I87" s="8">
        <v>-6.28</v>
      </c>
      <c r="J87" s="8">
        <v>-14.9</v>
      </c>
      <c r="K87" s="28" t="s">
        <v>734</v>
      </c>
      <c r="L87" s="105" t="str">
        <f t="shared" si="14"/>
        <v>Yes</v>
      </c>
    </row>
    <row r="88" spans="1:12" x14ac:dyDescent="0.2">
      <c r="A88" s="168" t="s">
        <v>602</v>
      </c>
      <c r="B88" s="22" t="s">
        <v>213</v>
      </c>
      <c r="C88" s="29">
        <v>518965195</v>
      </c>
      <c r="D88" s="27" t="str">
        <f t="shared" si="11"/>
        <v>N/A</v>
      </c>
      <c r="E88" s="29">
        <v>567670917</v>
      </c>
      <c r="F88" s="27" t="str">
        <f t="shared" si="12"/>
        <v>N/A</v>
      </c>
      <c r="G88" s="29">
        <v>555124474</v>
      </c>
      <c r="H88" s="27" t="str">
        <f t="shared" si="13"/>
        <v>N/A</v>
      </c>
      <c r="I88" s="8">
        <v>9.3849999999999998</v>
      </c>
      <c r="J88" s="8">
        <v>-2.21</v>
      </c>
      <c r="K88" s="28" t="s">
        <v>734</v>
      </c>
      <c r="L88" s="105" t="str">
        <f t="shared" si="14"/>
        <v>Yes</v>
      </c>
    </row>
    <row r="89" spans="1:12" x14ac:dyDescent="0.2">
      <c r="A89" s="172" t="s">
        <v>603</v>
      </c>
      <c r="B89" s="23" t="s">
        <v>213</v>
      </c>
      <c r="C89" s="23">
        <v>19570</v>
      </c>
      <c r="D89" s="27" t="str">
        <f t="shared" si="11"/>
        <v>N/A</v>
      </c>
      <c r="E89" s="23">
        <v>20070</v>
      </c>
      <c r="F89" s="27" t="str">
        <f t="shared" si="12"/>
        <v>N/A</v>
      </c>
      <c r="G89" s="23">
        <v>20271</v>
      </c>
      <c r="H89" s="27" t="str">
        <f t="shared" si="13"/>
        <v>N/A</v>
      </c>
      <c r="I89" s="8">
        <v>2.5550000000000002</v>
      </c>
      <c r="J89" s="8">
        <v>1.0009999999999999</v>
      </c>
      <c r="K89" s="31" t="s">
        <v>734</v>
      </c>
      <c r="L89" s="105" t="str">
        <f t="shared" si="14"/>
        <v>Yes</v>
      </c>
    </row>
    <row r="90" spans="1:12" x14ac:dyDescent="0.2">
      <c r="A90" s="168" t="s">
        <v>1417</v>
      </c>
      <c r="B90" s="22" t="s">
        <v>213</v>
      </c>
      <c r="C90" s="29">
        <v>26518.405468000001</v>
      </c>
      <c r="D90" s="27" t="str">
        <f t="shared" si="11"/>
        <v>N/A</v>
      </c>
      <c r="E90" s="29">
        <v>28284.549924999999</v>
      </c>
      <c r="F90" s="27" t="str">
        <f t="shared" si="12"/>
        <v>N/A</v>
      </c>
      <c r="G90" s="29">
        <v>27385.154852</v>
      </c>
      <c r="H90" s="27" t="str">
        <f t="shared" si="13"/>
        <v>N/A</v>
      </c>
      <c r="I90" s="8">
        <v>6.66</v>
      </c>
      <c r="J90" s="8">
        <v>-3.18</v>
      </c>
      <c r="K90" s="28" t="s">
        <v>734</v>
      </c>
      <c r="L90" s="105" t="str">
        <f t="shared" si="14"/>
        <v>Yes</v>
      </c>
    </row>
    <row r="91" spans="1:12" ht="25.5" x14ac:dyDescent="0.2">
      <c r="A91" s="168" t="s">
        <v>604</v>
      </c>
      <c r="B91" s="22" t="s">
        <v>213</v>
      </c>
      <c r="C91" s="29">
        <v>474343409</v>
      </c>
      <c r="D91" s="27" t="str">
        <f t="shared" si="11"/>
        <v>N/A</v>
      </c>
      <c r="E91" s="29">
        <v>515288627</v>
      </c>
      <c r="F91" s="27" t="str">
        <f t="shared" si="12"/>
        <v>N/A</v>
      </c>
      <c r="G91" s="29">
        <v>518778992</v>
      </c>
      <c r="H91" s="27" t="str">
        <f t="shared" si="13"/>
        <v>N/A</v>
      </c>
      <c r="I91" s="8">
        <v>8.6319999999999997</v>
      </c>
      <c r="J91" s="8">
        <v>0.6774</v>
      </c>
      <c r="K91" s="28" t="s">
        <v>734</v>
      </c>
      <c r="L91" s="105" t="str">
        <f t="shared" si="14"/>
        <v>Yes</v>
      </c>
    </row>
    <row r="92" spans="1:12" x14ac:dyDescent="0.2">
      <c r="A92" s="168" t="s">
        <v>605</v>
      </c>
      <c r="B92" s="22" t="s">
        <v>213</v>
      </c>
      <c r="C92" s="23">
        <v>655614</v>
      </c>
      <c r="D92" s="27" t="str">
        <f t="shared" si="11"/>
        <v>N/A</v>
      </c>
      <c r="E92" s="23">
        <v>671392</v>
      </c>
      <c r="F92" s="27" t="str">
        <f t="shared" si="12"/>
        <v>N/A</v>
      </c>
      <c r="G92" s="23">
        <v>677416</v>
      </c>
      <c r="H92" s="27" t="str">
        <f t="shared" si="13"/>
        <v>N/A</v>
      </c>
      <c r="I92" s="8">
        <v>2.407</v>
      </c>
      <c r="J92" s="8">
        <v>0.8972</v>
      </c>
      <c r="K92" s="28" t="s">
        <v>734</v>
      </c>
      <c r="L92" s="105" t="str">
        <f t="shared" si="14"/>
        <v>Yes</v>
      </c>
    </row>
    <row r="93" spans="1:12" x14ac:dyDescent="0.2">
      <c r="A93" s="168" t="s">
        <v>1418</v>
      </c>
      <c r="B93" s="22" t="s">
        <v>213</v>
      </c>
      <c r="C93" s="29">
        <v>723.51018892000002</v>
      </c>
      <c r="D93" s="27" t="str">
        <f t="shared" si="11"/>
        <v>N/A</v>
      </c>
      <c r="E93" s="29">
        <v>767.49295046999998</v>
      </c>
      <c r="F93" s="27" t="str">
        <f t="shared" si="12"/>
        <v>N/A</v>
      </c>
      <c r="G93" s="29">
        <v>765.82039986999996</v>
      </c>
      <c r="H93" s="27" t="str">
        <f t="shared" si="13"/>
        <v>N/A</v>
      </c>
      <c r="I93" s="8">
        <v>6.0789999999999997</v>
      </c>
      <c r="J93" s="8">
        <v>-0.218</v>
      </c>
      <c r="K93" s="28" t="s">
        <v>734</v>
      </c>
      <c r="L93" s="105" t="str">
        <f t="shared" si="14"/>
        <v>Yes</v>
      </c>
    </row>
    <row r="94" spans="1:12" x14ac:dyDescent="0.2">
      <c r="A94" s="168" t="s">
        <v>606</v>
      </c>
      <c r="B94" s="22" t="s">
        <v>213</v>
      </c>
      <c r="C94" s="29">
        <v>136685056</v>
      </c>
      <c r="D94" s="27" t="str">
        <f t="shared" si="11"/>
        <v>N/A</v>
      </c>
      <c r="E94" s="29">
        <v>136754456</v>
      </c>
      <c r="F94" s="27" t="str">
        <f t="shared" si="12"/>
        <v>N/A</v>
      </c>
      <c r="G94" s="29">
        <v>121903169</v>
      </c>
      <c r="H94" s="27" t="str">
        <f t="shared" si="13"/>
        <v>N/A</v>
      </c>
      <c r="I94" s="8">
        <v>5.0799999999999998E-2</v>
      </c>
      <c r="J94" s="8">
        <v>-10.9</v>
      </c>
      <c r="K94" s="28" t="s">
        <v>734</v>
      </c>
      <c r="L94" s="105" t="str">
        <f t="shared" si="14"/>
        <v>Yes</v>
      </c>
    </row>
    <row r="95" spans="1:12" x14ac:dyDescent="0.2">
      <c r="A95" s="168" t="s">
        <v>607</v>
      </c>
      <c r="B95" s="22" t="s">
        <v>213</v>
      </c>
      <c r="C95" s="23">
        <v>303732</v>
      </c>
      <c r="D95" s="27" t="str">
        <f t="shared" si="11"/>
        <v>N/A</v>
      </c>
      <c r="E95" s="23">
        <v>307241</v>
      </c>
      <c r="F95" s="27" t="str">
        <f t="shared" si="12"/>
        <v>N/A</v>
      </c>
      <c r="G95" s="23">
        <v>306794</v>
      </c>
      <c r="H95" s="27" t="str">
        <f t="shared" si="13"/>
        <v>N/A</v>
      </c>
      <c r="I95" s="8">
        <v>1.155</v>
      </c>
      <c r="J95" s="8">
        <v>-0.14499999999999999</v>
      </c>
      <c r="K95" s="28" t="s">
        <v>734</v>
      </c>
      <c r="L95" s="105" t="str">
        <f t="shared" si="14"/>
        <v>Yes</v>
      </c>
    </row>
    <row r="96" spans="1:12" x14ac:dyDescent="0.2">
      <c r="A96" s="168" t="s">
        <v>1419</v>
      </c>
      <c r="B96" s="22" t="s">
        <v>213</v>
      </c>
      <c r="C96" s="29">
        <v>450.01862168000002</v>
      </c>
      <c r="D96" s="27" t="str">
        <f t="shared" si="11"/>
        <v>N/A</v>
      </c>
      <c r="E96" s="29">
        <v>445.10483951999998</v>
      </c>
      <c r="F96" s="27" t="str">
        <f t="shared" si="12"/>
        <v>N/A</v>
      </c>
      <c r="G96" s="29">
        <v>397.345349</v>
      </c>
      <c r="H96" s="27" t="str">
        <f t="shared" si="13"/>
        <v>N/A</v>
      </c>
      <c r="I96" s="8">
        <v>-1.0900000000000001</v>
      </c>
      <c r="J96" s="8">
        <v>-10.7</v>
      </c>
      <c r="K96" s="28" t="s">
        <v>734</v>
      </c>
      <c r="L96" s="105" t="str">
        <f t="shared" si="14"/>
        <v>Yes</v>
      </c>
    </row>
    <row r="97" spans="1:12" ht="25.5" x14ac:dyDescent="0.2">
      <c r="A97" s="168" t="s">
        <v>608</v>
      </c>
      <c r="B97" s="22" t="s">
        <v>213</v>
      </c>
      <c r="C97" s="29">
        <v>16170712</v>
      </c>
      <c r="D97" s="27" t="str">
        <f t="shared" si="11"/>
        <v>N/A</v>
      </c>
      <c r="E97" s="29">
        <v>16229689</v>
      </c>
      <c r="F97" s="27" t="str">
        <f t="shared" si="12"/>
        <v>N/A</v>
      </c>
      <c r="G97" s="29">
        <v>42684268</v>
      </c>
      <c r="H97" s="27" t="str">
        <f t="shared" si="13"/>
        <v>N/A</v>
      </c>
      <c r="I97" s="8">
        <v>0.36470000000000002</v>
      </c>
      <c r="J97" s="8">
        <v>163</v>
      </c>
      <c r="K97" s="28" t="s">
        <v>734</v>
      </c>
      <c r="L97" s="105" t="str">
        <f t="shared" si="14"/>
        <v>No</v>
      </c>
    </row>
    <row r="98" spans="1:12" x14ac:dyDescent="0.2">
      <c r="A98" s="168" t="s">
        <v>609</v>
      </c>
      <c r="B98" s="22" t="s">
        <v>213</v>
      </c>
      <c r="C98" s="23">
        <v>126563</v>
      </c>
      <c r="D98" s="27" t="str">
        <f t="shared" si="11"/>
        <v>N/A</v>
      </c>
      <c r="E98" s="23">
        <v>136736</v>
      </c>
      <c r="F98" s="27" t="str">
        <f t="shared" si="12"/>
        <v>N/A</v>
      </c>
      <c r="G98" s="23">
        <v>129125</v>
      </c>
      <c r="H98" s="27" t="str">
        <f t="shared" si="13"/>
        <v>N/A</v>
      </c>
      <c r="I98" s="8">
        <v>8.0380000000000003</v>
      </c>
      <c r="J98" s="8">
        <v>-5.57</v>
      </c>
      <c r="K98" s="28" t="s">
        <v>734</v>
      </c>
      <c r="L98" s="105" t="str">
        <f t="shared" si="14"/>
        <v>Yes</v>
      </c>
    </row>
    <row r="99" spans="1:12" ht="25.5" x14ac:dyDescent="0.2">
      <c r="A99" s="168" t="s">
        <v>1420</v>
      </c>
      <c r="B99" s="22" t="s">
        <v>213</v>
      </c>
      <c r="C99" s="29">
        <v>127.76808388000001</v>
      </c>
      <c r="D99" s="27" t="str">
        <f t="shared" si="11"/>
        <v>N/A</v>
      </c>
      <c r="E99" s="29">
        <v>118.69360666</v>
      </c>
      <c r="F99" s="27" t="str">
        <f t="shared" si="12"/>
        <v>N/A</v>
      </c>
      <c r="G99" s="29">
        <v>330.56548306000002</v>
      </c>
      <c r="H99" s="27" t="str">
        <f t="shared" si="13"/>
        <v>N/A</v>
      </c>
      <c r="I99" s="8">
        <v>-7.1</v>
      </c>
      <c r="J99" s="8">
        <v>178.5</v>
      </c>
      <c r="K99" s="28" t="s">
        <v>734</v>
      </c>
      <c r="L99" s="105" t="str">
        <f t="shared" si="14"/>
        <v>No</v>
      </c>
    </row>
    <row r="100" spans="1:12" ht="25.5" x14ac:dyDescent="0.2">
      <c r="A100" s="168" t="s">
        <v>610</v>
      </c>
      <c r="B100" s="22" t="s">
        <v>213</v>
      </c>
      <c r="C100" s="29">
        <v>189882856</v>
      </c>
      <c r="D100" s="27" t="str">
        <f t="shared" si="11"/>
        <v>N/A</v>
      </c>
      <c r="E100" s="29">
        <v>195640178</v>
      </c>
      <c r="F100" s="27" t="str">
        <f t="shared" si="12"/>
        <v>N/A</v>
      </c>
      <c r="G100" s="29">
        <v>215105368</v>
      </c>
      <c r="H100" s="27" t="str">
        <f t="shared" si="13"/>
        <v>N/A</v>
      </c>
      <c r="I100" s="8">
        <v>3.032</v>
      </c>
      <c r="J100" s="8">
        <v>9.9489999999999998</v>
      </c>
      <c r="K100" s="28" t="s">
        <v>734</v>
      </c>
      <c r="L100" s="105" t="str">
        <f t="shared" si="14"/>
        <v>Yes</v>
      </c>
    </row>
    <row r="101" spans="1:12" x14ac:dyDescent="0.2">
      <c r="A101" s="168" t="s">
        <v>611</v>
      </c>
      <c r="B101" s="22" t="s">
        <v>213</v>
      </c>
      <c r="C101" s="23">
        <v>382190</v>
      </c>
      <c r="D101" s="27" t="str">
        <f t="shared" si="11"/>
        <v>N/A</v>
      </c>
      <c r="E101" s="23">
        <v>376989</v>
      </c>
      <c r="F101" s="27" t="str">
        <f t="shared" si="12"/>
        <v>N/A</v>
      </c>
      <c r="G101" s="23">
        <v>391374</v>
      </c>
      <c r="H101" s="27" t="str">
        <f t="shared" si="13"/>
        <v>N/A</v>
      </c>
      <c r="I101" s="8">
        <v>-1.36</v>
      </c>
      <c r="J101" s="8">
        <v>3.8159999999999998</v>
      </c>
      <c r="K101" s="28" t="s">
        <v>734</v>
      </c>
      <c r="L101" s="105" t="str">
        <f t="shared" si="14"/>
        <v>Yes</v>
      </c>
    </row>
    <row r="102" spans="1:12" x14ac:dyDescent="0.2">
      <c r="A102" s="168" t="s">
        <v>1421</v>
      </c>
      <c r="B102" s="22" t="s">
        <v>213</v>
      </c>
      <c r="C102" s="29">
        <v>496.82842564999999</v>
      </c>
      <c r="D102" s="27" t="str">
        <f t="shared" si="11"/>
        <v>N/A</v>
      </c>
      <c r="E102" s="29">
        <v>518.95460609999998</v>
      </c>
      <c r="F102" s="27" t="str">
        <f t="shared" si="12"/>
        <v>N/A</v>
      </c>
      <c r="G102" s="29">
        <v>549.61588658999995</v>
      </c>
      <c r="H102" s="27" t="str">
        <f t="shared" si="13"/>
        <v>N/A</v>
      </c>
      <c r="I102" s="8">
        <v>4.4530000000000003</v>
      </c>
      <c r="J102" s="8">
        <v>5.9080000000000004</v>
      </c>
      <c r="K102" s="28" t="s">
        <v>734</v>
      </c>
      <c r="L102" s="105" t="str">
        <f t="shared" si="14"/>
        <v>Yes</v>
      </c>
    </row>
    <row r="103" spans="1:12" x14ac:dyDescent="0.2">
      <c r="A103" s="168" t="s">
        <v>612</v>
      </c>
      <c r="B103" s="22" t="s">
        <v>213</v>
      </c>
      <c r="C103" s="29">
        <v>113758496</v>
      </c>
      <c r="D103" s="27" t="str">
        <f t="shared" si="11"/>
        <v>N/A</v>
      </c>
      <c r="E103" s="29">
        <v>119292132</v>
      </c>
      <c r="F103" s="27" t="str">
        <f t="shared" si="12"/>
        <v>N/A</v>
      </c>
      <c r="G103" s="29">
        <v>121982610</v>
      </c>
      <c r="H103" s="27" t="str">
        <f t="shared" si="13"/>
        <v>N/A</v>
      </c>
      <c r="I103" s="8">
        <v>4.8639999999999999</v>
      </c>
      <c r="J103" s="8">
        <v>2.2549999999999999</v>
      </c>
      <c r="K103" s="28" t="s">
        <v>734</v>
      </c>
      <c r="L103" s="105" t="str">
        <f t="shared" si="14"/>
        <v>Yes</v>
      </c>
    </row>
    <row r="104" spans="1:12" x14ac:dyDescent="0.2">
      <c r="A104" s="168" t="s">
        <v>613</v>
      </c>
      <c r="B104" s="22" t="s">
        <v>213</v>
      </c>
      <c r="C104" s="23">
        <v>221073</v>
      </c>
      <c r="D104" s="27" t="str">
        <f t="shared" si="11"/>
        <v>N/A</v>
      </c>
      <c r="E104" s="23">
        <v>232679</v>
      </c>
      <c r="F104" s="27" t="str">
        <f t="shared" si="12"/>
        <v>N/A</v>
      </c>
      <c r="G104" s="23">
        <v>239094</v>
      </c>
      <c r="H104" s="27" t="str">
        <f t="shared" si="13"/>
        <v>N/A</v>
      </c>
      <c r="I104" s="8">
        <v>5.25</v>
      </c>
      <c r="J104" s="8">
        <v>2.7570000000000001</v>
      </c>
      <c r="K104" s="28" t="s">
        <v>734</v>
      </c>
      <c r="L104" s="105" t="str">
        <f t="shared" si="14"/>
        <v>Yes</v>
      </c>
    </row>
    <row r="105" spans="1:12" x14ac:dyDescent="0.2">
      <c r="A105" s="168" t="s">
        <v>1422</v>
      </c>
      <c r="B105" s="22" t="s">
        <v>213</v>
      </c>
      <c r="C105" s="29">
        <v>514.57435326999996</v>
      </c>
      <c r="D105" s="27" t="str">
        <f t="shared" si="11"/>
        <v>N/A</v>
      </c>
      <c r="E105" s="29">
        <v>512.68972274999999</v>
      </c>
      <c r="F105" s="27" t="str">
        <f t="shared" si="12"/>
        <v>N/A</v>
      </c>
      <c r="G105" s="29">
        <v>510.18683027999998</v>
      </c>
      <c r="H105" s="27" t="str">
        <f t="shared" si="13"/>
        <v>N/A</v>
      </c>
      <c r="I105" s="8">
        <v>-0.36599999999999999</v>
      </c>
      <c r="J105" s="8">
        <v>-0.48799999999999999</v>
      </c>
      <c r="K105" s="28" t="s">
        <v>734</v>
      </c>
      <c r="L105" s="105" t="str">
        <f t="shared" si="14"/>
        <v>Yes</v>
      </c>
    </row>
    <row r="106" spans="1:12" ht="25.5" x14ac:dyDescent="0.2">
      <c r="A106" s="168" t="s">
        <v>614</v>
      </c>
      <c r="B106" s="22" t="s">
        <v>213</v>
      </c>
      <c r="C106" s="29">
        <v>19915795</v>
      </c>
      <c r="D106" s="27" t="str">
        <f t="shared" si="11"/>
        <v>N/A</v>
      </c>
      <c r="E106" s="29">
        <v>19682347</v>
      </c>
      <c r="F106" s="27" t="str">
        <f t="shared" si="12"/>
        <v>N/A</v>
      </c>
      <c r="G106" s="29">
        <v>19097848</v>
      </c>
      <c r="H106" s="27" t="str">
        <f t="shared" si="13"/>
        <v>N/A</v>
      </c>
      <c r="I106" s="8">
        <v>-1.17</v>
      </c>
      <c r="J106" s="8">
        <v>-2.97</v>
      </c>
      <c r="K106" s="28" t="s">
        <v>734</v>
      </c>
      <c r="L106" s="105" t="str">
        <f t="shared" si="14"/>
        <v>Yes</v>
      </c>
    </row>
    <row r="107" spans="1:12" x14ac:dyDescent="0.2">
      <c r="A107" s="168" t="s">
        <v>615</v>
      </c>
      <c r="B107" s="22" t="s">
        <v>213</v>
      </c>
      <c r="C107" s="23">
        <v>6546</v>
      </c>
      <c r="D107" s="27" t="str">
        <f t="shared" si="11"/>
        <v>N/A</v>
      </c>
      <c r="E107" s="23">
        <v>5755</v>
      </c>
      <c r="F107" s="27" t="str">
        <f t="shared" si="12"/>
        <v>N/A</v>
      </c>
      <c r="G107" s="23">
        <v>5710</v>
      </c>
      <c r="H107" s="27" t="str">
        <f t="shared" si="13"/>
        <v>N/A</v>
      </c>
      <c r="I107" s="8">
        <v>-12.1</v>
      </c>
      <c r="J107" s="8">
        <v>-0.78200000000000003</v>
      </c>
      <c r="K107" s="28" t="s">
        <v>734</v>
      </c>
      <c r="L107" s="105" t="str">
        <f t="shared" si="14"/>
        <v>Yes</v>
      </c>
    </row>
    <row r="108" spans="1:12" ht="25.5" x14ac:dyDescent="0.2">
      <c r="A108" s="168" t="s">
        <v>1423</v>
      </c>
      <c r="B108" s="22" t="s">
        <v>213</v>
      </c>
      <c r="C108" s="29">
        <v>3042.4373663000001</v>
      </c>
      <c r="D108" s="27" t="str">
        <f t="shared" si="11"/>
        <v>N/A</v>
      </c>
      <c r="E108" s="29">
        <v>3420.0429192000001</v>
      </c>
      <c r="F108" s="27" t="str">
        <f t="shared" si="12"/>
        <v>N/A</v>
      </c>
      <c r="G108" s="29">
        <v>3344.6318738999998</v>
      </c>
      <c r="H108" s="27" t="str">
        <f t="shared" si="13"/>
        <v>N/A</v>
      </c>
      <c r="I108" s="8">
        <v>12.41</v>
      </c>
      <c r="J108" s="8">
        <v>-2.2000000000000002</v>
      </c>
      <c r="K108" s="28" t="s">
        <v>734</v>
      </c>
      <c r="L108" s="105" t="str">
        <f t="shared" si="14"/>
        <v>Yes</v>
      </c>
    </row>
    <row r="109" spans="1:12" ht="25.5" x14ac:dyDescent="0.2">
      <c r="A109" s="168" t="s">
        <v>616</v>
      </c>
      <c r="B109" s="22" t="s">
        <v>213</v>
      </c>
      <c r="C109" s="29">
        <v>181511660</v>
      </c>
      <c r="D109" s="27" t="str">
        <f t="shared" si="11"/>
        <v>N/A</v>
      </c>
      <c r="E109" s="29">
        <v>179317871</v>
      </c>
      <c r="F109" s="27" t="str">
        <f t="shared" si="12"/>
        <v>N/A</v>
      </c>
      <c r="G109" s="29">
        <v>155169067</v>
      </c>
      <c r="H109" s="27" t="str">
        <f t="shared" si="13"/>
        <v>N/A</v>
      </c>
      <c r="I109" s="8">
        <v>-1.21</v>
      </c>
      <c r="J109" s="8">
        <v>-13.5</v>
      </c>
      <c r="K109" s="28" t="s">
        <v>734</v>
      </c>
      <c r="L109" s="105" t="str">
        <f t="shared" si="14"/>
        <v>Yes</v>
      </c>
    </row>
    <row r="110" spans="1:12" x14ac:dyDescent="0.2">
      <c r="A110" s="168" t="s">
        <v>617</v>
      </c>
      <c r="B110" s="22" t="s">
        <v>213</v>
      </c>
      <c r="C110" s="23">
        <v>494597</v>
      </c>
      <c r="D110" s="27" t="str">
        <f t="shared" si="11"/>
        <v>N/A</v>
      </c>
      <c r="E110" s="23">
        <v>502392</v>
      </c>
      <c r="F110" s="27" t="str">
        <f t="shared" si="12"/>
        <v>N/A</v>
      </c>
      <c r="G110" s="23">
        <v>482645</v>
      </c>
      <c r="H110" s="27" t="str">
        <f t="shared" si="13"/>
        <v>N/A</v>
      </c>
      <c r="I110" s="8">
        <v>1.5760000000000001</v>
      </c>
      <c r="J110" s="8">
        <v>-3.93</v>
      </c>
      <c r="K110" s="28" t="s">
        <v>734</v>
      </c>
      <c r="L110" s="105" t="str">
        <f t="shared" si="14"/>
        <v>Yes</v>
      </c>
    </row>
    <row r="111" spans="1:12" x14ac:dyDescent="0.2">
      <c r="A111" s="168" t="s">
        <v>1424</v>
      </c>
      <c r="B111" s="22" t="s">
        <v>213</v>
      </c>
      <c r="C111" s="29">
        <v>366.98900316999999</v>
      </c>
      <c r="D111" s="27" t="str">
        <f t="shared" si="11"/>
        <v>N/A</v>
      </c>
      <c r="E111" s="29">
        <v>356.92819750000001</v>
      </c>
      <c r="F111" s="27" t="str">
        <f t="shared" si="12"/>
        <v>N/A</v>
      </c>
      <c r="G111" s="29">
        <v>321.49730547000001</v>
      </c>
      <c r="H111" s="27" t="str">
        <f t="shared" si="13"/>
        <v>N/A</v>
      </c>
      <c r="I111" s="8">
        <v>-2.74</v>
      </c>
      <c r="J111" s="8">
        <v>-9.93</v>
      </c>
      <c r="K111" s="28" t="s">
        <v>734</v>
      </c>
      <c r="L111" s="105" t="str">
        <f t="shared" si="14"/>
        <v>Yes</v>
      </c>
    </row>
    <row r="112" spans="1:12" x14ac:dyDescent="0.2">
      <c r="A112" s="168" t="s">
        <v>618</v>
      </c>
      <c r="B112" s="22" t="s">
        <v>213</v>
      </c>
      <c r="C112" s="29">
        <v>393132074</v>
      </c>
      <c r="D112" s="27" t="str">
        <f t="shared" si="11"/>
        <v>N/A</v>
      </c>
      <c r="E112" s="29">
        <v>421542994</v>
      </c>
      <c r="F112" s="27" t="str">
        <f t="shared" si="12"/>
        <v>N/A</v>
      </c>
      <c r="G112" s="29">
        <v>476213736</v>
      </c>
      <c r="H112" s="27" t="str">
        <f t="shared" si="13"/>
        <v>N/A</v>
      </c>
      <c r="I112" s="8">
        <v>7.2270000000000003</v>
      </c>
      <c r="J112" s="8">
        <v>12.97</v>
      </c>
      <c r="K112" s="28" t="s">
        <v>734</v>
      </c>
      <c r="L112" s="105" t="str">
        <f t="shared" si="14"/>
        <v>Yes</v>
      </c>
    </row>
    <row r="113" spans="1:12" x14ac:dyDescent="0.2">
      <c r="A113" s="168" t="s">
        <v>619</v>
      </c>
      <c r="B113" s="22" t="s">
        <v>213</v>
      </c>
      <c r="C113" s="23">
        <v>574836</v>
      </c>
      <c r="D113" s="27" t="str">
        <f t="shared" si="11"/>
        <v>N/A</v>
      </c>
      <c r="E113" s="23">
        <v>555175</v>
      </c>
      <c r="F113" s="27" t="str">
        <f t="shared" si="12"/>
        <v>N/A</v>
      </c>
      <c r="G113" s="23">
        <v>557262</v>
      </c>
      <c r="H113" s="27" t="str">
        <f t="shared" si="13"/>
        <v>N/A</v>
      </c>
      <c r="I113" s="8">
        <v>-3.42</v>
      </c>
      <c r="J113" s="8">
        <v>0.37590000000000001</v>
      </c>
      <c r="K113" s="28" t="s">
        <v>734</v>
      </c>
      <c r="L113" s="105" t="str">
        <f t="shared" si="14"/>
        <v>Yes</v>
      </c>
    </row>
    <row r="114" spans="1:12" x14ac:dyDescent="0.2">
      <c r="A114" s="168" t="s">
        <v>1425</v>
      </c>
      <c r="B114" s="22" t="s">
        <v>213</v>
      </c>
      <c r="C114" s="29">
        <v>683.90301581999995</v>
      </c>
      <c r="D114" s="27" t="str">
        <f t="shared" si="11"/>
        <v>N/A</v>
      </c>
      <c r="E114" s="29">
        <v>759.29750798999999</v>
      </c>
      <c r="F114" s="27" t="str">
        <f t="shared" si="12"/>
        <v>N/A</v>
      </c>
      <c r="G114" s="29">
        <v>854.55985873999998</v>
      </c>
      <c r="H114" s="27" t="str">
        <f t="shared" si="13"/>
        <v>N/A</v>
      </c>
      <c r="I114" s="8">
        <v>11.02</v>
      </c>
      <c r="J114" s="8">
        <v>12.55</v>
      </c>
      <c r="K114" s="28" t="s">
        <v>734</v>
      </c>
      <c r="L114" s="105" t="str">
        <f t="shared" si="14"/>
        <v>Yes</v>
      </c>
    </row>
    <row r="115" spans="1:12" ht="25.5" x14ac:dyDescent="0.2">
      <c r="A115" s="168" t="s">
        <v>620</v>
      </c>
      <c r="B115" s="22" t="s">
        <v>213</v>
      </c>
      <c r="C115" s="29">
        <v>127467431</v>
      </c>
      <c r="D115" s="27" t="str">
        <f t="shared" si="11"/>
        <v>N/A</v>
      </c>
      <c r="E115" s="29">
        <v>129600839</v>
      </c>
      <c r="F115" s="27" t="str">
        <f t="shared" si="12"/>
        <v>N/A</v>
      </c>
      <c r="G115" s="29">
        <v>99501514</v>
      </c>
      <c r="H115" s="27" t="str">
        <f t="shared" si="13"/>
        <v>N/A</v>
      </c>
      <c r="I115" s="8">
        <v>1.6739999999999999</v>
      </c>
      <c r="J115" s="8">
        <v>-23.2</v>
      </c>
      <c r="K115" s="28" t="s">
        <v>734</v>
      </c>
      <c r="L115" s="105" t="str">
        <f t="shared" si="14"/>
        <v>Yes</v>
      </c>
    </row>
    <row r="116" spans="1:12" x14ac:dyDescent="0.2">
      <c r="A116" s="172" t="s">
        <v>621</v>
      </c>
      <c r="B116" s="23" t="s">
        <v>213</v>
      </c>
      <c r="C116" s="23">
        <v>69682</v>
      </c>
      <c r="D116" s="27" t="str">
        <f t="shared" si="11"/>
        <v>N/A</v>
      </c>
      <c r="E116" s="23">
        <v>62285</v>
      </c>
      <c r="F116" s="27" t="str">
        <f t="shared" si="12"/>
        <v>N/A</v>
      </c>
      <c r="G116" s="23">
        <v>77967</v>
      </c>
      <c r="H116" s="27" t="str">
        <f t="shared" si="13"/>
        <v>N/A</v>
      </c>
      <c r="I116" s="8">
        <v>-10.6</v>
      </c>
      <c r="J116" s="8">
        <v>25.18</v>
      </c>
      <c r="K116" s="31" t="s">
        <v>734</v>
      </c>
      <c r="L116" s="105" t="str">
        <f t="shared" si="14"/>
        <v>Yes</v>
      </c>
    </row>
    <row r="117" spans="1:12" ht="25.5" x14ac:dyDescent="0.2">
      <c r="A117" s="168" t="s">
        <v>1426</v>
      </c>
      <c r="B117" s="22" t="s">
        <v>213</v>
      </c>
      <c r="C117" s="29">
        <v>1829.2734278999999</v>
      </c>
      <c r="D117" s="27" t="str">
        <f t="shared" si="11"/>
        <v>N/A</v>
      </c>
      <c r="E117" s="29">
        <v>2080.7712772</v>
      </c>
      <c r="F117" s="27" t="str">
        <f t="shared" si="12"/>
        <v>N/A</v>
      </c>
      <c r="G117" s="29">
        <v>1276.2003668</v>
      </c>
      <c r="H117" s="27" t="str">
        <f t="shared" si="13"/>
        <v>N/A</v>
      </c>
      <c r="I117" s="8">
        <v>13.75</v>
      </c>
      <c r="J117" s="8">
        <v>-38.700000000000003</v>
      </c>
      <c r="K117" s="28" t="s">
        <v>734</v>
      </c>
      <c r="L117" s="105" t="str">
        <f t="shared" si="14"/>
        <v>No</v>
      </c>
    </row>
    <row r="118" spans="1:12" ht="25.5" x14ac:dyDescent="0.2">
      <c r="A118" s="168" t="s">
        <v>622</v>
      </c>
      <c r="B118" s="22" t="s">
        <v>213</v>
      </c>
      <c r="C118" s="29">
        <v>42749162</v>
      </c>
      <c r="D118" s="27" t="str">
        <f t="shared" si="11"/>
        <v>N/A</v>
      </c>
      <c r="E118" s="29">
        <v>43590054</v>
      </c>
      <c r="F118" s="27" t="str">
        <f t="shared" si="12"/>
        <v>N/A</v>
      </c>
      <c r="G118" s="29">
        <v>42991016</v>
      </c>
      <c r="H118" s="27" t="str">
        <f t="shared" si="13"/>
        <v>N/A</v>
      </c>
      <c r="I118" s="8">
        <v>1.9670000000000001</v>
      </c>
      <c r="J118" s="8">
        <v>-1.37</v>
      </c>
      <c r="K118" s="28" t="s">
        <v>734</v>
      </c>
      <c r="L118" s="105" t="str">
        <f t="shared" si="14"/>
        <v>Yes</v>
      </c>
    </row>
    <row r="119" spans="1:12" x14ac:dyDescent="0.2">
      <c r="A119" s="168" t="s">
        <v>623</v>
      </c>
      <c r="B119" s="22" t="s">
        <v>213</v>
      </c>
      <c r="C119" s="23">
        <v>57553</v>
      </c>
      <c r="D119" s="27" t="str">
        <f t="shared" si="11"/>
        <v>N/A</v>
      </c>
      <c r="E119" s="23">
        <v>59648</v>
      </c>
      <c r="F119" s="27" t="str">
        <f t="shared" si="12"/>
        <v>N/A</v>
      </c>
      <c r="G119" s="23">
        <v>59608</v>
      </c>
      <c r="H119" s="27" t="str">
        <f t="shared" si="13"/>
        <v>N/A</v>
      </c>
      <c r="I119" s="8">
        <v>3.64</v>
      </c>
      <c r="J119" s="8">
        <v>-6.7000000000000004E-2</v>
      </c>
      <c r="K119" s="28" t="s">
        <v>734</v>
      </c>
      <c r="L119" s="105" t="str">
        <f t="shared" si="14"/>
        <v>Yes</v>
      </c>
    </row>
    <row r="120" spans="1:12" ht="25.5" x14ac:dyDescent="0.2">
      <c r="A120" s="168" t="s">
        <v>1427</v>
      </c>
      <c r="B120" s="22" t="s">
        <v>213</v>
      </c>
      <c r="C120" s="29">
        <v>742.77903845000003</v>
      </c>
      <c r="D120" s="27" t="str">
        <f t="shared" si="11"/>
        <v>N/A</v>
      </c>
      <c r="E120" s="29">
        <v>730.78819071999999</v>
      </c>
      <c r="F120" s="27" t="str">
        <f t="shared" si="12"/>
        <v>N/A</v>
      </c>
      <c r="G120" s="29">
        <v>721.22896256000001</v>
      </c>
      <c r="H120" s="27" t="str">
        <f t="shared" si="13"/>
        <v>N/A</v>
      </c>
      <c r="I120" s="8">
        <v>-1.61</v>
      </c>
      <c r="J120" s="8">
        <v>-1.31</v>
      </c>
      <c r="K120" s="28" t="s">
        <v>734</v>
      </c>
      <c r="L120" s="105" t="str">
        <f t="shared" si="14"/>
        <v>Yes</v>
      </c>
    </row>
    <row r="121" spans="1:12" ht="25.5" x14ac:dyDescent="0.2">
      <c r="A121" s="168" t="s">
        <v>624</v>
      </c>
      <c r="B121" s="22" t="s">
        <v>213</v>
      </c>
      <c r="C121" s="29">
        <v>92145073</v>
      </c>
      <c r="D121" s="27" t="str">
        <f t="shared" si="11"/>
        <v>N/A</v>
      </c>
      <c r="E121" s="29">
        <v>93725862</v>
      </c>
      <c r="F121" s="27" t="str">
        <f t="shared" si="12"/>
        <v>N/A</v>
      </c>
      <c r="G121" s="29">
        <v>88618262</v>
      </c>
      <c r="H121" s="27" t="str">
        <f t="shared" si="13"/>
        <v>N/A</v>
      </c>
      <c r="I121" s="8">
        <v>1.716</v>
      </c>
      <c r="J121" s="8">
        <v>-5.45</v>
      </c>
      <c r="K121" s="28" t="s">
        <v>734</v>
      </c>
      <c r="L121" s="105" t="str">
        <f t="shared" si="14"/>
        <v>Yes</v>
      </c>
    </row>
    <row r="122" spans="1:12" x14ac:dyDescent="0.2">
      <c r="A122" s="168" t="s">
        <v>625</v>
      </c>
      <c r="B122" s="22" t="s">
        <v>213</v>
      </c>
      <c r="C122" s="23">
        <v>21365</v>
      </c>
      <c r="D122" s="27" t="str">
        <f t="shared" si="11"/>
        <v>N/A</v>
      </c>
      <c r="E122" s="23">
        <v>21023</v>
      </c>
      <c r="F122" s="27" t="str">
        <f t="shared" si="12"/>
        <v>N/A</v>
      </c>
      <c r="G122" s="23">
        <v>20773</v>
      </c>
      <c r="H122" s="27" t="str">
        <f t="shared" si="13"/>
        <v>N/A</v>
      </c>
      <c r="I122" s="8">
        <v>-1.6</v>
      </c>
      <c r="J122" s="8">
        <v>-1.19</v>
      </c>
      <c r="K122" s="28" t="s">
        <v>734</v>
      </c>
      <c r="L122" s="105" t="str">
        <f t="shared" si="14"/>
        <v>Yes</v>
      </c>
    </row>
    <row r="123" spans="1:12" ht="25.5" x14ac:dyDescent="0.2">
      <c r="A123" s="168" t="s">
        <v>1428</v>
      </c>
      <c r="B123" s="22" t="s">
        <v>213</v>
      </c>
      <c r="C123" s="29">
        <v>4312.8983384000003</v>
      </c>
      <c r="D123" s="27" t="str">
        <f t="shared" si="11"/>
        <v>N/A</v>
      </c>
      <c r="E123" s="29">
        <v>4458.2534366999998</v>
      </c>
      <c r="F123" s="27" t="str">
        <f t="shared" si="12"/>
        <v>N/A</v>
      </c>
      <c r="G123" s="29">
        <v>4266.0310018</v>
      </c>
      <c r="H123" s="27" t="str">
        <f t="shared" si="13"/>
        <v>N/A</v>
      </c>
      <c r="I123" s="8">
        <v>3.37</v>
      </c>
      <c r="J123" s="8">
        <v>-4.3099999999999996</v>
      </c>
      <c r="K123" s="28" t="s">
        <v>734</v>
      </c>
      <c r="L123" s="105" t="str">
        <f t="shared" si="14"/>
        <v>Yes</v>
      </c>
    </row>
    <row r="124" spans="1:12" ht="25.5" x14ac:dyDescent="0.2">
      <c r="A124" s="168" t="s">
        <v>626</v>
      </c>
      <c r="B124" s="22" t="s">
        <v>213</v>
      </c>
      <c r="C124" s="29">
        <v>97617713</v>
      </c>
      <c r="D124" s="27" t="str">
        <f t="shared" si="11"/>
        <v>N/A</v>
      </c>
      <c r="E124" s="29">
        <v>108353522</v>
      </c>
      <c r="F124" s="27" t="str">
        <f t="shared" si="12"/>
        <v>N/A</v>
      </c>
      <c r="G124" s="29">
        <v>106684402</v>
      </c>
      <c r="H124" s="27" t="str">
        <f t="shared" si="13"/>
        <v>N/A</v>
      </c>
      <c r="I124" s="8">
        <v>11</v>
      </c>
      <c r="J124" s="8">
        <v>-1.54</v>
      </c>
      <c r="K124" s="28" t="s">
        <v>734</v>
      </c>
      <c r="L124" s="105" t="str">
        <f t="shared" si="14"/>
        <v>Yes</v>
      </c>
    </row>
    <row r="125" spans="1:12" ht="25.5" x14ac:dyDescent="0.2">
      <c r="A125" s="168" t="s">
        <v>627</v>
      </c>
      <c r="B125" s="22" t="s">
        <v>213</v>
      </c>
      <c r="C125" s="23">
        <v>43110</v>
      </c>
      <c r="D125" s="27" t="str">
        <f t="shared" si="11"/>
        <v>N/A</v>
      </c>
      <c r="E125" s="23">
        <v>44376</v>
      </c>
      <c r="F125" s="27" t="str">
        <f t="shared" si="12"/>
        <v>N/A</v>
      </c>
      <c r="G125" s="23">
        <v>48190</v>
      </c>
      <c r="H125" s="27" t="str">
        <f t="shared" si="13"/>
        <v>N/A</v>
      </c>
      <c r="I125" s="8">
        <v>2.9369999999999998</v>
      </c>
      <c r="J125" s="8">
        <v>8.5950000000000006</v>
      </c>
      <c r="K125" s="28" t="s">
        <v>734</v>
      </c>
      <c r="L125" s="105" t="str">
        <f t="shared" si="14"/>
        <v>Yes</v>
      </c>
    </row>
    <row r="126" spans="1:12" ht="25.5" x14ac:dyDescent="0.2">
      <c r="A126" s="168" t="s">
        <v>1429</v>
      </c>
      <c r="B126" s="22" t="s">
        <v>213</v>
      </c>
      <c r="C126" s="29">
        <v>2264.3867547999998</v>
      </c>
      <c r="D126" s="27" t="str">
        <f t="shared" si="11"/>
        <v>N/A</v>
      </c>
      <c r="E126" s="29">
        <v>2441.7144853</v>
      </c>
      <c r="F126" s="27" t="str">
        <f t="shared" si="12"/>
        <v>N/A</v>
      </c>
      <c r="G126" s="29">
        <v>2213.8286366000002</v>
      </c>
      <c r="H126" s="27" t="str">
        <f t="shared" si="13"/>
        <v>N/A</v>
      </c>
      <c r="I126" s="8">
        <v>7.8310000000000004</v>
      </c>
      <c r="J126" s="8">
        <v>-9.33</v>
      </c>
      <c r="K126" s="28" t="s">
        <v>734</v>
      </c>
      <c r="L126" s="105" t="str">
        <f t="shared" si="14"/>
        <v>Yes</v>
      </c>
    </row>
    <row r="127" spans="1:12" ht="25.5" x14ac:dyDescent="0.2">
      <c r="A127" s="168" t="s">
        <v>628</v>
      </c>
      <c r="B127" s="22" t="s">
        <v>213</v>
      </c>
      <c r="C127" s="29">
        <v>0</v>
      </c>
      <c r="D127" s="27" t="str">
        <f t="shared" si="11"/>
        <v>N/A</v>
      </c>
      <c r="E127" s="29">
        <v>0</v>
      </c>
      <c r="F127" s="27" t="str">
        <f t="shared" si="12"/>
        <v>N/A</v>
      </c>
      <c r="G127" s="29">
        <v>5144825</v>
      </c>
      <c r="H127" s="27" t="str">
        <f t="shared" si="13"/>
        <v>N/A</v>
      </c>
      <c r="I127" s="8" t="s">
        <v>1748</v>
      </c>
      <c r="J127" s="8" t="s">
        <v>1748</v>
      </c>
      <c r="K127" s="28" t="s">
        <v>734</v>
      </c>
      <c r="L127" s="105" t="str">
        <f t="shared" si="14"/>
        <v>N/A</v>
      </c>
    </row>
    <row r="128" spans="1:12" x14ac:dyDescent="0.2">
      <c r="A128" s="168" t="s">
        <v>629</v>
      </c>
      <c r="B128" s="22" t="s">
        <v>213</v>
      </c>
      <c r="C128" s="23">
        <v>0</v>
      </c>
      <c r="D128" s="27" t="str">
        <f t="shared" si="11"/>
        <v>N/A</v>
      </c>
      <c r="E128" s="23">
        <v>0</v>
      </c>
      <c r="F128" s="27" t="str">
        <f t="shared" si="12"/>
        <v>N/A</v>
      </c>
      <c r="G128" s="23">
        <v>8780</v>
      </c>
      <c r="H128" s="27" t="str">
        <f t="shared" si="13"/>
        <v>N/A</v>
      </c>
      <c r="I128" s="8" t="s">
        <v>1748</v>
      </c>
      <c r="J128" s="8" t="s">
        <v>1748</v>
      </c>
      <c r="K128" s="28" t="s">
        <v>734</v>
      </c>
      <c r="L128" s="105" t="str">
        <f t="shared" si="14"/>
        <v>N/A</v>
      </c>
    </row>
    <row r="129" spans="1:12" ht="25.5" x14ac:dyDescent="0.2">
      <c r="A129" s="168" t="s">
        <v>1430</v>
      </c>
      <c r="B129" s="22" t="s">
        <v>213</v>
      </c>
      <c r="C129" s="29" t="s">
        <v>1748</v>
      </c>
      <c r="D129" s="27" t="str">
        <f t="shared" si="11"/>
        <v>N/A</v>
      </c>
      <c r="E129" s="29" t="s">
        <v>1748</v>
      </c>
      <c r="F129" s="27" t="str">
        <f t="shared" si="12"/>
        <v>N/A</v>
      </c>
      <c r="G129" s="29">
        <v>585.97095672</v>
      </c>
      <c r="H129" s="27" t="str">
        <f t="shared" si="13"/>
        <v>N/A</v>
      </c>
      <c r="I129" s="8" t="s">
        <v>1748</v>
      </c>
      <c r="J129" s="8" t="s">
        <v>1748</v>
      </c>
      <c r="K129" s="28" t="s">
        <v>734</v>
      </c>
      <c r="L129" s="105" t="str">
        <f t="shared" si="14"/>
        <v>N/A</v>
      </c>
    </row>
    <row r="130" spans="1:12" ht="25.5" x14ac:dyDescent="0.2">
      <c r="A130" s="168" t="s">
        <v>630</v>
      </c>
      <c r="B130" s="22" t="s">
        <v>213</v>
      </c>
      <c r="C130" s="29">
        <v>14084395</v>
      </c>
      <c r="D130" s="27" t="str">
        <f t="shared" si="11"/>
        <v>N/A</v>
      </c>
      <c r="E130" s="29">
        <v>13620909</v>
      </c>
      <c r="F130" s="27" t="str">
        <f t="shared" si="12"/>
        <v>N/A</v>
      </c>
      <c r="G130" s="29">
        <v>10475886</v>
      </c>
      <c r="H130" s="27" t="str">
        <f t="shared" si="13"/>
        <v>N/A</v>
      </c>
      <c r="I130" s="8">
        <v>-3.29</v>
      </c>
      <c r="J130" s="8">
        <v>-23.1</v>
      </c>
      <c r="K130" s="28" t="s">
        <v>734</v>
      </c>
      <c r="L130" s="105" t="str">
        <f t="shared" si="14"/>
        <v>Yes</v>
      </c>
    </row>
    <row r="131" spans="1:12" x14ac:dyDescent="0.2">
      <c r="A131" s="168" t="s">
        <v>631</v>
      </c>
      <c r="B131" s="22" t="s">
        <v>213</v>
      </c>
      <c r="C131" s="23">
        <v>13640</v>
      </c>
      <c r="D131" s="27" t="str">
        <f t="shared" si="11"/>
        <v>N/A</v>
      </c>
      <c r="E131" s="23">
        <v>13460</v>
      </c>
      <c r="F131" s="27" t="str">
        <f t="shared" si="12"/>
        <v>N/A</v>
      </c>
      <c r="G131" s="23">
        <v>10610</v>
      </c>
      <c r="H131" s="27" t="str">
        <f t="shared" si="13"/>
        <v>N/A</v>
      </c>
      <c r="I131" s="8">
        <v>-1.32</v>
      </c>
      <c r="J131" s="8">
        <v>-21.2</v>
      </c>
      <c r="K131" s="28" t="s">
        <v>734</v>
      </c>
      <c r="L131" s="105" t="str">
        <f t="shared" si="14"/>
        <v>Yes</v>
      </c>
    </row>
    <row r="132" spans="1:12" ht="25.5" x14ac:dyDescent="0.2">
      <c r="A132" s="168" t="s">
        <v>1431</v>
      </c>
      <c r="B132" s="22" t="s">
        <v>213</v>
      </c>
      <c r="C132" s="29">
        <v>1032.5802785999999</v>
      </c>
      <c r="D132" s="27" t="str">
        <f t="shared" si="11"/>
        <v>N/A</v>
      </c>
      <c r="E132" s="29">
        <v>1011.9546061999999</v>
      </c>
      <c r="F132" s="27" t="str">
        <f t="shared" si="12"/>
        <v>N/A</v>
      </c>
      <c r="G132" s="29">
        <v>987.35966069999995</v>
      </c>
      <c r="H132" s="27" t="str">
        <f t="shared" si="13"/>
        <v>N/A</v>
      </c>
      <c r="I132" s="8">
        <v>-2</v>
      </c>
      <c r="J132" s="8">
        <v>-2.4300000000000002</v>
      </c>
      <c r="K132" s="28" t="s">
        <v>734</v>
      </c>
      <c r="L132" s="105" t="str">
        <f t="shared" si="14"/>
        <v>Yes</v>
      </c>
    </row>
    <row r="133" spans="1:12" ht="25.5" x14ac:dyDescent="0.2">
      <c r="A133" s="168" t="s">
        <v>632</v>
      </c>
      <c r="B133" s="22" t="s">
        <v>213</v>
      </c>
      <c r="C133" s="29">
        <v>1088905</v>
      </c>
      <c r="D133" s="27" t="str">
        <f t="shared" si="11"/>
        <v>N/A</v>
      </c>
      <c r="E133" s="29">
        <v>798158</v>
      </c>
      <c r="F133" s="27" t="str">
        <f t="shared" si="12"/>
        <v>N/A</v>
      </c>
      <c r="G133" s="29">
        <v>522675</v>
      </c>
      <c r="H133" s="27" t="str">
        <f t="shared" si="13"/>
        <v>N/A</v>
      </c>
      <c r="I133" s="8">
        <v>-26.7</v>
      </c>
      <c r="J133" s="8">
        <v>-34.5</v>
      </c>
      <c r="K133" s="28" t="s">
        <v>734</v>
      </c>
      <c r="L133" s="105" t="str">
        <f t="shared" si="14"/>
        <v>No</v>
      </c>
    </row>
    <row r="134" spans="1:12" x14ac:dyDescent="0.2">
      <c r="A134" s="168" t="s">
        <v>633</v>
      </c>
      <c r="B134" s="22" t="s">
        <v>213</v>
      </c>
      <c r="C134" s="23">
        <v>131</v>
      </c>
      <c r="D134" s="27" t="str">
        <f t="shared" si="11"/>
        <v>N/A</v>
      </c>
      <c r="E134" s="23">
        <v>96</v>
      </c>
      <c r="F134" s="27" t="str">
        <f t="shared" si="12"/>
        <v>N/A</v>
      </c>
      <c r="G134" s="23">
        <v>66</v>
      </c>
      <c r="H134" s="27" t="str">
        <f t="shared" si="13"/>
        <v>N/A</v>
      </c>
      <c r="I134" s="8">
        <v>-26.7</v>
      </c>
      <c r="J134" s="8">
        <v>-31.3</v>
      </c>
      <c r="K134" s="28" t="s">
        <v>734</v>
      </c>
      <c r="L134" s="105" t="str">
        <f t="shared" si="14"/>
        <v>No</v>
      </c>
    </row>
    <row r="135" spans="1:12" x14ac:dyDescent="0.2">
      <c r="A135" s="168" t="s">
        <v>1432</v>
      </c>
      <c r="B135" s="22" t="s">
        <v>213</v>
      </c>
      <c r="C135" s="29">
        <v>8312.2519083999996</v>
      </c>
      <c r="D135" s="27" t="str">
        <f t="shared" si="11"/>
        <v>N/A</v>
      </c>
      <c r="E135" s="29">
        <v>8314.1458332999991</v>
      </c>
      <c r="F135" s="27" t="str">
        <f t="shared" si="12"/>
        <v>N/A</v>
      </c>
      <c r="G135" s="29">
        <v>7919.3181818000003</v>
      </c>
      <c r="H135" s="27" t="str">
        <f t="shared" si="13"/>
        <v>N/A</v>
      </c>
      <c r="I135" s="8">
        <v>2.2800000000000001E-2</v>
      </c>
      <c r="J135" s="8">
        <v>-4.75</v>
      </c>
      <c r="K135" s="28" t="s">
        <v>734</v>
      </c>
      <c r="L135" s="105" t="str">
        <f t="shared" si="14"/>
        <v>Yes</v>
      </c>
    </row>
    <row r="136" spans="1:12" ht="25.5" x14ac:dyDescent="0.2">
      <c r="A136" s="168" t="s">
        <v>634</v>
      </c>
      <c r="B136" s="22" t="s">
        <v>213</v>
      </c>
      <c r="C136" s="29">
        <v>3223179</v>
      </c>
      <c r="D136" s="27" t="str">
        <f t="shared" si="11"/>
        <v>N/A</v>
      </c>
      <c r="E136" s="29">
        <v>2959604</v>
      </c>
      <c r="F136" s="27" t="str">
        <f t="shared" si="12"/>
        <v>N/A</v>
      </c>
      <c r="G136" s="29">
        <v>2745190</v>
      </c>
      <c r="H136" s="27" t="str">
        <f t="shared" si="13"/>
        <v>N/A</v>
      </c>
      <c r="I136" s="8">
        <v>-8.18</v>
      </c>
      <c r="J136" s="8">
        <v>-7.24</v>
      </c>
      <c r="K136" s="28" t="s">
        <v>734</v>
      </c>
      <c r="L136" s="105" t="str">
        <f>IF(J136="Div by 0", "N/A", IF(OR(J136="N/A",K136="N/A"),"N/A", IF(J136&gt;VALUE(MID(K136,1,2)), "No", IF(J136&lt;-1*VALUE(MID(K136,1,2)), "No", "Yes"))))</f>
        <v>Yes</v>
      </c>
    </row>
    <row r="137" spans="1:12" x14ac:dyDescent="0.2">
      <c r="A137" s="168" t="s">
        <v>635</v>
      </c>
      <c r="B137" s="22" t="s">
        <v>213</v>
      </c>
      <c r="C137" s="23">
        <v>14300</v>
      </c>
      <c r="D137" s="27" t="str">
        <f t="shared" si="11"/>
        <v>N/A</v>
      </c>
      <c r="E137" s="23">
        <v>11661</v>
      </c>
      <c r="F137" s="27" t="str">
        <f t="shared" si="12"/>
        <v>N/A</v>
      </c>
      <c r="G137" s="23">
        <v>11292</v>
      </c>
      <c r="H137" s="27" t="str">
        <f t="shared" si="13"/>
        <v>N/A</v>
      </c>
      <c r="I137" s="8">
        <v>-18.5</v>
      </c>
      <c r="J137" s="8">
        <v>-3.16</v>
      </c>
      <c r="K137" s="28" t="s">
        <v>734</v>
      </c>
      <c r="L137" s="105" t="str">
        <f t="shared" ref="L137:L141" si="15">IF(J137="Div by 0", "N/A", IF(OR(J137="N/A",K137="N/A"),"N/A", IF(J137&gt;VALUE(MID(K137,1,2)), "No", IF(J137&lt;-1*VALUE(MID(K137,1,2)), "No", "Yes"))))</f>
        <v>Yes</v>
      </c>
    </row>
    <row r="138" spans="1:12" ht="25.5" x14ac:dyDescent="0.2">
      <c r="A138" s="168" t="s">
        <v>1433</v>
      </c>
      <c r="B138" s="22" t="s">
        <v>213</v>
      </c>
      <c r="C138" s="29">
        <v>225.39713287000001</v>
      </c>
      <c r="D138" s="27" t="str">
        <f t="shared" si="11"/>
        <v>N/A</v>
      </c>
      <c r="E138" s="29">
        <v>253.8036189</v>
      </c>
      <c r="F138" s="27" t="str">
        <f t="shared" si="12"/>
        <v>N/A</v>
      </c>
      <c r="G138" s="29">
        <v>243.10928091</v>
      </c>
      <c r="H138" s="27" t="str">
        <f t="shared" si="13"/>
        <v>N/A</v>
      </c>
      <c r="I138" s="8">
        <v>12.6</v>
      </c>
      <c r="J138" s="8">
        <v>-4.21</v>
      </c>
      <c r="K138" s="28" t="s">
        <v>734</v>
      </c>
      <c r="L138" s="105" t="str">
        <f t="shared" si="15"/>
        <v>Yes</v>
      </c>
    </row>
    <row r="139" spans="1:12" ht="25.5" x14ac:dyDescent="0.2">
      <c r="A139" s="168" t="s">
        <v>636</v>
      </c>
      <c r="B139" s="22" t="s">
        <v>213</v>
      </c>
      <c r="C139" s="29">
        <v>0</v>
      </c>
      <c r="D139" s="27" t="str">
        <f t="shared" si="11"/>
        <v>N/A</v>
      </c>
      <c r="E139" s="29">
        <v>0</v>
      </c>
      <c r="F139" s="27" t="str">
        <f t="shared" si="12"/>
        <v>N/A</v>
      </c>
      <c r="G139" s="29">
        <v>0</v>
      </c>
      <c r="H139" s="27" t="str">
        <f t="shared" si="13"/>
        <v>N/A</v>
      </c>
      <c r="I139" s="8" t="s">
        <v>1748</v>
      </c>
      <c r="J139" s="8" t="s">
        <v>1748</v>
      </c>
      <c r="K139" s="28" t="s">
        <v>734</v>
      </c>
      <c r="L139" s="105" t="str">
        <f t="shared" si="15"/>
        <v>N/A</v>
      </c>
    </row>
    <row r="140" spans="1:12" x14ac:dyDescent="0.2">
      <c r="A140" s="168" t="s">
        <v>637</v>
      </c>
      <c r="B140" s="22" t="s">
        <v>213</v>
      </c>
      <c r="C140" s="23">
        <v>0</v>
      </c>
      <c r="D140" s="27" t="str">
        <f t="shared" si="11"/>
        <v>N/A</v>
      </c>
      <c r="E140" s="23">
        <v>0</v>
      </c>
      <c r="F140" s="27" t="str">
        <f t="shared" si="12"/>
        <v>N/A</v>
      </c>
      <c r="G140" s="23">
        <v>0</v>
      </c>
      <c r="H140" s="27" t="str">
        <f t="shared" si="13"/>
        <v>N/A</v>
      </c>
      <c r="I140" s="8" t="s">
        <v>1748</v>
      </c>
      <c r="J140" s="8" t="s">
        <v>1748</v>
      </c>
      <c r="K140" s="28" t="s">
        <v>734</v>
      </c>
      <c r="L140" s="105" t="str">
        <f t="shared" si="15"/>
        <v>N/A</v>
      </c>
    </row>
    <row r="141" spans="1:12" ht="25.5" x14ac:dyDescent="0.2">
      <c r="A141" s="168" t="s">
        <v>1434</v>
      </c>
      <c r="B141" s="22" t="s">
        <v>213</v>
      </c>
      <c r="C141" s="29" t="s">
        <v>1748</v>
      </c>
      <c r="D141" s="27" t="str">
        <f t="shared" si="11"/>
        <v>N/A</v>
      </c>
      <c r="E141" s="29" t="s">
        <v>1748</v>
      </c>
      <c r="F141" s="27" t="str">
        <f t="shared" si="12"/>
        <v>N/A</v>
      </c>
      <c r="G141" s="29" t="s">
        <v>1748</v>
      </c>
      <c r="H141" s="27" t="str">
        <f t="shared" si="13"/>
        <v>N/A</v>
      </c>
      <c r="I141" s="8" t="s">
        <v>1748</v>
      </c>
      <c r="J141" s="8" t="s">
        <v>1748</v>
      </c>
      <c r="K141" s="28" t="s">
        <v>734</v>
      </c>
      <c r="L141" s="105" t="str">
        <f t="shared" si="15"/>
        <v>N/A</v>
      </c>
    </row>
    <row r="142" spans="1:12" ht="25.5" x14ac:dyDescent="0.2">
      <c r="A142" s="168" t="s">
        <v>638</v>
      </c>
      <c r="B142" s="22" t="s">
        <v>213</v>
      </c>
      <c r="C142" s="29">
        <v>91986498</v>
      </c>
      <c r="D142" s="27" t="str">
        <f t="shared" si="11"/>
        <v>N/A</v>
      </c>
      <c r="E142" s="29">
        <v>91981089</v>
      </c>
      <c r="F142" s="27" t="str">
        <f t="shared" si="12"/>
        <v>N/A</v>
      </c>
      <c r="G142" s="29">
        <v>85041762</v>
      </c>
      <c r="H142" s="27" t="str">
        <f t="shared" si="13"/>
        <v>N/A</v>
      </c>
      <c r="I142" s="8">
        <v>-6.0000000000000001E-3</v>
      </c>
      <c r="J142" s="8">
        <v>-7.54</v>
      </c>
      <c r="K142" s="28" t="s">
        <v>734</v>
      </c>
      <c r="L142" s="105" t="str">
        <f t="shared" ref="L142:L153" si="16">IF(J142="Div by 0", "N/A", IF(K142="N/A","N/A", IF(J142&gt;VALUE(MID(K142,1,2)), "No", IF(J142&lt;-1*VALUE(MID(K142,1,2)), "No", "Yes"))))</f>
        <v>Yes</v>
      </c>
    </row>
    <row r="143" spans="1:12" ht="25.5" x14ac:dyDescent="0.2">
      <c r="A143" s="168" t="s">
        <v>639</v>
      </c>
      <c r="B143" s="22" t="s">
        <v>213</v>
      </c>
      <c r="C143" s="23">
        <v>269476</v>
      </c>
      <c r="D143" s="27" t="str">
        <f t="shared" si="11"/>
        <v>N/A</v>
      </c>
      <c r="E143" s="23">
        <v>273001</v>
      </c>
      <c r="F143" s="27" t="str">
        <f t="shared" si="12"/>
        <v>N/A</v>
      </c>
      <c r="G143" s="23">
        <v>275003</v>
      </c>
      <c r="H143" s="27" t="str">
        <f t="shared" si="13"/>
        <v>N/A</v>
      </c>
      <c r="I143" s="8">
        <v>1.3080000000000001</v>
      </c>
      <c r="J143" s="8">
        <v>0.73329999999999995</v>
      </c>
      <c r="K143" s="28" t="s">
        <v>734</v>
      </c>
      <c r="L143" s="105" t="str">
        <f t="shared" si="16"/>
        <v>Yes</v>
      </c>
    </row>
    <row r="144" spans="1:12" ht="25.5" x14ac:dyDescent="0.2">
      <c r="A144" s="168" t="s">
        <v>1435</v>
      </c>
      <c r="B144" s="22" t="s">
        <v>213</v>
      </c>
      <c r="C144" s="29">
        <v>341.35321141999998</v>
      </c>
      <c r="D144" s="27" t="str">
        <f t="shared" si="11"/>
        <v>N/A</v>
      </c>
      <c r="E144" s="29">
        <v>336.92583177</v>
      </c>
      <c r="F144" s="27" t="str">
        <f t="shared" si="12"/>
        <v>N/A</v>
      </c>
      <c r="G144" s="29">
        <v>309.23939739000002</v>
      </c>
      <c r="H144" s="27" t="str">
        <f t="shared" si="13"/>
        <v>N/A</v>
      </c>
      <c r="I144" s="8">
        <v>-1.3</v>
      </c>
      <c r="J144" s="8">
        <v>-8.2200000000000006</v>
      </c>
      <c r="K144" s="28" t="s">
        <v>734</v>
      </c>
      <c r="L144" s="105" t="str">
        <f t="shared" si="16"/>
        <v>Yes</v>
      </c>
    </row>
    <row r="145" spans="1:12" ht="25.5" x14ac:dyDescent="0.2">
      <c r="A145" s="168" t="s">
        <v>640</v>
      </c>
      <c r="B145" s="22" t="s">
        <v>213</v>
      </c>
      <c r="C145" s="29">
        <v>187494896</v>
      </c>
      <c r="D145" s="27" t="str">
        <f t="shared" ref="D145:D153" si="17">IF($B145="N/A","N/A",IF(C145&gt;10,"No",IF(C145&lt;-10,"No","Yes")))</f>
        <v>N/A</v>
      </c>
      <c r="E145" s="29">
        <v>193448265</v>
      </c>
      <c r="F145" s="27" t="str">
        <f t="shared" ref="F145:F153" si="18">IF($B145="N/A","N/A",IF(E145&gt;10,"No",IF(E145&lt;-10,"No","Yes")))</f>
        <v>N/A</v>
      </c>
      <c r="G145" s="29">
        <v>196890282</v>
      </c>
      <c r="H145" s="27" t="str">
        <f t="shared" ref="H145:H153" si="19">IF($B145="N/A","N/A",IF(G145&gt;10,"No",IF(G145&lt;-10,"No","Yes")))</f>
        <v>N/A</v>
      </c>
      <c r="I145" s="8">
        <v>3.1749999999999998</v>
      </c>
      <c r="J145" s="8">
        <v>1.7789999999999999</v>
      </c>
      <c r="K145" s="28" t="s">
        <v>734</v>
      </c>
      <c r="L145" s="105" t="str">
        <f t="shared" si="16"/>
        <v>Yes</v>
      </c>
    </row>
    <row r="146" spans="1:12" x14ac:dyDescent="0.2">
      <c r="A146" s="168" t="s">
        <v>641</v>
      </c>
      <c r="B146" s="22" t="s">
        <v>213</v>
      </c>
      <c r="C146" s="23">
        <v>5317</v>
      </c>
      <c r="D146" s="27" t="str">
        <f t="shared" si="17"/>
        <v>N/A</v>
      </c>
      <c r="E146" s="23">
        <v>5173</v>
      </c>
      <c r="F146" s="27" t="str">
        <f t="shared" si="18"/>
        <v>N/A</v>
      </c>
      <c r="G146" s="23">
        <v>4462</v>
      </c>
      <c r="H146" s="27" t="str">
        <f t="shared" si="19"/>
        <v>N/A</v>
      </c>
      <c r="I146" s="8">
        <v>-2.71</v>
      </c>
      <c r="J146" s="8">
        <v>-13.7</v>
      </c>
      <c r="K146" s="28" t="s">
        <v>734</v>
      </c>
      <c r="L146" s="105" t="str">
        <f t="shared" si="16"/>
        <v>Yes</v>
      </c>
    </row>
    <row r="147" spans="1:12" ht="25.5" x14ac:dyDescent="0.2">
      <c r="A147" s="168" t="s">
        <v>1436</v>
      </c>
      <c r="B147" s="22" t="s">
        <v>213</v>
      </c>
      <c r="C147" s="29">
        <v>35263.286816</v>
      </c>
      <c r="D147" s="27" t="str">
        <f t="shared" si="17"/>
        <v>N/A</v>
      </c>
      <c r="E147" s="29">
        <v>37395.759714</v>
      </c>
      <c r="F147" s="27" t="str">
        <f t="shared" si="18"/>
        <v>N/A</v>
      </c>
      <c r="G147" s="29">
        <v>44126.015687999999</v>
      </c>
      <c r="H147" s="27" t="str">
        <f t="shared" si="19"/>
        <v>N/A</v>
      </c>
      <c r="I147" s="8">
        <v>6.0469999999999997</v>
      </c>
      <c r="J147" s="8">
        <v>18</v>
      </c>
      <c r="K147" s="28" t="s">
        <v>734</v>
      </c>
      <c r="L147" s="105" t="str">
        <f t="shared" si="16"/>
        <v>Yes</v>
      </c>
    </row>
    <row r="148" spans="1:12" ht="25.5" x14ac:dyDescent="0.2">
      <c r="A148" s="168" t="s">
        <v>642</v>
      </c>
      <c r="B148" s="22" t="s">
        <v>213</v>
      </c>
      <c r="C148" s="29">
        <v>304734475</v>
      </c>
      <c r="D148" s="27" t="str">
        <f t="shared" si="17"/>
        <v>N/A</v>
      </c>
      <c r="E148" s="29">
        <v>299644752</v>
      </c>
      <c r="F148" s="27" t="str">
        <f t="shared" si="18"/>
        <v>N/A</v>
      </c>
      <c r="G148" s="29">
        <v>272157833</v>
      </c>
      <c r="H148" s="27" t="str">
        <f t="shared" si="19"/>
        <v>N/A</v>
      </c>
      <c r="I148" s="8">
        <v>-1.67</v>
      </c>
      <c r="J148" s="8">
        <v>-9.17</v>
      </c>
      <c r="K148" s="28" t="s">
        <v>734</v>
      </c>
      <c r="L148" s="105" t="str">
        <f t="shared" si="16"/>
        <v>Yes</v>
      </c>
    </row>
    <row r="149" spans="1:12" x14ac:dyDescent="0.2">
      <c r="A149" s="168" t="s">
        <v>643</v>
      </c>
      <c r="B149" s="22" t="s">
        <v>213</v>
      </c>
      <c r="C149" s="23">
        <v>155494</v>
      </c>
      <c r="D149" s="27" t="str">
        <f t="shared" si="17"/>
        <v>N/A</v>
      </c>
      <c r="E149" s="23">
        <v>152414</v>
      </c>
      <c r="F149" s="27" t="str">
        <f t="shared" si="18"/>
        <v>N/A</v>
      </c>
      <c r="G149" s="23">
        <v>156313</v>
      </c>
      <c r="H149" s="27" t="str">
        <f t="shared" si="19"/>
        <v>N/A</v>
      </c>
      <c r="I149" s="8">
        <v>-1.98</v>
      </c>
      <c r="J149" s="8">
        <v>2.5579999999999998</v>
      </c>
      <c r="K149" s="28" t="s">
        <v>734</v>
      </c>
      <c r="L149" s="105" t="str">
        <f t="shared" si="16"/>
        <v>Yes</v>
      </c>
    </row>
    <row r="150" spans="1:12" ht="25.5" x14ac:dyDescent="0.2">
      <c r="A150" s="168" t="s">
        <v>1437</v>
      </c>
      <c r="B150" s="22" t="s">
        <v>213</v>
      </c>
      <c r="C150" s="29">
        <v>1959.7828534</v>
      </c>
      <c r="D150" s="27" t="str">
        <f t="shared" si="17"/>
        <v>N/A</v>
      </c>
      <c r="E150" s="29">
        <v>1965.9923104</v>
      </c>
      <c r="F150" s="27" t="str">
        <f t="shared" si="18"/>
        <v>N/A</v>
      </c>
      <c r="G150" s="29">
        <v>1741.1081164</v>
      </c>
      <c r="H150" s="27" t="str">
        <f t="shared" si="19"/>
        <v>N/A</v>
      </c>
      <c r="I150" s="8">
        <v>0.31680000000000003</v>
      </c>
      <c r="J150" s="8">
        <v>-11.4</v>
      </c>
      <c r="K150" s="28" t="s">
        <v>734</v>
      </c>
      <c r="L150" s="105" t="str">
        <f t="shared" si="16"/>
        <v>Yes</v>
      </c>
    </row>
    <row r="151" spans="1:12" ht="25.5" x14ac:dyDescent="0.2">
      <c r="A151" s="168" t="s">
        <v>644</v>
      </c>
      <c r="B151" s="22" t="s">
        <v>213</v>
      </c>
      <c r="C151" s="29">
        <v>4337252</v>
      </c>
      <c r="D151" s="27" t="str">
        <f t="shared" si="17"/>
        <v>N/A</v>
      </c>
      <c r="E151" s="29">
        <v>4542523</v>
      </c>
      <c r="F151" s="27" t="str">
        <f t="shared" si="18"/>
        <v>N/A</v>
      </c>
      <c r="G151" s="29">
        <v>4764399</v>
      </c>
      <c r="H151" s="27" t="str">
        <f t="shared" si="19"/>
        <v>N/A</v>
      </c>
      <c r="I151" s="8">
        <v>4.7329999999999997</v>
      </c>
      <c r="J151" s="8">
        <v>4.8840000000000003</v>
      </c>
      <c r="K151" s="28" t="s">
        <v>734</v>
      </c>
      <c r="L151" s="105" t="str">
        <f t="shared" si="16"/>
        <v>Yes</v>
      </c>
    </row>
    <row r="152" spans="1:12" x14ac:dyDescent="0.2">
      <c r="A152" s="168" t="s">
        <v>645</v>
      </c>
      <c r="B152" s="22" t="s">
        <v>213</v>
      </c>
      <c r="C152" s="23">
        <v>816</v>
      </c>
      <c r="D152" s="27" t="str">
        <f t="shared" si="17"/>
        <v>N/A</v>
      </c>
      <c r="E152" s="23">
        <v>794</v>
      </c>
      <c r="F152" s="27" t="str">
        <f t="shared" si="18"/>
        <v>N/A</v>
      </c>
      <c r="G152" s="23">
        <v>829</v>
      </c>
      <c r="H152" s="27" t="str">
        <f t="shared" si="19"/>
        <v>N/A</v>
      </c>
      <c r="I152" s="8">
        <v>-2.7</v>
      </c>
      <c r="J152" s="8">
        <v>4.4080000000000004</v>
      </c>
      <c r="K152" s="28" t="s">
        <v>734</v>
      </c>
      <c r="L152" s="105" t="str">
        <f t="shared" si="16"/>
        <v>Yes</v>
      </c>
    </row>
    <row r="153" spans="1:12" ht="25.5" x14ac:dyDescent="0.2">
      <c r="A153" s="168" t="s">
        <v>1438</v>
      </c>
      <c r="B153" s="22" t="s">
        <v>213</v>
      </c>
      <c r="C153" s="29">
        <v>5315.2598039000004</v>
      </c>
      <c r="D153" s="27" t="str">
        <f t="shared" si="17"/>
        <v>N/A</v>
      </c>
      <c r="E153" s="29">
        <v>5721.0617128000004</v>
      </c>
      <c r="F153" s="27" t="str">
        <f t="shared" si="18"/>
        <v>N/A</v>
      </c>
      <c r="G153" s="29">
        <v>5747.1640531000003</v>
      </c>
      <c r="H153" s="27" t="str">
        <f t="shared" si="19"/>
        <v>N/A</v>
      </c>
      <c r="I153" s="8">
        <v>7.6349999999999998</v>
      </c>
      <c r="J153" s="8">
        <v>0.45619999999999999</v>
      </c>
      <c r="K153" s="28" t="s">
        <v>734</v>
      </c>
      <c r="L153" s="105" t="str">
        <f t="shared" si="16"/>
        <v>Yes</v>
      </c>
    </row>
    <row r="154" spans="1:12" x14ac:dyDescent="0.2">
      <c r="A154" s="168" t="s">
        <v>1504</v>
      </c>
      <c r="B154" s="22" t="s">
        <v>213</v>
      </c>
      <c r="C154" s="29">
        <v>630.27229465000005</v>
      </c>
      <c r="D154" s="27" t="str">
        <f t="shared" ref="D154:D173" si="20">IF($B154="N/A","N/A",IF(C154&gt;10,"No",IF(C154&lt;-10,"No","Yes")))</f>
        <v>N/A</v>
      </c>
      <c r="E154" s="29">
        <v>637.76349857000002</v>
      </c>
      <c r="F154" s="27" t="str">
        <f t="shared" ref="F154:F173" si="21">IF($B154="N/A","N/A",IF(E154&gt;10,"No",IF(E154&lt;-10,"No","Yes")))</f>
        <v>N/A</v>
      </c>
      <c r="G154" s="29">
        <v>595.19643912000004</v>
      </c>
      <c r="H154" s="27" t="str">
        <f t="shared" ref="H154:H173" si="22">IF($B154="N/A","N/A",IF(G154&gt;10,"No",IF(G154&lt;-10,"No","Yes")))</f>
        <v>N/A</v>
      </c>
      <c r="I154" s="8">
        <v>1.1890000000000001</v>
      </c>
      <c r="J154" s="8">
        <v>-6.67</v>
      </c>
      <c r="K154" s="28" t="s">
        <v>734</v>
      </c>
      <c r="L154" s="105" t="str">
        <f t="shared" ref="L154:L173" si="23">IF(J154="Div by 0", "N/A", IF(K154="N/A","N/A", IF(J154&gt;VALUE(MID(K154,1,2)), "No", IF(J154&lt;-1*VALUE(MID(K154,1,2)), "No", "Yes"))))</f>
        <v>Yes</v>
      </c>
    </row>
    <row r="155" spans="1:12" x14ac:dyDescent="0.2">
      <c r="A155" s="174" t="s">
        <v>1505</v>
      </c>
      <c r="B155" s="22" t="s">
        <v>213</v>
      </c>
      <c r="C155" s="29">
        <v>445.21279201999999</v>
      </c>
      <c r="D155" s="27" t="str">
        <f t="shared" si="20"/>
        <v>N/A</v>
      </c>
      <c r="E155" s="29">
        <v>491.62855846999997</v>
      </c>
      <c r="F155" s="27" t="str">
        <f t="shared" si="21"/>
        <v>N/A</v>
      </c>
      <c r="G155" s="29">
        <v>520.81684587999996</v>
      </c>
      <c r="H155" s="27" t="str">
        <f t="shared" si="22"/>
        <v>N/A</v>
      </c>
      <c r="I155" s="8">
        <v>10.43</v>
      </c>
      <c r="J155" s="8">
        <v>5.9370000000000003</v>
      </c>
      <c r="K155" s="28" t="s">
        <v>734</v>
      </c>
      <c r="L155" s="105" t="str">
        <f t="shared" si="23"/>
        <v>Yes</v>
      </c>
    </row>
    <row r="156" spans="1:12" ht="25.5" x14ac:dyDescent="0.2">
      <c r="A156" s="174" t="s">
        <v>1506</v>
      </c>
      <c r="B156" s="22" t="s">
        <v>213</v>
      </c>
      <c r="C156" s="29">
        <v>2047.3993088</v>
      </c>
      <c r="D156" s="27" t="str">
        <f t="shared" si="20"/>
        <v>N/A</v>
      </c>
      <c r="E156" s="29">
        <v>2062.7818535000001</v>
      </c>
      <c r="F156" s="27" t="str">
        <f t="shared" si="21"/>
        <v>N/A</v>
      </c>
      <c r="G156" s="29">
        <v>1954.0488172</v>
      </c>
      <c r="H156" s="27" t="str">
        <f t="shared" si="22"/>
        <v>N/A</v>
      </c>
      <c r="I156" s="8">
        <v>0.75129999999999997</v>
      </c>
      <c r="J156" s="8">
        <v>-5.27</v>
      </c>
      <c r="K156" s="28" t="s">
        <v>734</v>
      </c>
      <c r="L156" s="105" t="str">
        <f t="shared" si="23"/>
        <v>Yes</v>
      </c>
    </row>
    <row r="157" spans="1:12" x14ac:dyDescent="0.2">
      <c r="A157" s="174" t="s">
        <v>1507</v>
      </c>
      <c r="B157" s="22" t="s">
        <v>213</v>
      </c>
      <c r="C157" s="29">
        <v>311.11969133999997</v>
      </c>
      <c r="D157" s="27" t="str">
        <f t="shared" si="20"/>
        <v>N/A</v>
      </c>
      <c r="E157" s="29">
        <v>310.09604332999999</v>
      </c>
      <c r="F157" s="27" t="str">
        <f t="shared" si="21"/>
        <v>N/A</v>
      </c>
      <c r="G157" s="29">
        <v>295.18267881000003</v>
      </c>
      <c r="H157" s="27" t="str">
        <f t="shared" si="22"/>
        <v>N/A</v>
      </c>
      <c r="I157" s="8">
        <v>-0.32900000000000001</v>
      </c>
      <c r="J157" s="8">
        <v>-4.8099999999999996</v>
      </c>
      <c r="K157" s="28" t="s">
        <v>734</v>
      </c>
      <c r="L157" s="105" t="str">
        <f t="shared" si="23"/>
        <v>Yes</v>
      </c>
    </row>
    <row r="158" spans="1:12" x14ac:dyDescent="0.2">
      <c r="A158" s="174" t="s">
        <v>1508</v>
      </c>
      <c r="B158" s="22" t="s">
        <v>213</v>
      </c>
      <c r="C158" s="29">
        <v>790.54047707999996</v>
      </c>
      <c r="D158" s="27" t="str">
        <f t="shared" si="20"/>
        <v>N/A</v>
      </c>
      <c r="E158" s="29">
        <v>808.15318906000005</v>
      </c>
      <c r="F158" s="27" t="str">
        <f t="shared" si="21"/>
        <v>N/A</v>
      </c>
      <c r="G158" s="29">
        <v>733.42444776000002</v>
      </c>
      <c r="H158" s="27" t="str">
        <f t="shared" si="22"/>
        <v>N/A</v>
      </c>
      <c r="I158" s="8">
        <v>2.2280000000000002</v>
      </c>
      <c r="J158" s="8">
        <v>-9.25</v>
      </c>
      <c r="K158" s="28" t="s">
        <v>734</v>
      </c>
      <c r="L158" s="105" t="str">
        <f t="shared" si="23"/>
        <v>Yes</v>
      </c>
    </row>
    <row r="159" spans="1:12" x14ac:dyDescent="0.2">
      <c r="A159" s="168" t="s">
        <v>1509</v>
      </c>
      <c r="B159" s="22" t="s">
        <v>213</v>
      </c>
      <c r="C159" s="29">
        <v>759.16332776000002</v>
      </c>
      <c r="D159" s="27" t="str">
        <f t="shared" si="20"/>
        <v>N/A</v>
      </c>
      <c r="E159" s="29">
        <v>836.61558169</v>
      </c>
      <c r="F159" s="27" t="str">
        <f t="shared" si="21"/>
        <v>N/A</v>
      </c>
      <c r="G159" s="29">
        <v>772.60431933999996</v>
      </c>
      <c r="H159" s="27" t="str">
        <f t="shared" si="22"/>
        <v>N/A</v>
      </c>
      <c r="I159" s="8">
        <v>10.199999999999999</v>
      </c>
      <c r="J159" s="8">
        <v>-7.65</v>
      </c>
      <c r="K159" s="28" t="s">
        <v>734</v>
      </c>
      <c r="L159" s="105" t="str">
        <f t="shared" si="23"/>
        <v>Yes</v>
      </c>
    </row>
    <row r="160" spans="1:12" x14ac:dyDescent="0.2">
      <c r="A160" s="174" t="s">
        <v>1510</v>
      </c>
      <c r="B160" s="22" t="s">
        <v>213</v>
      </c>
      <c r="C160" s="29">
        <v>7256.5425169999999</v>
      </c>
      <c r="D160" s="27" t="str">
        <f t="shared" si="20"/>
        <v>N/A</v>
      </c>
      <c r="E160" s="29">
        <v>8037.2771114999996</v>
      </c>
      <c r="F160" s="27" t="str">
        <f t="shared" si="21"/>
        <v>N/A</v>
      </c>
      <c r="G160" s="29">
        <v>7696.8367024999998</v>
      </c>
      <c r="H160" s="27" t="str">
        <f t="shared" si="22"/>
        <v>N/A</v>
      </c>
      <c r="I160" s="8">
        <v>10.76</v>
      </c>
      <c r="J160" s="8">
        <v>-4.24</v>
      </c>
      <c r="K160" s="28" t="s">
        <v>734</v>
      </c>
      <c r="L160" s="105" t="str">
        <f t="shared" si="23"/>
        <v>Yes</v>
      </c>
    </row>
    <row r="161" spans="1:12" ht="25.5" x14ac:dyDescent="0.2">
      <c r="A161" s="174" t="s">
        <v>1511</v>
      </c>
      <c r="B161" s="22" t="s">
        <v>213</v>
      </c>
      <c r="C161" s="29">
        <v>1967.1347595</v>
      </c>
      <c r="D161" s="27" t="str">
        <f t="shared" si="20"/>
        <v>N/A</v>
      </c>
      <c r="E161" s="29">
        <v>2055.1678551999998</v>
      </c>
      <c r="F161" s="27" t="str">
        <f t="shared" si="21"/>
        <v>N/A</v>
      </c>
      <c r="G161" s="29">
        <v>1809.294517</v>
      </c>
      <c r="H161" s="27" t="str">
        <f t="shared" si="22"/>
        <v>N/A</v>
      </c>
      <c r="I161" s="8">
        <v>4.4749999999999996</v>
      </c>
      <c r="J161" s="8">
        <v>-12</v>
      </c>
      <c r="K161" s="28" t="s">
        <v>734</v>
      </c>
      <c r="L161" s="105" t="str">
        <f t="shared" si="23"/>
        <v>Yes</v>
      </c>
    </row>
    <row r="162" spans="1:12" x14ac:dyDescent="0.2">
      <c r="A162" s="174" t="s">
        <v>1512</v>
      </c>
      <c r="B162" s="22" t="s">
        <v>213</v>
      </c>
      <c r="C162" s="29">
        <v>98.071530211999999</v>
      </c>
      <c r="D162" s="27" t="str">
        <f t="shared" si="20"/>
        <v>N/A</v>
      </c>
      <c r="E162" s="29">
        <v>132.98847753999999</v>
      </c>
      <c r="F162" s="27" t="str">
        <f t="shared" si="21"/>
        <v>N/A</v>
      </c>
      <c r="G162" s="29">
        <v>122.72211684</v>
      </c>
      <c r="H162" s="27" t="str">
        <f t="shared" si="22"/>
        <v>N/A</v>
      </c>
      <c r="I162" s="8">
        <v>35.6</v>
      </c>
      <c r="J162" s="8">
        <v>-7.72</v>
      </c>
      <c r="K162" s="28" t="s">
        <v>734</v>
      </c>
      <c r="L162" s="105" t="str">
        <f t="shared" si="23"/>
        <v>Yes</v>
      </c>
    </row>
    <row r="163" spans="1:12" x14ac:dyDescent="0.2">
      <c r="A163" s="174" t="s">
        <v>1513</v>
      </c>
      <c r="B163" s="22" t="s">
        <v>213</v>
      </c>
      <c r="C163" s="29">
        <v>2.1557059043</v>
      </c>
      <c r="D163" s="27" t="str">
        <f t="shared" si="20"/>
        <v>N/A</v>
      </c>
      <c r="E163" s="29">
        <v>3.5294652202000001</v>
      </c>
      <c r="F163" s="27" t="str">
        <f t="shared" si="21"/>
        <v>N/A</v>
      </c>
      <c r="G163" s="29">
        <v>2.6159517286999998</v>
      </c>
      <c r="H163" s="27" t="str">
        <f t="shared" si="22"/>
        <v>N/A</v>
      </c>
      <c r="I163" s="8">
        <v>63.73</v>
      </c>
      <c r="J163" s="8">
        <v>-25.9</v>
      </c>
      <c r="K163" s="28" t="s">
        <v>734</v>
      </c>
      <c r="L163" s="105" t="str">
        <f t="shared" si="23"/>
        <v>Yes</v>
      </c>
    </row>
    <row r="164" spans="1:12" x14ac:dyDescent="0.2">
      <c r="A164" s="168" t="s">
        <v>1514</v>
      </c>
      <c r="B164" s="22" t="s">
        <v>213</v>
      </c>
      <c r="C164" s="29">
        <v>426.45621560000001</v>
      </c>
      <c r="D164" s="27" t="str">
        <f t="shared" si="20"/>
        <v>N/A</v>
      </c>
      <c r="E164" s="29">
        <v>458.01221676</v>
      </c>
      <c r="F164" s="27" t="str">
        <f t="shared" si="21"/>
        <v>N/A</v>
      </c>
      <c r="G164" s="29">
        <v>500.39586665000002</v>
      </c>
      <c r="H164" s="27" t="str">
        <f t="shared" si="22"/>
        <v>N/A</v>
      </c>
      <c r="I164" s="8">
        <v>7.4</v>
      </c>
      <c r="J164" s="8">
        <v>9.2539999999999996</v>
      </c>
      <c r="K164" s="28" t="s">
        <v>734</v>
      </c>
      <c r="L164" s="105" t="str">
        <f t="shared" si="23"/>
        <v>Yes</v>
      </c>
    </row>
    <row r="165" spans="1:12" x14ac:dyDescent="0.2">
      <c r="A165" s="174" t="s">
        <v>1515</v>
      </c>
      <c r="B165" s="22" t="s">
        <v>213</v>
      </c>
      <c r="C165" s="29">
        <v>107.54790251999999</v>
      </c>
      <c r="D165" s="27" t="str">
        <f t="shared" si="20"/>
        <v>N/A</v>
      </c>
      <c r="E165" s="29">
        <v>104.80128822</v>
      </c>
      <c r="F165" s="27" t="str">
        <f t="shared" si="21"/>
        <v>N/A</v>
      </c>
      <c r="G165" s="29">
        <v>117.32765233000001</v>
      </c>
      <c r="H165" s="27" t="str">
        <f t="shared" si="22"/>
        <v>N/A</v>
      </c>
      <c r="I165" s="8">
        <v>-2.5499999999999998</v>
      </c>
      <c r="J165" s="8">
        <v>11.95</v>
      </c>
      <c r="K165" s="28" t="s">
        <v>734</v>
      </c>
      <c r="L165" s="105" t="str">
        <f t="shared" si="23"/>
        <v>Yes</v>
      </c>
    </row>
    <row r="166" spans="1:12" x14ac:dyDescent="0.2">
      <c r="A166" s="174" t="s">
        <v>1516</v>
      </c>
      <c r="B166" s="22" t="s">
        <v>213</v>
      </c>
      <c r="C166" s="29">
        <v>1499.5286871999999</v>
      </c>
      <c r="D166" s="27" t="str">
        <f t="shared" si="20"/>
        <v>N/A</v>
      </c>
      <c r="E166" s="29">
        <v>1582.1366442000001</v>
      </c>
      <c r="F166" s="27" t="str">
        <f t="shared" si="21"/>
        <v>N/A</v>
      </c>
      <c r="G166" s="29">
        <v>1762.7618562</v>
      </c>
      <c r="H166" s="27" t="str">
        <f t="shared" si="22"/>
        <v>N/A</v>
      </c>
      <c r="I166" s="8">
        <v>5.5090000000000003</v>
      </c>
      <c r="J166" s="8">
        <v>11.42</v>
      </c>
      <c r="K166" s="28" t="s">
        <v>734</v>
      </c>
      <c r="L166" s="105" t="str">
        <f t="shared" si="23"/>
        <v>Yes</v>
      </c>
    </row>
    <row r="167" spans="1:12" x14ac:dyDescent="0.2">
      <c r="A167" s="174" t="s">
        <v>1517</v>
      </c>
      <c r="B167" s="22" t="s">
        <v>213</v>
      </c>
      <c r="C167" s="29">
        <v>244.61211723</v>
      </c>
      <c r="D167" s="27" t="str">
        <f t="shared" si="20"/>
        <v>N/A</v>
      </c>
      <c r="E167" s="29">
        <v>267.81016412000002</v>
      </c>
      <c r="F167" s="27" t="str">
        <f t="shared" si="21"/>
        <v>N/A</v>
      </c>
      <c r="G167" s="29">
        <v>276.69718856999998</v>
      </c>
      <c r="H167" s="27" t="str">
        <f t="shared" si="22"/>
        <v>N/A</v>
      </c>
      <c r="I167" s="8">
        <v>9.484</v>
      </c>
      <c r="J167" s="8">
        <v>3.3180000000000001</v>
      </c>
      <c r="K167" s="28" t="s">
        <v>734</v>
      </c>
      <c r="L167" s="105" t="str">
        <f t="shared" si="23"/>
        <v>Yes</v>
      </c>
    </row>
    <row r="168" spans="1:12" x14ac:dyDescent="0.2">
      <c r="A168" s="174" t="s">
        <v>1518</v>
      </c>
      <c r="B168" s="22" t="s">
        <v>213</v>
      </c>
      <c r="C168" s="29">
        <v>388.45634576999998</v>
      </c>
      <c r="D168" s="27" t="str">
        <f t="shared" si="20"/>
        <v>N/A</v>
      </c>
      <c r="E168" s="29">
        <v>424.41628593000002</v>
      </c>
      <c r="F168" s="27" t="str">
        <f t="shared" si="21"/>
        <v>N/A</v>
      </c>
      <c r="G168" s="29">
        <v>512.24938099999997</v>
      </c>
      <c r="H168" s="27" t="str">
        <f t="shared" si="22"/>
        <v>N/A</v>
      </c>
      <c r="I168" s="8">
        <v>9.2569999999999997</v>
      </c>
      <c r="J168" s="8">
        <v>20.7</v>
      </c>
      <c r="K168" s="28" t="s">
        <v>734</v>
      </c>
      <c r="L168" s="105" t="str">
        <f t="shared" si="23"/>
        <v>Yes</v>
      </c>
    </row>
    <row r="169" spans="1:12" x14ac:dyDescent="0.2">
      <c r="A169" s="168" t="s">
        <v>1519</v>
      </c>
      <c r="B169" s="22" t="s">
        <v>213</v>
      </c>
      <c r="C169" s="29">
        <v>2293.0431010000002</v>
      </c>
      <c r="D169" s="27" t="str">
        <f t="shared" si="20"/>
        <v>N/A</v>
      </c>
      <c r="E169" s="29">
        <v>2365.5962362999999</v>
      </c>
      <c r="F169" s="27" t="str">
        <f t="shared" si="21"/>
        <v>N/A</v>
      </c>
      <c r="G169" s="29">
        <v>2224.3177086000001</v>
      </c>
      <c r="H169" s="27" t="str">
        <f t="shared" si="22"/>
        <v>N/A</v>
      </c>
      <c r="I169" s="8">
        <v>3.1640000000000001</v>
      </c>
      <c r="J169" s="8">
        <v>-5.97</v>
      </c>
      <c r="K169" s="28" t="s">
        <v>734</v>
      </c>
      <c r="L169" s="105" t="str">
        <f t="shared" si="23"/>
        <v>Yes</v>
      </c>
    </row>
    <row r="170" spans="1:12" x14ac:dyDescent="0.2">
      <c r="A170" s="174" t="s">
        <v>1520</v>
      </c>
      <c r="B170" s="22" t="s">
        <v>213</v>
      </c>
      <c r="C170" s="29">
        <v>3227.5420487000001</v>
      </c>
      <c r="D170" s="27" t="str">
        <f t="shared" si="20"/>
        <v>N/A</v>
      </c>
      <c r="E170" s="29">
        <v>3386.8747708999999</v>
      </c>
      <c r="F170" s="27" t="str">
        <f t="shared" si="21"/>
        <v>N/A</v>
      </c>
      <c r="G170" s="29">
        <v>3192.9716666999998</v>
      </c>
      <c r="H170" s="27" t="str">
        <f t="shared" si="22"/>
        <v>N/A</v>
      </c>
      <c r="I170" s="8">
        <v>4.9370000000000003</v>
      </c>
      <c r="J170" s="8">
        <v>-5.73</v>
      </c>
      <c r="K170" s="28" t="s">
        <v>734</v>
      </c>
      <c r="L170" s="105" t="str">
        <f t="shared" si="23"/>
        <v>Yes</v>
      </c>
    </row>
    <row r="171" spans="1:12" x14ac:dyDescent="0.2">
      <c r="A171" s="174" t="s">
        <v>1521</v>
      </c>
      <c r="B171" s="22" t="s">
        <v>213</v>
      </c>
      <c r="C171" s="29">
        <v>6524.0871024999997</v>
      </c>
      <c r="D171" s="27" t="str">
        <f t="shared" si="20"/>
        <v>N/A</v>
      </c>
      <c r="E171" s="29">
        <v>6706.8736437999996</v>
      </c>
      <c r="F171" s="27" t="str">
        <f t="shared" si="21"/>
        <v>N/A</v>
      </c>
      <c r="G171" s="29">
        <v>6337.2781865999996</v>
      </c>
      <c r="H171" s="27" t="str">
        <f t="shared" si="22"/>
        <v>N/A</v>
      </c>
      <c r="I171" s="8">
        <v>2.802</v>
      </c>
      <c r="J171" s="8">
        <v>-5.51</v>
      </c>
      <c r="K171" s="28" t="s">
        <v>734</v>
      </c>
      <c r="L171" s="105" t="str">
        <f t="shared" si="23"/>
        <v>Yes</v>
      </c>
    </row>
    <row r="172" spans="1:12" x14ac:dyDescent="0.2">
      <c r="A172" s="174" t="s">
        <v>1522</v>
      </c>
      <c r="B172" s="22" t="s">
        <v>213</v>
      </c>
      <c r="C172" s="29">
        <v>1396.6380271999999</v>
      </c>
      <c r="D172" s="27" t="str">
        <f t="shared" si="20"/>
        <v>N/A</v>
      </c>
      <c r="E172" s="29">
        <v>1451.0779977</v>
      </c>
      <c r="F172" s="27" t="str">
        <f t="shared" si="21"/>
        <v>N/A</v>
      </c>
      <c r="G172" s="29">
        <v>1362.8481033</v>
      </c>
      <c r="H172" s="27" t="str">
        <f t="shared" si="22"/>
        <v>N/A</v>
      </c>
      <c r="I172" s="8">
        <v>3.8980000000000001</v>
      </c>
      <c r="J172" s="8">
        <v>-6.08</v>
      </c>
      <c r="K172" s="28" t="s">
        <v>734</v>
      </c>
      <c r="L172" s="105" t="str">
        <f t="shared" si="23"/>
        <v>Yes</v>
      </c>
    </row>
    <row r="173" spans="1:12" x14ac:dyDescent="0.2">
      <c r="A173" s="174" t="s">
        <v>1523</v>
      </c>
      <c r="B173" s="22" t="s">
        <v>213</v>
      </c>
      <c r="C173" s="29">
        <v>2039.3075005000001</v>
      </c>
      <c r="D173" s="27" t="str">
        <f t="shared" si="20"/>
        <v>N/A</v>
      </c>
      <c r="E173" s="29">
        <v>2071.3935799000001</v>
      </c>
      <c r="F173" s="27" t="str">
        <f t="shared" si="21"/>
        <v>N/A</v>
      </c>
      <c r="G173" s="29">
        <v>1980.1244165000001</v>
      </c>
      <c r="H173" s="27" t="str">
        <f t="shared" si="22"/>
        <v>N/A</v>
      </c>
      <c r="I173" s="8">
        <v>1.573</v>
      </c>
      <c r="J173" s="8">
        <v>-4.41</v>
      </c>
      <c r="K173" s="28" t="s">
        <v>734</v>
      </c>
      <c r="L173" s="105" t="str">
        <f t="shared" si="23"/>
        <v>Yes</v>
      </c>
    </row>
    <row r="174" spans="1:12" x14ac:dyDescent="0.2">
      <c r="A174" s="168" t="s">
        <v>371</v>
      </c>
      <c r="B174" s="22" t="s">
        <v>213</v>
      </c>
      <c r="C174" s="4">
        <v>12.050988329999999</v>
      </c>
      <c r="D174" s="27" t="str">
        <f t="shared" ref="D174:D203" si="24">IF($B174="N/A","N/A",IF(C174&gt;10,"No",IF(C174&lt;-10,"No","Yes")))</f>
        <v>N/A</v>
      </c>
      <c r="E174" s="4">
        <v>11.8885237</v>
      </c>
      <c r="F174" s="27" t="str">
        <f t="shared" ref="F174:F203" si="25">IF($B174="N/A","N/A",IF(E174&gt;10,"No",IF(E174&lt;-10,"No","Yes")))</f>
        <v>N/A</v>
      </c>
      <c r="G174" s="4">
        <v>11.018479017000001</v>
      </c>
      <c r="H174" s="27" t="str">
        <f t="shared" ref="H174:H203" si="26">IF($B174="N/A","N/A",IF(G174&gt;10,"No",IF(G174&lt;-10,"No","Yes")))</f>
        <v>N/A</v>
      </c>
      <c r="I174" s="8">
        <v>-1.35</v>
      </c>
      <c r="J174" s="8">
        <v>-7.32</v>
      </c>
      <c r="K174" s="28" t="s">
        <v>734</v>
      </c>
      <c r="L174" s="105" t="str">
        <f t="shared" ref="L174:L203" si="27">IF(J174="Div by 0", "N/A", IF(K174="N/A","N/A", IF(J174&gt;VALUE(MID(K174,1,2)), "No", IF(J174&lt;-1*VALUE(MID(K174,1,2)), "No", "Yes"))))</f>
        <v>Yes</v>
      </c>
    </row>
    <row r="175" spans="1:12" x14ac:dyDescent="0.2">
      <c r="A175" s="174" t="s">
        <v>480</v>
      </c>
      <c r="B175" s="22" t="s">
        <v>213</v>
      </c>
      <c r="C175" s="4">
        <v>25.64167222</v>
      </c>
      <c r="D175" s="27" t="str">
        <f t="shared" si="24"/>
        <v>N/A</v>
      </c>
      <c r="E175" s="4">
        <v>25.347001723999998</v>
      </c>
      <c r="F175" s="27" t="str">
        <f t="shared" si="25"/>
        <v>N/A</v>
      </c>
      <c r="G175" s="4">
        <v>24.120071684999999</v>
      </c>
      <c r="H175" s="27" t="str">
        <f t="shared" si="26"/>
        <v>N/A</v>
      </c>
      <c r="I175" s="8">
        <v>-1.1499999999999999</v>
      </c>
      <c r="J175" s="8">
        <v>-4.84</v>
      </c>
      <c r="K175" s="28" t="s">
        <v>734</v>
      </c>
      <c r="L175" s="105" t="str">
        <f t="shared" si="27"/>
        <v>Yes</v>
      </c>
    </row>
    <row r="176" spans="1:12" x14ac:dyDescent="0.2">
      <c r="A176" s="174" t="s">
        <v>481</v>
      </c>
      <c r="B176" s="22" t="s">
        <v>213</v>
      </c>
      <c r="C176" s="4">
        <v>19.288270868000001</v>
      </c>
      <c r="D176" s="27" t="str">
        <f t="shared" si="24"/>
        <v>N/A</v>
      </c>
      <c r="E176" s="4">
        <v>18.622484816</v>
      </c>
      <c r="F176" s="27" t="str">
        <f t="shared" si="25"/>
        <v>N/A</v>
      </c>
      <c r="G176" s="4">
        <v>17.805206108</v>
      </c>
      <c r="H176" s="27" t="str">
        <f t="shared" si="26"/>
        <v>N/A</v>
      </c>
      <c r="I176" s="8">
        <v>-3.45</v>
      </c>
      <c r="J176" s="8">
        <v>-4.3899999999999997</v>
      </c>
      <c r="K176" s="28" t="s">
        <v>734</v>
      </c>
      <c r="L176" s="105" t="str">
        <f t="shared" si="27"/>
        <v>Yes</v>
      </c>
    </row>
    <row r="177" spans="1:12" x14ac:dyDescent="0.2">
      <c r="A177" s="174" t="s">
        <v>482</v>
      </c>
      <c r="B177" s="22" t="s">
        <v>213</v>
      </c>
      <c r="C177" s="4">
        <v>7.6704027430000004</v>
      </c>
      <c r="D177" s="27" t="str">
        <f t="shared" si="24"/>
        <v>N/A</v>
      </c>
      <c r="E177" s="4">
        <v>7.5309055832</v>
      </c>
      <c r="F177" s="27" t="str">
        <f t="shared" si="25"/>
        <v>N/A</v>
      </c>
      <c r="G177" s="4">
        <v>7.0851873058999999</v>
      </c>
      <c r="H177" s="27" t="str">
        <f t="shared" si="26"/>
        <v>N/A</v>
      </c>
      <c r="I177" s="8">
        <v>-1.82</v>
      </c>
      <c r="J177" s="8">
        <v>-5.92</v>
      </c>
      <c r="K177" s="28" t="s">
        <v>734</v>
      </c>
      <c r="L177" s="105" t="str">
        <f t="shared" si="27"/>
        <v>Yes</v>
      </c>
    </row>
    <row r="178" spans="1:12" x14ac:dyDescent="0.2">
      <c r="A178" s="174" t="s">
        <v>483</v>
      </c>
      <c r="B178" s="22" t="s">
        <v>213</v>
      </c>
      <c r="C178" s="4">
        <v>17.977506756</v>
      </c>
      <c r="D178" s="27" t="str">
        <f t="shared" si="24"/>
        <v>N/A</v>
      </c>
      <c r="E178" s="4">
        <v>18.100287664</v>
      </c>
      <c r="F178" s="27" t="str">
        <f t="shared" si="25"/>
        <v>N/A</v>
      </c>
      <c r="G178" s="4">
        <v>17.040607553000001</v>
      </c>
      <c r="H178" s="27" t="str">
        <f t="shared" si="26"/>
        <v>N/A</v>
      </c>
      <c r="I178" s="8">
        <v>0.68300000000000005</v>
      </c>
      <c r="J178" s="8">
        <v>-5.85</v>
      </c>
      <c r="K178" s="28" t="s">
        <v>734</v>
      </c>
      <c r="L178" s="105" t="str">
        <f t="shared" si="27"/>
        <v>Yes</v>
      </c>
    </row>
    <row r="179" spans="1:12" x14ac:dyDescent="0.2">
      <c r="A179" s="168" t="s">
        <v>1524</v>
      </c>
      <c r="B179" s="22" t="s">
        <v>213</v>
      </c>
      <c r="C179" s="4">
        <v>2.7990211074000002</v>
      </c>
      <c r="D179" s="27" t="str">
        <f t="shared" si="24"/>
        <v>N/A</v>
      </c>
      <c r="E179" s="4">
        <v>2.9047942414999999</v>
      </c>
      <c r="F179" s="27" t="str">
        <f t="shared" si="25"/>
        <v>N/A</v>
      </c>
      <c r="G179" s="4">
        <v>2.8136735899</v>
      </c>
      <c r="H179" s="27" t="str">
        <f t="shared" si="26"/>
        <v>N/A</v>
      </c>
      <c r="I179" s="8">
        <v>3.7789999999999999</v>
      </c>
      <c r="J179" s="8">
        <v>-3.14</v>
      </c>
      <c r="K179" s="28" t="s">
        <v>734</v>
      </c>
      <c r="L179" s="105" t="str">
        <f t="shared" si="27"/>
        <v>Yes</v>
      </c>
    </row>
    <row r="180" spans="1:12" x14ac:dyDescent="0.2">
      <c r="A180" s="174" t="s">
        <v>1525</v>
      </c>
      <c r="B180" s="22" t="s">
        <v>213</v>
      </c>
      <c r="C180" s="4">
        <v>27.903960806000001</v>
      </c>
      <c r="D180" s="27" t="str">
        <f t="shared" si="24"/>
        <v>N/A</v>
      </c>
      <c r="E180" s="4">
        <v>28.763494511000001</v>
      </c>
      <c r="F180" s="27" t="str">
        <f t="shared" si="25"/>
        <v>N/A</v>
      </c>
      <c r="G180" s="4">
        <v>28.408602151</v>
      </c>
      <c r="H180" s="27" t="str">
        <f t="shared" si="26"/>
        <v>N/A</v>
      </c>
      <c r="I180" s="8">
        <v>3.08</v>
      </c>
      <c r="J180" s="8">
        <v>-1.23</v>
      </c>
      <c r="K180" s="28" t="s">
        <v>734</v>
      </c>
      <c r="L180" s="105" t="str">
        <f t="shared" si="27"/>
        <v>Yes</v>
      </c>
    </row>
    <row r="181" spans="1:12" x14ac:dyDescent="0.2">
      <c r="A181" s="174" t="s">
        <v>1526</v>
      </c>
      <c r="B181" s="22" t="s">
        <v>213</v>
      </c>
      <c r="C181" s="4">
        <v>5.3276833834000001</v>
      </c>
      <c r="D181" s="27" t="str">
        <f t="shared" si="24"/>
        <v>N/A</v>
      </c>
      <c r="E181" s="4">
        <v>5.516671487</v>
      </c>
      <c r="F181" s="27" t="str">
        <f t="shared" si="25"/>
        <v>N/A</v>
      </c>
      <c r="G181" s="4">
        <v>5.3999525279</v>
      </c>
      <c r="H181" s="27" t="str">
        <f t="shared" si="26"/>
        <v>N/A</v>
      </c>
      <c r="I181" s="8">
        <v>3.5470000000000002</v>
      </c>
      <c r="J181" s="8">
        <v>-2.12</v>
      </c>
      <c r="K181" s="28" t="s">
        <v>734</v>
      </c>
      <c r="L181" s="105" t="str">
        <f t="shared" si="27"/>
        <v>Yes</v>
      </c>
    </row>
    <row r="182" spans="1:12" x14ac:dyDescent="0.2">
      <c r="A182" s="174" t="s">
        <v>1527</v>
      </c>
      <c r="B182" s="22" t="s">
        <v>213</v>
      </c>
      <c r="C182" s="4">
        <v>0.64689732980000003</v>
      </c>
      <c r="D182" s="27" t="str">
        <f t="shared" si="24"/>
        <v>N/A</v>
      </c>
      <c r="E182" s="4">
        <v>0.71132440770000005</v>
      </c>
      <c r="F182" s="27" t="str">
        <f t="shared" si="25"/>
        <v>N/A</v>
      </c>
      <c r="G182" s="4">
        <v>0.65191592269999998</v>
      </c>
      <c r="H182" s="27" t="str">
        <f t="shared" si="26"/>
        <v>N/A</v>
      </c>
      <c r="I182" s="8">
        <v>9.9589999999999996</v>
      </c>
      <c r="J182" s="8">
        <v>-8.35</v>
      </c>
      <c r="K182" s="28" t="s">
        <v>734</v>
      </c>
      <c r="L182" s="105" t="str">
        <f t="shared" si="27"/>
        <v>Yes</v>
      </c>
    </row>
    <row r="183" spans="1:12" x14ac:dyDescent="0.2">
      <c r="A183" s="174" t="s">
        <v>1528</v>
      </c>
      <c r="B183" s="22" t="s">
        <v>213</v>
      </c>
      <c r="C183" s="4">
        <v>2.5315975000000001E-2</v>
      </c>
      <c r="D183" s="27" t="str">
        <f t="shared" si="24"/>
        <v>N/A</v>
      </c>
      <c r="E183" s="4">
        <v>2.94558194E-2</v>
      </c>
      <c r="F183" s="27" t="str">
        <f t="shared" si="25"/>
        <v>N/A</v>
      </c>
      <c r="G183" s="4">
        <v>1.6645282099999999E-2</v>
      </c>
      <c r="H183" s="27" t="str">
        <f t="shared" si="26"/>
        <v>N/A</v>
      </c>
      <c r="I183" s="8">
        <v>16.350000000000001</v>
      </c>
      <c r="J183" s="8">
        <v>-43.5</v>
      </c>
      <c r="K183" s="28" t="s">
        <v>734</v>
      </c>
      <c r="L183" s="105" t="str">
        <f t="shared" si="27"/>
        <v>No</v>
      </c>
    </row>
    <row r="184" spans="1:12" x14ac:dyDescent="0.2">
      <c r="A184" s="168" t="s">
        <v>97</v>
      </c>
      <c r="B184" s="22" t="s">
        <v>213</v>
      </c>
      <c r="C184" s="4">
        <v>62.356241417</v>
      </c>
      <c r="D184" s="27" t="str">
        <f t="shared" si="24"/>
        <v>N/A</v>
      </c>
      <c r="E184" s="4">
        <v>60.320521526999997</v>
      </c>
      <c r="F184" s="27" t="str">
        <f t="shared" si="25"/>
        <v>N/A</v>
      </c>
      <c r="G184" s="4">
        <v>58.555976100999999</v>
      </c>
      <c r="H184" s="27" t="str">
        <f t="shared" si="26"/>
        <v>N/A</v>
      </c>
      <c r="I184" s="8">
        <v>-3.26</v>
      </c>
      <c r="J184" s="8">
        <v>-2.93</v>
      </c>
      <c r="K184" s="28" t="s">
        <v>734</v>
      </c>
      <c r="L184" s="105" t="str">
        <f t="shared" si="27"/>
        <v>Yes</v>
      </c>
    </row>
    <row r="185" spans="1:12" x14ac:dyDescent="0.2">
      <c r="A185" s="174" t="s">
        <v>484</v>
      </c>
      <c r="B185" s="22" t="s">
        <v>213</v>
      </c>
      <c r="C185" s="4">
        <v>25.924458294000001</v>
      </c>
      <c r="D185" s="27" t="str">
        <f t="shared" si="24"/>
        <v>N/A</v>
      </c>
      <c r="E185" s="4">
        <v>8.7907103328999998</v>
      </c>
      <c r="F185" s="27" t="str">
        <f t="shared" si="25"/>
        <v>N/A</v>
      </c>
      <c r="G185" s="4">
        <v>8.5017921147000006</v>
      </c>
      <c r="H185" s="27" t="str">
        <f t="shared" si="26"/>
        <v>N/A</v>
      </c>
      <c r="I185" s="8">
        <v>-66.099999999999994</v>
      </c>
      <c r="J185" s="8">
        <v>-3.29</v>
      </c>
      <c r="K185" s="28" t="s">
        <v>734</v>
      </c>
      <c r="L185" s="105" t="str">
        <f t="shared" si="27"/>
        <v>Yes</v>
      </c>
    </row>
    <row r="186" spans="1:12" x14ac:dyDescent="0.2">
      <c r="A186" s="174" t="s">
        <v>485</v>
      </c>
      <c r="B186" s="22" t="s">
        <v>213</v>
      </c>
      <c r="C186" s="4">
        <v>63.143127493999998</v>
      </c>
      <c r="D186" s="27" t="str">
        <f t="shared" si="24"/>
        <v>N/A</v>
      </c>
      <c r="E186" s="4">
        <v>53.015741849999998</v>
      </c>
      <c r="F186" s="27" t="str">
        <f t="shared" si="25"/>
        <v>N/A</v>
      </c>
      <c r="G186" s="4">
        <v>51.451064166000002</v>
      </c>
      <c r="H186" s="27" t="str">
        <f t="shared" si="26"/>
        <v>N/A</v>
      </c>
      <c r="I186" s="8">
        <v>-16</v>
      </c>
      <c r="J186" s="8">
        <v>-2.95</v>
      </c>
      <c r="K186" s="28" t="s">
        <v>734</v>
      </c>
      <c r="L186" s="105" t="str">
        <f t="shared" si="27"/>
        <v>Yes</v>
      </c>
    </row>
    <row r="187" spans="1:12" x14ac:dyDescent="0.2">
      <c r="A187" s="174" t="s">
        <v>486</v>
      </c>
      <c r="B187" s="22" t="s">
        <v>213</v>
      </c>
      <c r="C187" s="4">
        <v>63.397472055999998</v>
      </c>
      <c r="D187" s="27" t="str">
        <f t="shared" si="24"/>
        <v>N/A</v>
      </c>
      <c r="E187" s="4">
        <v>64.122842423999998</v>
      </c>
      <c r="F187" s="27" t="str">
        <f t="shared" si="25"/>
        <v>N/A</v>
      </c>
      <c r="G187" s="4">
        <v>62.345457861</v>
      </c>
      <c r="H187" s="27" t="str">
        <f t="shared" si="26"/>
        <v>N/A</v>
      </c>
      <c r="I187" s="8">
        <v>1.1439999999999999</v>
      </c>
      <c r="J187" s="8">
        <v>-2.77</v>
      </c>
      <c r="K187" s="28" t="s">
        <v>734</v>
      </c>
      <c r="L187" s="105" t="str">
        <f t="shared" si="27"/>
        <v>Yes</v>
      </c>
    </row>
    <row r="188" spans="1:12" x14ac:dyDescent="0.2">
      <c r="A188" s="174" t="s">
        <v>487</v>
      </c>
      <c r="B188" s="22" t="s">
        <v>213</v>
      </c>
      <c r="C188" s="4">
        <v>70.685366733999999</v>
      </c>
      <c r="D188" s="27" t="str">
        <f t="shared" si="24"/>
        <v>N/A</v>
      </c>
      <c r="E188" s="4">
        <v>69.726938286999996</v>
      </c>
      <c r="F188" s="27" t="str">
        <f t="shared" si="25"/>
        <v>N/A</v>
      </c>
      <c r="G188" s="4">
        <v>67.729652877000007</v>
      </c>
      <c r="H188" s="27" t="str">
        <f t="shared" si="26"/>
        <v>N/A</v>
      </c>
      <c r="I188" s="8">
        <v>-1.36</v>
      </c>
      <c r="J188" s="8">
        <v>-2.86</v>
      </c>
      <c r="K188" s="28" t="s">
        <v>734</v>
      </c>
      <c r="L188" s="105" t="str">
        <f t="shared" si="27"/>
        <v>Yes</v>
      </c>
    </row>
    <row r="189" spans="1:12" x14ac:dyDescent="0.2">
      <c r="A189" s="168" t="s">
        <v>118</v>
      </c>
      <c r="B189" s="22" t="s">
        <v>213</v>
      </c>
      <c r="C189" s="4">
        <v>85.587910502</v>
      </c>
      <c r="D189" s="27" t="str">
        <f t="shared" si="24"/>
        <v>N/A</v>
      </c>
      <c r="E189" s="4">
        <v>86.793535243999997</v>
      </c>
      <c r="F189" s="27" t="str">
        <f t="shared" si="25"/>
        <v>N/A</v>
      </c>
      <c r="G189" s="4">
        <v>85.540636814999999</v>
      </c>
      <c r="H189" s="27" t="str">
        <f t="shared" si="26"/>
        <v>N/A</v>
      </c>
      <c r="I189" s="8">
        <v>1.409</v>
      </c>
      <c r="J189" s="8">
        <v>-1.44</v>
      </c>
      <c r="K189" s="28" t="s">
        <v>734</v>
      </c>
      <c r="L189" s="105" t="str">
        <f t="shared" si="27"/>
        <v>Yes</v>
      </c>
    </row>
    <row r="190" spans="1:12" x14ac:dyDescent="0.2">
      <c r="A190" s="174" t="s">
        <v>488</v>
      </c>
      <c r="B190" s="22" t="s">
        <v>213</v>
      </c>
      <c r="C190" s="4">
        <v>88.827248329</v>
      </c>
      <c r="D190" s="27" t="str">
        <f t="shared" si="24"/>
        <v>N/A</v>
      </c>
      <c r="E190" s="4">
        <v>89.596298648000001</v>
      </c>
      <c r="F190" s="27" t="str">
        <f t="shared" si="25"/>
        <v>N/A</v>
      </c>
      <c r="G190" s="4">
        <v>88.035842294000005</v>
      </c>
      <c r="H190" s="27" t="str">
        <f t="shared" si="26"/>
        <v>N/A</v>
      </c>
      <c r="I190" s="8">
        <v>0.86580000000000001</v>
      </c>
      <c r="J190" s="8">
        <v>-1.74</v>
      </c>
      <c r="K190" s="28" t="s">
        <v>734</v>
      </c>
      <c r="L190" s="105" t="str">
        <f t="shared" si="27"/>
        <v>Yes</v>
      </c>
    </row>
    <row r="191" spans="1:12" x14ac:dyDescent="0.2">
      <c r="A191" s="174" t="s">
        <v>489</v>
      </c>
      <c r="B191" s="22" t="s">
        <v>213</v>
      </c>
      <c r="C191" s="4">
        <v>91.617229605000006</v>
      </c>
      <c r="D191" s="27" t="str">
        <f t="shared" si="24"/>
        <v>N/A</v>
      </c>
      <c r="E191" s="4">
        <v>92.081973309000006</v>
      </c>
      <c r="F191" s="27" t="str">
        <f t="shared" si="25"/>
        <v>N/A</v>
      </c>
      <c r="G191" s="4">
        <v>90.777751404</v>
      </c>
      <c r="H191" s="27" t="str">
        <f t="shared" si="26"/>
        <v>N/A</v>
      </c>
      <c r="I191" s="8">
        <v>0.50729999999999997</v>
      </c>
      <c r="J191" s="8">
        <v>-1.42</v>
      </c>
      <c r="K191" s="28" t="s">
        <v>734</v>
      </c>
      <c r="L191" s="105" t="str">
        <f t="shared" si="27"/>
        <v>Yes</v>
      </c>
    </row>
    <row r="192" spans="1:12" x14ac:dyDescent="0.2">
      <c r="A192" s="174" t="s">
        <v>490</v>
      </c>
      <c r="B192" s="22" t="s">
        <v>213</v>
      </c>
      <c r="C192" s="4">
        <v>85.829437917999996</v>
      </c>
      <c r="D192" s="27" t="str">
        <f t="shared" si="24"/>
        <v>N/A</v>
      </c>
      <c r="E192" s="4">
        <v>87.696772957999997</v>
      </c>
      <c r="F192" s="27" t="str">
        <f t="shared" si="25"/>
        <v>N/A</v>
      </c>
      <c r="G192" s="4">
        <v>86.462668377</v>
      </c>
      <c r="H192" s="27" t="str">
        <f t="shared" si="26"/>
        <v>N/A</v>
      </c>
      <c r="I192" s="8">
        <v>2.1760000000000002</v>
      </c>
      <c r="J192" s="8">
        <v>-1.41</v>
      </c>
      <c r="K192" s="28" t="s">
        <v>734</v>
      </c>
      <c r="L192" s="105" t="str">
        <f t="shared" si="27"/>
        <v>Yes</v>
      </c>
    </row>
    <row r="193" spans="1:12" x14ac:dyDescent="0.2">
      <c r="A193" s="174" t="s">
        <v>491</v>
      </c>
      <c r="B193" s="22" t="s">
        <v>213</v>
      </c>
      <c r="C193" s="4">
        <v>78.914957310999995</v>
      </c>
      <c r="D193" s="27" t="str">
        <f t="shared" si="24"/>
        <v>N/A</v>
      </c>
      <c r="E193" s="4">
        <v>78.504772469000002</v>
      </c>
      <c r="F193" s="27" t="str">
        <f t="shared" si="25"/>
        <v>N/A</v>
      </c>
      <c r="G193" s="4">
        <v>75.985712800000002</v>
      </c>
      <c r="H193" s="27" t="str">
        <f t="shared" si="26"/>
        <v>N/A</v>
      </c>
      <c r="I193" s="8">
        <v>-0.52</v>
      </c>
      <c r="J193" s="8">
        <v>-3.21</v>
      </c>
      <c r="K193" s="28" t="s">
        <v>734</v>
      </c>
      <c r="L193" s="105" t="str">
        <f t="shared" si="27"/>
        <v>Yes</v>
      </c>
    </row>
    <row r="194" spans="1:12" x14ac:dyDescent="0.2">
      <c r="A194" s="168" t="s">
        <v>1529</v>
      </c>
      <c r="B194" s="22" t="s">
        <v>213</v>
      </c>
      <c r="C194" s="23">
        <v>4.8698117793</v>
      </c>
      <c r="D194" s="27" t="str">
        <f t="shared" si="24"/>
        <v>N/A</v>
      </c>
      <c r="E194" s="23">
        <v>4.5203849422999998</v>
      </c>
      <c r="F194" s="27" t="str">
        <f t="shared" si="25"/>
        <v>N/A</v>
      </c>
      <c r="G194" s="23">
        <v>3.0923707801</v>
      </c>
      <c r="H194" s="27" t="str">
        <f t="shared" si="26"/>
        <v>N/A</v>
      </c>
      <c r="I194" s="8">
        <v>-7.18</v>
      </c>
      <c r="J194" s="8">
        <v>-31.6</v>
      </c>
      <c r="K194" s="28" t="s">
        <v>734</v>
      </c>
      <c r="L194" s="105" t="str">
        <f t="shared" si="27"/>
        <v>No</v>
      </c>
    </row>
    <row r="195" spans="1:12" x14ac:dyDescent="0.2">
      <c r="A195" s="174" t="s">
        <v>1530</v>
      </c>
      <c r="B195" s="22" t="s">
        <v>213</v>
      </c>
      <c r="C195" s="23">
        <v>0.83387187409999997</v>
      </c>
      <c r="D195" s="27" t="str">
        <f t="shared" si="24"/>
        <v>N/A</v>
      </c>
      <c r="E195" s="23">
        <v>0.94201861129999998</v>
      </c>
      <c r="F195" s="27" t="str">
        <f t="shared" si="25"/>
        <v>N/A</v>
      </c>
      <c r="G195" s="23">
        <v>0.63630284569999995</v>
      </c>
      <c r="H195" s="27" t="str">
        <f t="shared" si="26"/>
        <v>N/A</v>
      </c>
      <c r="I195" s="8">
        <v>12.97</v>
      </c>
      <c r="J195" s="8">
        <v>-32.5</v>
      </c>
      <c r="K195" s="28" t="s">
        <v>734</v>
      </c>
      <c r="L195" s="105" t="str">
        <f t="shared" si="27"/>
        <v>No</v>
      </c>
    </row>
    <row r="196" spans="1:12" x14ac:dyDescent="0.2">
      <c r="A196" s="174" t="s">
        <v>1531</v>
      </c>
      <c r="B196" s="22" t="s">
        <v>213</v>
      </c>
      <c r="C196" s="23">
        <v>8.4943264227000004</v>
      </c>
      <c r="D196" s="27" t="str">
        <f t="shared" si="24"/>
        <v>N/A</v>
      </c>
      <c r="E196" s="23">
        <v>8.0296858360000005</v>
      </c>
      <c r="F196" s="27" t="str">
        <f t="shared" si="25"/>
        <v>N/A</v>
      </c>
      <c r="G196" s="23">
        <v>5.7048080341</v>
      </c>
      <c r="H196" s="27" t="str">
        <f t="shared" si="26"/>
        <v>N/A</v>
      </c>
      <c r="I196" s="8">
        <v>-5.47</v>
      </c>
      <c r="J196" s="8">
        <v>-29</v>
      </c>
      <c r="K196" s="28" t="s">
        <v>734</v>
      </c>
      <c r="L196" s="105" t="str">
        <f t="shared" si="27"/>
        <v>Yes</v>
      </c>
    </row>
    <row r="197" spans="1:12" x14ac:dyDescent="0.2">
      <c r="A197" s="174" t="s">
        <v>1532</v>
      </c>
      <c r="B197" s="22" t="s">
        <v>213</v>
      </c>
      <c r="C197" s="23">
        <v>5.0728282603999997</v>
      </c>
      <c r="D197" s="27" t="str">
        <f t="shared" si="24"/>
        <v>N/A</v>
      </c>
      <c r="E197" s="23">
        <v>4.5318859011999999</v>
      </c>
      <c r="F197" s="27" t="str">
        <f t="shared" si="25"/>
        <v>N/A</v>
      </c>
      <c r="G197" s="23">
        <v>2.9104720196999998</v>
      </c>
      <c r="H197" s="27" t="str">
        <f t="shared" si="26"/>
        <v>N/A</v>
      </c>
      <c r="I197" s="8">
        <v>-10.7</v>
      </c>
      <c r="J197" s="8">
        <v>-35.799999999999997</v>
      </c>
      <c r="K197" s="28" t="s">
        <v>734</v>
      </c>
      <c r="L197" s="105" t="str">
        <f t="shared" si="27"/>
        <v>No</v>
      </c>
    </row>
    <row r="198" spans="1:12" x14ac:dyDescent="0.2">
      <c r="A198" s="174" t="s">
        <v>1533</v>
      </c>
      <c r="B198" s="22" t="s">
        <v>213</v>
      </c>
      <c r="C198" s="23">
        <v>3.5796162646999998</v>
      </c>
      <c r="D198" s="27" t="str">
        <f t="shared" si="24"/>
        <v>N/A</v>
      </c>
      <c r="E198" s="23">
        <v>3.4954122086999999</v>
      </c>
      <c r="F198" s="27" t="str">
        <f t="shared" si="25"/>
        <v>N/A</v>
      </c>
      <c r="G198" s="23">
        <v>2.3730972731</v>
      </c>
      <c r="H198" s="27" t="str">
        <f t="shared" si="26"/>
        <v>N/A</v>
      </c>
      <c r="I198" s="8">
        <v>-2.35</v>
      </c>
      <c r="J198" s="8">
        <v>-32.1</v>
      </c>
      <c r="K198" s="28" t="s">
        <v>734</v>
      </c>
      <c r="L198" s="105" t="str">
        <f t="shared" si="27"/>
        <v>No</v>
      </c>
    </row>
    <row r="199" spans="1:12" x14ac:dyDescent="0.2">
      <c r="A199" s="168" t="s">
        <v>1534</v>
      </c>
      <c r="B199" s="22" t="s">
        <v>213</v>
      </c>
      <c r="C199" s="23">
        <v>205.02953145000001</v>
      </c>
      <c r="D199" s="27" t="str">
        <f t="shared" si="24"/>
        <v>N/A</v>
      </c>
      <c r="E199" s="23">
        <v>197.22334018999999</v>
      </c>
      <c r="F199" s="27" t="str">
        <f t="shared" si="25"/>
        <v>N/A</v>
      </c>
      <c r="G199" s="23">
        <v>189.59207529</v>
      </c>
      <c r="H199" s="27" t="str">
        <f t="shared" si="26"/>
        <v>N/A</v>
      </c>
      <c r="I199" s="8">
        <v>-3.81</v>
      </c>
      <c r="J199" s="8">
        <v>-3.87</v>
      </c>
      <c r="K199" s="28" t="s">
        <v>734</v>
      </c>
      <c r="L199" s="105" t="str">
        <f t="shared" si="27"/>
        <v>Yes</v>
      </c>
    </row>
    <row r="200" spans="1:12" x14ac:dyDescent="0.2">
      <c r="A200" s="174" t="s">
        <v>1535</v>
      </c>
      <c r="B200" s="22" t="s">
        <v>213</v>
      </c>
      <c r="C200" s="23">
        <v>232.83042861000001</v>
      </c>
      <c r="D200" s="27" t="str">
        <f t="shared" si="24"/>
        <v>N/A</v>
      </c>
      <c r="E200" s="23">
        <v>223.20097142</v>
      </c>
      <c r="F200" s="27" t="str">
        <f t="shared" si="25"/>
        <v>N/A</v>
      </c>
      <c r="G200" s="23">
        <v>214.95527378</v>
      </c>
      <c r="H200" s="27" t="str">
        <f t="shared" si="26"/>
        <v>N/A</v>
      </c>
      <c r="I200" s="8">
        <v>-4.1399999999999997</v>
      </c>
      <c r="J200" s="8">
        <v>-3.69</v>
      </c>
      <c r="K200" s="28" t="s">
        <v>734</v>
      </c>
      <c r="L200" s="105" t="str">
        <f t="shared" si="27"/>
        <v>Yes</v>
      </c>
    </row>
    <row r="201" spans="1:12" x14ac:dyDescent="0.2">
      <c r="A201" s="174" t="s">
        <v>1536</v>
      </c>
      <c r="B201" s="22" t="s">
        <v>213</v>
      </c>
      <c r="C201" s="23">
        <v>233.9969112</v>
      </c>
      <c r="D201" s="27" t="str">
        <f t="shared" si="24"/>
        <v>N/A</v>
      </c>
      <c r="E201" s="23">
        <v>226.05811863</v>
      </c>
      <c r="F201" s="27" t="str">
        <f t="shared" si="25"/>
        <v>N/A</v>
      </c>
      <c r="G201" s="23">
        <v>211.96336995999999</v>
      </c>
      <c r="H201" s="27" t="str">
        <f t="shared" si="26"/>
        <v>N/A</v>
      </c>
      <c r="I201" s="8">
        <v>-3.39</v>
      </c>
      <c r="J201" s="8">
        <v>-6.24</v>
      </c>
      <c r="K201" s="28" t="s">
        <v>734</v>
      </c>
      <c r="L201" s="105" t="str">
        <f t="shared" si="27"/>
        <v>Yes</v>
      </c>
    </row>
    <row r="202" spans="1:12" x14ac:dyDescent="0.2">
      <c r="A202" s="174" t="s">
        <v>1537</v>
      </c>
      <c r="B202" s="22" t="s">
        <v>213</v>
      </c>
      <c r="C202" s="23">
        <v>43.858008429999998</v>
      </c>
      <c r="D202" s="27" t="str">
        <f t="shared" si="24"/>
        <v>N/A</v>
      </c>
      <c r="E202" s="23">
        <v>53.370040875000001</v>
      </c>
      <c r="F202" s="27" t="str">
        <f t="shared" si="25"/>
        <v>N/A</v>
      </c>
      <c r="G202" s="23">
        <v>53.992394504000004</v>
      </c>
      <c r="H202" s="27" t="str">
        <f t="shared" si="26"/>
        <v>N/A</v>
      </c>
      <c r="I202" s="8">
        <v>21.69</v>
      </c>
      <c r="J202" s="8">
        <v>1.1659999999999999</v>
      </c>
      <c r="K202" s="28" t="s">
        <v>734</v>
      </c>
      <c r="L202" s="105" t="str">
        <f t="shared" si="27"/>
        <v>Yes</v>
      </c>
    </row>
    <row r="203" spans="1:12" x14ac:dyDescent="0.2">
      <c r="A203" s="174" t="s">
        <v>1538</v>
      </c>
      <c r="B203" s="22" t="s">
        <v>213</v>
      </c>
      <c r="C203" s="23">
        <v>43.825000000000003</v>
      </c>
      <c r="D203" s="27" t="str">
        <f t="shared" si="24"/>
        <v>N/A</v>
      </c>
      <c r="E203" s="23">
        <v>68.744680850999998</v>
      </c>
      <c r="F203" s="27" t="str">
        <f t="shared" si="25"/>
        <v>N/A</v>
      </c>
      <c r="G203" s="23">
        <v>104.70833333</v>
      </c>
      <c r="H203" s="27" t="str">
        <f t="shared" si="26"/>
        <v>N/A</v>
      </c>
      <c r="I203" s="8">
        <v>56.86</v>
      </c>
      <c r="J203" s="8">
        <v>52.31</v>
      </c>
      <c r="K203" s="28" t="s">
        <v>734</v>
      </c>
      <c r="L203" s="105" t="str">
        <f t="shared" si="27"/>
        <v>No</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33.33</v>
      </c>
      <c r="J204" s="8">
        <v>25</v>
      </c>
      <c r="K204" s="10" t="s">
        <v>213</v>
      </c>
      <c r="L204" s="105" t="str">
        <f t="shared" ref="L204:L214" si="31">IF(J204="Div by 0", "N/A", IF(K204="N/A","N/A", IF(J204&gt;VALUE(MID(K204,1,2)), "No", IF(J204&lt;-1*VALUE(MID(K204,1,2)), "No", "Yes"))))</f>
        <v>N/A</v>
      </c>
    </row>
    <row r="205" spans="1:12" x14ac:dyDescent="0.2">
      <c r="A205" s="168" t="s">
        <v>128</v>
      </c>
      <c r="B205" s="22" t="s">
        <v>213</v>
      </c>
      <c r="C205" s="23">
        <v>23</v>
      </c>
      <c r="D205" s="27" t="str">
        <f t="shared" si="28"/>
        <v>N/A</v>
      </c>
      <c r="E205" s="23">
        <v>21</v>
      </c>
      <c r="F205" s="27" t="str">
        <f t="shared" si="29"/>
        <v>N/A</v>
      </c>
      <c r="G205" s="23">
        <v>37</v>
      </c>
      <c r="H205" s="27" t="str">
        <f t="shared" si="30"/>
        <v>N/A</v>
      </c>
      <c r="I205" s="8">
        <v>-8.6999999999999993</v>
      </c>
      <c r="J205" s="8">
        <v>76.19</v>
      </c>
      <c r="K205" s="10" t="s">
        <v>213</v>
      </c>
      <c r="L205" s="105" t="str">
        <f t="shared" si="31"/>
        <v>N/A</v>
      </c>
    </row>
    <row r="206" spans="1:12" ht="25.5" x14ac:dyDescent="0.2">
      <c r="A206" s="168" t="s">
        <v>1586</v>
      </c>
      <c r="B206" s="22" t="s">
        <v>213</v>
      </c>
      <c r="C206" s="23">
        <v>11</v>
      </c>
      <c r="D206" s="27" t="str">
        <f t="shared" si="28"/>
        <v>N/A</v>
      </c>
      <c r="E206" s="23">
        <v>11</v>
      </c>
      <c r="F206" s="27" t="str">
        <f t="shared" si="29"/>
        <v>N/A</v>
      </c>
      <c r="G206" s="23">
        <v>13</v>
      </c>
      <c r="H206" s="27" t="str">
        <f t="shared" si="30"/>
        <v>N/A</v>
      </c>
      <c r="I206" s="8">
        <v>-27.3</v>
      </c>
      <c r="J206" s="8">
        <v>62.5</v>
      </c>
      <c r="K206" s="10" t="s">
        <v>213</v>
      </c>
      <c r="L206" s="105" t="str">
        <f t="shared" si="31"/>
        <v>N/A</v>
      </c>
    </row>
    <row r="207" spans="1:12" ht="25.5" x14ac:dyDescent="0.2">
      <c r="A207" s="168" t="s">
        <v>1539</v>
      </c>
      <c r="B207" s="22" t="s">
        <v>213</v>
      </c>
      <c r="C207" s="23">
        <v>11</v>
      </c>
      <c r="D207" s="27" t="str">
        <f t="shared" si="28"/>
        <v>N/A</v>
      </c>
      <c r="E207" s="23">
        <v>33</v>
      </c>
      <c r="F207" s="27" t="str">
        <f t="shared" si="29"/>
        <v>N/A</v>
      </c>
      <c r="G207" s="23">
        <v>70</v>
      </c>
      <c r="H207" s="27" t="str">
        <f t="shared" si="30"/>
        <v>N/A</v>
      </c>
      <c r="I207" s="8">
        <v>1550</v>
      </c>
      <c r="J207" s="8">
        <v>112.1</v>
      </c>
      <c r="K207" s="10" t="s">
        <v>213</v>
      </c>
      <c r="L207" s="105" t="str">
        <f t="shared" si="31"/>
        <v>N/A</v>
      </c>
    </row>
    <row r="208" spans="1:12" x14ac:dyDescent="0.2">
      <c r="A208" s="168" t="s">
        <v>1587</v>
      </c>
      <c r="B208" s="22" t="s">
        <v>213</v>
      </c>
      <c r="C208" s="23">
        <v>28</v>
      </c>
      <c r="D208" s="27" t="str">
        <f t="shared" si="28"/>
        <v>N/A</v>
      </c>
      <c r="E208" s="23">
        <v>39</v>
      </c>
      <c r="F208" s="27" t="str">
        <f t="shared" si="29"/>
        <v>N/A</v>
      </c>
      <c r="G208" s="23">
        <v>50</v>
      </c>
      <c r="H208" s="27" t="str">
        <f t="shared" si="30"/>
        <v>N/A</v>
      </c>
      <c r="I208" s="8">
        <v>39.29</v>
      </c>
      <c r="J208" s="8">
        <v>28.21</v>
      </c>
      <c r="K208" s="10" t="s">
        <v>213</v>
      </c>
      <c r="L208" s="105" t="str">
        <f t="shared" si="31"/>
        <v>N/A</v>
      </c>
    </row>
    <row r="209" spans="1:12" x14ac:dyDescent="0.2">
      <c r="A209" s="168" t="s">
        <v>1588</v>
      </c>
      <c r="B209" s="22" t="s">
        <v>213</v>
      </c>
      <c r="C209" s="23">
        <v>47</v>
      </c>
      <c r="D209" s="27" t="str">
        <f t="shared" si="28"/>
        <v>N/A</v>
      </c>
      <c r="E209" s="23">
        <v>59</v>
      </c>
      <c r="F209" s="27" t="str">
        <f t="shared" si="29"/>
        <v>N/A</v>
      </c>
      <c r="G209" s="23">
        <v>58</v>
      </c>
      <c r="H209" s="27" t="str">
        <f t="shared" si="30"/>
        <v>N/A</v>
      </c>
      <c r="I209" s="8">
        <v>25.53</v>
      </c>
      <c r="J209" s="8">
        <v>-1.69</v>
      </c>
      <c r="K209" s="10" t="s">
        <v>213</v>
      </c>
      <c r="L209" s="105" t="str">
        <f t="shared" si="31"/>
        <v>N/A</v>
      </c>
    </row>
    <row r="210" spans="1:12" x14ac:dyDescent="0.2">
      <c r="A210" s="168" t="s">
        <v>125</v>
      </c>
      <c r="B210" s="22" t="s">
        <v>213</v>
      </c>
      <c r="C210" s="29">
        <v>2824917</v>
      </c>
      <c r="D210" s="27" t="str">
        <f t="shared" si="28"/>
        <v>N/A</v>
      </c>
      <c r="E210" s="29">
        <v>3725907</v>
      </c>
      <c r="F210" s="27" t="str">
        <f t="shared" si="29"/>
        <v>N/A</v>
      </c>
      <c r="G210" s="29">
        <v>2006807</v>
      </c>
      <c r="H210" s="27" t="str">
        <f t="shared" si="30"/>
        <v>N/A</v>
      </c>
      <c r="I210" s="8">
        <v>31.89</v>
      </c>
      <c r="J210" s="8">
        <v>-46.1</v>
      </c>
      <c r="K210" s="10" t="s">
        <v>213</v>
      </c>
      <c r="L210" s="105" t="str">
        <f t="shared" si="31"/>
        <v>N/A</v>
      </c>
    </row>
    <row r="211" spans="1:12" x14ac:dyDescent="0.2">
      <c r="A211" s="168" t="s">
        <v>1589</v>
      </c>
      <c r="B211" s="22" t="s">
        <v>213</v>
      </c>
      <c r="C211" s="29">
        <v>807812</v>
      </c>
      <c r="D211" s="27" t="str">
        <f t="shared" si="28"/>
        <v>N/A</v>
      </c>
      <c r="E211" s="29">
        <v>935667</v>
      </c>
      <c r="F211" s="27" t="str">
        <f t="shared" si="29"/>
        <v>N/A</v>
      </c>
      <c r="G211" s="29">
        <v>1844739</v>
      </c>
      <c r="H211" s="27" t="str">
        <f t="shared" si="30"/>
        <v>N/A</v>
      </c>
      <c r="I211" s="8">
        <v>15.83</v>
      </c>
      <c r="J211" s="8">
        <v>97.16</v>
      </c>
      <c r="K211" s="10" t="s">
        <v>213</v>
      </c>
      <c r="L211" s="105" t="str">
        <f t="shared" si="31"/>
        <v>N/A</v>
      </c>
    </row>
    <row r="212" spans="1:12" x14ac:dyDescent="0.2">
      <c r="A212" s="168" t="s">
        <v>1540</v>
      </c>
      <c r="B212" s="22" t="s">
        <v>213</v>
      </c>
      <c r="C212" s="29">
        <v>205193</v>
      </c>
      <c r="D212" s="27" t="str">
        <f t="shared" si="28"/>
        <v>N/A</v>
      </c>
      <c r="E212" s="29">
        <v>206225</v>
      </c>
      <c r="F212" s="27" t="str">
        <f t="shared" si="29"/>
        <v>N/A</v>
      </c>
      <c r="G212" s="29">
        <v>308947</v>
      </c>
      <c r="H212" s="27" t="str">
        <f t="shared" si="30"/>
        <v>N/A</v>
      </c>
      <c r="I212" s="8">
        <v>0.50290000000000001</v>
      </c>
      <c r="J212" s="8">
        <v>49.81</v>
      </c>
      <c r="K212" s="10" t="s">
        <v>213</v>
      </c>
      <c r="L212" s="105" t="str">
        <f t="shared" si="31"/>
        <v>N/A</v>
      </c>
    </row>
    <row r="213" spans="1:12" x14ac:dyDescent="0.2">
      <c r="A213" s="168" t="s">
        <v>1590</v>
      </c>
      <c r="B213" s="22" t="s">
        <v>213</v>
      </c>
      <c r="C213" s="29">
        <v>2678992</v>
      </c>
      <c r="D213" s="27" t="str">
        <f t="shared" si="28"/>
        <v>N/A</v>
      </c>
      <c r="E213" s="29">
        <v>3227952</v>
      </c>
      <c r="F213" s="27" t="str">
        <f t="shared" si="29"/>
        <v>N/A</v>
      </c>
      <c r="G213" s="29">
        <v>1298880</v>
      </c>
      <c r="H213" s="27" t="str">
        <f t="shared" si="30"/>
        <v>N/A</v>
      </c>
      <c r="I213" s="8">
        <v>20.49</v>
      </c>
      <c r="J213" s="8">
        <v>-59.8</v>
      </c>
      <c r="K213" s="10" t="s">
        <v>213</v>
      </c>
      <c r="L213" s="105" t="str">
        <f t="shared" si="31"/>
        <v>N/A</v>
      </c>
    </row>
    <row r="214" spans="1:12" x14ac:dyDescent="0.2">
      <c r="A214" s="174" t="s">
        <v>1591</v>
      </c>
      <c r="B214" s="22" t="s">
        <v>213</v>
      </c>
      <c r="C214" s="29">
        <v>399419</v>
      </c>
      <c r="D214" s="27" t="str">
        <f t="shared" si="28"/>
        <v>N/A</v>
      </c>
      <c r="E214" s="29">
        <v>490684</v>
      </c>
      <c r="F214" s="27" t="str">
        <f t="shared" si="29"/>
        <v>N/A</v>
      </c>
      <c r="G214" s="29">
        <v>422623</v>
      </c>
      <c r="H214" s="27" t="str">
        <f t="shared" si="30"/>
        <v>N/A</v>
      </c>
      <c r="I214" s="8">
        <v>22.85</v>
      </c>
      <c r="J214" s="8">
        <v>-13.9</v>
      </c>
      <c r="K214" s="10" t="s">
        <v>213</v>
      </c>
      <c r="L214" s="105" t="str">
        <f t="shared" si="31"/>
        <v>N/A</v>
      </c>
    </row>
    <row r="215" spans="1:12" ht="25.5" x14ac:dyDescent="0.2">
      <c r="A215" s="168" t="s">
        <v>1354</v>
      </c>
      <c r="B215" s="22" t="s">
        <v>213</v>
      </c>
      <c r="C215" s="29">
        <v>23036116</v>
      </c>
      <c r="D215" s="27" t="str">
        <f t="shared" ref="D215:D229" si="32">IF($B215="N/A","N/A",IF(C215&gt;10,"No",IF(C215&lt;-10,"No","Yes")))</f>
        <v>N/A</v>
      </c>
      <c r="E215" s="29">
        <v>23252606</v>
      </c>
      <c r="F215" s="27" t="str">
        <f t="shared" ref="F215:F229" si="33">IF($B215="N/A","N/A",IF(E215&gt;10,"No",IF(E215&lt;-10,"No","Yes")))</f>
        <v>N/A</v>
      </c>
      <c r="G215" s="29">
        <v>21668822</v>
      </c>
      <c r="H215" s="27" t="str">
        <f t="shared" ref="H215:H229" si="34">IF($B215="N/A","N/A",IF(G215&gt;10,"No",IF(G215&lt;-10,"No","Yes")))</f>
        <v>N/A</v>
      </c>
      <c r="I215" s="8">
        <v>0.93979999999999997</v>
      </c>
      <c r="J215" s="8">
        <v>-6.81</v>
      </c>
      <c r="K215" s="28" t="s">
        <v>734</v>
      </c>
      <c r="L215" s="105" t="str">
        <f t="shared" ref="L215:L229" si="35">IF(J215="Div by 0", "N/A", IF(K215="N/A","N/A", IF(J215&gt;VALUE(MID(K215,1,2)), "No", IF(J215&lt;-1*VALUE(MID(K215,1,2)), "No", "Yes"))))</f>
        <v>Yes</v>
      </c>
    </row>
    <row r="216" spans="1:12" x14ac:dyDescent="0.2">
      <c r="A216" s="168" t="s">
        <v>646</v>
      </c>
      <c r="B216" s="22" t="s">
        <v>213</v>
      </c>
      <c r="C216" s="23">
        <v>103757</v>
      </c>
      <c r="D216" s="27" t="str">
        <f t="shared" si="32"/>
        <v>N/A</v>
      </c>
      <c r="E216" s="23">
        <v>103892</v>
      </c>
      <c r="F216" s="27" t="str">
        <f t="shared" si="33"/>
        <v>N/A</v>
      </c>
      <c r="G216" s="23">
        <v>87513</v>
      </c>
      <c r="H216" s="27" t="str">
        <f t="shared" si="34"/>
        <v>N/A</v>
      </c>
      <c r="I216" s="8">
        <v>0.13009999999999999</v>
      </c>
      <c r="J216" s="8">
        <v>-15.8</v>
      </c>
      <c r="K216" s="28" t="s">
        <v>734</v>
      </c>
      <c r="L216" s="105" t="str">
        <f t="shared" si="35"/>
        <v>Yes</v>
      </c>
    </row>
    <row r="217" spans="1:12" ht="25.5" x14ac:dyDescent="0.2">
      <c r="A217" s="168" t="s">
        <v>1355</v>
      </c>
      <c r="B217" s="22" t="s">
        <v>213</v>
      </c>
      <c r="C217" s="29">
        <v>222.01987335999999</v>
      </c>
      <c r="D217" s="27" t="str">
        <f t="shared" si="32"/>
        <v>N/A</v>
      </c>
      <c r="E217" s="29">
        <v>223.81517345</v>
      </c>
      <c r="F217" s="27" t="str">
        <f t="shared" si="33"/>
        <v>N/A</v>
      </c>
      <c r="G217" s="29">
        <v>247.60689269</v>
      </c>
      <c r="H217" s="27" t="str">
        <f t="shared" si="34"/>
        <v>N/A</v>
      </c>
      <c r="I217" s="8">
        <v>0.80859999999999999</v>
      </c>
      <c r="J217" s="8">
        <v>10.63</v>
      </c>
      <c r="K217" s="28" t="s">
        <v>734</v>
      </c>
      <c r="L217" s="105" t="str">
        <f t="shared" si="35"/>
        <v>Yes</v>
      </c>
    </row>
    <row r="218" spans="1:12" ht="25.5" x14ac:dyDescent="0.2">
      <c r="A218" s="168" t="s">
        <v>1356</v>
      </c>
      <c r="B218" s="22" t="s">
        <v>213</v>
      </c>
      <c r="C218" s="29">
        <v>5856910</v>
      </c>
      <c r="D218" s="27" t="str">
        <f t="shared" si="32"/>
        <v>N/A</v>
      </c>
      <c r="E218" s="29">
        <v>5752509</v>
      </c>
      <c r="F218" s="27" t="str">
        <f t="shared" si="33"/>
        <v>N/A</v>
      </c>
      <c r="G218" s="29">
        <v>4183732</v>
      </c>
      <c r="H218" s="27" t="str">
        <f t="shared" si="34"/>
        <v>N/A</v>
      </c>
      <c r="I218" s="8">
        <v>-1.78</v>
      </c>
      <c r="J218" s="8">
        <v>-27.3</v>
      </c>
      <c r="K218" s="28" t="s">
        <v>734</v>
      </c>
      <c r="L218" s="105" t="str">
        <f t="shared" si="35"/>
        <v>Yes</v>
      </c>
    </row>
    <row r="219" spans="1:12" x14ac:dyDescent="0.2">
      <c r="A219" s="168" t="s">
        <v>513</v>
      </c>
      <c r="B219" s="22" t="s">
        <v>213</v>
      </c>
      <c r="C219" s="23">
        <v>20597</v>
      </c>
      <c r="D219" s="27" t="str">
        <f t="shared" si="32"/>
        <v>N/A</v>
      </c>
      <c r="E219" s="23">
        <v>20605</v>
      </c>
      <c r="F219" s="27" t="str">
        <f t="shared" si="33"/>
        <v>N/A</v>
      </c>
      <c r="G219" s="23">
        <v>17014</v>
      </c>
      <c r="H219" s="27" t="str">
        <f t="shared" si="34"/>
        <v>N/A</v>
      </c>
      <c r="I219" s="8">
        <v>3.8800000000000001E-2</v>
      </c>
      <c r="J219" s="8">
        <v>-17.399999999999999</v>
      </c>
      <c r="K219" s="28" t="s">
        <v>734</v>
      </c>
      <c r="L219" s="105" t="str">
        <f t="shared" si="35"/>
        <v>Yes</v>
      </c>
    </row>
    <row r="220" spans="1:12" ht="25.5" x14ac:dyDescent="0.2">
      <c r="A220" s="168" t="s">
        <v>1357</v>
      </c>
      <c r="B220" s="22" t="s">
        <v>213</v>
      </c>
      <c r="C220" s="29">
        <v>284.35743069</v>
      </c>
      <c r="D220" s="27" t="str">
        <f t="shared" si="32"/>
        <v>N/A</v>
      </c>
      <c r="E220" s="29">
        <v>279.18024751000002</v>
      </c>
      <c r="F220" s="27" t="str">
        <f t="shared" si="33"/>
        <v>N/A</v>
      </c>
      <c r="G220" s="29">
        <v>245.89937698</v>
      </c>
      <c r="H220" s="27" t="str">
        <f t="shared" si="34"/>
        <v>N/A</v>
      </c>
      <c r="I220" s="8">
        <v>-1.82</v>
      </c>
      <c r="J220" s="8">
        <v>-11.9</v>
      </c>
      <c r="K220" s="28" t="s">
        <v>734</v>
      </c>
      <c r="L220" s="105" t="str">
        <f t="shared" si="35"/>
        <v>Yes</v>
      </c>
    </row>
    <row r="221" spans="1:12" ht="25.5" x14ac:dyDescent="0.2">
      <c r="A221" s="168" t="s">
        <v>1358</v>
      </c>
      <c r="B221" s="22" t="s">
        <v>213</v>
      </c>
      <c r="C221" s="29">
        <v>27245752</v>
      </c>
      <c r="D221" s="27" t="str">
        <f t="shared" si="32"/>
        <v>N/A</v>
      </c>
      <c r="E221" s="29">
        <v>27000546</v>
      </c>
      <c r="F221" s="27" t="str">
        <f t="shared" si="33"/>
        <v>N/A</v>
      </c>
      <c r="G221" s="29">
        <v>31217929</v>
      </c>
      <c r="H221" s="27" t="str">
        <f t="shared" si="34"/>
        <v>N/A</v>
      </c>
      <c r="I221" s="8">
        <v>-0.9</v>
      </c>
      <c r="J221" s="8">
        <v>15.62</v>
      </c>
      <c r="K221" s="28" t="s">
        <v>734</v>
      </c>
      <c r="L221" s="105" t="str">
        <f t="shared" si="35"/>
        <v>Yes</v>
      </c>
    </row>
    <row r="222" spans="1:12" x14ac:dyDescent="0.2">
      <c r="A222" s="168" t="s">
        <v>514</v>
      </c>
      <c r="B222" s="22" t="s">
        <v>213</v>
      </c>
      <c r="C222" s="23">
        <v>53377</v>
      </c>
      <c r="D222" s="27" t="str">
        <f t="shared" si="32"/>
        <v>N/A</v>
      </c>
      <c r="E222" s="23">
        <v>55819</v>
      </c>
      <c r="F222" s="27" t="str">
        <f t="shared" si="33"/>
        <v>N/A</v>
      </c>
      <c r="G222" s="23">
        <v>63588</v>
      </c>
      <c r="H222" s="27" t="str">
        <f t="shared" si="34"/>
        <v>N/A</v>
      </c>
      <c r="I222" s="8">
        <v>4.5750000000000002</v>
      </c>
      <c r="J222" s="8">
        <v>13.92</v>
      </c>
      <c r="K222" s="28" t="s">
        <v>734</v>
      </c>
      <c r="L222" s="105" t="str">
        <f t="shared" si="35"/>
        <v>Yes</v>
      </c>
    </row>
    <row r="223" spans="1:12" ht="25.5" x14ac:dyDescent="0.2">
      <c r="A223" s="168" t="s">
        <v>1359</v>
      </c>
      <c r="B223" s="22" t="s">
        <v>213</v>
      </c>
      <c r="C223" s="29">
        <v>510.43992730999997</v>
      </c>
      <c r="D223" s="27" t="str">
        <f t="shared" si="32"/>
        <v>N/A</v>
      </c>
      <c r="E223" s="29">
        <v>483.71604651000001</v>
      </c>
      <c r="F223" s="27" t="str">
        <f t="shared" si="33"/>
        <v>N/A</v>
      </c>
      <c r="G223" s="29">
        <v>490.94057055000002</v>
      </c>
      <c r="H223" s="27" t="str">
        <f t="shared" si="34"/>
        <v>N/A</v>
      </c>
      <c r="I223" s="8">
        <v>-5.24</v>
      </c>
      <c r="J223" s="8">
        <v>1.494</v>
      </c>
      <c r="K223" s="28" t="s">
        <v>734</v>
      </c>
      <c r="L223" s="105" t="str">
        <f t="shared" si="35"/>
        <v>Yes</v>
      </c>
    </row>
    <row r="224" spans="1:12" ht="25.5" x14ac:dyDescent="0.2">
      <c r="A224" s="168" t="s">
        <v>1360</v>
      </c>
      <c r="B224" s="22" t="s">
        <v>213</v>
      </c>
      <c r="C224" s="29">
        <v>71085446</v>
      </c>
      <c r="D224" s="27" t="str">
        <f t="shared" si="32"/>
        <v>N/A</v>
      </c>
      <c r="E224" s="29">
        <v>74243896</v>
      </c>
      <c r="F224" s="27" t="str">
        <f t="shared" si="33"/>
        <v>N/A</v>
      </c>
      <c r="G224" s="29">
        <v>53029011</v>
      </c>
      <c r="H224" s="27" t="str">
        <f t="shared" si="34"/>
        <v>N/A</v>
      </c>
      <c r="I224" s="8">
        <v>4.4429999999999996</v>
      </c>
      <c r="J224" s="8">
        <v>-28.6</v>
      </c>
      <c r="K224" s="28" t="s">
        <v>734</v>
      </c>
      <c r="L224" s="105" t="str">
        <f t="shared" si="35"/>
        <v>Yes</v>
      </c>
    </row>
    <row r="225" spans="1:12" x14ac:dyDescent="0.2">
      <c r="A225" s="168" t="s">
        <v>515</v>
      </c>
      <c r="B225" s="22" t="s">
        <v>213</v>
      </c>
      <c r="C225" s="23">
        <v>57986</v>
      </c>
      <c r="D225" s="27" t="str">
        <f t="shared" si="32"/>
        <v>N/A</v>
      </c>
      <c r="E225" s="23">
        <v>59642</v>
      </c>
      <c r="F225" s="27" t="str">
        <f t="shared" si="33"/>
        <v>N/A</v>
      </c>
      <c r="G225" s="23">
        <v>49435</v>
      </c>
      <c r="H225" s="27" t="str">
        <f t="shared" si="34"/>
        <v>N/A</v>
      </c>
      <c r="I225" s="8">
        <v>2.8559999999999999</v>
      </c>
      <c r="J225" s="8">
        <v>-17.100000000000001</v>
      </c>
      <c r="K225" s="28" t="s">
        <v>734</v>
      </c>
      <c r="L225" s="105" t="str">
        <f t="shared" si="35"/>
        <v>Yes</v>
      </c>
    </row>
    <row r="226" spans="1:12" ht="25.5" x14ac:dyDescent="0.2">
      <c r="A226" s="168" t="s">
        <v>1361</v>
      </c>
      <c r="B226" s="22" t="s">
        <v>213</v>
      </c>
      <c r="C226" s="29">
        <v>1225.9070465</v>
      </c>
      <c r="D226" s="27" t="str">
        <f t="shared" si="32"/>
        <v>N/A</v>
      </c>
      <c r="E226" s="29">
        <v>1244.8257268</v>
      </c>
      <c r="F226" s="27" t="str">
        <f t="shared" si="33"/>
        <v>N/A</v>
      </c>
      <c r="G226" s="29">
        <v>1072.7017498</v>
      </c>
      <c r="H226" s="27" t="str">
        <f t="shared" si="34"/>
        <v>N/A</v>
      </c>
      <c r="I226" s="8">
        <v>1.5429999999999999</v>
      </c>
      <c r="J226" s="8">
        <v>-13.8</v>
      </c>
      <c r="K226" s="28" t="s">
        <v>734</v>
      </c>
      <c r="L226" s="105" t="str">
        <f t="shared" si="35"/>
        <v>Yes</v>
      </c>
    </row>
    <row r="227" spans="1:12" ht="25.5" x14ac:dyDescent="0.2">
      <c r="A227" s="168" t="s">
        <v>1362</v>
      </c>
      <c r="B227" s="22" t="s">
        <v>213</v>
      </c>
      <c r="C227" s="29">
        <v>448939373</v>
      </c>
      <c r="D227" s="27" t="str">
        <f t="shared" si="32"/>
        <v>N/A</v>
      </c>
      <c r="E227" s="29">
        <v>465250823</v>
      </c>
      <c r="F227" s="27" t="str">
        <f t="shared" si="33"/>
        <v>N/A</v>
      </c>
      <c r="G227" s="29">
        <v>468089483</v>
      </c>
      <c r="H227" s="27" t="str">
        <f t="shared" si="34"/>
        <v>N/A</v>
      </c>
      <c r="I227" s="8">
        <v>3.633</v>
      </c>
      <c r="J227" s="8">
        <v>0.61009999999999998</v>
      </c>
      <c r="K227" s="28" t="s">
        <v>734</v>
      </c>
      <c r="L227" s="105" t="str">
        <f t="shared" si="35"/>
        <v>Yes</v>
      </c>
    </row>
    <row r="228" spans="1:12" ht="25.5" x14ac:dyDescent="0.2">
      <c r="A228" s="168" t="s">
        <v>516</v>
      </c>
      <c r="B228" s="22" t="s">
        <v>213</v>
      </c>
      <c r="C228" s="23">
        <v>25994</v>
      </c>
      <c r="D228" s="27" t="str">
        <f t="shared" si="32"/>
        <v>N/A</v>
      </c>
      <c r="E228" s="23">
        <v>26015</v>
      </c>
      <c r="F228" s="27" t="str">
        <f t="shared" si="33"/>
        <v>N/A</v>
      </c>
      <c r="G228" s="23">
        <v>26613</v>
      </c>
      <c r="H228" s="27" t="str">
        <f t="shared" si="34"/>
        <v>N/A</v>
      </c>
      <c r="I228" s="8">
        <v>8.0799999999999997E-2</v>
      </c>
      <c r="J228" s="8">
        <v>2.2989999999999999</v>
      </c>
      <c r="K228" s="28" t="s">
        <v>734</v>
      </c>
      <c r="L228" s="105" t="str">
        <f t="shared" si="35"/>
        <v>Yes</v>
      </c>
    </row>
    <row r="229" spans="1:12" ht="25.5" x14ac:dyDescent="0.2">
      <c r="A229" s="168" t="s">
        <v>1363</v>
      </c>
      <c r="B229" s="22" t="s">
        <v>213</v>
      </c>
      <c r="C229" s="29">
        <v>17270.884549999999</v>
      </c>
      <c r="D229" s="27" t="str">
        <f t="shared" si="32"/>
        <v>N/A</v>
      </c>
      <c r="E229" s="29">
        <v>17883.944763</v>
      </c>
      <c r="F229" s="27" t="str">
        <f t="shared" si="33"/>
        <v>N/A</v>
      </c>
      <c r="G229" s="29">
        <v>17588.752978</v>
      </c>
      <c r="H229" s="27" t="str">
        <f t="shared" si="34"/>
        <v>N/A</v>
      </c>
      <c r="I229" s="8">
        <v>3.55</v>
      </c>
      <c r="J229" s="8">
        <v>-1.65</v>
      </c>
      <c r="K229" s="28" t="s">
        <v>734</v>
      </c>
      <c r="L229" s="105" t="str">
        <f t="shared" si="35"/>
        <v>Yes</v>
      </c>
    </row>
    <row r="230" spans="1:12" x14ac:dyDescent="0.2">
      <c r="A230" s="137" t="s">
        <v>1364</v>
      </c>
      <c r="B230" s="22" t="s">
        <v>213</v>
      </c>
      <c r="C230" s="32">
        <v>485480076</v>
      </c>
      <c r="D230" s="27" t="str">
        <f t="shared" ref="D230:D253" si="36">IF($B230="N/A","N/A",IF(C230&gt;10,"No",IF(C230&lt;-10,"No","Yes")))</f>
        <v>N/A</v>
      </c>
      <c r="E230" s="32">
        <v>500094922</v>
      </c>
      <c r="F230" s="27" t="str">
        <f t="shared" ref="F230:F253" si="37">IF($B230="N/A","N/A",IF(E230&gt;10,"No",IF(E230&lt;-10,"No","Yes")))</f>
        <v>N/A</v>
      </c>
      <c r="G230" s="32">
        <v>499513928</v>
      </c>
      <c r="H230" s="27" t="str">
        <f t="shared" ref="H230:H253" si="38">IF($B230="N/A","N/A",IF(G230&gt;10,"No",IF(G230&lt;-10,"No","Yes")))</f>
        <v>N/A</v>
      </c>
      <c r="I230" s="8">
        <v>3.01</v>
      </c>
      <c r="J230" s="8">
        <v>-0.11600000000000001</v>
      </c>
      <c r="K230" s="28" t="s">
        <v>734</v>
      </c>
      <c r="L230" s="105" t="str">
        <f t="shared" ref="L230:L253" si="39">IF(J230="Div by 0", "N/A", IF(K230="N/A","N/A", IF(J230&gt;VALUE(MID(K230,1,2)), "No", IF(J230&lt;-1*VALUE(MID(K230,1,2)), "No", "Yes"))))</f>
        <v>Yes</v>
      </c>
    </row>
    <row r="231" spans="1:12" x14ac:dyDescent="0.2">
      <c r="A231" s="137" t="s">
        <v>1541</v>
      </c>
      <c r="B231" s="22" t="s">
        <v>213</v>
      </c>
      <c r="C231" s="31">
        <v>34725</v>
      </c>
      <c r="D231" s="31" t="str">
        <f t="shared" si="36"/>
        <v>N/A</v>
      </c>
      <c r="E231" s="31">
        <v>33786</v>
      </c>
      <c r="F231" s="31" t="str">
        <f t="shared" si="37"/>
        <v>N/A</v>
      </c>
      <c r="G231" s="31">
        <v>33457</v>
      </c>
      <c r="H231" s="27" t="str">
        <f t="shared" si="38"/>
        <v>N/A</v>
      </c>
      <c r="I231" s="8">
        <v>-2.7</v>
      </c>
      <c r="J231" s="8">
        <v>-0.97399999999999998</v>
      </c>
      <c r="K231" s="28" t="s">
        <v>734</v>
      </c>
      <c r="L231" s="105" t="str">
        <f t="shared" si="39"/>
        <v>Yes</v>
      </c>
    </row>
    <row r="232" spans="1:12" x14ac:dyDescent="0.2">
      <c r="A232" s="137" t="s">
        <v>1542</v>
      </c>
      <c r="B232" s="22" t="s">
        <v>213</v>
      </c>
      <c r="C232" s="32">
        <v>13980.707732000001</v>
      </c>
      <c r="D232" s="27" t="str">
        <f t="shared" si="36"/>
        <v>N/A</v>
      </c>
      <c r="E232" s="32">
        <v>14801.838691000001</v>
      </c>
      <c r="F232" s="27" t="str">
        <f t="shared" si="37"/>
        <v>N/A</v>
      </c>
      <c r="G232" s="32">
        <v>14930.027437999999</v>
      </c>
      <c r="H232" s="27" t="str">
        <f t="shared" si="38"/>
        <v>N/A</v>
      </c>
      <c r="I232" s="8">
        <v>5.8730000000000002</v>
      </c>
      <c r="J232" s="8">
        <v>0.86599999999999999</v>
      </c>
      <c r="K232" s="28" t="s">
        <v>734</v>
      </c>
      <c r="L232" s="105" t="str">
        <f t="shared" si="39"/>
        <v>Yes</v>
      </c>
    </row>
    <row r="233" spans="1:12" x14ac:dyDescent="0.2">
      <c r="A233" s="175" t="s">
        <v>1543</v>
      </c>
      <c r="B233" s="22" t="s">
        <v>213</v>
      </c>
      <c r="C233" s="32">
        <v>8392.0155579999991</v>
      </c>
      <c r="D233" s="27" t="str">
        <f t="shared" si="36"/>
        <v>N/A</v>
      </c>
      <c r="E233" s="32">
        <v>8841.9493758999997</v>
      </c>
      <c r="F233" s="27" t="str">
        <f t="shared" si="37"/>
        <v>N/A</v>
      </c>
      <c r="G233" s="32">
        <v>8780.2685340999997</v>
      </c>
      <c r="H233" s="27" t="str">
        <f t="shared" si="38"/>
        <v>N/A</v>
      </c>
      <c r="I233" s="8">
        <v>5.3609999999999998</v>
      </c>
      <c r="J233" s="8">
        <v>-0.69799999999999995</v>
      </c>
      <c r="K233" s="28" t="s">
        <v>734</v>
      </c>
      <c r="L233" s="105" t="str">
        <f t="shared" si="39"/>
        <v>Yes</v>
      </c>
    </row>
    <row r="234" spans="1:12" x14ac:dyDescent="0.2">
      <c r="A234" s="175" t="s">
        <v>1544</v>
      </c>
      <c r="B234" s="22" t="s">
        <v>213</v>
      </c>
      <c r="C234" s="32">
        <v>20096.207098999999</v>
      </c>
      <c r="D234" s="27" t="str">
        <f t="shared" si="36"/>
        <v>N/A</v>
      </c>
      <c r="E234" s="32">
        <v>20840.842384</v>
      </c>
      <c r="F234" s="27" t="str">
        <f t="shared" si="37"/>
        <v>N/A</v>
      </c>
      <c r="G234" s="32">
        <v>21012.125687</v>
      </c>
      <c r="H234" s="27" t="str">
        <f t="shared" si="38"/>
        <v>N/A</v>
      </c>
      <c r="I234" s="8">
        <v>3.7050000000000001</v>
      </c>
      <c r="J234" s="8">
        <v>0.82189999999999996</v>
      </c>
      <c r="K234" s="28" t="s">
        <v>734</v>
      </c>
      <c r="L234" s="105" t="str">
        <f t="shared" si="39"/>
        <v>Yes</v>
      </c>
    </row>
    <row r="235" spans="1:12" x14ac:dyDescent="0.2">
      <c r="A235" s="175" t="s">
        <v>1545</v>
      </c>
      <c r="B235" s="22" t="s">
        <v>213</v>
      </c>
      <c r="C235" s="32">
        <v>1976.1984649000001</v>
      </c>
      <c r="D235" s="27" t="str">
        <f t="shared" si="36"/>
        <v>N/A</v>
      </c>
      <c r="E235" s="32">
        <v>2468.8879528000002</v>
      </c>
      <c r="F235" s="27" t="str">
        <f t="shared" si="37"/>
        <v>N/A</v>
      </c>
      <c r="G235" s="32">
        <v>7508.1697313000004</v>
      </c>
      <c r="H235" s="27" t="str">
        <f t="shared" si="38"/>
        <v>N/A</v>
      </c>
      <c r="I235" s="8">
        <v>24.93</v>
      </c>
      <c r="J235" s="8">
        <v>204.1</v>
      </c>
      <c r="K235" s="28" t="s">
        <v>734</v>
      </c>
      <c r="L235" s="105" t="str">
        <f t="shared" si="39"/>
        <v>No</v>
      </c>
    </row>
    <row r="236" spans="1:12" x14ac:dyDescent="0.2">
      <c r="A236" s="175" t="s">
        <v>1546</v>
      </c>
      <c r="B236" s="22" t="s">
        <v>213</v>
      </c>
      <c r="C236" s="32">
        <v>781.20384615</v>
      </c>
      <c r="D236" s="27" t="str">
        <f t="shared" si="36"/>
        <v>N/A</v>
      </c>
      <c r="E236" s="32">
        <v>781.26877469999999</v>
      </c>
      <c r="F236" s="27" t="str">
        <f t="shared" si="37"/>
        <v>N/A</v>
      </c>
      <c r="G236" s="32">
        <v>765.92231075999996</v>
      </c>
      <c r="H236" s="27" t="str">
        <f t="shared" si="38"/>
        <v>N/A</v>
      </c>
      <c r="I236" s="8">
        <v>8.3000000000000001E-3</v>
      </c>
      <c r="J236" s="8">
        <v>-1.96</v>
      </c>
      <c r="K236" s="28" t="s">
        <v>734</v>
      </c>
      <c r="L236" s="105" t="str">
        <f t="shared" si="39"/>
        <v>Yes</v>
      </c>
    </row>
    <row r="237" spans="1:12" x14ac:dyDescent="0.2">
      <c r="A237" s="168" t="s">
        <v>1547</v>
      </c>
      <c r="B237" s="22" t="s">
        <v>213</v>
      </c>
      <c r="C237" s="27">
        <v>3.7668491243000002</v>
      </c>
      <c r="D237" s="27" t="str">
        <f t="shared" si="36"/>
        <v>N/A</v>
      </c>
      <c r="E237" s="27">
        <v>3.6708950156000002</v>
      </c>
      <c r="F237" s="27" t="str">
        <f t="shared" si="37"/>
        <v>N/A</v>
      </c>
      <c r="G237" s="27">
        <v>3.5155946258999999</v>
      </c>
      <c r="H237" s="27" t="str">
        <f t="shared" si="38"/>
        <v>N/A</v>
      </c>
      <c r="I237" s="8">
        <v>-2.5499999999999998</v>
      </c>
      <c r="J237" s="8">
        <v>-4.2300000000000004</v>
      </c>
      <c r="K237" s="28" t="s">
        <v>734</v>
      </c>
      <c r="L237" s="105" t="str">
        <f t="shared" si="39"/>
        <v>Yes</v>
      </c>
    </row>
    <row r="238" spans="1:12" x14ac:dyDescent="0.2">
      <c r="A238" s="174" t="s">
        <v>1548</v>
      </c>
      <c r="B238" s="22" t="s">
        <v>213</v>
      </c>
      <c r="C238" s="27">
        <v>26.048740071000001</v>
      </c>
      <c r="D238" s="27" t="str">
        <f t="shared" si="36"/>
        <v>N/A</v>
      </c>
      <c r="E238" s="27">
        <v>26.020139707999999</v>
      </c>
      <c r="F238" s="27" t="str">
        <f t="shared" si="37"/>
        <v>N/A</v>
      </c>
      <c r="G238" s="27">
        <v>25.526881719999999</v>
      </c>
      <c r="H238" s="27" t="str">
        <f t="shared" si="38"/>
        <v>N/A</v>
      </c>
      <c r="I238" s="8">
        <v>-0.11</v>
      </c>
      <c r="J238" s="8">
        <v>-1.9</v>
      </c>
      <c r="K238" s="28" t="s">
        <v>734</v>
      </c>
      <c r="L238" s="105" t="str">
        <f t="shared" si="39"/>
        <v>Yes</v>
      </c>
    </row>
    <row r="239" spans="1:12" x14ac:dyDescent="0.2">
      <c r="A239" s="174" t="s">
        <v>1549</v>
      </c>
      <c r="B239" s="22" t="s">
        <v>213</v>
      </c>
      <c r="C239" s="27">
        <v>14.743900933999999</v>
      </c>
      <c r="D239" s="27" t="str">
        <f t="shared" si="36"/>
        <v>N/A</v>
      </c>
      <c r="E239" s="27">
        <v>14.669255876999999</v>
      </c>
      <c r="F239" s="27" t="str">
        <f t="shared" si="37"/>
        <v>N/A</v>
      </c>
      <c r="G239" s="27">
        <v>13.68541815</v>
      </c>
      <c r="H239" s="27" t="str">
        <f t="shared" si="38"/>
        <v>N/A</v>
      </c>
      <c r="I239" s="8">
        <v>-0.50600000000000001</v>
      </c>
      <c r="J239" s="8">
        <v>-6.71</v>
      </c>
      <c r="K239" s="28" t="s">
        <v>734</v>
      </c>
      <c r="L239" s="105" t="str">
        <f t="shared" si="39"/>
        <v>Yes</v>
      </c>
    </row>
    <row r="240" spans="1:12" x14ac:dyDescent="0.2">
      <c r="A240" s="174" t="s">
        <v>1550</v>
      </c>
      <c r="B240" s="22" t="s">
        <v>213</v>
      </c>
      <c r="C240" s="27">
        <v>0.3108379161</v>
      </c>
      <c r="D240" s="27" t="str">
        <f t="shared" si="36"/>
        <v>N/A</v>
      </c>
      <c r="E240" s="27">
        <v>0.2030156461</v>
      </c>
      <c r="F240" s="27" t="str">
        <f t="shared" si="37"/>
        <v>N/A</v>
      </c>
      <c r="G240" s="27">
        <v>0.22615532739999999</v>
      </c>
      <c r="H240" s="27" t="str">
        <f t="shared" si="38"/>
        <v>N/A</v>
      </c>
      <c r="I240" s="8">
        <v>-34.700000000000003</v>
      </c>
      <c r="J240" s="8">
        <v>11.4</v>
      </c>
      <c r="K240" s="28" t="s">
        <v>734</v>
      </c>
      <c r="L240" s="105" t="str">
        <f t="shared" si="39"/>
        <v>Yes</v>
      </c>
    </row>
    <row r="241" spans="1:12" x14ac:dyDescent="0.2">
      <c r="A241" s="174" t="s">
        <v>1551</v>
      </c>
      <c r="B241" s="22" t="s">
        <v>213</v>
      </c>
      <c r="C241" s="27">
        <v>0.3291076752</v>
      </c>
      <c r="D241" s="27" t="str">
        <f t="shared" si="36"/>
        <v>N/A</v>
      </c>
      <c r="E241" s="27">
        <v>0.31712009829999999</v>
      </c>
      <c r="F241" s="27" t="str">
        <f t="shared" si="37"/>
        <v>N/A</v>
      </c>
      <c r="G241" s="27">
        <v>0.34816381730000001</v>
      </c>
      <c r="H241" s="27" t="str">
        <f t="shared" si="38"/>
        <v>N/A</v>
      </c>
      <c r="I241" s="8">
        <v>-3.64</v>
      </c>
      <c r="J241" s="8">
        <v>9.7889999999999997</v>
      </c>
      <c r="K241" s="28" t="s">
        <v>734</v>
      </c>
      <c r="L241" s="105" t="str">
        <f t="shared" si="39"/>
        <v>Yes</v>
      </c>
    </row>
    <row r="242" spans="1:12" ht="25.5" x14ac:dyDescent="0.2">
      <c r="A242" s="137" t="s">
        <v>1376</v>
      </c>
      <c r="B242" s="22" t="s">
        <v>213</v>
      </c>
      <c r="C242" s="32">
        <v>448939373</v>
      </c>
      <c r="D242" s="27" t="str">
        <f t="shared" si="36"/>
        <v>N/A</v>
      </c>
      <c r="E242" s="32">
        <v>465250823</v>
      </c>
      <c r="F242" s="27" t="str">
        <f t="shared" si="37"/>
        <v>N/A</v>
      </c>
      <c r="G242" s="32">
        <v>468089483</v>
      </c>
      <c r="H242" s="27" t="str">
        <f t="shared" si="38"/>
        <v>N/A</v>
      </c>
      <c r="I242" s="8">
        <v>3.633</v>
      </c>
      <c r="J242" s="8">
        <v>0.61009999999999998</v>
      </c>
      <c r="K242" s="28" t="s">
        <v>734</v>
      </c>
      <c r="L242" s="105" t="str">
        <f t="shared" si="39"/>
        <v>Yes</v>
      </c>
    </row>
    <row r="243" spans="1:12" x14ac:dyDescent="0.2">
      <c r="A243" s="137" t="s">
        <v>1552</v>
      </c>
      <c r="B243" s="22" t="s">
        <v>213</v>
      </c>
      <c r="C243" s="31">
        <v>25994</v>
      </c>
      <c r="D243" s="31" t="str">
        <f t="shared" si="36"/>
        <v>N/A</v>
      </c>
      <c r="E243" s="31">
        <v>26016</v>
      </c>
      <c r="F243" s="31" t="str">
        <f t="shared" si="37"/>
        <v>N/A</v>
      </c>
      <c r="G243" s="31">
        <v>26614</v>
      </c>
      <c r="H243" s="27" t="str">
        <f t="shared" si="38"/>
        <v>N/A</v>
      </c>
      <c r="I243" s="8">
        <v>8.4599999999999995E-2</v>
      </c>
      <c r="J243" s="8">
        <v>2.2989999999999999</v>
      </c>
      <c r="K243" s="28" t="s">
        <v>734</v>
      </c>
      <c r="L243" s="105" t="str">
        <f t="shared" si="39"/>
        <v>Yes</v>
      </c>
    </row>
    <row r="244" spans="1:12" ht="25.5" x14ac:dyDescent="0.2">
      <c r="A244" s="137" t="s">
        <v>1553</v>
      </c>
      <c r="B244" s="22" t="s">
        <v>213</v>
      </c>
      <c r="C244" s="32">
        <v>17270.884549999999</v>
      </c>
      <c r="D244" s="27" t="str">
        <f t="shared" si="36"/>
        <v>N/A</v>
      </c>
      <c r="E244" s="32">
        <v>17883.257342000001</v>
      </c>
      <c r="F244" s="27" t="str">
        <f t="shared" si="37"/>
        <v>N/A</v>
      </c>
      <c r="G244" s="32">
        <v>17588.092094</v>
      </c>
      <c r="H244" s="27" t="str">
        <f t="shared" si="38"/>
        <v>N/A</v>
      </c>
      <c r="I244" s="8">
        <v>3.5459999999999998</v>
      </c>
      <c r="J244" s="8">
        <v>-1.65</v>
      </c>
      <c r="K244" s="28" t="s">
        <v>734</v>
      </c>
      <c r="L244" s="105" t="str">
        <f t="shared" si="39"/>
        <v>Yes</v>
      </c>
    </row>
    <row r="245" spans="1:12" ht="25.5" x14ac:dyDescent="0.2">
      <c r="A245" s="175" t="s">
        <v>1554</v>
      </c>
      <c r="B245" s="22" t="s">
        <v>213</v>
      </c>
      <c r="C245" s="32">
        <v>9078.2227970999993</v>
      </c>
      <c r="D245" s="27" t="str">
        <f t="shared" si="36"/>
        <v>N/A</v>
      </c>
      <c r="E245" s="32">
        <v>9552.5463844999995</v>
      </c>
      <c r="F245" s="27" t="str">
        <f t="shared" si="37"/>
        <v>N/A</v>
      </c>
      <c r="G245" s="32">
        <v>9406.1593453999994</v>
      </c>
      <c r="H245" s="27" t="str">
        <f t="shared" si="38"/>
        <v>N/A</v>
      </c>
      <c r="I245" s="8">
        <v>5.2249999999999996</v>
      </c>
      <c r="J245" s="8">
        <v>-1.53</v>
      </c>
      <c r="K245" s="28" t="s">
        <v>734</v>
      </c>
      <c r="L245" s="105" t="str">
        <f t="shared" si="39"/>
        <v>Yes</v>
      </c>
    </row>
    <row r="246" spans="1:12" ht="25.5" x14ac:dyDescent="0.2">
      <c r="A246" s="175" t="s">
        <v>1555</v>
      </c>
      <c r="B246" s="22" t="s">
        <v>213</v>
      </c>
      <c r="C246" s="32">
        <v>25144.709582</v>
      </c>
      <c r="D246" s="27" t="str">
        <f t="shared" si="36"/>
        <v>N/A</v>
      </c>
      <c r="E246" s="32">
        <v>25824.787864999998</v>
      </c>
      <c r="F246" s="27" t="str">
        <f t="shared" si="37"/>
        <v>N/A</v>
      </c>
      <c r="G246" s="32">
        <v>24867.529338</v>
      </c>
      <c r="H246" s="27" t="str">
        <f t="shared" si="38"/>
        <v>N/A</v>
      </c>
      <c r="I246" s="8">
        <v>2.7050000000000001</v>
      </c>
      <c r="J246" s="8">
        <v>-3.71</v>
      </c>
      <c r="K246" s="28" t="s">
        <v>734</v>
      </c>
      <c r="L246" s="105" t="str">
        <f t="shared" si="39"/>
        <v>Yes</v>
      </c>
    </row>
    <row r="247" spans="1:12" ht="25.5" x14ac:dyDescent="0.2">
      <c r="A247" s="175" t="s">
        <v>1556</v>
      </c>
      <c r="B247" s="22" t="s">
        <v>213</v>
      </c>
      <c r="C247" s="32">
        <v>39931.260869999998</v>
      </c>
      <c r="D247" s="27" t="str">
        <f t="shared" si="36"/>
        <v>N/A</v>
      </c>
      <c r="E247" s="32">
        <v>37600.095238000002</v>
      </c>
      <c r="F247" s="27" t="str">
        <f t="shared" si="37"/>
        <v>N/A</v>
      </c>
      <c r="G247" s="32">
        <v>45036.081217999999</v>
      </c>
      <c r="H247" s="27" t="str">
        <f t="shared" si="38"/>
        <v>N/A</v>
      </c>
      <c r="I247" s="8">
        <v>-5.84</v>
      </c>
      <c r="J247" s="8">
        <v>19.78</v>
      </c>
      <c r="K247" s="28" t="s">
        <v>734</v>
      </c>
      <c r="L247" s="105" t="str">
        <f t="shared" si="39"/>
        <v>Yes</v>
      </c>
    </row>
    <row r="248" spans="1:12" ht="25.5" x14ac:dyDescent="0.2">
      <c r="A248" s="175" t="s">
        <v>1557</v>
      </c>
      <c r="B248" s="22" t="s">
        <v>213</v>
      </c>
      <c r="C248" s="32">
        <v>2413.6666667</v>
      </c>
      <c r="D248" s="27" t="str">
        <f t="shared" si="36"/>
        <v>N/A</v>
      </c>
      <c r="E248" s="32">
        <v>713.5</v>
      </c>
      <c r="F248" s="27" t="str">
        <f t="shared" si="37"/>
        <v>N/A</v>
      </c>
      <c r="G248" s="32">
        <v>3951.5833333</v>
      </c>
      <c r="H248" s="27" t="str">
        <f t="shared" si="38"/>
        <v>N/A</v>
      </c>
      <c r="I248" s="8">
        <v>-70.400000000000006</v>
      </c>
      <c r="J248" s="8">
        <v>453.8</v>
      </c>
      <c r="K248" s="28" t="s">
        <v>734</v>
      </c>
      <c r="L248" s="105" t="str">
        <f t="shared" si="39"/>
        <v>No</v>
      </c>
    </row>
    <row r="249" spans="1:12" ht="25.5" x14ac:dyDescent="0.2">
      <c r="A249" s="168" t="s">
        <v>1558</v>
      </c>
      <c r="B249" s="22" t="s">
        <v>213</v>
      </c>
      <c r="C249" s="27">
        <v>2.8197401334999999</v>
      </c>
      <c r="D249" s="27" t="str">
        <f t="shared" si="36"/>
        <v>N/A</v>
      </c>
      <c r="E249" s="27">
        <v>2.8266739100999998</v>
      </c>
      <c r="F249" s="27" t="str">
        <f t="shared" si="37"/>
        <v>N/A</v>
      </c>
      <c r="G249" s="27">
        <v>2.7965458760000002</v>
      </c>
      <c r="H249" s="27" t="str">
        <f t="shared" si="38"/>
        <v>N/A</v>
      </c>
      <c r="I249" s="8">
        <v>0.24590000000000001</v>
      </c>
      <c r="J249" s="8">
        <v>-1.07</v>
      </c>
      <c r="K249" s="28" t="s">
        <v>734</v>
      </c>
      <c r="L249" s="105" t="str">
        <f t="shared" si="39"/>
        <v>Yes</v>
      </c>
    </row>
    <row r="250" spans="1:12" ht="25.5" x14ac:dyDescent="0.2">
      <c r="A250" s="174" t="s">
        <v>1559</v>
      </c>
      <c r="B250" s="22" t="s">
        <v>213</v>
      </c>
      <c r="C250" s="27">
        <v>22.975918153999999</v>
      </c>
      <c r="D250" s="27" t="str">
        <f t="shared" si="36"/>
        <v>N/A</v>
      </c>
      <c r="E250" s="27">
        <v>23.059058332999999</v>
      </c>
      <c r="F250" s="27" t="str">
        <f t="shared" si="37"/>
        <v>N/A</v>
      </c>
      <c r="G250" s="27">
        <v>22.887096774</v>
      </c>
      <c r="H250" s="27" t="str">
        <f t="shared" si="38"/>
        <v>N/A</v>
      </c>
      <c r="I250" s="8">
        <v>0.3619</v>
      </c>
      <c r="J250" s="8">
        <v>-0.746</v>
      </c>
      <c r="K250" s="28" t="s">
        <v>734</v>
      </c>
      <c r="L250" s="105" t="str">
        <f t="shared" si="39"/>
        <v>Yes</v>
      </c>
    </row>
    <row r="251" spans="1:12" ht="25.5" x14ac:dyDescent="0.2">
      <c r="A251" s="174" t="s">
        <v>1560</v>
      </c>
      <c r="B251" s="22" t="s">
        <v>213</v>
      </c>
      <c r="C251" s="27">
        <v>10.870942527</v>
      </c>
      <c r="D251" s="27" t="str">
        <f t="shared" si="36"/>
        <v>N/A</v>
      </c>
      <c r="E251" s="27">
        <v>10.977151593</v>
      </c>
      <c r="F251" s="27" t="str">
        <f t="shared" si="37"/>
        <v>N/A</v>
      </c>
      <c r="G251" s="27">
        <v>10.787245825999999</v>
      </c>
      <c r="H251" s="27" t="str">
        <f t="shared" si="38"/>
        <v>N/A</v>
      </c>
      <c r="I251" s="8">
        <v>0.97699999999999998</v>
      </c>
      <c r="J251" s="8">
        <v>-1.73</v>
      </c>
      <c r="K251" s="28" t="s">
        <v>734</v>
      </c>
      <c r="L251" s="105" t="str">
        <f t="shared" si="39"/>
        <v>Yes</v>
      </c>
    </row>
    <row r="252" spans="1:12" ht="25.5" x14ac:dyDescent="0.2">
      <c r="A252" s="174" t="s">
        <v>1561</v>
      </c>
      <c r="B252" s="22" t="s">
        <v>213</v>
      </c>
      <c r="C252" s="27">
        <v>3.9195571000000002E-3</v>
      </c>
      <c r="D252" s="27" t="str">
        <f t="shared" si="36"/>
        <v>N/A</v>
      </c>
      <c r="E252" s="27">
        <v>3.5916836999999998E-3</v>
      </c>
      <c r="F252" s="27" t="str">
        <f t="shared" si="37"/>
        <v>N/A</v>
      </c>
      <c r="G252" s="27">
        <v>3.1508203300000003E-2</v>
      </c>
      <c r="H252" s="27" t="str">
        <f t="shared" si="38"/>
        <v>N/A</v>
      </c>
      <c r="I252" s="8">
        <v>-8.3699999999999992</v>
      </c>
      <c r="J252" s="8">
        <v>777.3</v>
      </c>
      <c r="K252" s="28" t="s">
        <v>734</v>
      </c>
      <c r="L252" s="105" t="str">
        <f t="shared" si="39"/>
        <v>No</v>
      </c>
    </row>
    <row r="253" spans="1:12" ht="25.5" x14ac:dyDescent="0.2">
      <c r="A253" s="176" t="s">
        <v>1562</v>
      </c>
      <c r="B253" s="113" t="s">
        <v>213</v>
      </c>
      <c r="C253" s="145">
        <v>1.8986980999999999E-3</v>
      </c>
      <c r="D253" s="145" t="str">
        <f t="shared" si="36"/>
        <v>N/A</v>
      </c>
      <c r="E253" s="145">
        <v>1.2534391000000001E-3</v>
      </c>
      <c r="F253" s="145" t="str">
        <f t="shared" si="37"/>
        <v>N/A</v>
      </c>
      <c r="G253" s="145">
        <v>8.3226411E-3</v>
      </c>
      <c r="H253" s="145" t="str">
        <f t="shared" si="38"/>
        <v>N/A</v>
      </c>
      <c r="I253" s="146">
        <v>-34</v>
      </c>
      <c r="J253" s="146">
        <v>564</v>
      </c>
      <c r="K253" s="161" t="s">
        <v>734</v>
      </c>
      <c r="L253" s="116" t="str">
        <f t="shared" si="39"/>
        <v>No</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149867</v>
      </c>
      <c r="D7" s="19" t="str">
        <f>IF($B7="N/A","N/A",IF(C7&gt;15,"No",IF(C7&lt;-15,"No","Yes")))</f>
        <v>N/A</v>
      </c>
      <c r="E7" s="18">
        <v>145366</v>
      </c>
      <c r="F7" s="19" t="str">
        <f>IF($B7="N/A","N/A",IF(E7&gt;15,"No",IF(E7&lt;-15,"No","Yes")))</f>
        <v>N/A</v>
      </c>
      <c r="G7" s="18">
        <v>136551</v>
      </c>
      <c r="H7" s="19" t="str">
        <f>IF($B7="N/A","N/A",IF(G7&gt;15,"No",IF(G7&lt;-15,"No","Yes")))</f>
        <v>N/A</v>
      </c>
      <c r="I7" s="20">
        <v>-3</v>
      </c>
      <c r="J7" s="20">
        <v>-6.06</v>
      </c>
      <c r="K7" s="106" t="str">
        <f t="shared" ref="K7:K24" si="0">IF(J7="Div by 0", "N/A", IF(J7="N/A","N/A", IF(J7&gt;30, "No", IF(J7&lt;-30, "No", "Yes"))))</f>
        <v>Yes</v>
      </c>
    </row>
    <row r="8" spans="1:11" x14ac:dyDescent="0.2">
      <c r="A8" s="102" t="s">
        <v>361</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2" t="s">
        <v>302</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100</v>
      </c>
      <c r="D11" s="5" t="str">
        <f>IF(OR($B11="N/A",$C11="N/A"),"N/A",IF(C11&gt;100,"No",IF(C11&lt;95,"No","Yes")))</f>
        <v>Yes</v>
      </c>
      <c r="E11" s="5">
        <v>100</v>
      </c>
      <c r="F11" s="5" t="str">
        <f>IF(OR($B11="N/A",$E11="N/A"),"N/A",IF(E11&gt;100,"No",IF(E11&lt;95,"No","Yes")))</f>
        <v>Yes</v>
      </c>
      <c r="G11" s="5">
        <v>99.999267673000006</v>
      </c>
      <c r="H11" s="5" t="str">
        <f>IF($B11="N/A","N/A",IF(G11&gt;100,"No",IF(G11&lt;95,"No","Yes")))</f>
        <v>Yes</v>
      </c>
      <c r="I11" s="6">
        <v>0</v>
      </c>
      <c r="J11" s="6">
        <v>-1E-3</v>
      </c>
      <c r="K11" s="105" t="str">
        <f t="shared" si="0"/>
        <v>Yes</v>
      </c>
    </row>
    <row r="12" spans="1:11"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33.383376052999999</v>
      </c>
      <c r="H12" s="5" t="str">
        <f t="shared" ref="H12:H13" si="3">IF($B12="N/A","N/A",IF(G12&gt;100,"No",IF(G12&lt;95,"No","Yes")))</f>
        <v>N/A</v>
      </c>
      <c r="I12" s="6" t="s">
        <v>1748</v>
      </c>
      <c r="J12" s="6" t="s">
        <v>1748</v>
      </c>
      <c r="K12" s="105" t="str">
        <f t="shared" si="0"/>
        <v>N/A</v>
      </c>
    </row>
    <row r="13" spans="1:11" x14ac:dyDescent="0.2">
      <c r="A13" s="102" t="s">
        <v>813</v>
      </c>
      <c r="B13" s="22" t="s">
        <v>214</v>
      </c>
      <c r="C13" s="5">
        <v>100</v>
      </c>
      <c r="D13" s="5" t="str">
        <f t="shared" si="1"/>
        <v>Yes</v>
      </c>
      <c r="E13" s="5">
        <v>100</v>
      </c>
      <c r="F13" s="5" t="str">
        <f t="shared" si="2"/>
        <v>Yes</v>
      </c>
      <c r="G13" s="5">
        <v>99.999267673000006</v>
      </c>
      <c r="H13" s="5" t="str">
        <f t="shared" si="3"/>
        <v>Yes</v>
      </c>
      <c r="I13" s="6">
        <v>0</v>
      </c>
      <c r="J13" s="6">
        <v>-1E-3</v>
      </c>
      <c r="K13" s="105" t="str">
        <f t="shared" si="0"/>
        <v>Yes</v>
      </c>
    </row>
    <row r="14" spans="1:11" x14ac:dyDescent="0.2">
      <c r="A14" s="103" t="s">
        <v>305</v>
      </c>
      <c r="B14" s="22" t="s">
        <v>213</v>
      </c>
      <c r="C14" s="23">
        <v>149867</v>
      </c>
      <c r="D14" s="5" t="str">
        <f>IF($B14="N/A","N/A",IF(C14&gt;15,"No",IF(C14&lt;-15,"No","Yes")))</f>
        <v>N/A</v>
      </c>
      <c r="E14" s="23">
        <v>145366</v>
      </c>
      <c r="F14" s="5" t="str">
        <f>IF($B14="N/A","N/A",IF(E14&gt;15,"No",IF(E14&lt;-15,"No","Yes")))</f>
        <v>N/A</v>
      </c>
      <c r="G14" s="23">
        <v>136551</v>
      </c>
      <c r="H14" s="5" t="str">
        <f>IF($B14="N/A","N/A",IF(G14&gt;15,"No",IF(G14&lt;-15,"No","Yes")))</f>
        <v>N/A</v>
      </c>
      <c r="I14" s="6">
        <v>-3</v>
      </c>
      <c r="J14" s="6">
        <v>-6.06</v>
      </c>
      <c r="K14" s="105" t="str">
        <f t="shared" si="0"/>
        <v>Yes</v>
      </c>
    </row>
    <row r="15" spans="1:11" x14ac:dyDescent="0.2">
      <c r="A15" s="102" t="s">
        <v>432</v>
      </c>
      <c r="B15" s="22" t="s">
        <v>215</v>
      </c>
      <c r="C15" s="5">
        <v>20.488166174</v>
      </c>
      <c r="D15" s="5" t="str">
        <f>IF($B15="N/A","N/A",IF(C15&gt;20,"No",IF(C15&lt;5,"No","Yes")))</f>
        <v>No</v>
      </c>
      <c r="E15" s="5">
        <v>20.368586876999998</v>
      </c>
      <c r="F15" s="5" t="str">
        <f>IF($B15="N/A","N/A",IF(E15&gt;20,"No",IF(E15&lt;5,"No","Yes")))</f>
        <v>No</v>
      </c>
      <c r="G15" s="5">
        <v>20.869858147999999</v>
      </c>
      <c r="H15" s="5" t="str">
        <f>IF($B15="N/A","N/A",IF(G15&gt;20,"No",IF(G15&lt;5,"No","Yes")))</f>
        <v>No</v>
      </c>
      <c r="I15" s="6">
        <v>-0.58399999999999996</v>
      </c>
      <c r="J15" s="6">
        <v>2.4609999999999999</v>
      </c>
      <c r="K15" s="105" t="str">
        <f t="shared" si="0"/>
        <v>Yes</v>
      </c>
    </row>
    <row r="16" spans="1:11" x14ac:dyDescent="0.2">
      <c r="A16" s="102" t="s">
        <v>433</v>
      </c>
      <c r="B16" s="22" t="s">
        <v>213</v>
      </c>
      <c r="C16" s="5">
        <v>79.511833826</v>
      </c>
      <c r="D16" s="5" t="str">
        <f>IF($B16="N/A","N/A",IF(C16&gt;15,"No",IF(C16&lt;-15,"No","Yes")))</f>
        <v>N/A</v>
      </c>
      <c r="E16" s="5">
        <v>79.631413123000002</v>
      </c>
      <c r="F16" s="5" t="str">
        <f>IF($B16="N/A","N/A",IF(E16&gt;15,"No",IF(E16&lt;-15,"No","Yes")))</f>
        <v>N/A</v>
      </c>
      <c r="G16" s="5">
        <v>79.130141851999994</v>
      </c>
      <c r="H16" s="5" t="str">
        <f>IF($B16="N/A","N/A",IF(G16&gt;15,"No",IF(G16&lt;-15,"No","Yes")))</f>
        <v>N/A</v>
      </c>
      <c r="I16" s="6">
        <v>0.15040000000000001</v>
      </c>
      <c r="J16" s="6">
        <v>-0.629</v>
      </c>
      <c r="K16" s="105" t="str">
        <f t="shared" si="0"/>
        <v>Yes</v>
      </c>
    </row>
    <row r="17" spans="1:11" x14ac:dyDescent="0.2">
      <c r="A17" s="102" t="s">
        <v>434</v>
      </c>
      <c r="B17" s="22" t="s">
        <v>213</v>
      </c>
      <c r="C17" s="5">
        <v>1.9050224532</v>
      </c>
      <c r="D17" s="5" t="str">
        <f>IF($B17="N/A","N/A",IF(C17&gt;15,"No",IF(C17&lt;-15,"No","Yes")))</f>
        <v>N/A</v>
      </c>
      <c r="E17" s="5">
        <v>8.0328274837000002</v>
      </c>
      <c r="F17" s="5" t="str">
        <f>IF($B17="N/A","N/A",IF(E17&gt;15,"No",IF(E17&lt;-15,"No","Yes")))</f>
        <v>N/A</v>
      </c>
      <c r="G17" s="5">
        <v>8.5967880132999994</v>
      </c>
      <c r="H17" s="5" t="str">
        <f>IF($B17="N/A","N/A",IF(G17&gt;15,"No",IF(G17&lt;-15,"No","Yes")))</f>
        <v>N/A</v>
      </c>
      <c r="I17" s="6">
        <v>321.7</v>
      </c>
      <c r="J17" s="6">
        <v>7.0209999999999999</v>
      </c>
      <c r="K17" s="105" t="str">
        <f t="shared" si="0"/>
        <v>Yes</v>
      </c>
    </row>
    <row r="18" spans="1:11" x14ac:dyDescent="0.2">
      <c r="A18" s="102" t="s">
        <v>814</v>
      </c>
      <c r="B18" s="22" t="s">
        <v>213</v>
      </c>
      <c r="C18" s="64">
        <v>4364.1148862</v>
      </c>
      <c r="D18" s="5" t="str">
        <f>IF($B18="N/A","N/A",IF(C18&gt;15,"No",IF(C18&lt;-15,"No","Yes")))</f>
        <v>N/A</v>
      </c>
      <c r="E18" s="64">
        <v>5873.4090948000003</v>
      </c>
      <c r="F18" s="5" t="str">
        <f>IF($B18="N/A","N/A",IF(E18&gt;15,"No",IF(E18&lt;-15,"No","Yes")))</f>
        <v>N/A</v>
      </c>
      <c r="G18" s="64">
        <v>5933.7590084000003</v>
      </c>
      <c r="H18" s="5" t="str">
        <f>IF($B18="N/A","N/A",IF(G18&gt;15,"No",IF(G18&lt;-15,"No","Yes")))</f>
        <v>N/A</v>
      </c>
      <c r="I18" s="6">
        <v>34.58</v>
      </c>
      <c r="J18" s="6">
        <v>1.028</v>
      </c>
      <c r="K18" s="105" t="str">
        <f t="shared" si="0"/>
        <v>Yes</v>
      </c>
    </row>
    <row r="19" spans="1:11" x14ac:dyDescent="0.2">
      <c r="A19" s="104" t="s">
        <v>306</v>
      </c>
      <c r="B19" s="22" t="s">
        <v>213</v>
      </c>
      <c r="C19" s="23">
        <v>2622</v>
      </c>
      <c r="D19" s="22" t="s">
        <v>213</v>
      </c>
      <c r="E19" s="23">
        <v>2754</v>
      </c>
      <c r="F19" s="22" t="s">
        <v>213</v>
      </c>
      <c r="G19" s="23">
        <v>440</v>
      </c>
      <c r="H19" s="5" t="str">
        <f>IF($B19="N/A","N/A",IF(G19&gt;15,"No",IF(G19&lt;-15,"No","Yes")))</f>
        <v>N/A</v>
      </c>
      <c r="I19" s="6">
        <v>5.0339999999999998</v>
      </c>
      <c r="J19" s="6">
        <v>-84</v>
      </c>
      <c r="K19" s="105" t="str">
        <f t="shared" si="0"/>
        <v>No</v>
      </c>
    </row>
    <row r="20" spans="1:11" x14ac:dyDescent="0.2">
      <c r="A20" s="104" t="s">
        <v>346</v>
      </c>
      <c r="B20" s="22" t="s">
        <v>213</v>
      </c>
      <c r="C20" s="4">
        <v>1.7495512687999999</v>
      </c>
      <c r="D20" s="22" t="s">
        <v>213</v>
      </c>
      <c r="E20" s="4">
        <v>1.8945282940999999</v>
      </c>
      <c r="F20" s="22" t="s">
        <v>213</v>
      </c>
      <c r="G20" s="4">
        <v>0.32222393100000002</v>
      </c>
      <c r="H20" s="5" t="str">
        <f>IF($B20="N/A","N/A",IF(G20&gt;15,"No",IF(G20&lt;-15,"No","Yes")))</f>
        <v>N/A</v>
      </c>
      <c r="I20" s="6">
        <v>8.2870000000000008</v>
      </c>
      <c r="J20" s="6">
        <v>-83</v>
      </c>
      <c r="K20" s="105" t="str">
        <f t="shared" si="0"/>
        <v>No</v>
      </c>
    </row>
    <row r="21" spans="1:11" ht="25.5" x14ac:dyDescent="0.2">
      <c r="A21" s="104" t="s">
        <v>815</v>
      </c>
      <c r="B21" s="22" t="s">
        <v>213</v>
      </c>
      <c r="C21" s="24">
        <v>4965.6590389000003</v>
      </c>
      <c r="D21" s="5" t="str">
        <f>IF($B21="N/A","N/A",IF(C21&gt;60,"No",IF(C21&lt;15,"No","Yes")))</f>
        <v>N/A</v>
      </c>
      <c r="E21" s="24">
        <v>6336.6056644999999</v>
      </c>
      <c r="F21" s="5" t="str">
        <f>IF($B21="N/A","N/A",IF(E21&gt;60,"No",IF(E21&lt;15,"No","Yes")))</f>
        <v>N/A</v>
      </c>
      <c r="G21" s="24">
        <v>8006.7181817999999</v>
      </c>
      <c r="H21" s="5" t="str">
        <f>IF($B21="N/A","N/A",IF(G21&gt;60,"No",IF(G21&lt;15,"No","Yes")))</f>
        <v>N/A</v>
      </c>
      <c r="I21" s="6">
        <v>27.61</v>
      </c>
      <c r="J21" s="6">
        <v>26.36</v>
      </c>
      <c r="K21" s="105" t="str">
        <f t="shared" si="0"/>
        <v>Yes</v>
      </c>
    </row>
    <row r="22" spans="1:11" x14ac:dyDescent="0.2">
      <c r="A22" s="104" t="s">
        <v>816</v>
      </c>
      <c r="B22" s="22" t="s">
        <v>217</v>
      </c>
      <c r="C22" s="23">
        <v>0</v>
      </c>
      <c r="D22" s="5" t="str">
        <f>IF($B22="N/A","N/A",IF(C22="N/A","N/A",IF(C22=0,"Yes","No")))</f>
        <v>Yes</v>
      </c>
      <c r="E22" s="23">
        <v>0</v>
      </c>
      <c r="F22" s="5" t="str">
        <f>IF($B22="N/A","N/A",IF(E22="N/A","N/A",IF(E22=0,"Yes","No")))</f>
        <v>Yes</v>
      </c>
      <c r="G22" s="23">
        <v>11</v>
      </c>
      <c r="H22" s="5" t="str">
        <f>IF($B22="N/A","N/A",IF(G22=0,"Yes","No"))</f>
        <v>No</v>
      </c>
      <c r="I22" s="6" t="s">
        <v>1748</v>
      </c>
      <c r="J22" s="6" t="s">
        <v>1748</v>
      </c>
      <c r="K22" s="105" t="str">
        <f t="shared" si="0"/>
        <v>N/A</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119162</v>
      </c>
      <c r="D6" s="5" t="str">
        <f>IF($B6="N/A","N/A",IF(C6&gt;15,"No",IF(C6&lt;-15,"No","Yes")))</f>
        <v>N/A</v>
      </c>
      <c r="E6" s="23">
        <v>115757</v>
      </c>
      <c r="F6" s="5" t="str">
        <f>IF($B6="N/A","N/A",IF(E6&gt;15,"No",IF(E6&lt;-15,"No","Yes")))</f>
        <v>N/A</v>
      </c>
      <c r="G6" s="23">
        <v>108053</v>
      </c>
      <c r="H6" s="5" t="str">
        <f>IF($B6="N/A","N/A",IF(G6&gt;15,"No",IF(G6&lt;-15,"No","Yes")))</f>
        <v>N/A</v>
      </c>
      <c r="I6" s="6">
        <v>-2.86</v>
      </c>
      <c r="J6" s="6">
        <v>-6.66</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4854.7463957</v>
      </c>
      <c r="D9" s="5" t="str">
        <f>IF($B9="N/A","N/A",IF(C9&gt;7000,"No",IF(C9&lt;2000,"No","Yes")))</f>
        <v>Yes</v>
      </c>
      <c r="E9" s="64">
        <v>5087.2110110000003</v>
      </c>
      <c r="F9" s="5" t="str">
        <f>IF($B9="N/A","N/A",IF(E9&gt;7000,"No",IF(E9&lt;2000,"No","Yes")))</f>
        <v>Yes</v>
      </c>
      <c r="G9" s="64">
        <v>5102.7022109999998</v>
      </c>
      <c r="H9" s="5" t="str">
        <f>IF($B9="N/A","N/A",IF(G9&gt;7000,"No",IF(G9&lt;2000,"No","Yes")))</f>
        <v>Yes</v>
      </c>
      <c r="I9" s="6">
        <v>4.7880000000000003</v>
      </c>
      <c r="J9" s="6">
        <v>0.30449999999999999</v>
      </c>
      <c r="K9" s="105" t="str">
        <f t="shared" si="0"/>
        <v>Yes</v>
      </c>
    </row>
    <row r="10" spans="1:11" x14ac:dyDescent="0.2">
      <c r="A10" s="101" t="s">
        <v>820</v>
      </c>
      <c r="B10" s="22" t="s">
        <v>213</v>
      </c>
      <c r="C10" s="64">
        <v>1029.4108593000001</v>
      </c>
      <c r="D10" s="5" t="str">
        <f>IF($B10="N/A","N/A",IF(C10&gt;15,"No",IF(C10&lt;-15,"No","Yes")))</f>
        <v>N/A</v>
      </c>
      <c r="E10" s="64">
        <v>1136.7103337000001</v>
      </c>
      <c r="F10" s="5" t="str">
        <f>IF($B10="N/A","N/A",IF(E10&gt;15,"No",IF(E10&lt;-15,"No","Yes")))</f>
        <v>N/A</v>
      </c>
      <c r="G10" s="64">
        <v>1127.0242525000001</v>
      </c>
      <c r="H10" s="5" t="str">
        <f>IF($B10="N/A","N/A",IF(G10&gt;15,"No",IF(G10&lt;-15,"No","Yes")))</f>
        <v>N/A</v>
      </c>
      <c r="I10" s="6">
        <v>10.42</v>
      </c>
      <c r="J10" s="6">
        <v>-0.85199999999999998</v>
      </c>
      <c r="K10" s="105" t="str">
        <f t="shared" si="0"/>
        <v>Yes</v>
      </c>
    </row>
    <row r="11" spans="1:11" x14ac:dyDescent="0.2">
      <c r="A11" s="101" t="s">
        <v>309</v>
      </c>
      <c r="B11" s="22" t="s">
        <v>219</v>
      </c>
      <c r="C11" s="5">
        <v>0.97430388879999996</v>
      </c>
      <c r="D11" s="5" t="str">
        <f>IF($B11="N/A","N/A",IF(C11&gt;10,"No",IF(C11&lt;=0,"No","Yes")))</f>
        <v>Yes</v>
      </c>
      <c r="E11" s="5">
        <v>1.0383821281000001</v>
      </c>
      <c r="F11" s="5" t="str">
        <f>IF($B11="N/A","N/A",IF(E11&gt;10,"No",IF(E11&lt;=0,"No","Yes")))</f>
        <v>Yes</v>
      </c>
      <c r="G11" s="5">
        <v>0.96619251660000005</v>
      </c>
      <c r="H11" s="5" t="str">
        <f>IF($B11="N/A","N/A",IF(G11&gt;10,"No",IF(G11&lt;=0,"No","Yes")))</f>
        <v>Yes</v>
      </c>
      <c r="I11" s="6">
        <v>6.577</v>
      </c>
      <c r="J11" s="6">
        <v>-6.95</v>
      </c>
      <c r="K11" s="105" t="str">
        <f t="shared" si="0"/>
        <v>Yes</v>
      </c>
    </row>
    <row r="12" spans="1:11" x14ac:dyDescent="0.2">
      <c r="A12" s="101" t="s">
        <v>821</v>
      </c>
      <c r="B12" s="22" t="s">
        <v>213</v>
      </c>
      <c r="C12" s="64">
        <v>2855.3341946999999</v>
      </c>
      <c r="D12" s="5" t="str">
        <f>IF($B12="N/A","N/A",IF(C12&gt;15,"No",IF(C12&lt;-15,"No","Yes")))</f>
        <v>N/A</v>
      </c>
      <c r="E12" s="64">
        <v>2669.2670548999999</v>
      </c>
      <c r="F12" s="5" t="str">
        <f>IF($B12="N/A","N/A",IF(E12&gt;15,"No",IF(E12&lt;-15,"No","Yes")))</f>
        <v>N/A</v>
      </c>
      <c r="G12" s="64">
        <v>3726.4291188000002</v>
      </c>
      <c r="H12" s="5" t="str">
        <f>IF($B12="N/A","N/A",IF(G12&gt;15,"No",IF(G12&lt;-15,"No","Yes")))</f>
        <v>N/A</v>
      </c>
      <c r="I12" s="6">
        <v>-6.52</v>
      </c>
      <c r="J12" s="6">
        <v>39.6</v>
      </c>
      <c r="K12" s="105" t="str">
        <f t="shared" si="0"/>
        <v>No</v>
      </c>
    </row>
    <row r="13" spans="1:11" x14ac:dyDescent="0.2">
      <c r="A13" s="101" t="s">
        <v>310</v>
      </c>
      <c r="B13" s="22" t="s">
        <v>214</v>
      </c>
      <c r="C13" s="4">
        <v>100</v>
      </c>
      <c r="D13" s="5" t="str">
        <f>IF($B13="N/A","N/A",IF(C13&gt;100,"No",IF(C13&lt;95,"No","Yes")))</f>
        <v>Yes</v>
      </c>
      <c r="E13" s="4">
        <v>100</v>
      </c>
      <c r="F13" s="5" t="str">
        <f>IF($B13="N/A","N/A",IF(E13&gt;100,"No",IF(E13&lt;95,"No","Yes")))</f>
        <v>Yes</v>
      </c>
      <c r="G13" s="4">
        <v>100</v>
      </c>
      <c r="H13" s="5" t="str">
        <f>IF($B13="N/A","N/A",IF(G13&gt;100,"No",IF(G13&lt;95,"No","Yes")))</f>
        <v>Yes</v>
      </c>
      <c r="I13" s="6">
        <v>0</v>
      </c>
      <c r="J13" s="6">
        <v>0</v>
      </c>
      <c r="K13" s="105" t="str">
        <f t="shared" si="0"/>
        <v>Yes</v>
      </c>
    </row>
    <row r="14" spans="1:11" x14ac:dyDescent="0.2">
      <c r="A14" s="101" t="s">
        <v>822</v>
      </c>
      <c r="B14" s="22" t="s">
        <v>220</v>
      </c>
      <c r="C14" s="4">
        <v>1.1312415032000001</v>
      </c>
      <c r="D14" s="5" t="str">
        <f>IF($B14="N/A","N/A",IF(C14&gt;1,"Yes","No"))</f>
        <v>Yes</v>
      </c>
      <c r="E14" s="4">
        <v>1.1385661342</v>
      </c>
      <c r="F14" s="5" t="str">
        <f>IF($B14="N/A","N/A",IF(E14&gt;1,"Yes","No"))</f>
        <v>Yes</v>
      </c>
      <c r="G14" s="4">
        <v>1.1480292079000001</v>
      </c>
      <c r="H14" s="5" t="str">
        <f>IF($B14="N/A","N/A",IF(G14&gt;1,"Yes","No"))</f>
        <v>Yes</v>
      </c>
      <c r="I14" s="6">
        <v>0.64749999999999996</v>
      </c>
      <c r="J14" s="6">
        <v>0.83109999999999995</v>
      </c>
      <c r="K14" s="105" t="str">
        <f t="shared" si="0"/>
        <v>Yes</v>
      </c>
    </row>
    <row r="15" spans="1:11" x14ac:dyDescent="0.2">
      <c r="A15" s="101" t="s">
        <v>311</v>
      </c>
      <c r="B15" s="22" t="s">
        <v>214</v>
      </c>
      <c r="C15" s="4">
        <v>95.705845823000004</v>
      </c>
      <c r="D15" s="5" t="str">
        <f>IF($B15="N/A","N/A",IF(C15&gt;100,"No",IF(C15&lt;95,"No","Yes")))</f>
        <v>Yes</v>
      </c>
      <c r="E15" s="4">
        <v>95.856838030999995</v>
      </c>
      <c r="F15" s="5" t="str">
        <f>IF($B15="N/A","N/A",IF(E15&gt;100,"No",IF(E15&lt;95,"No","Yes")))</f>
        <v>Yes</v>
      </c>
      <c r="G15" s="4">
        <v>65.453064699999999</v>
      </c>
      <c r="H15" s="5" t="str">
        <f>IF($B15="N/A","N/A",IF(G15&gt;100,"No",IF(G15&lt;95,"No","Yes")))</f>
        <v>No</v>
      </c>
      <c r="I15" s="6">
        <v>0.1578</v>
      </c>
      <c r="J15" s="6">
        <v>-31.7</v>
      </c>
      <c r="K15" s="105" t="str">
        <f t="shared" si="0"/>
        <v>No</v>
      </c>
    </row>
    <row r="16" spans="1:11" x14ac:dyDescent="0.2">
      <c r="A16" s="101" t="s">
        <v>823</v>
      </c>
      <c r="B16" s="22" t="s">
        <v>221</v>
      </c>
      <c r="C16" s="4">
        <v>9.6485071682000001</v>
      </c>
      <c r="D16" s="5" t="str">
        <f>IF($B16="N/A","N/A",IF(C16&gt;3,"Yes","No"))</f>
        <v>Yes</v>
      </c>
      <c r="E16" s="4">
        <v>9.7338434224999997</v>
      </c>
      <c r="F16" s="5" t="str">
        <f>IF($B16="N/A","N/A",IF(E16&gt;3,"Yes","No"))</f>
        <v>Yes</v>
      </c>
      <c r="G16" s="4">
        <v>9.4390588768000008</v>
      </c>
      <c r="H16" s="5" t="str">
        <f>IF($B16="N/A","N/A",IF(G16&gt;3,"Yes","No"))</f>
        <v>Yes</v>
      </c>
      <c r="I16" s="6">
        <v>0.88449999999999995</v>
      </c>
      <c r="J16" s="6">
        <v>-3.03</v>
      </c>
      <c r="K16" s="105" t="str">
        <f t="shared" si="0"/>
        <v>Yes</v>
      </c>
    </row>
    <row r="17" spans="1:11" x14ac:dyDescent="0.2">
      <c r="A17" s="101" t="s">
        <v>824</v>
      </c>
      <c r="B17" s="22" t="s">
        <v>222</v>
      </c>
      <c r="C17" s="4">
        <v>4.7150314290999997</v>
      </c>
      <c r="D17" s="5" t="str">
        <f>IF($B17="N/A","N/A",IF(C17&gt;=8,"No",IF(C17&lt;2,"No","Yes")))</f>
        <v>Yes</v>
      </c>
      <c r="E17" s="4">
        <v>4.4819873523</v>
      </c>
      <c r="F17" s="5" t="str">
        <f>IF($B17="N/A","N/A",IF(E17&gt;=8,"No",IF(E17&lt;2,"No","Yes")))</f>
        <v>Yes</v>
      </c>
      <c r="G17" s="4">
        <v>4.5081448299</v>
      </c>
      <c r="H17" s="5" t="str">
        <f>IF($B17="N/A","N/A",IF(G17&gt;=8,"No",IF(G17&lt;2,"No","Yes")))</f>
        <v>Yes</v>
      </c>
      <c r="I17" s="6">
        <v>-4.9400000000000004</v>
      </c>
      <c r="J17" s="6">
        <v>0.58360000000000001</v>
      </c>
      <c r="K17" s="105" t="str">
        <f t="shared" si="0"/>
        <v>Yes</v>
      </c>
    </row>
    <row r="18" spans="1:11" x14ac:dyDescent="0.2">
      <c r="A18" s="101" t="s">
        <v>825</v>
      </c>
      <c r="B18" s="22" t="s">
        <v>222</v>
      </c>
      <c r="C18" s="4">
        <v>4.7161439756999997</v>
      </c>
      <c r="D18" s="5" t="str">
        <f>IF($B18="N/A","N/A",IF(C18&gt;=8,"No",IF(C18&lt;2,"No","Yes")))</f>
        <v>Yes</v>
      </c>
      <c r="E18" s="4">
        <v>4.4750114468</v>
      </c>
      <c r="F18" s="5" t="str">
        <f>IF($B18="N/A","N/A",IF(E18&gt;=8,"No",IF(E18&lt;2,"No","Yes")))</f>
        <v>Yes</v>
      </c>
      <c r="G18" s="4">
        <v>4.4987547463000004</v>
      </c>
      <c r="H18" s="5" t="str">
        <f>IF($B18="N/A","N/A",IF(G18&gt;=8,"No",IF(G18&lt;2,"No","Yes")))</f>
        <v>Yes</v>
      </c>
      <c r="I18" s="6">
        <v>-5.1100000000000003</v>
      </c>
      <c r="J18" s="6">
        <v>0.53059999999999996</v>
      </c>
      <c r="K18" s="105" t="str">
        <f t="shared" si="0"/>
        <v>Yes</v>
      </c>
    </row>
    <row r="19" spans="1:11" x14ac:dyDescent="0.2">
      <c r="A19" s="101" t="s">
        <v>312</v>
      </c>
      <c r="B19" s="22" t="s">
        <v>223</v>
      </c>
      <c r="C19" s="4">
        <v>99.733136403000003</v>
      </c>
      <c r="D19" s="5" t="str">
        <f>IF(OR($B19="N/A",$C19="N/A"),"N/A",IF(C19&gt;100,"No",IF(C19&lt;98,"No","Yes")))</f>
        <v>Yes</v>
      </c>
      <c r="E19" s="4">
        <v>99.414290281000007</v>
      </c>
      <c r="F19" s="5" t="str">
        <f>IF(OR($B19="N/A",$E19="N/A"),"N/A",IF(E19&gt;100,"No",IF(E19&lt;98,"No","Yes")))</f>
        <v>Yes</v>
      </c>
      <c r="G19" s="4">
        <v>98.080571570999993</v>
      </c>
      <c r="H19" s="5" t="str">
        <f>IF($B19="N/A","N/A",IF(G19&gt;100,"No",IF(G19&lt;98,"No","Yes")))</f>
        <v>Yes</v>
      </c>
      <c r="I19" s="6">
        <v>-0.32</v>
      </c>
      <c r="J19" s="6">
        <v>-1.34</v>
      </c>
      <c r="K19" s="105" t="str">
        <f t="shared" si="0"/>
        <v>Yes</v>
      </c>
    </row>
    <row r="20" spans="1:11" x14ac:dyDescent="0.2">
      <c r="A20" s="101" t="s">
        <v>31</v>
      </c>
      <c r="B20" s="38" t="s">
        <v>214</v>
      </c>
      <c r="C20" s="4">
        <v>99.293398902000007</v>
      </c>
      <c r="D20" s="5" t="str">
        <f>IF($B20="N/A","N/A",IF(C20&gt;100,"No",IF(C20&lt;95,"No","Yes")))</f>
        <v>Yes</v>
      </c>
      <c r="E20" s="4">
        <v>99.020361620000003</v>
      </c>
      <c r="F20" s="5" t="str">
        <f>IF($B20="N/A","N/A",IF(E20&gt;100,"No",IF(E20&lt;95,"No","Yes")))</f>
        <v>Yes</v>
      </c>
      <c r="G20" s="4">
        <v>95.951061053000004</v>
      </c>
      <c r="H20" s="5" t="str">
        <f>IF($B20="N/A","N/A",IF(G20&gt;100,"No",IF(G20&lt;95,"No","Yes")))</f>
        <v>Yes</v>
      </c>
      <c r="I20" s="6">
        <v>-0.27500000000000002</v>
      </c>
      <c r="J20" s="6">
        <v>-3.1</v>
      </c>
      <c r="K20" s="105" t="str">
        <f t="shared" si="0"/>
        <v>Yes</v>
      </c>
    </row>
    <row r="21" spans="1:11" x14ac:dyDescent="0.2">
      <c r="A21" s="101" t="s">
        <v>313</v>
      </c>
      <c r="B21" s="22" t="s">
        <v>214</v>
      </c>
      <c r="C21" s="4">
        <v>99.03912321</v>
      </c>
      <c r="D21" s="5" t="str">
        <f>IF($B21="N/A","N/A",IF(C21&gt;100,"No",IF(C21&lt;95,"No","Yes")))</f>
        <v>Yes</v>
      </c>
      <c r="E21" s="4">
        <v>99.394421072</v>
      </c>
      <c r="F21" s="5" t="str">
        <f>IF($B21="N/A","N/A",IF(E21&gt;100,"No",IF(E21&lt;95,"No","Yes")))</f>
        <v>Yes</v>
      </c>
      <c r="G21" s="4">
        <v>99.755675456000006</v>
      </c>
      <c r="H21" s="5" t="str">
        <f>IF($B21="N/A","N/A",IF(G21&gt;100,"No",IF(G21&lt;95,"No","Yes")))</f>
        <v>Yes</v>
      </c>
      <c r="I21" s="6">
        <v>0.35870000000000002</v>
      </c>
      <c r="J21" s="6">
        <v>0.36349999999999999</v>
      </c>
      <c r="K21" s="105" t="str">
        <f t="shared" si="0"/>
        <v>Yes</v>
      </c>
    </row>
    <row r="22" spans="1:11" x14ac:dyDescent="0.2">
      <c r="A22" s="101" t="s">
        <v>1682</v>
      </c>
      <c r="B22" s="22" t="s">
        <v>224</v>
      </c>
      <c r="C22" s="4">
        <v>0</v>
      </c>
      <c r="D22" s="5" t="str">
        <f>IF($B22="N/A","N/A",IF(C22&gt;5,"No",IF(C22&lt;=0,"No","Yes")))</f>
        <v>No</v>
      </c>
      <c r="E22" s="4">
        <v>0</v>
      </c>
      <c r="F22" s="5" t="str">
        <f>IF($B22="N/A","N/A",IF(E22&gt;5,"No",IF(E22&lt;=0,"No","Yes")))</f>
        <v>No</v>
      </c>
      <c r="G22" s="4">
        <v>0.83847741389999997</v>
      </c>
      <c r="H22" s="5" t="str">
        <f>IF($B22="N/A","N/A",IF(G22&gt;5,"No",IF(G22&lt;=0,"No","Yes")))</f>
        <v>Yes</v>
      </c>
      <c r="I22" s="6" t="s">
        <v>1748</v>
      </c>
      <c r="J22" s="6" t="s">
        <v>1748</v>
      </c>
      <c r="K22" s="105" t="str">
        <f t="shared" si="0"/>
        <v>N/A</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5.1305785401000001</v>
      </c>
      <c r="D24" s="5" t="str">
        <f>IF($B24="N/A","N/A",IF(C24&gt;=2,"Yes","No"))</f>
        <v>Yes</v>
      </c>
      <c r="E24" s="4">
        <v>5.3277987508000004</v>
      </c>
      <c r="F24" s="5" t="str">
        <f>IF($B24="N/A","N/A",IF(E24&gt;=2,"Yes","No"))</f>
        <v>Yes</v>
      </c>
      <c r="G24" s="4">
        <v>5.3807668459000002</v>
      </c>
      <c r="H24" s="5" t="str">
        <f>IF($B24="N/A","N/A",IF(G24&gt;=2,"Yes","No"))</f>
        <v>Yes</v>
      </c>
      <c r="I24" s="6">
        <v>3.8439999999999999</v>
      </c>
      <c r="J24" s="6">
        <v>0.99419999999999997</v>
      </c>
      <c r="K24" s="105" t="str">
        <f t="shared" si="0"/>
        <v>Yes</v>
      </c>
    </row>
    <row r="25" spans="1:11" x14ac:dyDescent="0.2">
      <c r="A25" s="101" t="s">
        <v>827</v>
      </c>
      <c r="B25" s="22" t="s">
        <v>226</v>
      </c>
      <c r="C25" s="4">
        <v>4.8522179889999997</v>
      </c>
      <c r="D25" s="5" t="str">
        <f>IF($B25="N/A","N/A",IF(C25&gt;30,"No",IF(C25&lt;5,"No","Yes")))</f>
        <v>No</v>
      </c>
      <c r="E25" s="4">
        <v>4.5776929257000001</v>
      </c>
      <c r="F25" s="5" t="str">
        <f>IF($B25="N/A","N/A",IF(E25&gt;30,"No",IF(E25&lt;5,"No","Yes")))</f>
        <v>No</v>
      </c>
      <c r="G25" s="4">
        <v>4.4367116137</v>
      </c>
      <c r="H25" s="5" t="str">
        <f>IF($B25="N/A","N/A",IF(G25&gt;30,"No",IF(G25&lt;5,"No","Yes")))</f>
        <v>No</v>
      </c>
      <c r="I25" s="6">
        <v>-5.66</v>
      </c>
      <c r="J25" s="6">
        <v>-3.08</v>
      </c>
      <c r="K25" s="105" t="str">
        <f t="shared" si="0"/>
        <v>Yes</v>
      </c>
    </row>
    <row r="26" spans="1:11" x14ac:dyDescent="0.2">
      <c r="A26" s="101" t="s">
        <v>828</v>
      </c>
      <c r="B26" s="22" t="s">
        <v>227</v>
      </c>
      <c r="C26" s="4">
        <v>16.232523790999998</v>
      </c>
      <c r="D26" s="5" t="str">
        <f>IF($B26="N/A","N/A",IF(C26&gt;75,"No",IF(C26&lt;15,"No","Yes")))</f>
        <v>Yes</v>
      </c>
      <c r="E26" s="4">
        <v>15.999032456</v>
      </c>
      <c r="F26" s="5" t="str">
        <f>IF($B26="N/A","N/A",IF(E26&gt;75,"No",IF(E26&lt;15,"No","Yes")))</f>
        <v>Yes</v>
      </c>
      <c r="G26" s="4">
        <v>16.349384099000002</v>
      </c>
      <c r="H26" s="5" t="str">
        <f>IF($B26="N/A","N/A",IF(G26&gt;75,"No",IF(G26&lt;15,"No","Yes")))</f>
        <v>Yes</v>
      </c>
      <c r="I26" s="6">
        <v>-1.44</v>
      </c>
      <c r="J26" s="6">
        <v>2.19</v>
      </c>
      <c r="K26" s="105" t="str">
        <f t="shared" si="0"/>
        <v>Yes</v>
      </c>
    </row>
    <row r="27" spans="1:11" x14ac:dyDescent="0.2">
      <c r="A27" s="101" t="s">
        <v>829</v>
      </c>
      <c r="B27" s="22" t="s">
        <v>228</v>
      </c>
      <c r="C27" s="4">
        <v>78.915258219999998</v>
      </c>
      <c r="D27" s="5" t="str">
        <f>IF($B27="N/A","N/A",IF(C27&gt;70,"No",IF(C27&lt;25,"No","Yes")))</f>
        <v>No</v>
      </c>
      <c r="E27" s="4">
        <v>79.423274617999994</v>
      </c>
      <c r="F27" s="5" t="str">
        <f>IF($B27="N/A","N/A",IF(E27&gt;70,"No",IF(E27&lt;25,"No","Yes")))</f>
        <v>No</v>
      </c>
      <c r="G27" s="4">
        <v>79.213904287999995</v>
      </c>
      <c r="H27" s="5" t="str">
        <f>IF($B27="N/A","N/A",IF(G27&gt;70,"No",IF(G27&lt;25,"No","Yes")))</f>
        <v>No</v>
      </c>
      <c r="I27" s="6">
        <v>0.64370000000000005</v>
      </c>
      <c r="J27" s="6">
        <v>-0.26400000000000001</v>
      </c>
      <c r="K27" s="105" t="str">
        <f t="shared" si="0"/>
        <v>Yes</v>
      </c>
    </row>
    <row r="28" spans="1:11" x14ac:dyDescent="0.2">
      <c r="A28" s="101" t="s">
        <v>318</v>
      </c>
      <c r="B28" s="22" t="s">
        <v>229</v>
      </c>
      <c r="C28" s="4">
        <v>60.837347477000002</v>
      </c>
      <c r="D28" s="5" t="str">
        <f>IF($B28="N/A","N/A",IF(C28&gt;70,"No",IF(C28&lt;35,"No","Yes")))</f>
        <v>Yes</v>
      </c>
      <c r="E28" s="4">
        <v>64.876422160000004</v>
      </c>
      <c r="F28" s="5" t="str">
        <f>IF($B28="N/A","N/A",IF(E28&gt;70,"No",IF(E28&lt;35,"No","Yes")))</f>
        <v>Yes</v>
      </c>
      <c r="G28" s="4">
        <v>63.519754194999997</v>
      </c>
      <c r="H28" s="5" t="str">
        <f>IF($B28="N/A","N/A",IF(G28&gt;70,"No",IF(G28&lt;35,"No","Yes")))</f>
        <v>Yes</v>
      </c>
      <c r="I28" s="6">
        <v>6.6390000000000002</v>
      </c>
      <c r="J28" s="6">
        <v>-2.09</v>
      </c>
      <c r="K28" s="105" t="str">
        <f t="shared" si="0"/>
        <v>Yes</v>
      </c>
    </row>
    <row r="29" spans="1:11" x14ac:dyDescent="0.2">
      <c r="A29" s="101" t="s">
        <v>830</v>
      </c>
      <c r="B29" s="22" t="s">
        <v>220</v>
      </c>
      <c r="C29" s="4">
        <v>1.9812952616999999</v>
      </c>
      <c r="D29" s="5" t="str">
        <f>IF($B29="N/A","N/A",IF(C29&gt;1,"Yes","No"))</f>
        <v>Yes</v>
      </c>
      <c r="E29" s="4">
        <v>2.0728371881999998</v>
      </c>
      <c r="F29" s="5" t="str">
        <f>IF($B29="N/A","N/A",IF(E29&gt;1,"Yes","No"))</f>
        <v>Yes</v>
      </c>
      <c r="G29" s="4">
        <v>2.0680410869000001</v>
      </c>
      <c r="H29" s="5" t="str">
        <f>IF($B29="N/A","N/A",IF(G29&gt;1,"Yes","No"))</f>
        <v>Yes</v>
      </c>
      <c r="I29" s="6">
        <v>4.62</v>
      </c>
      <c r="J29" s="6">
        <v>-0.23100000000000001</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99.983447134000002</v>
      </c>
      <c r="D31" s="5" t="str">
        <f>IF($B31="N/A","N/A",IF(C31&gt;15,"No",IF(C31&lt;-15,"No","Yes")))</f>
        <v>N/A</v>
      </c>
      <c r="E31" s="4">
        <v>99.994673696999996</v>
      </c>
      <c r="F31" s="5" t="str">
        <f>IF($B31="N/A","N/A",IF(E31&gt;15,"No",IF(E31&lt;-15,"No","Yes")))</f>
        <v>N/A</v>
      </c>
      <c r="G31" s="4">
        <v>100</v>
      </c>
      <c r="H31" s="5" t="str">
        <f>IF($B31="N/A","N/A",IF(G31&gt;15,"No",IF(G31&lt;-15,"No","Yes")))</f>
        <v>N/A</v>
      </c>
      <c r="I31" s="6">
        <v>1.12E-2</v>
      </c>
      <c r="J31" s="6">
        <v>5.3E-3</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0</v>
      </c>
      <c r="D34" s="5" t="str">
        <f>IF($B34="N/A","N/A",IF(C34&gt;=90,"Yes","No"))</f>
        <v>No</v>
      </c>
      <c r="E34" s="4">
        <v>0</v>
      </c>
      <c r="F34" s="5" t="str">
        <f>IF($B34="N/A","N/A",IF(E34&gt;=90,"Yes","No"))</f>
        <v>No</v>
      </c>
      <c r="G34" s="4">
        <v>30.497996354000001</v>
      </c>
      <c r="H34" s="5" t="str">
        <f>IF($B34="N/A","N/A",IF(G34&gt;=90,"Yes","No"))</f>
        <v>No</v>
      </c>
      <c r="I34" s="6" t="s">
        <v>1748</v>
      </c>
      <c r="J34" s="6" t="s">
        <v>1748</v>
      </c>
      <c r="K34" s="105" t="str">
        <f t="shared" si="0"/>
        <v>N/A</v>
      </c>
    </row>
    <row r="35" spans="1:11" x14ac:dyDescent="0.2">
      <c r="A35" s="101" t="s">
        <v>323</v>
      </c>
      <c r="B35" s="22" t="s">
        <v>213</v>
      </c>
      <c r="C35" s="4">
        <v>24.299692855</v>
      </c>
      <c r="D35" s="5" t="str">
        <f>IF($B35="N/A","N/A",IF(C35&gt;15,"No",IF(C35&lt;-15,"No","Yes")))</f>
        <v>N/A</v>
      </c>
      <c r="E35" s="4">
        <v>25.121590918999999</v>
      </c>
      <c r="F35" s="5" t="str">
        <f>IF($B35="N/A","N/A",IF(E35&gt;15,"No",IF(E35&lt;-15,"No","Yes")))</f>
        <v>N/A</v>
      </c>
      <c r="G35" s="4">
        <v>25.179310152999999</v>
      </c>
      <c r="H35" s="5" t="str">
        <f>IF($B35="N/A","N/A",IF(G35&gt;15,"No",IF(G35&lt;-15,"No","Yes")))</f>
        <v>N/A</v>
      </c>
      <c r="I35" s="6">
        <v>3.3820000000000001</v>
      </c>
      <c r="J35" s="6">
        <v>0.2298</v>
      </c>
      <c r="K35" s="105" t="str">
        <f t="shared" si="0"/>
        <v>Yes</v>
      </c>
    </row>
    <row r="36" spans="1:11" x14ac:dyDescent="0.2">
      <c r="A36" s="101" t="s">
        <v>1706</v>
      </c>
      <c r="B36" s="22" t="s">
        <v>213</v>
      </c>
      <c r="C36" s="4">
        <v>26.762726373</v>
      </c>
      <c r="D36" s="5" t="str">
        <f>IF($B36="N/A","N/A",IF(C36&gt;15,"No",IF(C36&lt;-15,"No","Yes")))</f>
        <v>N/A</v>
      </c>
      <c r="E36" s="4">
        <v>27.894641361000001</v>
      </c>
      <c r="F36" s="5" t="str">
        <f>IF($B36="N/A","N/A",IF(E36&gt;15,"No",IF(E36&lt;-15,"No","Yes")))</f>
        <v>N/A</v>
      </c>
      <c r="G36" s="4">
        <v>27.538337668</v>
      </c>
      <c r="H36" s="5" t="str">
        <f>IF($B36="N/A","N/A",IF(G36&gt;15,"No",IF(G36&lt;-15,"No","Yes")))</f>
        <v>N/A</v>
      </c>
      <c r="I36" s="6">
        <v>4.2290000000000001</v>
      </c>
      <c r="J36" s="6">
        <v>-1.28</v>
      </c>
      <c r="K36" s="105" t="str">
        <f t="shared" si="0"/>
        <v>Yes</v>
      </c>
    </row>
    <row r="37" spans="1:11" x14ac:dyDescent="0.2">
      <c r="A37" s="101" t="s">
        <v>372</v>
      </c>
      <c r="B37" s="22" t="s">
        <v>231</v>
      </c>
      <c r="C37" s="4">
        <v>88.869773921000004</v>
      </c>
      <c r="D37" s="5" t="str">
        <f>IF($B37="N/A","N/A",IF(C37&gt;90,"No",IF(C37&lt;75,"No","Yes")))</f>
        <v>Yes</v>
      </c>
      <c r="E37" s="4">
        <v>89.055521479999996</v>
      </c>
      <c r="F37" s="5" t="str">
        <f>IF($B37="N/A","N/A",IF(E37&gt;90,"No",IF(E37&lt;75,"No","Yes")))</f>
        <v>Yes</v>
      </c>
      <c r="G37" s="4">
        <v>88.720350198999995</v>
      </c>
      <c r="H37" s="5" t="str">
        <f>IF($B37="N/A","N/A",IF(G37&gt;90,"No",IF(G37&lt;75,"No","Yes")))</f>
        <v>Yes</v>
      </c>
      <c r="I37" s="6">
        <v>0.20899999999999999</v>
      </c>
      <c r="J37" s="6">
        <v>-0.376</v>
      </c>
      <c r="K37" s="105" t="str">
        <f>IF(J37="Div by 0", "N/A", IF(J37="N/A","N/A", IF(J37&gt;30, "No", IF(J37&lt;-30, "No", "Yes"))))</f>
        <v>Yes</v>
      </c>
    </row>
    <row r="38" spans="1:11" x14ac:dyDescent="0.2">
      <c r="A38" s="101" t="s">
        <v>373</v>
      </c>
      <c r="B38" s="22" t="s">
        <v>232</v>
      </c>
      <c r="C38" s="4">
        <v>6.7571876940999998</v>
      </c>
      <c r="D38" s="5" t="str">
        <f>IF($B38="N/A","N/A",IF(C38&gt;10,"No",IF(C38&lt;1,"No","Yes")))</f>
        <v>Yes</v>
      </c>
      <c r="E38" s="4">
        <v>6.4177544338999999</v>
      </c>
      <c r="F38" s="5" t="str">
        <f>IF($B38="N/A","N/A",IF(E38&gt;10,"No",IF(E38&lt;1,"No","Yes")))</f>
        <v>Yes</v>
      </c>
      <c r="G38" s="4">
        <v>6.5754768493000002</v>
      </c>
      <c r="H38" s="5" t="str">
        <f>IF($B38="N/A","N/A",IF(G38&gt;10,"No",IF(G38&lt;1,"No","Yes")))</f>
        <v>Yes</v>
      </c>
      <c r="I38" s="6">
        <v>-5.0199999999999996</v>
      </c>
      <c r="J38" s="6">
        <v>2.4580000000000002</v>
      </c>
      <c r="K38" s="105" t="str">
        <f>IF(J38="Div by 0", "N/A", IF(J38="N/A","N/A", IF(J38&gt;30, "No", IF(J38&lt;-30, "No", "Yes"))))</f>
        <v>Yes</v>
      </c>
    </row>
    <row r="39" spans="1:11" x14ac:dyDescent="0.2">
      <c r="A39" s="101" t="s">
        <v>374</v>
      </c>
      <c r="B39" s="22" t="s">
        <v>233</v>
      </c>
      <c r="C39" s="4">
        <v>0.80562595459999997</v>
      </c>
      <c r="D39" s="5" t="str">
        <f>IF($B39="N/A","N/A",IF(C39&gt;2,"No",IF(C39&lt;=0,"No","Yes")))</f>
        <v>Yes</v>
      </c>
      <c r="E39" s="4">
        <v>0.50968839899999996</v>
      </c>
      <c r="F39" s="5" t="str">
        <f>IF($B39="N/A","N/A",IF(E39&gt;2,"No",IF(E39&lt;=0,"No","Yes")))</f>
        <v>Yes</v>
      </c>
      <c r="G39" s="4">
        <v>0.40813304579999998</v>
      </c>
      <c r="H39" s="5" t="str">
        <f>IF($B39="N/A","N/A",IF(G39&gt;2,"No",IF(G39&lt;=0,"No","Yes")))</f>
        <v>Yes</v>
      </c>
      <c r="I39" s="6">
        <v>-36.700000000000003</v>
      </c>
      <c r="J39" s="6">
        <v>-19.899999999999999</v>
      </c>
      <c r="K39" s="105" t="str">
        <f>IF(J39="Div by 0", "N/A", IF(J39="N/A","N/A", IF(J39&gt;30, "No", IF(J39&lt;-30, "No", "Yes"))))</f>
        <v>Yes</v>
      </c>
    </row>
    <row r="40" spans="1:11" x14ac:dyDescent="0.2">
      <c r="A40" s="117" t="s">
        <v>375</v>
      </c>
      <c r="B40" s="113" t="s">
        <v>234</v>
      </c>
      <c r="C40" s="118">
        <v>0.81401789160000004</v>
      </c>
      <c r="D40" s="114" t="str">
        <f>IF($B40="N/A","N/A",IF(C40&gt;3,"No",IF(C40&lt;=0,"No","Yes")))</f>
        <v>Yes</v>
      </c>
      <c r="E40" s="118">
        <v>0.91571136090000005</v>
      </c>
      <c r="F40" s="114" t="str">
        <f>IF($B40="N/A","N/A",IF(E40&gt;3,"No",IF(E40&lt;=0,"No","Yes")))</f>
        <v>Yes</v>
      </c>
      <c r="G40" s="118">
        <v>0.99950950000000005</v>
      </c>
      <c r="H40" s="114" t="str">
        <f>IF($B40="N/A","N/A",IF(G40&gt;3,"No",IF(G40&lt;=0,"No","Yes")))</f>
        <v>Yes</v>
      </c>
      <c r="I40" s="115">
        <v>12.49</v>
      </c>
      <c r="J40" s="115">
        <v>9.1509999999999998</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30705</v>
      </c>
      <c r="D6" s="5" t="str">
        <f>IF($B6="N/A","N/A",IF(C6&gt;15,"No",IF(C6&lt;-15,"No","Yes")))</f>
        <v>N/A</v>
      </c>
      <c r="E6" s="23">
        <v>29609</v>
      </c>
      <c r="F6" s="5" t="str">
        <f>IF($B6="N/A","N/A",IF(E6&gt;15,"No",IF(E6&lt;-15,"No","Yes")))</f>
        <v>N/A</v>
      </c>
      <c r="G6" s="23">
        <v>28498</v>
      </c>
      <c r="H6" s="5" t="str">
        <f>IF($B6="N/A","N/A",IF(G6&gt;15,"No",IF(G6&lt;-15,"No","Yes")))</f>
        <v>N/A</v>
      </c>
      <c r="I6" s="6">
        <v>-3.57</v>
      </c>
      <c r="J6" s="6">
        <v>-3.75</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923.17830972000002</v>
      </c>
      <c r="D9" s="5" t="str">
        <f>IF($B9="N/A","N/A",IF(C9&gt;15,"No",IF(C9&lt;-15,"No","Yes")))</f>
        <v>N/A</v>
      </c>
      <c r="E9" s="64">
        <v>927.20510655999999</v>
      </c>
      <c r="F9" s="5" t="str">
        <f>IF($B9="N/A","N/A",IF(E9&gt;15,"No",IF(E9&lt;-15,"No","Yes")))</f>
        <v>N/A</v>
      </c>
      <c r="G9" s="64">
        <v>971.54175731999999</v>
      </c>
      <c r="H9" s="5" t="str">
        <f>IF($B9="N/A","N/A",IF(G9&gt;15,"No",IF(G9&lt;-15,"No","Yes")))</f>
        <v>N/A</v>
      </c>
      <c r="I9" s="6">
        <v>0.43619999999999998</v>
      </c>
      <c r="J9" s="6">
        <v>4.782</v>
      </c>
      <c r="K9" s="105" t="str">
        <f t="shared" si="0"/>
        <v>Yes</v>
      </c>
    </row>
    <row r="10" spans="1:11" x14ac:dyDescent="0.2">
      <c r="A10" s="101" t="s">
        <v>309</v>
      </c>
      <c r="B10" s="22" t="s">
        <v>213</v>
      </c>
      <c r="C10" s="4">
        <v>0.7360364761</v>
      </c>
      <c r="D10" s="5" t="str">
        <f>IF($B10="N/A","N/A",IF(C10&gt;15,"No",IF(C10&lt;-15,"No","Yes")))</f>
        <v>N/A</v>
      </c>
      <c r="E10" s="4">
        <v>0.4863386133</v>
      </c>
      <c r="F10" s="5" t="str">
        <f>IF($B10="N/A","N/A",IF(E10&gt;15,"No",IF(E10&lt;-15,"No","Yes")))</f>
        <v>N/A</v>
      </c>
      <c r="G10" s="4">
        <v>36.125342129000003</v>
      </c>
      <c r="H10" s="5" t="str">
        <f>IF($B10="N/A","N/A",IF(G10&gt;15,"No",IF(G10&lt;-15,"No","Yes")))</f>
        <v>N/A</v>
      </c>
      <c r="I10" s="6">
        <v>-33.9</v>
      </c>
      <c r="J10" s="6">
        <v>7328</v>
      </c>
      <c r="K10" s="105" t="str">
        <f t="shared" si="0"/>
        <v>No</v>
      </c>
    </row>
    <row r="11" spans="1:11" x14ac:dyDescent="0.2">
      <c r="A11" s="101" t="s">
        <v>821</v>
      </c>
      <c r="B11" s="22" t="s">
        <v>213</v>
      </c>
      <c r="C11" s="64">
        <v>2321.0973451</v>
      </c>
      <c r="D11" s="5" t="str">
        <f>IF($B11="N/A","N/A",IF(C11&gt;15,"No",IF(C11&lt;-15,"No","Yes")))</f>
        <v>N/A</v>
      </c>
      <c r="E11" s="64">
        <v>2567.1458333</v>
      </c>
      <c r="F11" s="5" t="str">
        <f>IF($B11="N/A","N/A",IF(E11&gt;15,"No",IF(E11&lt;-15,"No","Yes")))</f>
        <v>N/A</v>
      </c>
      <c r="G11" s="64">
        <v>9344.2686740999998</v>
      </c>
      <c r="H11" s="5" t="str">
        <f>IF($B11="N/A","N/A",IF(G11&gt;15,"No",IF(G11&lt;-15,"No","Yes")))</f>
        <v>N/A</v>
      </c>
      <c r="I11" s="6">
        <v>10.6</v>
      </c>
      <c r="J11" s="6">
        <v>264</v>
      </c>
      <c r="K11" s="105" t="str">
        <f t="shared" si="0"/>
        <v>No</v>
      </c>
    </row>
    <row r="12" spans="1:11" x14ac:dyDescent="0.2">
      <c r="A12" s="101" t="s">
        <v>310</v>
      </c>
      <c r="B12" s="22" t="s">
        <v>214</v>
      </c>
      <c r="C12" s="4">
        <v>98.837322912000005</v>
      </c>
      <c r="D12" s="5" t="str">
        <f>IF($B12="N/A","N/A",IF(C12&gt;100,"No",IF(C12&lt;95,"No","Yes")))</f>
        <v>Yes</v>
      </c>
      <c r="E12" s="4">
        <v>98.679455571000005</v>
      </c>
      <c r="F12" s="5" t="str">
        <f>IF($B12="N/A","N/A",IF(E12&gt;100,"No",IF(E12&lt;95,"No","Yes")))</f>
        <v>Yes</v>
      </c>
      <c r="G12" s="4">
        <v>98.634991928999995</v>
      </c>
      <c r="H12" s="5" t="str">
        <f>IF($B12="N/A","N/A",IF(G12&gt;100,"No",IF(G12&lt;95,"No","Yes")))</f>
        <v>Yes</v>
      </c>
      <c r="I12" s="6">
        <v>-0.16</v>
      </c>
      <c r="J12" s="6">
        <v>-4.4999999999999998E-2</v>
      </c>
      <c r="K12" s="105" t="str">
        <f t="shared" si="0"/>
        <v>Yes</v>
      </c>
    </row>
    <row r="13" spans="1:11" x14ac:dyDescent="0.2">
      <c r="A13" s="101" t="s">
        <v>822</v>
      </c>
      <c r="B13" s="22" t="s">
        <v>220</v>
      </c>
      <c r="C13" s="4">
        <v>1.1981020166</v>
      </c>
      <c r="D13" s="5" t="str">
        <f>IF($B13="N/A","N/A",IF(C13&gt;1,"Yes","No"))</f>
        <v>Yes</v>
      </c>
      <c r="E13" s="4">
        <v>1.2134985282999999</v>
      </c>
      <c r="F13" s="5" t="str">
        <f>IF($B13="N/A","N/A",IF(E13&gt;1,"Yes","No"))</f>
        <v>Yes</v>
      </c>
      <c r="G13" s="4">
        <v>1.2229890781999999</v>
      </c>
      <c r="H13" s="5" t="str">
        <f>IF($B13="N/A","N/A",IF(G13&gt;1,"Yes","No"))</f>
        <v>Yes</v>
      </c>
      <c r="I13" s="6">
        <v>1.2849999999999999</v>
      </c>
      <c r="J13" s="6">
        <v>0.78210000000000002</v>
      </c>
      <c r="K13" s="105" t="str">
        <f t="shared" si="0"/>
        <v>Yes</v>
      </c>
    </row>
    <row r="14" spans="1:11" x14ac:dyDescent="0.2">
      <c r="A14" s="101" t="s">
        <v>311</v>
      </c>
      <c r="B14" s="22" t="s">
        <v>214</v>
      </c>
      <c r="C14" s="4">
        <v>98.710307767000003</v>
      </c>
      <c r="D14" s="5" t="str">
        <f>IF($B14="N/A","N/A",IF(C14&gt;100,"No",IF(C14&lt;95,"No","Yes")))</f>
        <v>Yes</v>
      </c>
      <c r="E14" s="4">
        <v>98.574757675000001</v>
      </c>
      <c r="F14" s="5" t="str">
        <f>IF($B14="N/A","N/A",IF(E14&gt;100,"No",IF(E14&lt;95,"No","Yes")))</f>
        <v>Yes</v>
      </c>
      <c r="G14" s="4">
        <v>98.810442838</v>
      </c>
      <c r="H14" s="5" t="str">
        <f>IF($B14="N/A","N/A",IF(G14&gt;100,"No",IF(G14&lt;95,"No","Yes")))</f>
        <v>Yes</v>
      </c>
      <c r="I14" s="6">
        <v>-0.13700000000000001</v>
      </c>
      <c r="J14" s="6">
        <v>0.23910000000000001</v>
      </c>
      <c r="K14" s="105" t="str">
        <f t="shared" si="0"/>
        <v>Yes</v>
      </c>
    </row>
    <row r="15" spans="1:11" x14ac:dyDescent="0.2">
      <c r="A15" s="101" t="s">
        <v>823</v>
      </c>
      <c r="B15" s="22" t="s">
        <v>221</v>
      </c>
      <c r="C15" s="4">
        <v>13.150054439</v>
      </c>
      <c r="D15" s="5" t="str">
        <f>IF($B15="N/A","N/A",IF(C15&gt;3,"Yes","No"))</f>
        <v>Yes</v>
      </c>
      <c r="E15" s="4">
        <v>13.432863945999999</v>
      </c>
      <c r="F15" s="5" t="str">
        <f>IF($B15="N/A","N/A",IF(E15&gt;3,"Yes","No"))</f>
        <v>Yes</v>
      </c>
      <c r="G15" s="4">
        <v>13.559217302</v>
      </c>
      <c r="H15" s="5" t="str">
        <f>IF($B15="N/A","N/A",IF(G15&gt;3,"Yes","No"))</f>
        <v>Yes</v>
      </c>
      <c r="I15" s="6">
        <v>2.1509999999999998</v>
      </c>
      <c r="J15" s="6">
        <v>0.94059999999999999</v>
      </c>
      <c r="K15" s="105" t="str">
        <f t="shared" si="0"/>
        <v>Yes</v>
      </c>
    </row>
    <row r="16" spans="1:11" x14ac:dyDescent="0.2">
      <c r="A16" s="101" t="s">
        <v>824</v>
      </c>
      <c r="B16" s="22" t="s">
        <v>222</v>
      </c>
      <c r="C16" s="4">
        <v>5.7162910370000004</v>
      </c>
      <c r="D16" s="5" t="str">
        <f>IF($B16="N/A","N/A",IF(C16&gt;=8,"No",IF(C16&lt;2,"No","Yes")))</f>
        <v>Yes</v>
      </c>
      <c r="E16" s="4">
        <v>5.7987436252000002</v>
      </c>
      <c r="F16" s="5" t="str">
        <f>IF($B16="N/A","N/A",IF(E16&gt;=8,"No",IF(E16&lt;2,"No","Yes")))</f>
        <v>Yes</v>
      </c>
      <c r="G16" s="4">
        <v>5.9599621025999996</v>
      </c>
      <c r="H16" s="5" t="str">
        <f>IF($B16="N/A","N/A",IF(G16&gt;=8,"No",IF(G16&lt;2,"No","Yes")))</f>
        <v>Yes</v>
      </c>
      <c r="I16" s="6">
        <v>1.4419999999999999</v>
      </c>
      <c r="J16" s="6">
        <v>2.78</v>
      </c>
      <c r="K16" s="105" t="str">
        <f t="shared" si="0"/>
        <v>Yes</v>
      </c>
    </row>
    <row r="17" spans="1:11" x14ac:dyDescent="0.2">
      <c r="A17" s="101" t="s">
        <v>312</v>
      </c>
      <c r="B17" s="22" t="s">
        <v>223</v>
      </c>
      <c r="C17" s="4">
        <v>98.205503989999997</v>
      </c>
      <c r="D17" s="5" t="str">
        <f>IF(OR($B17="N/A",$C17="N/A"),"N/A",IF(C17&gt;100,"No",IF(C17&lt;98,"No","Yes")))</f>
        <v>Yes</v>
      </c>
      <c r="E17" s="4">
        <v>97.450099632000004</v>
      </c>
      <c r="F17" s="5" t="str">
        <f>IF(OR($B17="N/A",$E17="N/A"),"N/A",IF(E17&gt;100,"No",IF(E17&lt;98,"No","Yes")))</f>
        <v>No</v>
      </c>
      <c r="G17" s="4">
        <v>96.869955786000006</v>
      </c>
      <c r="H17" s="5" t="str">
        <f>IF($B17="N/A","N/A",IF(G17&gt;100,"No",IF(G17&lt;98,"No","Yes")))</f>
        <v>No</v>
      </c>
      <c r="I17" s="6">
        <v>-0.76900000000000002</v>
      </c>
      <c r="J17" s="6">
        <v>-0.59499999999999997</v>
      </c>
      <c r="K17" s="105" t="str">
        <f t="shared" si="0"/>
        <v>Yes</v>
      </c>
    </row>
    <row r="18" spans="1:11" x14ac:dyDescent="0.2">
      <c r="A18" s="101" t="s">
        <v>31</v>
      </c>
      <c r="B18" s="22" t="s">
        <v>214</v>
      </c>
      <c r="C18" s="4">
        <v>98.010096075999996</v>
      </c>
      <c r="D18" s="5" t="str">
        <f>IF($B18="N/A","N/A",IF(C18&gt;100,"No",IF(C18&lt;95,"No","Yes")))</f>
        <v>Yes</v>
      </c>
      <c r="E18" s="4">
        <v>97.244081191999996</v>
      </c>
      <c r="F18" s="5" t="str">
        <f>IF($B18="N/A","N/A",IF(E18&gt;100,"No",IF(E18&lt;95,"No","Yes")))</f>
        <v>Yes</v>
      </c>
      <c r="G18" s="4">
        <v>94.076777317999998</v>
      </c>
      <c r="H18" s="5" t="str">
        <f>IF($B18="N/A","N/A",IF(G18&gt;100,"No",IF(G18&lt;95,"No","Yes")))</f>
        <v>No</v>
      </c>
      <c r="I18" s="6">
        <v>-0.78200000000000003</v>
      </c>
      <c r="J18" s="6">
        <v>-3.26</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99.970688812999995</v>
      </c>
      <c r="D20" s="5" t="str">
        <f>IF($B20="N/A","N/A",IF(C20&gt;100,"No",IF(C20&lt;98,"No","Yes")))</f>
        <v>Yes</v>
      </c>
      <c r="E20" s="4">
        <v>99.986490594000003</v>
      </c>
      <c r="F20" s="5" t="str">
        <f>IF($B20="N/A","N/A",IF(E20&gt;100,"No",IF(E20&lt;98,"No","Yes")))</f>
        <v>Yes</v>
      </c>
      <c r="G20" s="4">
        <v>100</v>
      </c>
      <c r="H20" s="5" t="str">
        <f>IF($B20="N/A","N/A",IF(G20&gt;100,"No",IF(G20&lt;98,"No","Yes")))</f>
        <v>Yes</v>
      </c>
      <c r="I20" s="6">
        <v>1.5800000000000002E-2</v>
      </c>
      <c r="J20" s="6">
        <v>1.35E-2</v>
      </c>
      <c r="K20" s="105" t="str">
        <f t="shared" si="0"/>
        <v>Yes</v>
      </c>
    </row>
    <row r="21" spans="1:11" x14ac:dyDescent="0.2">
      <c r="A21" s="101" t="s">
        <v>826</v>
      </c>
      <c r="B21" s="22" t="s">
        <v>225</v>
      </c>
      <c r="C21" s="4">
        <v>8.1310919990000006</v>
      </c>
      <c r="D21" s="5" t="str">
        <f>IF($B21="N/A","N/A",IF(C21&gt;=2,"Yes","No"))</f>
        <v>Yes</v>
      </c>
      <c r="E21" s="4">
        <v>8.2801553792</v>
      </c>
      <c r="F21" s="5" t="str">
        <f>IF($B21="N/A","N/A",IF(E21&gt;=2,"Yes","No"))</f>
        <v>Yes</v>
      </c>
      <c r="G21" s="4">
        <v>8.3047231385</v>
      </c>
      <c r="H21" s="5" t="str">
        <f>IF($B21="N/A","N/A",IF(G21&gt;=2,"Yes","No"))</f>
        <v>Yes</v>
      </c>
      <c r="I21" s="6">
        <v>1.833</v>
      </c>
      <c r="J21" s="6">
        <v>0.29670000000000002</v>
      </c>
      <c r="K21" s="105" t="str">
        <f t="shared" si="0"/>
        <v>Yes</v>
      </c>
    </row>
    <row r="22" spans="1:11" x14ac:dyDescent="0.2">
      <c r="A22" s="101" t="s">
        <v>827</v>
      </c>
      <c r="B22" s="22" t="s">
        <v>226</v>
      </c>
      <c r="C22" s="4">
        <v>6.0431326557</v>
      </c>
      <c r="D22" s="5" t="str">
        <f>IF($B22="N/A","N/A",IF(C22&gt;30,"No",IF(C22&lt;5,"No","Yes")))</f>
        <v>Yes</v>
      </c>
      <c r="E22" s="4">
        <v>6.0226313122999997</v>
      </c>
      <c r="F22" s="5" t="str">
        <f>IF($B22="N/A","N/A",IF(E22&gt;30,"No",IF(E22&lt;5,"No","Yes")))</f>
        <v>Yes</v>
      </c>
      <c r="G22" s="4">
        <v>5.8811144642000004</v>
      </c>
      <c r="H22" s="5" t="str">
        <f>IF($B22="N/A","N/A",IF(G22&gt;30,"No",IF(G22&lt;5,"No","Yes")))</f>
        <v>Yes</v>
      </c>
      <c r="I22" s="6">
        <v>-0.33900000000000002</v>
      </c>
      <c r="J22" s="6">
        <v>-2.35</v>
      </c>
      <c r="K22" s="105" t="str">
        <f t="shared" si="0"/>
        <v>Yes</v>
      </c>
    </row>
    <row r="23" spans="1:11" x14ac:dyDescent="0.2">
      <c r="A23" s="101" t="s">
        <v>828</v>
      </c>
      <c r="B23" s="22" t="s">
        <v>227</v>
      </c>
      <c r="C23" s="4">
        <v>36.532447224000002</v>
      </c>
      <c r="D23" s="5" t="str">
        <f>IF($B23="N/A","N/A",IF(C23&gt;75,"No",IF(C23&lt;15,"No","Yes")))</f>
        <v>Yes</v>
      </c>
      <c r="E23" s="4">
        <v>36.905928052999997</v>
      </c>
      <c r="F23" s="5" t="str">
        <f>IF($B23="N/A","N/A",IF(E23&gt;75,"No",IF(E23&lt;15,"No","Yes")))</f>
        <v>Yes</v>
      </c>
      <c r="G23" s="4">
        <v>37.932486490000002</v>
      </c>
      <c r="H23" s="5" t="str">
        <f>IF($B23="N/A","N/A",IF(G23&gt;75,"No",IF(G23&lt;15,"No","Yes")))</f>
        <v>Yes</v>
      </c>
      <c r="I23" s="6">
        <v>1.022</v>
      </c>
      <c r="J23" s="6">
        <v>2.782</v>
      </c>
      <c r="K23" s="105" t="str">
        <f t="shared" si="0"/>
        <v>Yes</v>
      </c>
    </row>
    <row r="24" spans="1:11" x14ac:dyDescent="0.2">
      <c r="A24" s="101" t="s">
        <v>829</v>
      </c>
      <c r="B24" s="22" t="s">
        <v>228</v>
      </c>
      <c r="C24" s="4">
        <v>57.424420120000001</v>
      </c>
      <c r="D24" s="5" t="str">
        <f>IF($B24="N/A","N/A",IF(C24&gt;70,"No",IF(C24&lt;25,"No","Yes")))</f>
        <v>Yes</v>
      </c>
      <c r="E24" s="4">
        <v>57.071440635000002</v>
      </c>
      <c r="F24" s="5" t="str">
        <f>IF($B24="N/A","N/A",IF(E24&gt;70,"No",IF(E24&lt;25,"No","Yes")))</f>
        <v>Yes</v>
      </c>
      <c r="G24" s="4">
        <v>56.186399045999998</v>
      </c>
      <c r="H24" s="5" t="str">
        <f>IF($B24="N/A","N/A",IF(G24&gt;70,"No",IF(G24&lt;25,"No","Yes")))</f>
        <v>Yes</v>
      </c>
      <c r="I24" s="6">
        <v>-0.61499999999999999</v>
      </c>
      <c r="J24" s="6">
        <v>-1.55</v>
      </c>
      <c r="K24" s="105" t="str">
        <f t="shared" si="0"/>
        <v>Yes</v>
      </c>
    </row>
    <row r="25" spans="1:11" x14ac:dyDescent="0.2">
      <c r="A25" s="101" t="s">
        <v>318</v>
      </c>
      <c r="B25" s="22" t="s">
        <v>229</v>
      </c>
      <c r="C25" s="4">
        <v>47.699071812</v>
      </c>
      <c r="D25" s="5" t="str">
        <f>IF($B25="N/A","N/A",IF(C25&gt;70,"No",IF(C25&lt;35,"No","Yes")))</f>
        <v>Yes</v>
      </c>
      <c r="E25" s="4">
        <v>49.299199567999999</v>
      </c>
      <c r="F25" s="5" t="str">
        <f>IF($B25="N/A","N/A",IF(E25&gt;70,"No",IF(E25&lt;35,"No","Yes")))</f>
        <v>Yes</v>
      </c>
      <c r="G25" s="4">
        <v>49.154326619000003</v>
      </c>
      <c r="H25" s="5" t="str">
        <f>IF($B25="N/A","N/A",IF(G25&gt;70,"No",IF(G25&lt;35,"No","Yes")))</f>
        <v>Yes</v>
      </c>
      <c r="I25" s="6">
        <v>3.355</v>
      </c>
      <c r="J25" s="6">
        <v>-0.29399999999999998</v>
      </c>
      <c r="K25" s="105" t="str">
        <f t="shared" si="0"/>
        <v>Yes</v>
      </c>
    </row>
    <row r="26" spans="1:11" x14ac:dyDescent="0.2">
      <c r="A26" s="101" t="s">
        <v>830</v>
      </c>
      <c r="B26" s="22" t="s">
        <v>220</v>
      </c>
      <c r="C26" s="4">
        <v>2.4265328416999998</v>
      </c>
      <c r="D26" s="5" t="str">
        <f>IF($B26="N/A","N/A",IF(C26&gt;1,"Yes","No"))</f>
        <v>Yes</v>
      </c>
      <c r="E26" s="4">
        <v>2.4272110707999999</v>
      </c>
      <c r="F26" s="5" t="str">
        <f>IF($B26="N/A","N/A",IF(E26&gt;1,"Yes","No"))</f>
        <v>Yes</v>
      </c>
      <c r="G26" s="4">
        <v>2.4106225013999998</v>
      </c>
      <c r="H26" s="5" t="str">
        <f>IF($B26="N/A","N/A",IF(G26&gt;1,"Yes","No"))</f>
        <v>Yes</v>
      </c>
      <c r="I26" s="6">
        <v>2.8000000000000001E-2</v>
      </c>
      <c r="J26" s="6">
        <v>-0.68300000000000005</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05" t="str">
        <f t="shared" si="0"/>
        <v>N/A</v>
      </c>
    </row>
    <row r="28" spans="1:11" x14ac:dyDescent="0.2">
      <c r="A28" s="101" t="s">
        <v>831</v>
      </c>
      <c r="B28" s="22" t="s">
        <v>213</v>
      </c>
      <c r="C28" s="4">
        <v>99.959033183000003</v>
      </c>
      <c r="D28" s="5" t="str">
        <f>IF($B28="N/A","N/A",IF(C28&gt;15,"No",IF(C28&lt;-15,"No","Yes")))</f>
        <v>N/A</v>
      </c>
      <c r="E28" s="4">
        <v>99.986298554000001</v>
      </c>
      <c r="F28" s="5" t="str">
        <f>IF($B28="N/A","N/A",IF(E28&gt;15,"No",IF(E28&lt;-15,"No","Yes")))</f>
        <v>N/A</v>
      </c>
      <c r="G28" s="4">
        <v>100</v>
      </c>
      <c r="H28" s="5" t="str">
        <f>IF($B28="N/A","N/A",IF(G28&gt;15,"No",IF(G28&lt;-15,"No","Yes")))</f>
        <v>N/A</v>
      </c>
      <c r="I28" s="6">
        <v>2.7300000000000001E-2</v>
      </c>
      <c r="J28" s="6">
        <v>1.37E-2</v>
      </c>
      <c r="K28" s="105" t="str">
        <f t="shared" si="0"/>
        <v>Yes</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0</v>
      </c>
      <c r="D31" s="114" t="str">
        <f>IF($B31="N/A","N/A",IF(C31&gt;=90,"Yes","No"))</f>
        <v>No</v>
      </c>
      <c r="E31" s="118">
        <v>0</v>
      </c>
      <c r="F31" s="114" t="str">
        <f>IF($B31="N/A","N/A",IF(E31&gt;=90,"Yes","No"))</f>
        <v>No</v>
      </c>
      <c r="G31" s="118">
        <v>0.27370341780000002</v>
      </c>
      <c r="H31" s="114" t="str">
        <f>IF($B31="N/A","N/A",IF(G31&gt;=90,"Yes","No"))</f>
        <v>No</v>
      </c>
      <c r="I31" s="115" t="s">
        <v>1748</v>
      </c>
      <c r="J31" s="115" t="s">
        <v>1748</v>
      </c>
      <c r="K31" s="116" t="str">
        <f t="shared" si="0"/>
        <v>N/A</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0</v>
      </c>
      <c r="D6" s="5" t="str">
        <f>IF(OR($B6="N/A",$C6="N/A"),"N/A",IF(C6&lt;0,"No","Yes"))</f>
        <v>N/A</v>
      </c>
      <c r="E6" s="23">
        <v>0</v>
      </c>
      <c r="F6" s="5" t="str">
        <f>IF($B6="N/A","N/A",IF(E6&lt;0,"No","Yes"))</f>
        <v>N/A</v>
      </c>
      <c r="G6" s="23">
        <v>0</v>
      </c>
      <c r="H6" s="5" t="str">
        <f>IF($B6="N/A","N/A",IF(G6&lt;0,"No","Yes"))</f>
        <v>N/A</v>
      </c>
      <c r="I6" s="6" t="s">
        <v>1748</v>
      </c>
      <c r="J6" s="6" t="s">
        <v>1748</v>
      </c>
      <c r="K6" s="105" t="str">
        <f t="shared" ref="K6:K35" si="0">IF(J6="Div by 0", "N/A", IF(J6="N/A","N/A", IF(J6&gt;30, "No", IF(J6&lt;-30, "No", "Yes"))))</f>
        <v>N/A</v>
      </c>
    </row>
    <row r="7" spans="1:11" x14ac:dyDescent="0.2">
      <c r="A7" s="101" t="s">
        <v>435</v>
      </c>
      <c r="B7" s="73" t="s">
        <v>213</v>
      </c>
      <c r="C7" s="5" t="s">
        <v>1748</v>
      </c>
      <c r="D7" s="5" t="str">
        <f t="shared" ref="D7:D17" si="1">IF(OR($B7="N/A",$C7="N/A"),"N/A",IF(C7&lt;0,"No","Yes"))</f>
        <v>N/A</v>
      </c>
      <c r="E7" s="5" t="s">
        <v>1748</v>
      </c>
      <c r="F7" s="5" t="str">
        <f t="shared" ref="F7:F17" si="2">IF($B7="N/A","N/A",IF(E7&lt;0,"No","Yes"))</f>
        <v>N/A</v>
      </c>
      <c r="G7" s="5" t="s">
        <v>1748</v>
      </c>
      <c r="H7" s="5" t="str">
        <f t="shared" ref="H7:H17" si="3">IF($B7="N/A","N/A",IF(G7&lt;0,"No","Yes"))</f>
        <v>N/A</v>
      </c>
      <c r="I7" s="6" t="s">
        <v>1748</v>
      </c>
      <c r="J7" s="6" t="s">
        <v>1748</v>
      </c>
      <c r="K7" s="105" t="str">
        <f t="shared" si="0"/>
        <v>N/A</v>
      </c>
    </row>
    <row r="8" spans="1:11" x14ac:dyDescent="0.2">
      <c r="A8" s="101" t="s">
        <v>436</v>
      </c>
      <c r="B8" s="73" t="s">
        <v>213</v>
      </c>
      <c r="C8" s="5" t="s">
        <v>1748</v>
      </c>
      <c r="D8" s="5" t="str">
        <f t="shared" si="1"/>
        <v>N/A</v>
      </c>
      <c r="E8" s="5" t="s">
        <v>1748</v>
      </c>
      <c r="F8" s="5" t="str">
        <f t="shared" si="2"/>
        <v>N/A</v>
      </c>
      <c r="G8" s="5" t="s">
        <v>1748</v>
      </c>
      <c r="H8" s="5" t="str">
        <f t="shared" si="3"/>
        <v>N/A</v>
      </c>
      <c r="I8" s="6" t="s">
        <v>1748</v>
      </c>
      <c r="J8" s="6" t="s">
        <v>1748</v>
      </c>
      <c r="K8" s="105" t="str">
        <f t="shared" si="0"/>
        <v>N/A</v>
      </c>
    </row>
    <row r="9" spans="1:11" x14ac:dyDescent="0.2">
      <c r="A9" s="101" t="s">
        <v>437</v>
      </c>
      <c r="B9" s="73" t="s">
        <v>213</v>
      </c>
      <c r="C9" s="5" t="s">
        <v>1748</v>
      </c>
      <c r="D9" s="5" t="str">
        <f t="shared" si="1"/>
        <v>N/A</v>
      </c>
      <c r="E9" s="5" t="s">
        <v>1748</v>
      </c>
      <c r="F9" s="5" t="str">
        <f t="shared" si="2"/>
        <v>N/A</v>
      </c>
      <c r="G9" s="5" t="s">
        <v>1748</v>
      </c>
      <c r="H9" s="5" t="str">
        <f t="shared" si="3"/>
        <v>N/A</v>
      </c>
      <c r="I9" s="6" t="s">
        <v>1748</v>
      </c>
      <c r="J9" s="6" t="s">
        <v>1748</v>
      </c>
      <c r="K9" s="105" t="str">
        <f t="shared" si="0"/>
        <v>N/A</v>
      </c>
    </row>
    <row r="10" spans="1:11" x14ac:dyDescent="0.2">
      <c r="A10" s="101" t="s">
        <v>438</v>
      </c>
      <c r="B10" s="73" t="s">
        <v>213</v>
      </c>
      <c r="C10" s="5" t="s">
        <v>1748</v>
      </c>
      <c r="D10" s="5" t="str">
        <f t="shared" si="1"/>
        <v>N/A</v>
      </c>
      <c r="E10" s="5" t="s">
        <v>1748</v>
      </c>
      <c r="F10" s="5" t="str">
        <f t="shared" si="2"/>
        <v>N/A</v>
      </c>
      <c r="G10" s="5" t="s">
        <v>1748</v>
      </c>
      <c r="H10" s="5" t="str">
        <f t="shared" si="3"/>
        <v>N/A</v>
      </c>
      <c r="I10" s="6" t="s">
        <v>1748</v>
      </c>
      <c r="J10" s="6" t="s">
        <v>1748</v>
      </c>
      <c r="K10" s="105" t="str">
        <f t="shared" si="0"/>
        <v>N/A</v>
      </c>
    </row>
    <row r="11" spans="1:11" x14ac:dyDescent="0.2">
      <c r="A11" s="102" t="s">
        <v>324</v>
      </c>
      <c r="B11" s="73" t="s">
        <v>213</v>
      </c>
      <c r="C11" s="5" t="s">
        <v>1748</v>
      </c>
      <c r="D11" s="5" t="str">
        <f t="shared" si="1"/>
        <v>N/A</v>
      </c>
      <c r="E11" s="5" t="s">
        <v>1748</v>
      </c>
      <c r="F11" s="5" t="str">
        <f t="shared" si="2"/>
        <v>N/A</v>
      </c>
      <c r="G11" s="5" t="s">
        <v>1748</v>
      </c>
      <c r="H11" s="5" t="str">
        <f t="shared" si="3"/>
        <v>N/A</v>
      </c>
      <c r="I11" s="6" t="s">
        <v>1748</v>
      </c>
      <c r="J11" s="6" t="s">
        <v>1748</v>
      </c>
      <c r="K11" s="105" t="str">
        <f t="shared" si="0"/>
        <v>N/A</v>
      </c>
    </row>
    <row r="12" spans="1:11" x14ac:dyDescent="0.2">
      <c r="A12" s="102" t="s">
        <v>310</v>
      </c>
      <c r="B12" s="73" t="s">
        <v>213</v>
      </c>
      <c r="C12" s="5" t="s">
        <v>1748</v>
      </c>
      <c r="D12" s="5" t="str">
        <f t="shared" si="1"/>
        <v>N/A</v>
      </c>
      <c r="E12" s="5" t="s">
        <v>1748</v>
      </c>
      <c r="F12" s="5" t="str">
        <f t="shared" si="2"/>
        <v>N/A</v>
      </c>
      <c r="G12" s="5" t="s">
        <v>1748</v>
      </c>
      <c r="H12" s="5" t="str">
        <f t="shared" si="3"/>
        <v>N/A</v>
      </c>
      <c r="I12" s="6" t="s">
        <v>1748</v>
      </c>
      <c r="J12" s="6" t="s">
        <v>1748</v>
      </c>
      <c r="K12" s="105" t="str">
        <f t="shared" si="0"/>
        <v>N/A</v>
      </c>
    </row>
    <row r="13" spans="1:11" x14ac:dyDescent="0.2">
      <c r="A13" s="102" t="s">
        <v>822</v>
      </c>
      <c r="B13" s="73" t="s">
        <v>213</v>
      </c>
      <c r="C13" s="5" t="s">
        <v>1748</v>
      </c>
      <c r="D13" s="5" t="str">
        <f t="shared" si="1"/>
        <v>N/A</v>
      </c>
      <c r="E13" s="5" t="s">
        <v>1748</v>
      </c>
      <c r="F13" s="5" t="str">
        <f t="shared" si="2"/>
        <v>N/A</v>
      </c>
      <c r="G13" s="5" t="s">
        <v>1748</v>
      </c>
      <c r="H13" s="5" t="str">
        <f t="shared" si="3"/>
        <v>N/A</v>
      </c>
      <c r="I13" s="6" t="s">
        <v>1748</v>
      </c>
      <c r="J13" s="6" t="s">
        <v>1748</v>
      </c>
      <c r="K13" s="105" t="str">
        <f t="shared" si="0"/>
        <v>N/A</v>
      </c>
    </row>
    <row r="14" spans="1:11" x14ac:dyDescent="0.2">
      <c r="A14" s="102" t="s">
        <v>311</v>
      </c>
      <c r="B14" s="73" t="s">
        <v>213</v>
      </c>
      <c r="C14" s="5" t="s">
        <v>1748</v>
      </c>
      <c r="D14" s="5" t="str">
        <f t="shared" si="1"/>
        <v>N/A</v>
      </c>
      <c r="E14" s="5" t="s">
        <v>1748</v>
      </c>
      <c r="F14" s="5" t="str">
        <f t="shared" si="2"/>
        <v>N/A</v>
      </c>
      <c r="G14" s="5" t="s">
        <v>1748</v>
      </c>
      <c r="H14" s="5" t="str">
        <f t="shared" si="3"/>
        <v>N/A</v>
      </c>
      <c r="I14" s="6" t="s">
        <v>1748</v>
      </c>
      <c r="J14" s="6" t="s">
        <v>1748</v>
      </c>
      <c r="K14" s="105" t="str">
        <f t="shared" si="0"/>
        <v>N/A</v>
      </c>
    </row>
    <row r="15" spans="1:11" x14ac:dyDescent="0.2">
      <c r="A15" s="102" t="s">
        <v>823</v>
      </c>
      <c r="B15" s="73" t="s">
        <v>213</v>
      </c>
      <c r="C15" s="5" t="s">
        <v>1748</v>
      </c>
      <c r="D15" s="5" t="str">
        <f t="shared" si="1"/>
        <v>N/A</v>
      </c>
      <c r="E15" s="5" t="s">
        <v>1748</v>
      </c>
      <c r="F15" s="5" t="str">
        <f t="shared" si="2"/>
        <v>N/A</v>
      </c>
      <c r="G15" s="5" t="s">
        <v>1748</v>
      </c>
      <c r="H15" s="5" t="str">
        <f t="shared" si="3"/>
        <v>N/A</v>
      </c>
      <c r="I15" s="6" t="s">
        <v>1748</v>
      </c>
      <c r="J15" s="6" t="s">
        <v>1748</v>
      </c>
      <c r="K15" s="105" t="str">
        <f t="shared" si="0"/>
        <v>N/A</v>
      </c>
    </row>
    <row r="16" spans="1:11" x14ac:dyDescent="0.2">
      <c r="A16" s="102" t="s">
        <v>832</v>
      </c>
      <c r="B16" s="73" t="s">
        <v>213</v>
      </c>
      <c r="C16" s="5" t="s">
        <v>1748</v>
      </c>
      <c r="D16" s="5" t="str">
        <f t="shared" si="1"/>
        <v>N/A</v>
      </c>
      <c r="E16" s="5" t="s">
        <v>1748</v>
      </c>
      <c r="F16" s="5" t="str">
        <f t="shared" si="2"/>
        <v>N/A</v>
      </c>
      <c r="G16" s="5" t="s">
        <v>1748</v>
      </c>
      <c r="H16" s="5" t="str">
        <f t="shared" si="3"/>
        <v>N/A</v>
      </c>
      <c r="I16" s="6" t="s">
        <v>1748</v>
      </c>
      <c r="J16" s="6" t="s">
        <v>1748</v>
      </c>
      <c r="K16" s="105" t="str">
        <f t="shared" si="0"/>
        <v>N/A</v>
      </c>
    </row>
    <row r="17" spans="1:11" x14ac:dyDescent="0.2">
      <c r="A17" s="102" t="s">
        <v>825</v>
      </c>
      <c r="B17" s="73" t="s">
        <v>213</v>
      </c>
      <c r="C17" s="5" t="s">
        <v>1748</v>
      </c>
      <c r="D17" s="5" t="str">
        <f t="shared" si="1"/>
        <v>N/A</v>
      </c>
      <c r="E17" s="5" t="s">
        <v>1748</v>
      </c>
      <c r="F17" s="5" t="str">
        <f t="shared" si="2"/>
        <v>N/A</v>
      </c>
      <c r="G17" s="5" t="s">
        <v>1748</v>
      </c>
      <c r="H17" s="5" t="str">
        <f t="shared" si="3"/>
        <v>N/A</v>
      </c>
      <c r="I17" s="6" t="s">
        <v>1748</v>
      </c>
      <c r="J17" s="6" t="s">
        <v>1748</v>
      </c>
      <c r="K17" s="105" t="str">
        <f t="shared" si="0"/>
        <v>N/A</v>
      </c>
    </row>
    <row r="18" spans="1:11" x14ac:dyDescent="0.2">
      <c r="A18" s="101" t="s">
        <v>312</v>
      </c>
      <c r="B18" s="22" t="s">
        <v>223</v>
      </c>
      <c r="C18" s="5" t="s">
        <v>1748</v>
      </c>
      <c r="D18" s="5" t="str">
        <f>IF(OR($B18="N/A",$C18="N/A"),"N/A",IF(C18&gt;100,"No",IF(C18&lt;98,"No","Yes")))</f>
        <v>No</v>
      </c>
      <c r="E18" s="5" t="s">
        <v>1748</v>
      </c>
      <c r="F18" s="5" t="str">
        <f>IF(OR($B18="N/A",$E18="N/A"),"N/A",IF(E18&gt;100,"No",IF(E18&lt;98,"No","Yes")))</f>
        <v>No</v>
      </c>
      <c r="G18" s="5" t="s">
        <v>1748</v>
      </c>
      <c r="H18" s="5" t="str">
        <f>IF($B18="N/A","N/A",IF(G18&gt;100,"No",IF(G18&lt;98,"No","Yes")))</f>
        <v>No</v>
      </c>
      <c r="I18" s="6" t="s">
        <v>1748</v>
      </c>
      <c r="J18" s="6" t="s">
        <v>1748</v>
      </c>
      <c r="K18" s="105" t="str">
        <f t="shared" si="0"/>
        <v>N/A</v>
      </c>
    </row>
    <row r="19" spans="1:11" x14ac:dyDescent="0.2">
      <c r="A19" s="101" t="s">
        <v>31</v>
      </c>
      <c r="B19" s="22" t="s">
        <v>214</v>
      </c>
      <c r="C19" s="5" t="s">
        <v>1748</v>
      </c>
      <c r="D19" s="5" t="str">
        <f>IF(OR($B19="N/A",$C19="N/A"),"N/A",IF(C19&gt;100,"No",IF(C19&lt;95,"No","Yes")))</f>
        <v>No</v>
      </c>
      <c r="E19" s="5" t="s">
        <v>1748</v>
      </c>
      <c r="F19" s="5" t="str">
        <f>IF(OR($B19="N/A",$E19="N/A"),"N/A",IF(E19&gt;100,"No",IF(E19&lt;98,"No","Yes")))</f>
        <v>No</v>
      </c>
      <c r="G19" s="5" t="s">
        <v>1748</v>
      </c>
      <c r="H19" s="5" t="str">
        <f>IF($B19="N/A","N/A",IF(G19&gt;100,"No",IF(G19&lt;95,"No","Yes")))</f>
        <v>No</v>
      </c>
      <c r="I19" s="6" t="s">
        <v>1748</v>
      </c>
      <c r="J19" s="6" t="s">
        <v>1748</v>
      </c>
      <c r="K19" s="105" t="str">
        <f t="shared" si="0"/>
        <v>N/A</v>
      </c>
    </row>
    <row r="20" spans="1:11" x14ac:dyDescent="0.2">
      <c r="A20" s="102" t="s">
        <v>313</v>
      </c>
      <c r="B20" s="73" t="s">
        <v>213</v>
      </c>
      <c r="C20" s="5" t="s">
        <v>1748</v>
      </c>
      <c r="D20" s="5" t="str">
        <f t="shared" ref="D20:D35" si="4">IF(OR($B20="N/A",$C20="N/A"),"N/A",IF(C20&lt;0,"No","Yes"))</f>
        <v>N/A</v>
      </c>
      <c r="E20" s="5" t="s">
        <v>1748</v>
      </c>
      <c r="F20" s="5" t="str">
        <f t="shared" ref="F20:F34" si="5">IF($B20="N/A","N/A",IF(E20&lt;0,"No","Yes"))</f>
        <v>N/A</v>
      </c>
      <c r="G20" s="5" t="s">
        <v>1748</v>
      </c>
      <c r="H20" s="5" t="str">
        <f t="shared" ref="H20:H35" si="6">IF($B20="N/A","N/A",IF(G20&lt;0,"No","Yes"))</f>
        <v>N/A</v>
      </c>
      <c r="I20" s="6" t="s">
        <v>1748</v>
      </c>
      <c r="J20" s="6" t="s">
        <v>1748</v>
      </c>
      <c r="K20" s="105" t="str">
        <f t="shared" si="0"/>
        <v>N/A</v>
      </c>
    </row>
    <row r="21" spans="1:11" x14ac:dyDescent="0.2">
      <c r="A21" s="102" t="s">
        <v>833</v>
      </c>
      <c r="B21" s="73" t="s">
        <v>213</v>
      </c>
      <c r="C21" s="5" t="s">
        <v>1748</v>
      </c>
      <c r="D21" s="5" t="str">
        <f t="shared" si="4"/>
        <v>N/A</v>
      </c>
      <c r="E21" s="5" t="s">
        <v>1748</v>
      </c>
      <c r="F21" s="5" t="str">
        <f t="shared" si="5"/>
        <v>N/A</v>
      </c>
      <c r="G21" s="5" t="s">
        <v>1748</v>
      </c>
      <c r="H21" s="5" t="str">
        <f t="shared" si="6"/>
        <v>N/A</v>
      </c>
      <c r="I21" s="6" t="s">
        <v>1748</v>
      </c>
      <c r="J21" s="6" t="s">
        <v>1748</v>
      </c>
      <c r="K21" s="105" t="str">
        <f t="shared" si="0"/>
        <v>N/A</v>
      </c>
    </row>
    <row r="22" spans="1:11" x14ac:dyDescent="0.2">
      <c r="A22" s="102" t="s">
        <v>314</v>
      </c>
      <c r="B22" s="73" t="s">
        <v>213</v>
      </c>
      <c r="C22" s="5" t="s">
        <v>1748</v>
      </c>
      <c r="D22" s="5" t="str">
        <f t="shared" si="4"/>
        <v>N/A</v>
      </c>
      <c r="E22" s="5" t="s">
        <v>1748</v>
      </c>
      <c r="F22" s="5" t="str">
        <f t="shared" si="5"/>
        <v>N/A</v>
      </c>
      <c r="G22" s="5" t="s">
        <v>1748</v>
      </c>
      <c r="H22" s="5" t="str">
        <f t="shared" si="6"/>
        <v>N/A</v>
      </c>
      <c r="I22" s="6" t="s">
        <v>1748</v>
      </c>
      <c r="J22" s="6" t="s">
        <v>1748</v>
      </c>
      <c r="K22" s="105" t="str">
        <f t="shared" si="0"/>
        <v>N/A</v>
      </c>
    </row>
    <row r="23" spans="1:11" x14ac:dyDescent="0.2">
      <c r="A23" s="102" t="s">
        <v>826</v>
      </c>
      <c r="B23" s="73" t="s">
        <v>213</v>
      </c>
      <c r="C23" s="5" t="s">
        <v>1748</v>
      </c>
      <c r="D23" s="5" t="str">
        <f t="shared" si="4"/>
        <v>N/A</v>
      </c>
      <c r="E23" s="5" t="s">
        <v>1748</v>
      </c>
      <c r="F23" s="5" t="str">
        <f t="shared" si="5"/>
        <v>N/A</v>
      </c>
      <c r="G23" s="5" t="s">
        <v>1748</v>
      </c>
      <c r="H23" s="5" t="str">
        <f t="shared" si="6"/>
        <v>N/A</v>
      </c>
      <c r="I23" s="6" t="s">
        <v>1748</v>
      </c>
      <c r="J23" s="6" t="s">
        <v>1748</v>
      </c>
      <c r="K23" s="105" t="str">
        <f t="shared" si="0"/>
        <v>N/A</v>
      </c>
    </row>
    <row r="24" spans="1:11" x14ac:dyDescent="0.2">
      <c r="A24" s="102" t="s">
        <v>315</v>
      </c>
      <c r="B24" s="73" t="s">
        <v>213</v>
      </c>
      <c r="C24" s="5" t="s">
        <v>1748</v>
      </c>
      <c r="D24" s="5" t="str">
        <f t="shared" si="4"/>
        <v>N/A</v>
      </c>
      <c r="E24" s="5" t="s">
        <v>1748</v>
      </c>
      <c r="F24" s="5" t="str">
        <f t="shared" si="5"/>
        <v>N/A</v>
      </c>
      <c r="G24" s="5" t="s">
        <v>1748</v>
      </c>
      <c r="H24" s="5" t="str">
        <f t="shared" si="6"/>
        <v>N/A</v>
      </c>
      <c r="I24" s="6" t="s">
        <v>1748</v>
      </c>
      <c r="J24" s="6" t="s">
        <v>1748</v>
      </c>
      <c r="K24" s="105" t="str">
        <f t="shared" si="0"/>
        <v>N/A</v>
      </c>
    </row>
    <row r="25" spans="1:11" x14ac:dyDescent="0.2">
      <c r="A25" s="102" t="s">
        <v>316</v>
      </c>
      <c r="B25" s="73" t="s">
        <v>213</v>
      </c>
      <c r="C25" s="5" t="s">
        <v>1748</v>
      </c>
      <c r="D25" s="5" t="str">
        <f t="shared" si="4"/>
        <v>N/A</v>
      </c>
      <c r="E25" s="5" t="s">
        <v>1748</v>
      </c>
      <c r="F25" s="5" t="str">
        <f t="shared" si="5"/>
        <v>N/A</v>
      </c>
      <c r="G25" s="5" t="s">
        <v>1748</v>
      </c>
      <c r="H25" s="5" t="str">
        <f t="shared" si="6"/>
        <v>N/A</v>
      </c>
      <c r="I25" s="6" t="s">
        <v>1748</v>
      </c>
      <c r="J25" s="6" t="s">
        <v>1748</v>
      </c>
      <c r="K25" s="105" t="str">
        <f t="shared" si="0"/>
        <v>N/A</v>
      </c>
    </row>
    <row r="26" spans="1:11" x14ac:dyDescent="0.2">
      <c r="A26" s="102" t="s">
        <v>317</v>
      </c>
      <c r="B26" s="73" t="s">
        <v>213</v>
      </c>
      <c r="C26" s="5" t="s">
        <v>1748</v>
      </c>
      <c r="D26" s="5" t="str">
        <f t="shared" si="4"/>
        <v>N/A</v>
      </c>
      <c r="E26" s="5" t="s">
        <v>1748</v>
      </c>
      <c r="F26" s="5" t="str">
        <f t="shared" si="5"/>
        <v>N/A</v>
      </c>
      <c r="G26" s="5" t="s">
        <v>1748</v>
      </c>
      <c r="H26" s="5" t="str">
        <f t="shared" si="6"/>
        <v>N/A</v>
      </c>
      <c r="I26" s="6" t="s">
        <v>1748</v>
      </c>
      <c r="J26" s="6" t="s">
        <v>1748</v>
      </c>
      <c r="K26" s="105" t="str">
        <f t="shared" si="0"/>
        <v>N/A</v>
      </c>
    </row>
    <row r="27" spans="1:11" x14ac:dyDescent="0.2">
      <c r="A27" s="102" t="s">
        <v>318</v>
      </c>
      <c r="B27" s="73" t="s">
        <v>213</v>
      </c>
      <c r="C27" s="5" t="s">
        <v>1748</v>
      </c>
      <c r="D27" s="5" t="str">
        <f t="shared" si="4"/>
        <v>N/A</v>
      </c>
      <c r="E27" s="5" t="s">
        <v>1748</v>
      </c>
      <c r="F27" s="5" t="str">
        <f t="shared" si="5"/>
        <v>N/A</v>
      </c>
      <c r="G27" s="5" t="s">
        <v>1748</v>
      </c>
      <c r="H27" s="5" t="str">
        <f t="shared" si="6"/>
        <v>N/A</v>
      </c>
      <c r="I27" s="6" t="s">
        <v>1748</v>
      </c>
      <c r="J27" s="6" t="s">
        <v>1748</v>
      </c>
      <c r="K27" s="105" t="str">
        <f t="shared" si="0"/>
        <v>N/A</v>
      </c>
    </row>
    <row r="28" spans="1:11" x14ac:dyDescent="0.2">
      <c r="A28" s="102" t="s">
        <v>830</v>
      </c>
      <c r="B28" s="73" t="s">
        <v>213</v>
      </c>
      <c r="C28" s="5" t="s">
        <v>1748</v>
      </c>
      <c r="D28" s="5" t="str">
        <f t="shared" si="4"/>
        <v>N/A</v>
      </c>
      <c r="E28" s="5" t="s">
        <v>1748</v>
      </c>
      <c r="F28" s="5" t="str">
        <f t="shared" si="5"/>
        <v>N/A</v>
      </c>
      <c r="G28" s="5" t="s">
        <v>1748</v>
      </c>
      <c r="H28" s="5" t="str">
        <f t="shared" si="6"/>
        <v>N/A</v>
      </c>
      <c r="I28" s="6" t="s">
        <v>1748</v>
      </c>
      <c r="J28" s="6" t="s">
        <v>1748</v>
      </c>
      <c r="K28" s="105" t="str">
        <f t="shared" si="0"/>
        <v>N/A</v>
      </c>
    </row>
    <row r="29" spans="1:11" x14ac:dyDescent="0.2">
      <c r="A29" s="102" t="s">
        <v>319</v>
      </c>
      <c r="B29" s="73" t="s">
        <v>213</v>
      </c>
      <c r="C29" s="5" t="s">
        <v>1748</v>
      </c>
      <c r="D29" s="5" t="str">
        <f t="shared" si="4"/>
        <v>N/A</v>
      </c>
      <c r="E29" s="5" t="s">
        <v>1748</v>
      </c>
      <c r="F29" s="5" t="str">
        <f t="shared" si="5"/>
        <v>N/A</v>
      </c>
      <c r="G29" s="5" t="s">
        <v>1748</v>
      </c>
      <c r="H29" s="5" t="str">
        <f t="shared" si="6"/>
        <v>N/A</v>
      </c>
      <c r="I29" s="6" t="s">
        <v>1748</v>
      </c>
      <c r="J29" s="6" t="s">
        <v>1748</v>
      </c>
      <c r="K29" s="105" t="str">
        <f t="shared" si="0"/>
        <v>N/A</v>
      </c>
    </row>
    <row r="30" spans="1:11" x14ac:dyDescent="0.2">
      <c r="A30" s="102" t="s">
        <v>831</v>
      </c>
      <c r="B30" s="73" t="s">
        <v>213</v>
      </c>
      <c r="C30" s="5" t="s">
        <v>1748</v>
      </c>
      <c r="D30" s="5" t="str">
        <f t="shared" si="4"/>
        <v>N/A</v>
      </c>
      <c r="E30" s="5" t="s">
        <v>1748</v>
      </c>
      <c r="F30" s="5" t="str">
        <f t="shared" si="5"/>
        <v>N/A</v>
      </c>
      <c r="G30" s="5" t="s">
        <v>1748</v>
      </c>
      <c r="H30" s="5" t="str">
        <f t="shared" si="6"/>
        <v>N/A</v>
      </c>
      <c r="I30" s="6" t="s">
        <v>1748</v>
      </c>
      <c r="J30" s="6" t="s">
        <v>1748</v>
      </c>
      <c r="K30" s="105" t="str">
        <f t="shared" si="0"/>
        <v>N/A</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t="s">
        <v>1748</v>
      </c>
      <c r="D32" s="5" t="str">
        <f t="shared" si="4"/>
        <v>N/A</v>
      </c>
      <c r="E32" s="5" t="s">
        <v>1748</v>
      </c>
      <c r="F32" s="5" t="str">
        <f t="shared" si="5"/>
        <v>N/A</v>
      </c>
      <c r="G32" s="5" t="s">
        <v>1748</v>
      </c>
      <c r="H32" s="5" t="str">
        <f t="shared" si="6"/>
        <v>N/A</v>
      </c>
      <c r="I32" s="6" t="s">
        <v>1748</v>
      </c>
      <c r="J32" s="6" t="s">
        <v>1748</v>
      </c>
      <c r="K32" s="105" t="str">
        <f t="shared" si="0"/>
        <v>N/A</v>
      </c>
    </row>
    <row r="33" spans="1:11" x14ac:dyDescent="0.2">
      <c r="A33" s="102" t="s">
        <v>322</v>
      </c>
      <c r="B33" s="73" t="s">
        <v>213</v>
      </c>
      <c r="C33" s="5" t="s">
        <v>1748</v>
      </c>
      <c r="D33" s="5" t="str">
        <f t="shared" si="4"/>
        <v>N/A</v>
      </c>
      <c r="E33" s="5" t="s">
        <v>1748</v>
      </c>
      <c r="F33" s="5" t="str">
        <f t="shared" si="5"/>
        <v>N/A</v>
      </c>
      <c r="G33" s="5" t="s">
        <v>1748</v>
      </c>
      <c r="H33" s="5" t="str">
        <f t="shared" si="6"/>
        <v>N/A</v>
      </c>
      <c r="I33" s="6" t="s">
        <v>1748</v>
      </c>
      <c r="J33" s="6" t="s">
        <v>1748</v>
      </c>
      <c r="K33" s="105" t="str">
        <f t="shared" si="0"/>
        <v>N/A</v>
      </c>
    </row>
    <row r="34" spans="1:11" x14ac:dyDescent="0.2">
      <c r="A34" s="102" t="s">
        <v>323</v>
      </c>
      <c r="B34" s="73" t="s">
        <v>213</v>
      </c>
      <c r="C34" s="5" t="s">
        <v>1748</v>
      </c>
      <c r="D34" s="5" t="str">
        <f t="shared" si="4"/>
        <v>N/A</v>
      </c>
      <c r="E34" s="5" t="s">
        <v>1748</v>
      </c>
      <c r="F34" s="5" t="str">
        <f t="shared" si="5"/>
        <v>N/A</v>
      </c>
      <c r="G34" s="5" t="s">
        <v>1748</v>
      </c>
      <c r="H34" s="5" t="str">
        <f t="shared" si="6"/>
        <v>N/A</v>
      </c>
      <c r="I34" s="6" t="s">
        <v>1748</v>
      </c>
      <c r="J34" s="6" t="s">
        <v>1748</v>
      </c>
      <c r="K34" s="105" t="str">
        <f t="shared" si="0"/>
        <v>N/A</v>
      </c>
    </row>
    <row r="35" spans="1:11" x14ac:dyDescent="0.2">
      <c r="A35" s="102" t="s">
        <v>1706</v>
      </c>
      <c r="B35" s="73" t="s">
        <v>213</v>
      </c>
      <c r="C35" s="5" t="s">
        <v>1748</v>
      </c>
      <c r="D35" s="5" t="str">
        <f t="shared" si="4"/>
        <v>N/A</v>
      </c>
      <c r="E35" s="5" t="s">
        <v>1748</v>
      </c>
      <c r="F35" s="5" t="str">
        <f>IF($B35="N/A","N/A",IF(E35&lt;0,"No","Yes"))</f>
        <v>N/A</v>
      </c>
      <c r="G35" s="5" t="s">
        <v>1748</v>
      </c>
      <c r="H35" s="5" t="str">
        <f t="shared" si="6"/>
        <v>N/A</v>
      </c>
      <c r="I35" s="6" t="s">
        <v>1748</v>
      </c>
      <c r="J35" s="6" t="s">
        <v>1748</v>
      </c>
      <c r="K35" s="105" t="str">
        <f t="shared" si="0"/>
        <v>N/A</v>
      </c>
    </row>
    <row r="36" spans="1:11" x14ac:dyDescent="0.2">
      <c r="A36" s="103" t="s">
        <v>372</v>
      </c>
      <c r="B36" s="1" t="s">
        <v>213</v>
      </c>
      <c r="C36" s="4" t="s">
        <v>1748</v>
      </c>
      <c r="D36" s="5" t="str">
        <f t="shared" ref="D36:D39" si="7">IF($B36="N/A","N/A",IF(C36&lt;0,"No","Yes"))</f>
        <v>N/A</v>
      </c>
      <c r="E36" s="4" t="s">
        <v>1748</v>
      </c>
      <c r="F36" s="5" t="str">
        <f t="shared" ref="F36:F39" si="8">IF($B36="N/A","N/A",IF(E36&lt;0,"No","Yes"))</f>
        <v>N/A</v>
      </c>
      <c r="G36" s="4" t="s">
        <v>1748</v>
      </c>
      <c r="H36" s="5" t="str">
        <f t="shared" ref="H36:H39" si="9">IF($B36="N/A","N/A",IF(G36&lt;0,"No","Yes"))</f>
        <v>N/A</v>
      </c>
      <c r="I36" s="6" t="s">
        <v>1748</v>
      </c>
      <c r="J36" s="6" t="s">
        <v>1748</v>
      </c>
      <c r="K36" s="105" t="str">
        <f>IF(J36="Div by 0", "N/A", IF(J36="N/A","N/A", IF(J36&gt;30, "No", IF(J36&lt;-30, "No", "Yes"))))</f>
        <v>N/A</v>
      </c>
    </row>
    <row r="37" spans="1:11" x14ac:dyDescent="0.2">
      <c r="A37" s="103" t="s">
        <v>373</v>
      </c>
      <c r="B37" s="1" t="s">
        <v>213</v>
      </c>
      <c r="C37" s="4" t="s">
        <v>1748</v>
      </c>
      <c r="D37" s="5" t="str">
        <f t="shared" si="7"/>
        <v>N/A</v>
      </c>
      <c r="E37" s="4" t="s">
        <v>1748</v>
      </c>
      <c r="F37" s="5" t="str">
        <f t="shared" si="8"/>
        <v>N/A</v>
      </c>
      <c r="G37" s="4" t="s">
        <v>1748</v>
      </c>
      <c r="H37" s="5" t="str">
        <f t="shared" si="9"/>
        <v>N/A</v>
      </c>
      <c r="I37" s="6" t="s">
        <v>1748</v>
      </c>
      <c r="J37" s="6" t="s">
        <v>1748</v>
      </c>
      <c r="K37" s="105" t="str">
        <f>IF(J37="Div by 0", "N/A", IF(J37="N/A","N/A", IF(J37&gt;30, "No", IF(J37&lt;-30, "No", "Yes"))))</f>
        <v>N/A</v>
      </c>
    </row>
    <row r="38" spans="1:11" x14ac:dyDescent="0.2">
      <c r="A38" s="103" t="s">
        <v>374</v>
      </c>
      <c r="B38" s="1" t="s">
        <v>213</v>
      </c>
      <c r="C38" s="4" t="s">
        <v>1748</v>
      </c>
      <c r="D38" s="5" t="str">
        <f t="shared" si="7"/>
        <v>N/A</v>
      </c>
      <c r="E38" s="4" t="s">
        <v>1748</v>
      </c>
      <c r="F38" s="5" t="str">
        <f t="shared" si="8"/>
        <v>N/A</v>
      </c>
      <c r="G38" s="4" t="s">
        <v>1748</v>
      </c>
      <c r="H38" s="5" t="str">
        <f t="shared" si="9"/>
        <v>N/A</v>
      </c>
      <c r="I38" s="6" t="s">
        <v>1748</v>
      </c>
      <c r="J38" s="6" t="s">
        <v>1748</v>
      </c>
      <c r="K38" s="105" t="str">
        <f>IF(J38="Div by 0", "N/A", IF(J38="N/A","N/A", IF(J38&gt;30, "No", IF(J38&lt;-30, "No", "Yes"))))</f>
        <v>N/A</v>
      </c>
    </row>
    <row r="39" spans="1:11" x14ac:dyDescent="0.2">
      <c r="A39" s="120" t="s">
        <v>375</v>
      </c>
      <c r="B39" s="121" t="s">
        <v>213</v>
      </c>
      <c r="C39" s="118" t="s">
        <v>1748</v>
      </c>
      <c r="D39" s="114" t="str">
        <f t="shared" si="7"/>
        <v>N/A</v>
      </c>
      <c r="E39" s="118" t="s">
        <v>1748</v>
      </c>
      <c r="F39" s="114" t="str">
        <f t="shared" si="8"/>
        <v>N/A</v>
      </c>
      <c r="G39" s="118" t="s">
        <v>1748</v>
      </c>
      <c r="H39" s="114" t="str">
        <f t="shared" si="9"/>
        <v>N/A</v>
      </c>
      <c r="I39" s="115" t="s">
        <v>1748</v>
      </c>
      <c r="J39" s="115" t="s">
        <v>1748</v>
      </c>
      <c r="K39" s="116" t="str">
        <f>IF(J39="Div by 0", "N/A", IF(J39="N/A","N/A", IF(J39&gt;30, "No", IF(J39&lt;-30, "No", "Yes"))))</f>
        <v>N/A</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599027</v>
      </c>
      <c r="D7" s="19" t="str">
        <f>IF($B7="N/A","N/A",IF(C7&gt;15,"No",IF(C7&lt;-15,"No","Yes")))</f>
        <v>N/A</v>
      </c>
      <c r="E7" s="18">
        <v>617013</v>
      </c>
      <c r="F7" s="19" t="str">
        <f>IF($B7="N/A","N/A",IF(E7&gt;15,"No",IF(E7&lt;-15,"No","Yes")))</f>
        <v>N/A</v>
      </c>
      <c r="G7" s="18">
        <v>598185</v>
      </c>
      <c r="H7" s="19" t="str">
        <f>IF($B7="N/A","N/A",IF(G7&gt;15,"No",IF(G7&lt;-15,"No","Yes")))</f>
        <v>N/A</v>
      </c>
      <c r="I7" s="20">
        <v>3.0030000000000001</v>
      </c>
      <c r="J7" s="20">
        <v>-3.05</v>
      </c>
      <c r="K7" s="106" t="str">
        <f t="shared" ref="K7:K24" si="0">IF(J7="Div by 0", "N/A", IF(J7="N/A","N/A", IF(J7&gt;30, "No", IF(J7&lt;-30, "No", "Yes"))))</f>
        <v>Yes</v>
      </c>
    </row>
    <row r="8" spans="1:11" x14ac:dyDescent="0.2">
      <c r="A8" s="122"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22" t="s">
        <v>119</v>
      </c>
      <c r="B9" s="22" t="s">
        <v>213</v>
      </c>
      <c r="C9" s="4">
        <v>0</v>
      </c>
      <c r="D9" s="5" t="str">
        <f>IF($B9="N/A","N/A",IF(C9&gt;15,"No",IF(C9&lt;-15,"No","Yes")))</f>
        <v>N/A</v>
      </c>
      <c r="E9" s="4">
        <v>0</v>
      </c>
      <c r="F9" s="5" t="str">
        <f>IF($B9="N/A","N/A",IF(E9&gt;15,"No",IF(E9&lt;-15,"No","Yes")))</f>
        <v>N/A</v>
      </c>
      <c r="G9" s="4">
        <v>0</v>
      </c>
      <c r="H9" s="5" t="str">
        <f>IF($B9="N/A","N/A",IF(G9&gt;15,"No",IF(G9&lt;-15,"No","Yes")))</f>
        <v>N/A</v>
      </c>
      <c r="I9" s="6" t="s">
        <v>1748</v>
      </c>
      <c r="J9" s="6" t="s">
        <v>1748</v>
      </c>
      <c r="K9" s="105" t="str">
        <f t="shared" si="0"/>
        <v>N/A</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05" t="str">
        <f t="shared" si="0"/>
        <v>N/A</v>
      </c>
    </row>
    <row r="13" spans="1:11" x14ac:dyDescent="0.2">
      <c r="A13" s="122" t="s">
        <v>835</v>
      </c>
      <c r="B13" s="22" t="s">
        <v>214</v>
      </c>
      <c r="C13" s="4">
        <v>100</v>
      </c>
      <c r="D13" s="5" t="str">
        <f t="shared" si="1"/>
        <v>Yes</v>
      </c>
      <c r="E13" s="4">
        <v>100</v>
      </c>
      <c r="F13" s="5" t="str">
        <f t="shared" si="2"/>
        <v>Yes</v>
      </c>
      <c r="G13" s="4">
        <v>99.999164137999998</v>
      </c>
      <c r="H13" s="5" t="str">
        <f t="shared" si="3"/>
        <v>Yes</v>
      </c>
      <c r="I13" s="6">
        <v>0</v>
      </c>
      <c r="J13" s="6">
        <v>-1E-3</v>
      </c>
      <c r="K13" s="105" t="str">
        <f t="shared" si="0"/>
        <v>Yes</v>
      </c>
    </row>
    <row r="14" spans="1:11" x14ac:dyDescent="0.2">
      <c r="A14" s="122" t="s">
        <v>13</v>
      </c>
      <c r="B14" s="22" t="s">
        <v>213</v>
      </c>
      <c r="C14" s="23">
        <v>599027</v>
      </c>
      <c r="D14" s="5" t="str">
        <f>IF($B14="N/A","N/A",IF(C14&gt;15,"No",IF(C14&lt;-15,"No","Yes")))</f>
        <v>N/A</v>
      </c>
      <c r="E14" s="23">
        <v>617013</v>
      </c>
      <c r="F14" s="5" t="str">
        <f>IF($B14="N/A","N/A",IF(E14&gt;15,"No",IF(E14&lt;-15,"No","Yes")))</f>
        <v>N/A</v>
      </c>
      <c r="G14" s="23">
        <v>598185</v>
      </c>
      <c r="H14" s="5" t="str">
        <f>IF($B14="N/A","N/A",IF(G14&gt;15,"No",IF(G14&lt;-15,"No","Yes")))</f>
        <v>N/A</v>
      </c>
      <c r="I14" s="6">
        <v>3.0030000000000001</v>
      </c>
      <c r="J14" s="6">
        <v>-3.05</v>
      </c>
      <c r="K14" s="105" t="str">
        <f t="shared" si="0"/>
        <v>Yes</v>
      </c>
    </row>
    <row r="15" spans="1:11" x14ac:dyDescent="0.2">
      <c r="A15" s="122" t="s">
        <v>439</v>
      </c>
      <c r="B15" s="22" t="s">
        <v>215</v>
      </c>
      <c r="C15" s="4">
        <v>2.5965440623</v>
      </c>
      <c r="D15" s="5" t="str">
        <f>IF($B15="N/A","N/A",IF(C15&gt;20,"No",IF(C15&lt;5,"No","Yes")))</f>
        <v>No</v>
      </c>
      <c r="E15" s="4">
        <v>3.7380087616000002</v>
      </c>
      <c r="F15" s="5" t="str">
        <f>IF($B15="N/A","N/A",IF(E15&gt;20,"No",IF(E15&lt;5,"No","Yes")))</f>
        <v>No</v>
      </c>
      <c r="G15" s="4">
        <v>3.9282161872999999</v>
      </c>
      <c r="H15" s="5" t="str">
        <f>IF($B15="N/A","N/A",IF(G15&gt;20,"No",IF(G15&lt;5,"No","Yes")))</f>
        <v>No</v>
      </c>
      <c r="I15" s="6">
        <v>43.96</v>
      </c>
      <c r="J15" s="6">
        <v>5.0880000000000001</v>
      </c>
      <c r="K15" s="105" t="str">
        <f t="shared" si="0"/>
        <v>Yes</v>
      </c>
    </row>
    <row r="16" spans="1:11" x14ac:dyDescent="0.2">
      <c r="A16" s="122" t="s">
        <v>440</v>
      </c>
      <c r="B16" s="17" t="s">
        <v>213</v>
      </c>
      <c r="C16" s="4">
        <v>97.403455937999993</v>
      </c>
      <c r="D16" s="5" t="str">
        <f>IF($B16="N/A","N/A",IF(C16&gt;15,"No",IF(C16&lt;-15,"No","Yes")))</f>
        <v>N/A</v>
      </c>
      <c r="E16" s="4">
        <v>96.261991237999993</v>
      </c>
      <c r="F16" s="5" t="str">
        <f>IF($B16="N/A","N/A",IF(E16&gt;15,"No",IF(E16&lt;-15,"No","Yes")))</f>
        <v>N/A</v>
      </c>
      <c r="G16" s="4">
        <v>96.071783812999996</v>
      </c>
      <c r="H16" s="5" t="str">
        <f>IF($B16="N/A","N/A",IF(G16&gt;15,"No",IF(G16&lt;-15,"No","Yes")))</f>
        <v>N/A</v>
      </c>
      <c r="I16" s="6">
        <v>-1.17</v>
      </c>
      <c r="J16" s="6">
        <v>-0.19800000000000001</v>
      </c>
      <c r="K16" s="105" t="str">
        <f t="shared" si="0"/>
        <v>Yes</v>
      </c>
    </row>
    <row r="17" spans="1:11" x14ac:dyDescent="0.2">
      <c r="A17" s="122" t="s">
        <v>441</v>
      </c>
      <c r="B17" s="22" t="s">
        <v>235</v>
      </c>
      <c r="C17" s="4">
        <v>0.59212689910000005</v>
      </c>
      <c r="D17" s="5" t="str">
        <f>IF($B17="N/A","N/A",IF(C17&gt;1,"Yes","No"))</f>
        <v>No</v>
      </c>
      <c r="E17" s="4">
        <v>0.70306460319999997</v>
      </c>
      <c r="F17" s="5" t="str">
        <f>IF($B17="N/A","N/A",IF(E17&gt;1,"Yes","No"))</f>
        <v>No</v>
      </c>
      <c r="G17" s="4">
        <v>0.28084956989999998</v>
      </c>
      <c r="H17" s="5" t="str">
        <f>IF($B17="N/A","N/A",IF(G17&gt;1,"Yes","No"))</f>
        <v>No</v>
      </c>
      <c r="I17" s="6">
        <v>18.739999999999998</v>
      </c>
      <c r="J17" s="6">
        <v>-60.1</v>
      </c>
      <c r="K17" s="105" t="str">
        <f t="shared" si="0"/>
        <v>No</v>
      </c>
    </row>
    <row r="18" spans="1:11" x14ac:dyDescent="0.2">
      <c r="A18" s="122" t="s">
        <v>857</v>
      </c>
      <c r="B18" s="22" t="s">
        <v>213</v>
      </c>
      <c r="C18" s="75">
        <v>797.48858189999999</v>
      </c>
      <c r="D18" s="5" t="str">
        <f>IF($B18="N/A","N/A",IF(C18&gt;15,"No",IF(C18&lt;-15,"No","Yes")))</f>
        <v>N/A</v>
      </c>
      <c r="E18" s="75">
        <v>530.43130474999998</v>
      </c>
      <c r="F18" s="5" t="str">
        <f>IF($B18="N/A","N/A",IF(E18&gt;15,"No",IF(E18&lt;-15,"No","Yes")))</f>
        <v>N/A</v>
      </c>
      <c r="G18" s="75">
        <v>1119.3422619</v>
      </c>
      <c r="H18" s="5" t="str">
        <f>IF($B18="N/A","N/A",IF(G18&gt;15,"No",IF(G18&lt;-15,"No","Yes")))</f>
        <v>N/A</v>
      </c>
      <c r="I18" s="6">
        <v>-33.5</v>
      </c>
      <c r="J18" s="6">
        <v>111</v>
      </c>
      <c r="K18" s="105" t="str">
        <f t="shared" si="0"/>
        <v>No</v>
      </c>
    </row>
    <row r="19" spans="1:11" x14ac:dyDescent="0.2">
      <c r="A19" s="104" t="s">
        <v>131</v>
      </c>
      <c r="B19" s="22" t="s">
        <v>213</v>
      </c>
      <c r="C19" s="23">
        <v>725</v>
      </c>
      <c r="D19" s="22" t="s">
        <v>213</v>
      </c>
      <c r="E19" s="23">
        <v>876</v>
      </c>
      <c r="F19" s="22" t="s">
        <v>213</v>
      </c>
      <c r="G19" s="23">
        <v>64</v>
      </c>
      <c r="H19" s="5" t="str">
        <f>IF($B19="N/A","N/A",IF(G19&gt;15,"No",IF(G19&lt;-15,"No","Yes")))</f>
        <v>N/A</v>
      </c>
      <c r="I19" s="6">
        <v>20.83</v>
      </c>
      <c r="J19" s="6">
        <v>-92.7</v>
      </c>
      <c r="K19" s="105" t="str">
        <f t="shared" si="0"/>
        <v>No</v>
      </c>
    </row>
    <row r="20" spans="1:11" x14ac:dyDescent="0.2">
      <c r="A20" s="104" t="s">
        <v>346</v>
      </c>
      <c r="B20" s="17" t="s">
        <v>213</v>
      </c>
      <c r="C20" s="4">
        <v>0.121029603</v>
      </c>
      <c r="D20" s="22" t="s">
        <v>213</v>
      </c>
      <c r="E20" s="4">
        <v>0.1419743182</v>
      </c>
      <c r="F20" s="22" t="s">
        <v>213</v>
      </c>
      <c r="G20" s="4">
        <v>1.06990312E-2</v>
      </c>
      <c r="H20" s="5" t="str">
        <f>IF($B20="N/A","N/A",IF(G20&gt;15,"No",IF(G20&lt;-15,"No","Yes")))</f>
        <v>N/A</v>
      </c>
      <c r="I20" s="6">
        <v>17.309999999999999</v>
      </c>
      <c r="J20" s="6">
        <v>-92.5</v>
      </c>
      <c r="K20" s="105" t="str">
        <f t="shared" si="0"/>
        <v>No</v>
      </c>
    </row>
    <row r="21" spans="1:11" ht="25.5" x14ac:dyDescent="0.2">
      <c r="A21" s="104" t="s">
        <v>836</v>
      </c>
      <c r="B21" s="22" t="s">
        <v>213</v>
      </c>
      <c r="C21" s="75">
        <v>1887.3255171999999</v>
      </c>
      <c r="D21" s="5" t="str">
        <f>IF($B21="N/A","N/A",IF(C21&gt;60,"No",IF(C21&lt;15,"No","Yes")))</f>
        <v>N/A</v>
      </c>
      <c r="E21" s="75">
        <v>2153.8264840000002</v>
      </c>
      <c r="F21" s="5" t="str">
        <f>IF($B21="N/A","N/A",IF(E21&gt;60,"No",IF(E21&lt;15,"No","Yes")))</f>
        <v>N/A</v>
      </c>
      <c r="G21" s="75">
        <v>2150.640625</v>
      </c>
      <c r="H21" s="5" t="str">
        <f>IF($B21="N/A","N/A",IF(G21&gt;60,"No",IF(G21&lt;15,"No","Yes")))</f>
        <v>N/A</v>
      </c>
      <c r="I21" s="6">
        <v>14.12</v>
      </c>
      <c r="J21" s="6">
        <v>-0.14799999999999999</v>
      </c>
      <c r="K21" s="105" t="str">
        <f t="shared" si="0"/>
        <v>Yes</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583473</v>
      </c>
      <c r="D6" s="5" t="str">
        <f>IF($B6="N/A","N/A",IF(C6&gt;15,"No",IF(C6&lt;-15,"No","Yes")))</f>
        <v>N/A</v>
      </c>
      <c r="E6" s="23">
        <v>593949</v>
      </c>
      <c r="F6" s="5" t="str">
        <f>IF($B6="N/A","N/A",IF(E6&gt;15,"No",IF(E6&lt;-15,"No","Yes")))</f>
        <v>N/A</v>
      </c>
      <c r="G6" s="23">
        <v>574687</v>
      </c>
      <c r="H6" s="5" t="str">
        <f>IF($B6="N/A","N/A",IF(G6&gt;15,"No",IF(G6&lt;-15,"No","Yes")))</f>
        <v>N/A</v>
      </c>
      <c r="I6" s="6">
        <v>1.7949999999999999</v>
      </c>
      <c r="J6" s="6">
        <v>-3.24</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113.71375934</v>
      </c>
      <c r="D9" s="5" t="str">
        <f>IF($B9="N/A","N/A",IF(C9&gt;100,"No",IF(C9&lt;50,"No","Yes")))</f>
        <v>No</v>
      </c>
      <c r="E9" s="24">
        <v>122.32251529</v>
      </c>
      <c r="F9" s="5" t="str">
        <f>IF($B9="N/A","N/A",IF(E9&gt;100,"No",IF(E9&lt;50,"No","Yes")))</f>
        <v>No</v>
      </c>
      <c r="G9" s="24">
        <v>123.19555185</v>
      </c>
      <c r="H9" s="5" t="str">
        <f>IF($B9="N/A","N/A",IF(G9&gt;100,"No",IF(G9&lt;50,"No","Yes")))</f>
        <v>No</v>
      </c>
      <c r="I9" s="6">
        <v>7.5709999999999997</v>
      </c>
      <c r="J9" s="6">
        <v>0.7137</v>
      </c>
      <c r="K9" s="105" t="str">
        <f t="shared" si="0"/>
        <v>Yes</v>
      </c>
    </row>
    <row r="10" spans="1:11" ht="25.5" x14ac:dyDescent="0.2">
      <c r="A10" s="124" t="s">
        <v>839</v>
      </c>
      <c r="B10" s="22" t="s">
        <v>213</v>
      </c>
      <c r="C10" s="24">
        <v>196.84525288</v>
      </c>
      <c r="D10" s="5" t="str">
        <f>IF($B10="N/A","N/A",IF(C10&gt;15,"No",IF(C10&lt;-15,"No","Yes")))</f>
        <v>N/A</v>
      </c>
      <c r="E10" s="24">
        <v>189.76469849</v>
      </c>
      <c r="F10" s="5" t="str">
        <f>IF($B10="N/A","N/A",IF(E10&gt;15,"No",IF(E10&lt;-15,"No","Yes")))</f>
        <v>N/A</v>
      </c>
      <c r="G10" s="24">
        <v>169.19676290000001</v>
      </c>
      <c r="H10" s="5" t="str">
        <f>IF($B10="N/A","N/A",IF(G10&gt;15,"No",IF(G10&lt;-15,"No","Yes")))</f>
        <v>N/A</v>
      </c>
      <c r="I10" s="6">
        <v>-3.6</v>
      </c>
      <c r="J10" s="6">
        <v>-10.8</v>
      </c>
      <c r="K10" s="105" t="str">
        <f t="shared" si="0"/>
        <v>Yes</v>
      </c>
    </row>
    <row r="11" spans="1:11" ht="25.5" x14ac:dyDescent="0.2">
      <c r="A11" s="124" t="s">
        <v>840</v>
      </c>
      <c r="B11" s="22" t="s">
        <v>213</v>
      </c>
      <c r="C11" s="24">
        <v>462.76798144000003</v>
      </c>
      <c r="D11" s="5" t="str">
        <f>IF($B11="N/A","N/A",IF(C11&gt;15,"No",IF(C11&lt;-15,"No","Yes")))</f>
        <v>N/A</v>
      </c>
      <c r="E11" s="24">
        <v>421.42771083999997</v>
      </c>
      <c r="F11" s="5" t="str">
        <f>IF($B11="N/A","N/A",IF(E11&gt;15,"No",IF(E11&lt;-15,"No","Yes")))</f>
        <v>N/A</v>
      </c>
      <c r="G11" s="24">
        <v>484.07900208000001</v>
      </c>
      <c r="H11" s="5" t="str">
        <f>IF($B11="N/A","N/A",IF(G11&gt;15,"No",IF(G11&lt;-15,"No","Yes")))</f>
        <v>N/A</v>
      </c>
      <c r="I11" s="6">
        <v>-8.93</v>
      </c>
      <c r="J11" s="6">
        <v>14.87</v>
      </c>
      <c r="K11" s="105" t="str">
        <f t="shared" si="0"/>
        <v>Yes</v>
      </c>
    </row>
    <row r="12" spans="1:11" ht="25.5" x14ac:dyDescent="0.2">
      <c r="A12" s="124" t="s">
        <v>841</v>
      </c>
      <c r="B12" s="22" t="s">
        <v>213</v>
      </c>
      <c r="C12" s="24">
        <v>350.97280217999997</v>
      </c>
      <c r="D12" s="5" t="str">
        <f>IF($B12="N/A","N/A",IF(C12&gt;15,"No",IF(C12&lt;-15,"No","Yes")))</f>
        <v>N/A</v>
      </c>
      <c r="E12" s="24">
        <v>354.38132875999997</v>
      </c>
      <c r="F12" s="5" t="str">
        <f>IF($B12="N/A","N/A",IF(E12&gt;15,"No",IF(E12&lt;-15,"No","Yes")))</f>
        <v>N/A</v>
      </c>
      <c r="G12" s="24">
        <v>354.37218214000001</v>
      </c>
      <c r="H12" s="5" t="str">
        <f>IF($B12="N/A","N/A",IF(G12&gt;15,"No",IF(G12&lt;-15,"No","Yes")))</f>
        <v>N/A</v>
      </c>
      <c r="I12" s="6">
        <v>0.97119999999999995</v>
      </c>
      <c r="J12" s="6">
        <v>-3.0000000000000001E-3</v>
      </c>
      <c r="K12" s="105" t="str">
        <f t="shared" si="0"/>
        <v>Yes</v>
      </c>
    </row>
    <row r="13" spans="1:11" x14ac:dyDescent="0.2">
      <c r="A13" s="124" t="s">
        <v>650</v>
      </c>
      <c r="B13" s="22" t="s">
        <v>237</v>
      </c>
      <c r="C13" s="4">
        <v>86.386687987000002</v>
      </c>
      <c r="D13" s="5" t="str">
        <f>IF($B13="N/A","N/A",IF(C13&gt;99,"No",IF(C13&lt;75,"No","Yes")))</f>
        <v>Yes</v>
      </c>
      <c r="E13" s="4">
        <v>84.927830503999999</v>
      </c>
      <c r="F13" s="5" t="str">
        <f>IF($B13="N/A","N/A",IF(E13&gt;99,"No",IF(E13&lt;75,"No","Yes")))</f>
        <v>Yes</v>
      </c>
      <c r="G13" s="4">
        <v>85.226740817000007</v>
      </c>
      <c r="H13" s="5" t="str">
        <f>IF($B13="N/A","N/A",IF(G13&gt;99,"No",IF(G13&lt;75,"No","Yes")))</f>
        <v>Yes</v>
      </c>
      <c r="I13" s="6">
        <v>-1.69</v>
      </c>
      <c r="J13" s="6">
        <v>0.35199999999999998</v>
      </c>
      <c r="K13" s="105" t="str">
        <f t="shared" ref="K13:K24" si="1">IF(J13="Div by 0", "N/A", IF(J13="N/A","N/A", IF(J13&gt;30, "No", IF(J13&lt;-30, "No", "Yes"))))</f>
        <v>Yes</v>
      </c>
    </row>
    <row r="14" spans="1:11" x14ac:dyDescent="0.2">
      <c r="A14" s="124" t="s">
        <v>492</v>
      </c>
      <c r="B14" s="22" t="s">
        <v>213</v>
      </c>
      <c r="C14" s="5">
        <v>99.254230293999996</v>
      </c>
      <c r="D14" s="5" t="str">
        <f>IF($B14="N/A","N/A",IF(C14&gt;15,"No",IF(C14&lt;-15,"No","Yes")))</f>
        <v>N/A</v>
      </c>
      <c r="E14" s="5">
        <v>99.189577104999998</v>
      </c>
      <c r="F14" s="5" t="str">
        <f>IF($B14="N/A","N/A",IF(E14&gt;15,"No",IF(E14&lt;-15,"No","Yes")))</f>
        <v>N/A</v>
      </c>
      <c r="G14" s="5">
        <v>99.724778322000006</v>
      </c>
      <c r="H14" s="5" t="str">
        <f>IF($B14="N/A","N/A",IF(G14&gt;15,"No",IF(G14&lt;-15,"No","Yes")))</f>
        <v>N/A</v>
      </c>
      <c r="I14" s="6">
        <v>-6.5000000000000002E-2</v>
      </c>
      <c r="J14" s="6">
        <v>0.53959999999999997</v>
      </c>
      <c r="K14" s="105" t="str">
        <f t="shared" si="1"/>
        <v>Yes</v>
      </c>
    </row>
    <row r="15" spans="1:11" x14ac:dyDescent="0.2">
      <c r="A15" s="124" t="s">
        <v>842</v>
      </c>
      <c r="B15" s="22" t="s">
        <v>213</v>
      </c>
      <c r="C15" s="23">
        <v>9.0513428373</v>
      </c>
      <c r="D15" s="5" t="str">
        <f>IF($B15="N/A","N/A",IF(C15&gt;15,"No",IF(C15&lt;-15,"No","Yes")))</f>
        <v>N/A</v>
      </c>
      <c r="E15" s="6">
        <v>8.9139125395000001</v>
      </c>
      <c r="F15" s="5" t="str">
        <f>IF($B15="N/A","N/A",IF(E15&gt;15,"No",IF(E15&lt;-15,"No","Yes")))</f>
        <v>N/A</v>
      </c>
      <c r="G15" s="6">
        <v>8.8364831637000005</v>
      </c>
      <c r="H15" s="5" t="str">
        <f>IF($B15="N/A","N/A",IF(G15&gt;15,"No",IF(G15&lt;-15,"No","Yes")))</f>
        <v>N/A</v>
      </c>
      <c r="I15" s="6">
        <v>-1.52</v>
      </c>
      <c r="J15" s="6">
        <v>-0.86899999999999999</v>
      </c>
      <c r="K15" s="105" t="str">
        <f t="shared" si="1"/>
        <v>Yes</v>
      </c>
    </row>
    <row r="16" spans="1:11" x14ac:dyDescent="0.2">
      <c r="A16" s="125" t="s">
        <v>651</v>
      </c>
      <c r="B16" s="38" t="s">
        <v>238</v>
      </c>
      <c r="C16" s="5">
        <v>7.8342956742999998</v>
      </c>
      <c r="D16" s="5" t="str">
        <f>IF($B16="N/A","N/A",IF(C16&gt;20,"No",IF(C16&lt;=0,"No","Yes")))</f>
        <v>Yes</v>
      </c>
      <c r="E16" s="5">
        <v>7.6302847550999999</v>
      </c>
      <c r="F16" s="5" t="str">
        <f>IF($B16="N/A","N/A",IF(E16&gt;20,"No",IF(E16&lt;=0,"No","Yes")))</f>
        <v>Yes</v>
      </c>
      <c r="G16" s="5">
        <v>7.167727824</v>
      </c>
      <c r="H16" s="5" t="str">
        <f>IF($B16="N/A","N/A",IF(G16&gt;20,"No",IF(G16&lt;=0,"No","Yes")))</f>
        <v>Yes</v>
      </c>
      <c r="I16" s="6">
        <v>-2.6</v>
      </c>
      <c r="J16" s="6">
        <v>-6.06</v>
      </c>
      <c r="K16" s="105" t="str">
        <f t="shared" si="1"/>
        <v>Yes</v>
      </c>
    </row>
    <row r="17" spans="1:11" x14ac:dyDescent="0.2">
      <c r="A17" s="125" t="s">
        <v>369</v>
      </c>
      <c r="B17" s="22" t="s">
        <v>213</v>
      </c>
      <c r="C17" s="5">
        <v>99.610597011999999</v>
      </c>
      <c r="D17" s="5" t="str">
        <f>IF($B17="N/A","N/A",IF(C17&gt;15,"No",IF(C17&lt;-15,"No","Yes")))</f>
        <v>N/A</v>
      </c>
      <c r="E17" s="5">
        <v>99.353486320000002</v>
      </c>
      <c r="F17" s="5" t="str">
        <f>IF($B17="N/A","N/A",IF(E17&gt;15,"No",IF(E17&lt;-15,"No","Yes")))</f>
        <v>N/A</v>
      </c>
      <c r="G17" s="5">
        <v>98.033598756999993</v>
      </c>
      <c r="H17" s="5" t="str">
        <f>IF($B17="N/A","N/A",IF(G17&gt;15,"No",IF(G17&lt;-15,"No","Yes")))</f>
        <v>N/A</v>
      </c>
      <c r="I17" s="6">
        <v>-0.25800000000000001</v>
      </c>
      <c r="J17" s="6">
        <v>-1.33</v>
      </c>
      <c r="K17" s="105" t="str">
        <f t="shared" si="1"/>
        <v>Yes</v>
      </c>
    </row>
    <row r="18" spans="1:11" x14ac:dyDescent="0.2">
      <c r="A18" s="125" t="s">
        <v>843</v>
      </c>
      <c r="B18" s="22" t="s">
        <v>213</v>
      </c>
      <c r="C18" s="6">
        <v>12.484352008</v>
      </c>
      <c r="D18" s="5" t="str">
        <f>IF($B18="N/A","N/A",IF(C18&gt;15,"No",IF(C18&lt;-15,"No","Yes")))</f>
        <v>N/A</v>
      </c>
      <c r="E18" s="6">
        <v>12.199147178</v>
      </c>
      <c r="F18" s="5" t="str">
        <f>IF($B18="N/A","N/A",IF(E18&gt;15,"No",IF(E18&lt;-15,"No","Yes")))</f>
        <v>N/A</v>
      </c>
      <c r="G18" s="6">
        <v>12.074612451</v>
      </c>
      <c r="H18" s="5" t="str">
        <f>IF($B18="N/A","N/A",IF(G18&gt;15,"No",IF(G18&lt;-15,"No","Yes")))</f>
        <v>N/A</v>
      </c>
      <c r="I18" s="6">
        <v>-2.2799999999999998</v>
      </c>
      <c r="J18" s="6">
        <v>-1.02</v>
      </c>
      <c r="K18" s="105" t="str">
        <f t="shared" si="1"/>
        <v>Yes</v>
      </c>
    </row>
    <row r="19" spans="1:11" x14ac:dyDescent="0.2">
      <c r="A19" s="124" t="s">
        <v>652</v>
      </c>
      <c r="B19" s="38" t="s">
        <v>239</v>
      </c>
      <c r="C19" s="5">
        <v>3.7705258000000001E-3</v>
      </c>
      <c r="D19" s="5" t="str">
        <f>IF($B19="N/A","N/A",IF(C19&gt;10,"No",IF(C19&lt;=0,"No","Yes")))</f>
        <v>Yes</v>
      </c>
      <c r="E19" s="5">
        <v>7.9131372999999994E-3</v>
      </c>
      <c r="F19" s="5" t="str">
        <f>IF($B19="N/A","N/A",IF(E19&gt;10,"No",IF(E19&lt;=0,"No","Yes")))</f>
        <v>Yes</v>
      </c>
      <c r="G19" s="5">
        <v>3.8281707999999999E-3</v>
      </c>
      <c r="H19" s="5" t="str">
        <f>IF($B19="N/A","N/A",IF(G19&gt;10,"No",IF(G19&lt;=0,"No","Yes")))</f>
        <v>Yes</v>
      </c>
      <c r="I19" s="6">
        <v>109.9</v>
      </c>
      <c r="J19" s="6">
        <v>-51.6</v>
      </c>
      <c r="K19" s="105" t="str">
        <f t="shared" si="1"/>
        <v>No</v>
      </c>
    </row>
    <row r="20" spans="1:11" x14ac:dyDescent="0.2">
      <c r="A20" s="124"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05" t="str">
        <f t="shared" si="1"/>
        <v>Yes</v>
      </c>
    </row>
    <row r="21" spans="1:11" x14ac:dyDescent="0.2">
      <c r="A21" s="124" t="s">
        <v>844</v>
      </c>
      <c r="B21" s="22" t="s">
        <v>213</v>
      </c>
      <c r="C21" s="6">
        <v>19.590909091</v>
      </c>
      <c r="D21" s="5" t="str">
        <f>IF($B21="N/A","N/A",IF(C21&gt;15,"No",IF(C21&lt;-15,"No","Yes")))</f>
        <v>N/A</v>
      </c>
      <c r="E21" s="6">
        <v>17.659574467999999</v>
      </c>
      <c r="F21" s="5" t="str">
        <f>IF($B21="N/A","N/A",IF(E21&gt;15,"No",IF(E21&lt;-15,"No","Yes")))</f>
        <v>N/A</v>
      </c>
      <c r="G21" s="6">
        <v>21.863636364000001</v>
      </c>
      <c r="H21" s="5" t="str">
        <f>IF($B21="N/A","N/A",IF(G21&gt;15,"No",IF(G21&lt;-15,"No","Yes")))</f>
        <v>N/A</v>
      </c>
      <c r="I21" s="6">
        <v>-9.86</v>
      </c>
      <c r="J21" s="6">
        <v>23.81</v>
      </c>
      <c r="K21" s="105" t="str">
        <f t="shared" si="1"/>
        <v>Yes</v>
      </c>
    </row>
    <row r="22" spans="1:11" x14ac:dyDescent="0.2">
      <c r="A22" s="124" t="s">
        <v>1683</v>
      </c>
      <c r="B22" s="38" t="s">
        <v>224</v>
      </c>
      <c r="C22" s="5">
        <v>5.7752458125999997</v>
      </c>
      <c r="D22" s="5" t="str">
        <f>IF($B22="N/A","N/A",IF(C22&gt;5,"No",IF(C22&lt;=0,"No","Yes")))</f>
        <v>No</v>
      </c>
      <c r="E22" s="5">
        <v>7.4339716035999999</v>
      </c>
      <c r="F22" s="5" t="str">
        <f>IF($B22="N/A","N/A",IF(E22&gt;5,"No",IF(E22&lt;=0,"No","Yes")))</f>
        <v>No</v>
      </c>
      <c r="G22" s="5">
        <v>7.6017031880000001</v>
      </c>
      <c r="H22" s="5" t="str">
        <f>IF($B22="N/A","N/A",IF(G22&gt;5,"No",IF(G22&lt;=0,"No","Yes")))</f>
        <v>No</v>
      </c>
      <c r="I22" s="6">
        <v>28.72</v>
      </c>
      <c r="J22" s="6">
        <v>2.2559999999999998</v>
      </c>
      <c r="K22" s="105" t="str">
        <f t="shared" si="1"/>
        <v>Yes</v>
      </c>
    </row>
    <row r="23" spans="1:11" x14ac:dyDescent="0.2">
      <c r="A23" s="124" t="s">
        <v>130</v>
      </c>
      <c r="B23" s="22" t="s">
        <v>213</v>
      </c>
      <c r="C23" s="5">
        <v>100</v>
      </c>
      <c r="D23" s="5" t="str">
        <f>IF($B23="N/A","N/A",IF(C23&gt;15,"No",IF(C23&lt;-15,"No","Yes")))</f>
        <v>N/A</v>
      </c>
      <c r="E23" s="5">
        <v>99.997735199999994</v>
      </c>
      <c r="F23" s="5" t="str">
        <f>IF($B23="N/A","N/A",IF(E23&gt;15,"No",IF(E23&lt;-15,"No","Yes")))</f>
        <v>N/A</v>
      </c>
      <c r="G23" s="5">
        <v>99.771093714000003</v>
      </c>
      <c r="H23" s="5" t="str">
        <f>IF($B23="N/A","N/A",IF(G23&gt;15,"No",IF(G23&lt;-15,"No","Yes")))</f>
        <v>N/A</v>
      </c>
      <c r="I23" s="6">
        <v>-2E-3</v>
      </c>
      <c r="J23" s="6">
        <v>-0.22700000000000001</v>
      </c>
      <c r="K23" s="105" t="str">
        <f t="shared" si="1"/>
        <v>Yes</v>
      </c>
    </row>
    <row r="24" spans="1:11" x14ac:dyDescent="0.2">
      <c r="A24" s="124" t="s">
        <v>845</v>
      </c>
      <c r="B24" s="22" t="s">
        <v>213</v>
      </c>
      <c r="C24" s="6">
        <v>5.8888031575999999</v>
      </c>
      <c r="D24" s="5" t="str">
        <f>IF($B24="N/A","N/A",IF(C24&gt;15,"No",IF(C24&lt;-15,"No","Yes")))</f>
        <v>N/A</v>
      </c>
      <c r="E24" s="6">
        <v>6.2581931012999998</v>
      </c>
      <c r="F24" s="5" t="str">
        <f>IF($B24="N/A","N/A",IF(E24&gt;15,"No",IF(E24&lt;-15,"No","Yes")))</f>
        <v>N/A</v>
      </c>
      <c r="G24" s="6">
        <v>6.2805717432000003</v>
      </c>
      <c r="H24" s="5" t="str">
        <f>IF($B24="N/A","N/A",IF(G24&gt;15,"No",IF(G24&lt;-15,"No","Yes")))</f>
        <v>N/A</v>
      </c>
      <c r="I24" s="6">
        <v>6.2729999999999997</v>
      </c>
      <c r="J24" s="6">
        <v>0.35759999999999997</v>
      </c>
      <c r="K24" s="105" t="str">
        <f t="shared" si="1"/>
        <v>Yes</v>
      </c>
    </row>
    <row r="25" spans="1:11" x14ac:dyDescent="0.2">
      <c r="A25" s="124" t="s">
        <v>15</v>
      </c>
      <c r="B25" s="22" t="s">
        <v>240</v>
      </c>
      <c r="C25" s="5">
        <v>2.5024294183000002</v>
      </c>
      <c r="D25" s="5" t="str">
        <f>IF($B25="N/A","N/A",IF(C25&gt;20,"No",IF(C25&lt;1,"No","Yes")))</f>
        <v>Yes</v>
      </c>
      <c r="E25" s="5">
        <v>2.3808441465999999</v>
      </c>
      <c r="F25" s="5" t="str">
        <f>IF($B25="N/A","N/A",IF(E25&gt;20,"No",IF(E25&lt;1,"No","Yes")))</f>
        <v>Yes</v>
      </c>
      <c r="G25" s="5">
        <v>2.1359453059</v>
      </c>
      <c r="H25" s="5" t="str">
        <f>IF($B25="N/A","N/A",IF(G25&gt;20,"No",IF(G25&lt;1,"No","Yes")))</f>
        <v>Yes</v>
      </c>
      <c r="I25" s="6">
        <v>-4.8600000000000003</v>
      </c>
      <c r="J25" s="6">
        <v>-10.3</v>
      </c>
      <c r="K25" s="105" t="str">
        <f t="shared" ref="K25:K34" si="2">IF(J25="Div by 0", "N/A", IF(J25="N/A","N/A", IF(J25&gt;30, "No", IF(J25&lt;-30, "No", "Yes"))))</f>
        <v>Yes</v>
      </c>
    </row>
    <row r="26" spans="1:11" x14ac:dyDescent="0.2">
      <c r="A26" s="124" t="s">
        <v>159</v>
      </c>
      <c r="B26" s="22" t="s">
        <v>214</v>
      </c>
      <c r="C26" s="5">
        <v>99.998457512000002</v>
      </c>
      <c r="D26" s="5" t="str">
        <f>IF($B26="N/A","N/A",IF(C26&gt;100,"No",IF(C26&lt;95,"No","Yes")))</f>
        <v>Yes</v>
      </c>
      <c r="E26" s="5">
        <v>99.996295978000006</v>
      </c>
      <c r="F26" s="5" t="str">
        <f>IF($B26="N/A","N/A",IF(E26&gt;100,"No",IF(E26&lt;95,"No","Yes")))</f>
        <v>Yes</v>
      </c>
      <c r="G26" s="5">
        <v>99.985557356000001</v>
      </c>
      <c r="H26" s="5" t="str">
        <f>IF($B26="N/A","N/A",IF(G26&gt;100,"No",IF(G26&lt;95,"No","Yes")))</f>
        <v>Yes</v>
      </c>
      <c r="I26" s="6">
        <v>-2E-3</v>
      </c>
      <c r="J26" s="6">
        <v>-1.0999999999999999E-2</v>
      </c>
      <c r="K26" s="105" t="str">
        <f t="shared" si="2"/>
        <v>Yes</v>
      </c>
    </row>
    <row r="27" spans="1:11" x14ac:dyDescent="0.2">
      <c r="A27" s="124" t="s">
        <v>32</v>
      </c>
      <c r="B27" s="22" t="s">
        <v>214</v>
      </c>
      <c r="C27" s="5">
        <v>90.44291681</v>
      </c>
      <c r="D27" s="5" t="str">
        <f>IF($B27="N/A","N/A",IF(C27&gt;100,"No",IF(C27&lt;95,"No","Yes")))</f>
        <v>No</v>
      </c>
      <c r="E27" s="5">
        <v>92.983067570000003</v>
      </c>
      <c r="F27" s="5" t="str">
        <f>IF($B27="N/A","N/A",IF(E27&gt;100,"No",IF(E27&lt;95,"No","Yes")))</f>
        <v>No</v>
      </c>
      <c r="G27" s="5">
        <v>96.468164408999996</v>
      </c>
      <c r="H27" s="5" t="str">
        <f>IF($B27="N/A","N/A",IF(G27&gt;100,"No",IF(G27&lt;95,"No","Yes")))</f>
        <v>Yes</v>
      </c>
      <c r="I27" s="6">
        <v>2.8090000000000002</v>
      </c>
      <c r="J27" s="6">
        <v>3.7480000000000002</v>
      </c>
      <c r="K27" s="105" t="str">
        <f t="shared" si="2"/>
        <v>Yes</v>
      </c>
    </row>
    <row r="28" spans="1:11" x14ac:dyDescent="0.2">
      <c r="A28" s="124" t="s">
        <v>846</v>
      </c>
      <c r="B28" s="22" t="s">
        <v>226</v>
      </c>
      <c r="C28" s="5">
        <v>22.733887931000002</v>
      </c>
      <c r="D28" s="5" t="str">
        <f>IF($B28="N/A","N/A",IF(C28&gt;30,"No",IF(C28&lt;5,"No","Yes")))</f>
        <v>Yes</v>
      </c>
      <c r="E28" s="5">
        <v>18.734790103000002</v>
      </c>
      <c r="F28" s="5" t="str">
        <f>IF($B28="N/A","N/A",IF(E28&gt;30,"No",IF(E28&lt;5,"No","Yes")))</f>
        <v>Yes</v>
      </c>
      <c r="G28" s="5">
        <v>17.511499125</v>
      </c>
      <c r="H28" s="5" t="str">
        <f>IF($B28="N/A","N/A",IF(G28&gt;30,"No",IF(G28&lt;5,"No","Yes")))</f>
        <v>Yes</v>
      </c>
      <c r="I28" s="6">
        <v>-17.600000000000001</v>
      </c>
      <c r="J28" s="6">
        <v>-6.53</v>
      </c>
      <c r="K28" s="105" t="str">
        <f t="shared" si="2"/>
        <v>Yes</v>
      </c>
    </row>
    <row r="29" spans="1:11" x14ac:dyDescent="0.2">
      <c r="A29" s="124" t="s">
        <v>847</v>
      </c>
      <c r="B29" s="22" t="s">
        <v>227</v>
      </c>
      <c r="C29" s="5">
        <v>41.516742149999999</v>
      </c>
      <c r="D29" s="5" t="str">
        <f>IF($B29="N/A","N/A",IF(C29&gt;75,"No",IF(C29&lt;15,"No","Yes")))</f>
        <v>Yes</v>
      </c>
      <c r="E29" s="5">
        <v>41.688334734000001</v>
      </c>
      <c r="F29" s="5" t="str">
        <f>IF($B29="N/A","N/A",IF(E29&gt;75,"No",IF(E29&lt;15,"No","Yes")))</f>
        <v>Yes</v>
      </c>
      <c r="G29" s="5">
        <v>41.251465574999997</v>
      </c>
      <c r="H29" s="5" t="str">
        <f>IF($B29="N/A","N/A",IF(G29&gt;75,"No",IF(G29&lt;15,"No","Yes")))</f>
        <v>Yes</v>
      </c>
      <c r="I29" s="6">
        <v>0.4133</v>
      </c>
      <c r="J29" s="6">
        <v>-1.05</v>
      </c>
      <c r="K29" s="105" t="str">
        <f t="shared" si="2"/>
        <v>Yes</v>
      </c>
    </row>
    <row r="30" spans="1:11" x14ac:dyDescent="0.2">
      <c r="A30" s="124" t="s">
        <v>848</v>
      </c>
      <c r="B30" s="22" t="s">
        <v>228</v>
      </c>
      <c r="C30" s="5">
        <v>35.739516021999997</v>
      </c>
      <c r="D30" s="5" t="str">
        <f>IF($B30="N/A","N/A",IF(C30&gt;70,"No",IF(C30&lt;25,"No","Yes")))</f>
        <v>Yes</v>
      </c>
      <c r="E30" s="5">
        <v>39.57434018</v>
      </c>
      <c r="F30" s="5" t="str">
        <f>IF($B30="N/A","N/A",IF(E30&gt;70,"No",IF(E30&lt;25,"No","Yes")))</f>
        <v>Yes</v>
      </c>
      <c r="G30" s="5">
        <v>41.237035300000002</v>
      </c>
      <c r="H30" s="5" t="str">
        <f>IF($B30="N/A","N/A",IF(G30&gt;70,"No",IF(G30&lt;25,"No","Yes")))</f>
        <v>Yes</v>
      </c>
      <c r="I30" s="6">
        <v>10.73</v>
      </c>
      <c r="J30" s="6">
        <v>4.2009999999999996</v>
      </c>
      <c r="K30" s="105" t="str">
        <f t="shared" si="2"/>
        <v>Yes</v>
      </c>
    </row>
    <row r="31" spans="1:11" x14ac:dyDescent="0.2">
      <c r="A31" s="124" t="s">
        <v>160</v>
      </c>
      <c r="B31" s="22" t="s">
        <v>214</v>
      </c>
      <c r="C31" s="5">
        <v>99.970178568999998</v>
      </c>
      <c r="D31" s="5" t="str">
        <f>IF($B31="N/A","N/A",IF(C31&gt;100,"No",IF(C31&lt;95,"No","Yes")))</f>
        <v>Yes</v>
      </c>
      <c r="E31" s="5">
        <v>99.951847717999996</v>
      </c>
      <c r="F31" s="5" t="str">
        <f>IF($B31="N/A","N/A",IF(E31&gt;100,"No",IF(E31&lt;95,"No","Yes")))</f>
        <v>Yes</v>
      </c>
      <c r="G31" s="5">
        <v>99.942577438000001</v>
      </c>
      <c r="H31" s="5" t="str">
        <f>IF($B31="N/A","N/A",IF(G31&gt;100,"No",IF(G31&lt;95,"No","Yes")))</f>
        <v>Yes</v>
      </c>
      <c r="I31" s="6">
        <v>-1.7999999999999999E-2</v>
      </c>
      <c r="J31" s="6">
        <v>-8.9999999999999993E-3</v>
      </c>
      <c r="K31" s="105" t="str">
        <f t="shared" si="2"/>
        <v>Yes</v>
      </c>
    </row>
    <row r="32" spans="1:11" x14ac:dyDescent="0.2">
      <c r="A32" s="103" t="s">
        <v>372</v>
      </c>
      <c r="B32" s="22" t="s">
        <v>241</v>
      </c>
      <c r="C32" s="5">
        <v>0.46240357310000002</v>
      </c>
      <c r="D32" s="5" t="str">
        <f>IF($B32="N/A","N/A",IF(C32&gt;5,"No",IF(C32&lt;1,"No","Yes")))</f>
        <v>No</v>
      </c>
      <c r="E32" s="5">
        <v>0.57311317979999998</v>
      </c>
      <c r="F32" s="5" t="str">
        <f>IF($B32="N/A","N/A",IF(E32&gt;5,"No",IF(E32&lt;1,"No","Yes")))</f>
        <v>No</v>
      </c>
      <c r="G32" s="5">
        <v>0.62085970280000002</v>
      </c>
      <c r="H32" s="5" t="str">
        <f>IF($B32="N/A","N/A",IF(G32&gt;5,"No",IF(G32&lt;1,"No","Yes")))</f>
        <v>No</v>
      </c>
      <c r="I32" s="6">
        <v>23.94</v>
      </c>
      <c r="J32" s="6">
        <v>8.3309999999999995</v>
      </c>
      <c r="K32" s="105" t="str">
        <f t="shared" si="2"/>
        <v>Yes</v>
      </c>
    </row>
    <row r="33" spans="1:11" x14ac:dyDescent="0.2">
      <c r="A33" s="103" t="s">
        <v>374</v>
      </c>
      <c r="B33" s="22" t="s">
        <v>242</v>
      </c>
      <c r="C33" s="5">
        <v>99.004238414</v>
      </c>
      <c r="D33" s="5" t="str">
        <f>IF($B33="N/A","N/A",IF(C33&gt;98,"No",IF(C33&lt;8,"No","Yes")))</f>
        <v>No</v>
      </c>
      <c r="E33" s="5">
        <v>98.833738249999996</v>
      </c>
      <c r="F33" s="5" t="str">
        <f>IF($B33="N/A","N/A",IF(E33&gt;98,"No",IF(E33&lt;8,"No","Yes")))</f>
        <v>No</v>
      </c>
      <c r="G33" s="5">
        <v>98.627078740000002</v>
      </c>
      <c r="H33" s="5" t="str">
        <f>IF($B33="N/A","N/A",IF(G33&gt;98,"No",IF(G33&lt;8,"No","Yes")))</f>
        <v>No</v>
      </c>
      <c r="I33" s="6">
        <v>-0.17199999999999999</v>
      </c>
      <c r="J33" s="6">
        <v>-0.20899999999999999</v>
      </c>
      <c r="K33" s="105" t="str">
        <f t="shared" si="2"/>
        <v>Yes</v>
      </c>
    </row>
    <row r="34" spans="1:11" x14ac:dyDescent="0.2">
      <c r="A34" s="120" t="s">
        <v>375</v>
      </c>
      <c r="B34" s="126" t="s">
        <v>224</v>
      </c>
      <c r="C34" s="114">
        <v>0.25502465410000003</v>
      </c>
      <c r="D34" s="114" t="str">
        <f>IF($B34="N/A","N/A",IF(C34&gt;5,"No",IF(C34&lt;=0,"No","Yes")))</f>
        <v>Yes</v>
      </c>
      <c r="E34" s="114">
        <v>0.2449705278</v>
      </c>
      <c r="F34" s="114" t="str">
        <f>IF($B34="N/A","N/A",IF(E34&gt;5,"No",IF(E34&lt;=0,"No","Yes")))</f>
        <v>Yes</v>
      </c>
      <c r="G34" s="114">
        <v>0.26309973949999998</v>
      </c>
      <c r="H34" s="114" t="str">
        <f>IF($B34="N/A","N/A",IF(G34&gt;5,"No",IF(G34&lt;=0,"No","Yes")))</f>
        <v>Yes</v>
      </c>
      <c r="I34" s="115">
        <v>-3.94</v>
      </c>
      <c r="J34" s="115">
        <v>7.4009999999999998</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15554</v>
      </c>
      <c r="D6" s="5" t="str">
        <f>IF($B6="N/A","N/A",IF(C6&gt;15,"No",IF(C6&lt;-15,"No","Yes")))</f>
        <v>N/A</v>
      </c>
      <c r="E6" s="23">
        <v>23064</v>
      </c>
      <c r="F6" s="5" t="str">
        <f>IF($B6="N/A","N/A",IF(E6&gt;15,"No",IF(E6&lt;-15,"No","Yes")))</f>
        <v>N/A</v>
      </c>
      <c r="G6" s="23">
        <v>23498</v>
      </c>
      <c r="H6" s="5" t="str">
        <f>IF($B6="N/A","N/A",IF(G6&gt;15,"No",IF(G6&lt;-15,"No","Yes")))</f>
        <v>N/A</v>
      </c>
      <c r="I6" s="6">
        <v>48.28</v>
      </c>
      <c r="J6" s="6">
        <v>1.8819999999999999</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252.59598817</v>
      </c>
      <c r="D9" s="5" t="str">
        <f>IF($B9="N/A","N/A",IF(C9&gt;15,"No",IF(C9&lt;-15,"No","Yes")))</f>
        <v>N/A</v>
      </c>
      <c r="E9" s="24">
        <v>1013.0711932</v>
      </c>
      <c r="F9" s="5" t="str">
        <f>IF($B9="N/A","N/A",IF(E9&gt;15,"No",IF(E9&lt;-15,"No","Yes")))</f>
        <v>N/A</v>
      </c>
      <c r="G9" s="24">
        <v>997.21903992</v>
      </c>
      <c r="H9" s="5" t="str">
        <f>IF($B9="N/A","N/A",IF(G9&gt;15,"No",IF(G9&lt;-15,"No","Yes")))</f>
        <v>N/A</v>
      </c>
      <c r="I9" s="6">
        <v>301.10000000000002</v>
      </c>
      <c r="J9" s="6">
        <v>-1.56</v>
      </c>
      <c r="K9" s="105" t="str">
        <f t="shared" si="0"/>
        <v>Yes</v>
      </c>
    </row>
    <row r="10" spans="1:11" x14ac:dyDescent="0.2">
      <c r="A10" s="124" t="s">
        <v>650</v>
      </c>
      <c r="B10" s="22" t="s">
        <v>237</v>
      </c>
      <c r="C10" s="4">
        <v>98.958467275000004</v>
      </c>
      <c r="D10" s="5" t="str">
        <f>IF($B10="N/A","N/A",IF(C10&gt;99,"No",IF(C10&lt;75,"No","Yes")))</f>
        <v>Yes</v>
      </c>
      <c r="E10" s="4">
        <v>99.462365590999994</v>
      </c>
      <c r="F10" s="5" t="str">
        <f>IF($B10="N/A","N/A",IF(E10&gt;99,"No",IF(E10&lt;75,"No","Yes")))</f>
        <v>No</v>
      </c>
      <c r="G10" s="4">
        <v>99.527619372000004</v>
      </c>
      <c r="H10" s="5" t="str">
        <f>IF($B10="N/A","N/A",IF(G10&gt;99,"No",IF(G10&lt;75,"No","Yes")))</f>
        <v>No</v>
      </c>
      <c r="I10" s="6">
        <v>0.50919999999999999</v>
      </c>
      <c r="J10" s="6">
        <v>6.5600000000000006E-2</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05" t="str">
        <f t="shared" si="0"/>
        <v>N/A</v>
      </c>
    </row>
    <row r="12" spans="1:11" x14ac:dyDescent="0.2">
      <c r="A12" s="124" t="s">
        <v>652</v>
      </c>
      <c r="B12" s="38" t="s">
        <v>239</v>
      </c>
      <c r="C12" s="5">
        <v>0.97081136690000003</v>
      </c>
      <c r="D12" s="5" t="str">
        <f>IF($B12="N/A","N/A",IF(C12&gt;10,"No",IF(C12&lt;=0,"No","Yes")))</f>
        <v>Yes</v>
      </c>
      <c r="E12" s="5">
        <v>0.51161984039999997</v>
      </c>
      <c r="F12" s="5" t="str">
        <f>IF($B12="N/A","N/A",IF(E12&gt;10,"No",IF(E12&lt;=0,"No","Yes")))</f>
        <v>Yes</v>
      </c>
      <c r="G12" s="5">
        <v>0.46386926550000002</v>
      </c>
      <c r="H12" s="5" t="str">
        <f>IF($B12="N/A","N/A",IF(G12&gt;10,"No",IF(G12&lt;=0,"No","Yes")))</f>
        <v>Yes</v>
      </c>
      <c r="I12" s="6">
        <v>-47.3</v>
      </c>
      <c r="J12" s="6">
        <v>-9.33</v>
      </c>
      <c r="K12" s="105" t="str">
        <f t="shared" si="0"/>
        <v>Yes</v>
      </c>
    </row>
    <row r="13" spans="1:11" x14ac:dyDescent="0.2">
      <c r="A13" s="124" t="s">
        <v>653</v>
      </c>
      <c r="B13" s="38" t="s">
        <v>224</v>
      </c>
      <c r="C13" s="5">
        <v>7.0721357900000004E-2</v>
      </c>
      <c r="D13" s="5" t="str">
        <f>IF($B13="N/A","N/A",IF(C13&gt;5,"No",IF(C13&lt;=0,"No","Yes")))</f>
        <v>Yes</v>
      </c>
      <c r="E13" s="5">
        <v>2.6014568200000001E-2</v>
      </c>
      <c r="F13" s="5" t="str">
        <f>IF($B13="N/A","N/A",IF(E13&gt;5,"No",IF(E13&lt;=0,"No","Yes")))</f>
        <v>Yes</v>
      </c>
      <c r="G13" s="5">
        <v>8.5113627000000004E-3</v>
      </c>
      <c r="H13" s="5" t="str">
        <f>IF($B13="N/A","N/A",IF(G13&gt;5,"No",IF(G13&lt;=0,"No","Yes")))</f>
        <v>Yes</v>
      </c>
      <c r="I13" s="6">
        <v>-63.2</v>
      </c>
      <c r="J13" s="6">
        <v>-67.3</v>
      </c>
      <c r="K13" s="105" t="str">
        <f t="shared" si="0"/>
        <v>No</v>
      </c>
    </row>
    <row r="14" spans="1:11" x14ac:dyDescent="0.2">
      <c r="A14" s="124" t="s">
        <v>159</v>
      </c>
      <c r="B14" s="22" t="s">
        <v>214</v>
      </c>
      <c r="C14" s="5">
        <v>99.916420212999995</v>
      </c>
      <c r="D14" s="5" t="str">
        <f>IF($B14="N/A","N/A",IF(C14&gt;100,"No",IF(C14&lt;95,"No","Yes")))</f>
        <v>Yes</v>
      </c>
      <c r="E14" s="5">
        <v>99.891605966</v>
      </c>
      <c r="F14" s="5" t="str">
        <f>IF($B14="N/A","N/A",IF(E14&gt;100,"No",IF(E14&lt;95,"No","Yes")))</f>
        <v>Yes</v>
      </c>
      <c r="G14" s="5">
        <v>98.770108093999994</v>
      </c>
      <c r="H14" s="5" t="str">
        <f>IF($B14="N/A","N/A",IF(G14&gt;100,"No",IF(G14&lt;95,"No","Yes")))</f>
        <v>Yes</v>
      </c>
      <c r="I14" s="6">
        <v>-2.5000000000000001E-2</v>
      </c>
      <c r="J14" s="6">
        <v>-1.1200000000000001</v>
      </c>
      <c r="K14" s="105" t="str">
        <f t="shared" si="0"/>
        <v>Yes</v>
      </c>
    </row>
    <row r="15" spans="1:11" x14ac:dyDescent="0.2">
      <c r="A15" s="124" t="s">
        <v>32</v>
      </c>
      <c r="B15" s="22" t="s">
        <v>214</v>
      </c>
      <c r="C15" s="5">
        <v>99.929278642</v>
      </c>
      <c r="D15" s="5" t="str">
        <f>IF($B15="N/A","N/A",IF(C15&gt;100,"No",IF(C15&lt;95,"No","Yes")))</f>
        <v>Yes</v>
      </c>
      <c r="E15" s="5">
        <v>99.839576829999999</v>
      </c>
      <c r="F15" s="5" t="str">
        <f>IF($B15="N/A","N/A",IF(E15&gt;100,"No",IF(E15&lt;95,"No","Yes")))</f>
        <v>Yes</v>
      </c>
      <c r="G15" s="5">
        <v>99.995744318999996</v>
      </c>
      <c r="H15" s="5" t="str">
        <f>IF($B15="N/A","N/A",IF(G15&gt;100,"No",IF(G15&lt;95,"No","Yes")))</f>
        <v>Yes</v>
      </c>
      <c r="I15" s="6">
        <v>-0.09</v>
      </c>
      <c r="J15" s="6">
        <v>0.15640000000000001</v>
      </c>
      <c r="K15" s="105" t="str">
        <f t="shared" si="0"/>
        <v>Yes</v>
      </c>
    </row>
    <row r="16" spans="1:11" x14ac:dyDescent="0.2">
      <c r="A16" s="124" t="s">
        <v>846</v>
      </c>
      <c r="B16" s="22" t="s">
        <v>226</v>
      </c>
      <c r="C16" s="5">
        <v>10.326191854999999</v>
      </c>
      <c r="D16" s="5" t="str">
        <f>IF($B16="N/A","N/A",IF(C16&gt;30,"No",IF(C16&lt;5,"No","Yes")))</f>
        <v>Yes</v>
      </c>
      <c r="E16" s="5">
        <v>11.664567680999999</v>
      </c>
      <c r="F16" s="5" t="str">
        <f>IF($B16="N/A","N/A",IF(E16&gt;30,"No",IF(E16&lt;5,"No","Yes")))</f>
        <v>Yes</v>
      </c>
      <c r="G16" s="5">
        <v>10.797123037</v>
      </c>
      <c r="H16" s="5" t="str">
        <f>IF($B16="N/A","N/A",IF(G16&gt;30,"No",IF(G16&lt;5,"No","Yes")))</f>
        <v>Yes</v>
      </c>
      <c r="I16" s="6">
        <v>12.96</v>
      </c>
      <c r="J16" s="6">
        <v>-7.44</v>
      </c>
      <c r="K16" s="105" t="str">
        <f t="shared" si="0"/>
        <v>Yes</v>
      </c>
    </row>
    <row r="17" spans="1:11" x14ac:dyDescent="0.2">
      <c r="A17" s="124" t="s">
        <v>847</v>
      </c>
      <c r="B17" s="22" t="s">
        <v>227</v>
      </c>
      <c r="C17" s="5">
        <v>47.526217590000002</v>
      </c>
      <c r="D17" s="5" t="str">
        <f>IF($B17="N/A","N/A",IF(C17&gt;75,"No",IF(C17&lt;15,"No","Yes")))</f>
        <v>Yes</v>
      </c>
      <c r="E17" s="5">
        <v>41.902983454000001</v>
      </c>
      <c r="F17" s="5" t="str">
        <f>IF($B17="N/A","N/A",IF(E17&gt;75,"No",IF(E17&lt;15,"No","Yes")))</f>
        <v>Yes</v>
      </c>
      <c r="G17" s="5">
        <v>41.018002297999999</v>
      </c>
      <c r="H17" s="5" t="str">
        <f>IF($B17="N/A","N/A",IF(G17&gt;75,"No",IF(G17&lt;15,"No","Yes")))</f>
        <v>Yes</v>
      </c>
      <c r="I17" s="6">
        <v>-11.8</v>
      </c>
      <c r="J17" s="6">
        <v>-2.11</v>
      </c>
      <c r="K17" s="105" t="str">
        <f t="shared" si="0"/>
        <v>Yes</v>
      </c>
    </row>
    <row r="18" spans="1:11" x14ac:dyDescent="0.2">
      <c r="A18" s="124" t="s">
        <v>848</v>
      </c>
      <c r="B18" s="22" t="s">
        <v>228</v>
      </c>
      <c r="C18" s="5">
        <v>42.147590555000001</v>
      </c>
      <c r="D18" s="5" t="str">
        <f>IF($B18="N/A","N/A",IF(C18&gt;70,"No",IF(C18&lt;25,"No","Yes")))</f>
        <v>Yes</v>
      </c>
      <c r="E18" s="5">
        <v>46.432448864000001</v>
      </c>
      <c r="F18" s="5" t="str">
        <f>IF($B18="N/A","N/A",IF(E18&gt;70,"No",IF(E18&lt;25,"No","Yes")))</f>
        <v>Yes</v>
      </c>
      <c r="G18" s="5">
        <v>48.184874665000002</v>
      </c>
      <c r="H18" s="5" t="str">
        <f>IF($B18="N/A","N/A",IF(G18&gt;70,"No",IF(G18&lt;25,"No","Yes")))</f>
        <v>Yes</v>
      </c>
      <c r="I18" s="6">
        <v>10.17</v>
      </c>
      <c r="J18" s="6">
        <v>3.774</v>
      </c>
      <c r="K18" s="105" t="str">
        <f t="shared" si="0"/>
        <v>Yes</v>
      </c>
    </row>
    <row r="19" spans="1:11" x14ac:dyDescent="0.2">
      <c r="A19" s="124" t="s">
        <v>160</v>
      </c>
      <c r="B19" s="22" t="s">
        <v>214</v>
      </c>
      <c r="C19" s="5">
        <v>99.389224636999998</v>
      </c>
      <c r="D19" s="5" t="str">
        <f>IF($B19="N/A","N/A",IF(C19&gt;100,"No",IF(C19&lt;95,"No","Yes")))</f>
        <v>Yes</v>
      </c>
      <c r="E19" s="5">
        <v>99.154526535000002</v>
      </c>
      <c r="F19" s="5" t="str">
        <f>IF($B19="N/A","N/A",IF(E19&gt;100,"No",IF(E19&lt;95,"No","Yes")))</f>
        <v>Yes</v>
      </c>
      <c r="G19" s="5">
        <v>97.195506000999998</v>
      </c>
      <c r="H19" s="5" t="str">
        <f>IF($B19="N/A","N/A",IF(G19&gt;100,"No",IF(G19&lt;95,"No","Yes")))</f>
        <v>Yes</v>
      </c>
      <c r="I19" s="6">
        <v>-0.23599999999999999</v>
      </c>
      <c r="J19" s="6">
        <v>-1.98</v>
      </c>
      <c r="K19" s="105" t="str">
        <f t="shared" si="0"/>
        <v>Yes</v>
      </c>
    </row>
    <row r="20" spans="1:11" x14ac:dyDescent="0.2">
      <c r="A20" s="103" t="s">
        <v>372</v>
      </c>
      <c r="B20" s="22" t="s">
        <v>241</v>
      </c>
      <c r="C20" s="5">
        <v>2.680982384</v>
      </c>
      <c r="D20" s="5" t="str">
        <f>IF($B20="N/A","N/A",IF(C20&gt;5,"No",IF(C20&lt;1,"No","Yes")))</f>
        <v>Yes</v>
      </c>
      <c r="E20" s="5">
        <v>5.6494970517</v>
      </c>
      <c r="F20" s="5" t="str">
        <f>IF($B20="N/A","N/A",IF(E20&gt;5,"No",IF(E20&lt;1,"No","Yes")))</f>
        <v>No</v>
      </c>
      <c r="G20" s="5">
        <v>5.4855732402999999</v>
      </c>
      <c r="H20" s="5" t="str">
        <f>IF($B20="N/A","N/A",IF(G20&gt;5,"No",IF(G20&lt;1,"No","Yes")))</f>
        <v>No</v>
      </c>
      <c r="I20" s="6">
        <v>110.7</v>
      </c>
      <c r="J20" s="6">
        <v>-2.9</v>
      </c>
      <c r="K20" s="105" t="str">
        <f t="shared" si="0"/>
        <v>Yes</v>
      </c>
    </row>
    <row r="21" spans="1:11" x14ac:dyDescent="0.2">
      <c r="A21" s="103" t="s">
        <v>374</v>
      </c>
      <c r="B21" s="22" t="s">
        <v>242</v>
      </c>
      <c r="C21" s="5">
        <v>92.619261925999993</v>
      </c>
      <c r="D21" s="5" t="str">
        <f>IF($B21="N/A","N/A",IF(C21&gt;98,"No",IF(C21&lt;8,"No","Yes")))</f>
        <v>Yes</v>
      </c>
      <c r="E21" s="5">
        <v>83.645508151000001</v>
      </c>
      <c r="F21" s="5" t="str">
        <f>IF($B21="N/A","N/A",IF(E21&gt;98,"No",IF(E21&lt;8,"No","Yes")))</f>
        <v>Yes</v>
      </c>
      <c r="G21" s="5">
        <v>81.896331602999993</v>
      </c>
      <c r="H21" s="5" t="str">
        <f>IF($B21="N/A","N/A",IF(G21&gt;98,"No",IF(G21&lt;8,"No","Yes")))</f>
        <v>Yes</v>
      </c>
      <c r="I21" s="6">
        <v>-9.69</v>
      </c>
      <c r="J21" s="6">
        <v>-2.09</v>
      </c>
      <c r="K21" s="105" t="str">
        <f t="shared" si="0"/>
        <v>Yes</v>
      </c>
    </row>
    <row r="22" spans="1:11" x14ac:dyDescent="0.2">
      <c r="A22" s="120" t="s">
        <v>375</v>
      </c>
      <c r="B22" s="126" t="s">
        <v>224</v>
      </c>
      <c r="C22" s="114">
        <v>0.22502250230000001</v>
      </c>
      <c r="D22" s="114" t="str">
        <f>IF($B22="N/A","N/A",IF(C22&gt;5,"No",IF(C22&lt;=0,"No","Yes")))</f>
        <v>Yes</v>
      </c>
      <c r="E22" s="114">
        <v>0.35553243150000002</v>
      </c>
      <c r="F22" s="114" t="str">
        <f>IF($B22="N/A","N/A",IF(E22&gt;5,"No",IF(E22&lt;=0,"No","Yes")))</f>
        <v>Yes</v>
      </c>
      <c r="G22" s="114">
        <v>0.34471018809999998</v>
      </c>
      <c r="H22" s="114" t="str">
        <f>IF($B22="N/A","N/A",IF(G22&gt;5,"No",IF(G22&lt;=0,"No","Yes")))</f>
        <v>Yes</v>
      </c>
      <c r="I22" s="115">
        <v>58</v>
      </c>
      <c r="J22" s="115">
        <v>-3.04</v>
      </c>
      <c r="K22" s="116" t="str">
        <f t="shared" si="0"/>
        <v>Yes</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2019-09-23T19:40:59Z</dcterms:modified>
  <dc:language>English</dc:language>
</cp:coreProperties>
</file>