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<sst xmlns="http://schemas.openxmlformats.org/spreadsheetml/2006/main" count="7806" uniqueCount="1749">
  <si>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</si>
  <si>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</si>
  <si>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</si>
  <si>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</si>
  <si>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</si>
  <si>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</si>
  <si>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</si>
  <si>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</si>
  <si>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</si>
  <si>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</si>
  <si>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</si>
  <si>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</si>
  <si>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</si>
  <si>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</si>
  <si>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</si>
  <si>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</si>
  <si>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</si>
  <si>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</si>
  <si>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</si>
  <si>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</si>
  <si>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</si>
  <si>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</si>
  <si>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</si>
  <si>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</si>
  <si>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</si>
  <si>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</si>
  <si>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</si>
  <si>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</si>
  <si>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</si>
  <si>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</si>
  <si>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</si>
  <si>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</si>
  <si>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</si>
  <si>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</si>
  <si>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</si>
  <si>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</si>
  <si>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</si>
  <si>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</si>
  <si>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</si>
  <si>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</si>
  <si>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</si>
  <si>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</si>
  <si>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</si>
  <si>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</si>
  <si>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</si>
  <si>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</si>
  <si>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</si>
  <si>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</si>
  <si>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</si>
  <si>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</si>
  <si>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</si>
  <si>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</si>
  <si>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</si>
  <si>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</si>
  <si>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</si>
  <si>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</si>
  <si>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</si>
  <si>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</si>
  <si>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</si>
  <si>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</si>
  <si>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</si>
  <si>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</si>
  <si>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</si>
  <si>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</si>
  <si>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</si>
  <si>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</si>
  <si>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</si>
  <si>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</si>
  <si>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</si>
  <si>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</si>
  <si>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</si>
  <si>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</si>
  <si>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</si>
  <si>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</si>
  <si>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</si>
  <si>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</si>
  <si>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</si>
  <si>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</si>
  <si>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</si>
  <si>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</si>
  <si>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</si>
  <si>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</si>
  <si>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</si>
  <si>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</si>
  <si>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</si>
  <si>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</si>
  <si>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</si>
  <si>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</si>
  <si>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</si>
  <si>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</si>
  <si>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</si>
  <si>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</si>
  <si>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</si>
  <si>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</si>
  <si>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</si>
  <si>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</si>
  <si>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</si>
  <si>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</si>
  <si>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</si>
  <si>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</si>
  <si>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</si>
  <si>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</si>
  <si>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</si>
  <si>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</si>
  <si>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</si>
  <si>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</si>
  <si>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</si>
  <si>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</si>
  <si>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</si>
  <si>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</si>
  <si>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</si>
  <si>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</si>
  <si>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</si>
  <si>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</si>
  <si>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</si>
  <si>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</si>
  <si>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</si>
  <si>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</si>
  <si>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</si>
  <si>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</si>
  <si>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</si>
  <si>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</si>
  <si>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</si>
  <si>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</si>
  <si>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</si>
  <si>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</si>
  <si>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</si>
  <si>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</si>
  <si>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</si>
  <si>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</si>
  <si>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</si>
  <si>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</si>
  <si>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</si>
  <si>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</si>
  <si>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</si>
  <si>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</si>
  <si>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</si>
  <si>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</si>
  <si>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</si>
  <si>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</si>
  <si>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</si>
  <si>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</si>
  <si>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</si>
  <si>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</si>
  <si>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</si>
  <si>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</si>
  <si>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</si>
  <si>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</si>
  <si>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</si>
  <si>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</si>
  <si>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</si>
  <si>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</si>
  <si>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</si>
  <si>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</si>
  <si>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</si>
  <si>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</si>
  <si>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</si>
  <si>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</si>
  <si>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</si>
  <si>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</si>
  <si>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</si>
  <si>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</si>
  <si>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</si>
  <si>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</si>
  <si>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</si>
  <si>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</si>
  <si>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</si>
  <si>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</si>
  <si>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</si>
  <si>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</si>
  <si>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</si>
  <si>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</si>
  <si>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</si>
  <si>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</si>
  <si>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</si>
  <si>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</si>
  <si>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</si>
  <si>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</si>
  <si>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</si>
  <si>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</si>
  <si>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</si>
  <si>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</si>
  <si>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</si>
  <si>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</si>
  <si>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</si>
  <si>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</si>
  <si>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</si>
  <si>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</si>
  <si>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</si>
  <si>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</si>
  <si>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</si>
  <si>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</si>
  <si>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</si>
  <si>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</si>
  <si>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</si>
  <si>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</si>
  <si>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</si>
  <si>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</si>
  <si>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</si>
  <si>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</si>
  <si>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</si>
  <si>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</si>
  <si>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</si>
  <si>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</si>
  <si>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</si>
  <si>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</si>
  <si>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</si>
  <si>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</si>
  <si>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</si>
  <si>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</si>
  <si>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</si>
  <si>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</si>
  <si>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</si>
  <si>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</si>
  <si>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</si>
  <si>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</si>
  <si>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</si>
  <si>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</si>
  <si>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</si>
  <si>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</si>
  <si>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</si>
  <si>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</si>
  <si>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</si>
  <si>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</si>
  <si>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</si>
  <si>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</si>
  <si>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</si>
  <si>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</si>
  <si>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</si>
  <si>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</si>
  <si>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</si>
  <si>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</si>
  <si>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</si>
  <si>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</si>
  <si>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</si>
  <si>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</si>
  <si>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</si>
  <si>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</si>
  <si>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</si>
  <si>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</si>
  <si>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</si>
  <si>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</si>
  <si>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</si>
  <si>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</si>
  <si>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</si>
  <si>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</si>
  <si>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</si>
  <si>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</si>
  <si>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</si>
  <si>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</si>
  <si>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</si>
  <si>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</si>
  <si>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</si>
  <si>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</si>
  <si>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</si>
  <si>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</si>
  <si>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</si>
  <si>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</si>
  <si>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</si>
  <si>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</si>
  <si>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</si>
  <si>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</si>
  <si>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</si>
  <si>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</si>
  <si>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</si>
  <si>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</si>
  <si>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</si>
  <si>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</si>
  <si>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</si>
  <si>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</si>
  <si>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</si>
  <si>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</si>
  <si>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</si>
  <si>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</si>
  <si>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</si>
  <si>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</si>
  <si>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</si>
  <si>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</si>
  <si>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</si>
  <si>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</si>
  <si>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</si>
  <si>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</si>
  <si>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</si>
  <si>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</si>
  <si>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</si>
  <si>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</si>
  <si>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</si>
  <si>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</si>
  <si>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</si>
  <si>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</si>
  <si>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</si>
  <si>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</si>
  <si>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</si>
  <si>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</si>
  <si>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</si>
  <si>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</si>
  <si>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</si>
  <si>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</si>
  <si>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</si>
  <si>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</si>
  <si>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</si>
  <si>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</si>
  <si>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</si>
  <si>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</si>
  <si>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</si>
  <si>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</si>
  <si>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</si>
  <si>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</si>
  <si>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</si>
  <si>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</si>
  <si>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</si>
  <si>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</si>
  <si>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</si>
  <si>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</si>
  <si>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</si>
  <si>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</si>
  <si>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</si>
  <si>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</si>
  <si>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</si>
  <si>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</si>
  <si>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</si>
  <si>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</si>
  <si>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</si>
  <si>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</si>
  <si>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</si>
  <si>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</si>
  <si>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</si>
  <si>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</si>
  <si>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</si>
  <si>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</si>
  <si>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</si>
  <si>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</si>
  <si>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</si>
  <si>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</si>
  <si>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</si>
  <si>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</si>
  <si>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</si>
  <si>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</si>
  <si>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</si>
  <si>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</si>
  <si>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</si>
  <si>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</si>
  <si>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</si>
  <si>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</si>
  <si>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</si>
  <si>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</si>
  <si>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</si>
  <si>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</si>
  <si>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</si>
  <si>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</si>
  <si>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</si>
  <si>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</si>
  <si>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</si>
  <si>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</si>
  <si>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</si>
  <si>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</si>
  <si>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</si>
  <si>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</si>
  <si>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</si>
  <si>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</si>
  <si>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</si>
  <si>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</si>
  <si>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</si>
  <si>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</si>
  <si>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</si>
  <si>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</si>
  <si>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</si>
  <si>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</si>
  <si>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</si>
  <si>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</si>
  <si>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</si>
  <si>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</si>
  <si>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</si>
  <si>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</si>
  <si>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</si>
  <si>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</si>
  <si>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</si>
  <si>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</si>
  <si>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</si>
  <si>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</si>
  <si>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</si>
  <si>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</si>
  <si>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</si>
  <si>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</si>
  <si>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</si>
  <si>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</si>
  <si>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</si>
  <si>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</si>
  <si>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</si>
  <si>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</si>
  <si>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</si>
  <si>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</si>
  <si>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</si>
  <si>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</si>
  <si>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</si>
  <si>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</si>
  <si>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</si>
  <si>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</si>
  <si>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</si>
  <si>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</si>
  <si>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</si>
  <si>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</si>
  <si>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</si>
  <si>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</si>
  <si>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</si>
  <si>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</si>
  <si>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</si>
  <si>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</si>
  <si>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</si>
  <si>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</si>
  <si>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</si>
  <si>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</si>
  <si>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</si>
  <si>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</si>
  <si>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</si>
  <si>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</si>
  <si>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</si>
  <si>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</si>
  <si>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</si>
  <si>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</si>
  <si>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</si>
  <si>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</si>
  <si>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</si>
  <si>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</si>
  <si>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</si>
  <si>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</si>
  <si>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</si>
  <si>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</si>
  <si>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</si>
  <si>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</si>
  <si>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</si>
  <si>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</si>
  <si>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</si>
  <si>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</si>
  <si>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</si>
  <si>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</si>
  <si>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</si>
  <si>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</si>
  <si>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</si>
  <si>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</si>
  <si>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</si>
  <si>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</si>
  <si>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</si>
  <si>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</si>
  <si>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</si>
  <si>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</si>
  <si>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</si>
  <si>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</si>
  <si>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</si>
  <si>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</si>
  <si>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</si>
  <si>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</si>
  <si>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</si>
  <si>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</si>
  <si>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</si>
  <si>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</si>
  <si>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</si>
  <si>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</si>
  <si>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</si>
  <si>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</si>
  <si>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</si>
  <si>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</si>
  <si>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</si>
  <si>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</si>
  <si>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</si>
  <si>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</si>
  <si>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</si>
  <si>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</si>
  <si>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</si>
  <si>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</si>
  <si>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</si>
  <si>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</si>
  <si>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</si>
  <si>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</si>
  <si>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</si>
  <si>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</si>
  <si>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</si>
  <si>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</si>
  <si>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</si>
  <si>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</si>
  <si>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</si>
  <si>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</si>
  <si>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</si>
  <si>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</si>
  <si>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</si>
  <si>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</si>
  <si>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</si>
  <si>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</si>
  <si>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</si>
  <si>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</si>
  <si>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</si>
  <si>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</si>
  <si>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</si>
  <si>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</si>
  <si>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</si>
  <si>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</si>
  <si>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</si>
  <si>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</si>
  <si>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</si>
  <si>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</si>
  <si>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</si>
  <si>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</si>
  <si>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</si>
  <si>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</si>
  <si>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</si>
  <si>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</si>
  <si>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</si>
  <si>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</si>
  <si>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</si>
  <si>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</si>
  <si>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</si>
  <si>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</si>
  <si>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</si>
  <si>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</si>
  <si>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</si>
  <si>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</si>
  <si>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</si>
  <si>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</si>
  <si>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</si>
  <si>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</si>
  <si>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</si>
  <si>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</si>
  <si>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</si>
  <si>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</si>
  <si>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</si>
  <si>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</si>
  <si>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</si>
  <si>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</si>
  <si>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</si>
  <si>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</si>
  <si>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</si>
  <si>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</si>
  <si>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</si>
  <si>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</si>
  <si>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</si>
  <si>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</si>
  <si>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</si>
  <si>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</si>
  <si>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</si>
  <si>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</si>
  <si>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</si>
  <si>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</si>
  <si>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</si>
  <si>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</si>
  <si>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</si>
  <si>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</si>
  <si>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</si>
  <si>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</si>
  <si>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</si>
  <si>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</si>
  <si>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</si>
  <si>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</si>
  <si>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</si>
  <si>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</si>
  <si>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</si>
  <si>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</si>
  <si>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</si>
  <si>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</si>
  <si>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</si>
  <si>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</si>
  <si>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</si>
  <si>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</si>
  <si>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</si>
  <si>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</si>
  <si>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</si>
  <si>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</si>
  <si>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</si>
  <si>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</si>
  <si>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</si>
  <si>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</si>
  <si>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</si>
  <si>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</si>
  <si>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</si>
  <si>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</si>
  <si>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</si>
  <si>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</si>
  <si>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</si>
  <si>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</si>
  <si>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</si>
  <si>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</si>
  <si>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</si>
  <si>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</si>
  <si>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</si>
  <si>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</si>
  <si>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</si>
  <si>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</si>
  <si>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</si>
  <si>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</si>
  <si>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</si>
  <si>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</si>
  <si>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</si>
  <si>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</si>
  <si>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</si>
  <si>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</si>
  <si>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</si>
  <si>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</si>
  <si>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</si>
  <si>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</si>
  <si>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</si>
  <si>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</si>
  <si>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</si>
  <si>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</si>
  <si>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</si>
  <si>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</si>
  <si>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</si>
  <si>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</si>
  <si>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</si>
  <si>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</si>
  <si>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</si>
  <si>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</si>
  <si>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</si>
  <si>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</si>
  <si>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</si>
  <si>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</si>
  <si>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</si>
  <si>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</si>
  <si>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</si>
  <si>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</si>
  <si>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</si>
  <si>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</si>
  <si>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</si>
  <si>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</si>
  <si>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</si>
  <si>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</si>
  <si>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</si>
  <si>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</si>
  <si>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</si>
  <si>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</si>
  <si>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</si>
  <si>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</si>
  <si>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</si>
  <si>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</si>
  <si>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</si>
  <si>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</si>
  <si>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</si>
  <si>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</si>
  <si>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</si>
  <si>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</si>
  <si>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</si>
  <si>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</si>
  <si>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</si>
  <si>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</si>
  <si>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</si>
  <si>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</si>
  <si>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</si>
  <si>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</si>
  <si>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</si>
  <si>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</si>
  <si>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</si>
  <si>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</si>
  <si>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</si>
  <si>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</si>
  <si>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</si>
  <si>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</si>
  <si>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</si>
  <si>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</si>
  <si>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</si>
  <si>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</si>
  <si>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</si>
  <si>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</si>
  <si>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</si>
  <si>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</si>
  <si>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</si>
  <si>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</si>
  <si>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</si>
  <si>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</si>
  <si>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</si>
  <si>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</si>
  <si>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</si>
  <si>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</si>
  <si>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</si>
  <si>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</si>
  <si>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</si>
  <si>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</si>
  <si>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</si>
  <si>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</si>
  <si>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</si>
  <si>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</si>
  <si>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</si>
  <si>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</si>
  <si>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</si>
  <si>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</si>
  <si>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</si>
  <si>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</si>
  <si>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</si>
  <si>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</si>
  <si>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</si>
  <si>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</si>
  <si>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</si>
  <si>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</si>
  <si>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</si>
  <si>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</si>
  <si>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</si>
  <si>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</si>
  <si>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</si>
  <si>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</si>
  <si>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</si>
  <si>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</si>
  <si>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</si>
  <si>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</si>
  <si>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</si>
  <si>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</si>
  <si>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</si>
  <si>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</si>
  <si>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</si>
  <si>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</si>
  <si>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</si>
  <si>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</si>
  <si>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</si>
  <si>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</si>
  <si>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</si>
  <si>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</si>
  <si>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</si>
  <si>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</si>
  <si>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</si>
  <si>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</si>
  <si>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</si>
  <si>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</si>
  <si>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</si>
  <si>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</si>
  <si>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</si>
  <si>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</si>
  <si>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</si>
  <si>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</si>
  <si>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</si>
  <si>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</si>
  <si>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</si>
  <si>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</si>
  <si>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</si>
  <si>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</si>
  <si>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</si>
  <si>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</si>
  <si>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</si>
  <si>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</si>
  <si>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</si>
  <si>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</si>
  <si>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</si>
  <si>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</si>
  <si>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</si>
  <si>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</si>
  <si>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</si>
  <si>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</si>
  <si>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</si>
  <si>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</si>
  <si>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</si>
  <si>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</si>
  <si>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</si>
  <si>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</si>
  <si>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</si>
  <si>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</si>
  <si>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</si>
  <si>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</si>
  <si>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</si>
  <si>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</si>
  <si>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</si>
  <si>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</si>
  <si>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</si>
  <si>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</si>
  <si>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</si>
  <si>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</si>
  <si>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</si>
  <si>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</si>
  <si>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</si>
  <si>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</si>
  <si>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</si>
  <si>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</si>
  <si>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</si>
  <si>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</si>
  <si>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</si>
  <si>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</si>
  <si>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</si>
  <si>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</si>
  <si>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</si>
  <si>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</si>
  <si>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</si>
  <si>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</si>
  <si>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</si>
  <si>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</si>
  <si>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</si>
  <si>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</si>
  <si>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</si>
  <si>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</si>
  <si>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</si>
  <si>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</si>
  <si>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</si>
  <si>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</si>
  <si>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</si>
  <si>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</si>
  <si>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</si>
  <si>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</si>
  <si>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</si>
  <si>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</si>
  <si>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</si>
  <si>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</si>
  <si>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</si>
  <si>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</si>
  <si>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</si>
  <si>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</si>
  <si>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</si>
  <si>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</si>
  <si>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</si>
  <si>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</si>
  <si>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</si>
  <si>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</si>
  <si>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</si>
  <si>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</si>
  <si>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</si>
  <si>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</si>
  <si>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</si>
  <si>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</si>
  <si>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</si>
  <si>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</si>
  <si>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</si>
  <si>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</si>
  <si>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</si>
  <si>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</si>
  <si>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</si>
  <si>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</si>
  <si>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</si>
  <si>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</si>
  <si>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</si>
  <si>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</si>
  <si>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</si>
  <si>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</si>
  <si>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</si>
  <si>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</si>
  <si>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</si>
  <si>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</si>
  <si>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</si>
  <si>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</si>
  <si>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</si>
  <si>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</si>
  <si>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</si>
  <si>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</si>
  <si>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</si>
  <si>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</si>
  <si>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</si>
  <si>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</si>
  <si>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</si>
  <si>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</si>
  <si>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</si>
  <si>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</si>
  <si>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</si>
  <si>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</si>
  <si>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</si>
  <si>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</si>
  <si>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</si>
  <si>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</si>
  <si>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</si>
  <si>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</si>
  <si>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</si>
  <si>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</si>
  <si>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</si>
  <si>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</si>
  <si>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</si>
  <si>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</si>
  <si>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</si>
  <si>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</si>
  <si>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</si>
  <si>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</si>
  <si>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</si>
  <si>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</si>
  <si>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</si>
  <si>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</si>
  <si>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</si>
  <si>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</si>
  <si>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</si>
  <si>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</si>
  <si>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</si>
  <si>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</si>
  <si>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</si>
  <si>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</si>
  <si>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</si>
  <si>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</si>
  <si>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</si>
  <si>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</si>
  <si>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</si>
  <si>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</si>
  <si>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</si>
  <si>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</si>
  <si>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</si>
  <si>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</si>
  <si>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</si>
  <si>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</si>
  <si>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</si>
  <si>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</si>
  <si>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</si>
  <si>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</si>
  <si>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</si>
  <si>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</si>
  <si>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</si>
  <si>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</si>
  <si>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</si>
  <si>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</si>
  <si>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</si>
  <si>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</si>
  <si>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</si>
  <si>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</si>
  <si>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</si>
  <si>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</si>
  <si>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</si>
  <si>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</si>
  <si>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</si>
  <si>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</si>
  <si>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</si>
  <si>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</si>
  <si>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</si>
  <si>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</si>
  <si>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</si>
  <si>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</si>
  <si>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</si>
  <si>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</si>
  <si>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</si>
  <si>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</si>
  <si>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</si>
  <si>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</si>
  <si>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</si>
  <si>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</si>
  <si>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</si>
  <si>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</si>
  <si>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</si>
  <si>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</si>
  <si>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</si>
  <si>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</si>
  <si>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</si>
  <si>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</si>
  <si>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</si>
  <si>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</si>
  <si>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</si>
  <si>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</si>
  <si>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</si>
  <si>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</si>
  <si>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</si>
  <si>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</si>
  <si>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</si>
  <si>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</si>
  <si>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</si>
  <si>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</si>
  <si>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</si>
  <si>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</si>
  <si>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</si>
  <si>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</si>
  <si>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</si>
  <si>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</si>
  <si>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</si>
  <si>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</si>
  <si>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</si>
  <si>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</si>
  <si>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</si>
  <si>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</si>
  <si>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</si>
  <si>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</si>
  <si>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</si>
  <si>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</si>
  <si>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</si>
  <si>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</si>
  <si>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</si>
  <si>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</si>
  <si>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</si>
  <si>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</si>
  <si>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</si>
  <si>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</si>
  <si>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</si>
  <si>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</si>
  <si>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</si>
  <si>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</si>
  <si>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</si>
  <si>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</si>
  <si>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</si>
  <si>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</si>
  <si>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</si>
  <si>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</si>
  <si>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</si>
  <si>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</si>
  <si>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</si>
  <si>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</si>
  <si>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</si>
  <si>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</si>
  <si>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</si>
  <si>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</si>
  <si>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</si>
  <si>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</si>
  <si>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</si>
  <si>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</si>
  <si>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</si>
  <si>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</si>
  <si>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</si>
  <si>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</si>
  <si>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</si>
  <si>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</si>
  <si>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</si>
  <si>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</si>
  <si>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</si>
  <si>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</si>
  <si>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</si>
  <si>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</si>
  <si>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</si>
  <si>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</si>
  <si>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</si>
  <si>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</si>
  <si>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</si>
  <si>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</si>
  <si>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</si>
  <si>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</si>
  <si>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</si>
  <si>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</si>
  <si>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</si>
  <si>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</si>
  <si>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</si>
  <si>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</si>
  <si>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</si>
  <si>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</si>
  <si>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</si>
  <si>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</si>
  <si>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</si>
  <si>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</si>
  <si>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</si>
  <si>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</si>
  <si>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</si>
  <si>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</si>
  <si>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</si>
  <si>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</si>
  <si>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</si>
  <si>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</si>
  <si>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</si>
  <si>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</si>
  <si>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</si>
  <si>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</si>
  <si>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</si>
  <si>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</si>
  <si>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</si>
  <si>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</si>
  <si>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</si>
  <si>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</si>
  <si>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</si>
  <si>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</si>
  <si>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</si>
  <si>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</si>
  <si>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</si>
  <si>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</si>
  <si>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</si>
  <si>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</si>
  <si>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</si>
  <si>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</si>
  <si>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</si>
  <si>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</si>
  <si>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</si>
  <si>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</si>
  <si>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</si>
  <si>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</si>
  <si>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</si>
  <si>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</si>
  <si>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</si>
  <si>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</si>
  <si>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</si>
  <si>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</si>
  <si>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</si>
  <si>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</si>
  <si>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</si>
  <si>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</si>
  <si>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</si>
  <si>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</si>
  <si>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</si>
  <si>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</si>
  <si>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</si>
  <si>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</si>
  <si>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</si>
  <si>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</si>
  <si>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</si>
  <si>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</si>
  <si>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</si>
  <si>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</si>
  <si>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</si>
  <si>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</si>
  <si>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</si>
  <si>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</si>
  <si>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</si>
  <si>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</si>
  <si>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</si>
  <si>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</si>
  <si>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</si>
  <si>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</si>
  <si>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</si>
  <si>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</si>
  <si>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</si>
  <si>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</si>
  <si>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</si>
  <si>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</si>
  <si>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</si>
  <si>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</si>
  <si>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</si>
  <si>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</si>
  <si>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</si>
  <si>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</si>
  <si>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</si>
  <si>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</si>
  <si>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</si>
  <si>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</si>
  <si>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</si>
  <si>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</si>
  <si>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</si>
  <si>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</si>
  <si>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</si>
  <si>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</si>
  <si>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</si>
  <si>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</si>
  <si>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</si>
  <si>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</si>
  <si>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</si>
  <si>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</si>
  <si>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</si>
  <si>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</si>
  <si>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</si>
  <si>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</si>
  <si>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</si>
  <si>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</si>
  <si>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</si>
  <si>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</si>
  <si>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</si>
  <si>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</si>
  <si>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</si>
  <si>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</si>
  <si>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</si>
  <si>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</si>
  <si>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</si>
  <si>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</si>
  <si>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</si>
  <si>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</si>
  <si>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</si>
  <si>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</si>
  <si>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</si>
  <si>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</si>
  <si>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</si>
  <si>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</si>
  <si>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</si>
  <si>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</si>
  <si>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</si>
  <si>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</si>
  <si>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</si>
  <si>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</si>
  <si>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</si>
  <si>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</si>
  <si>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</si>
  <si>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</si>
  <si>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</si>
  <si>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</si>
  <si>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</si>
  <si>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</si>
  <si>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</si>
  <si>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</si>
  <si>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</si>
  <si>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</si>
  <si>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</si>
  <si>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</si>
  <si>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</si>
  <si>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</si>
  <si>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</si>
  <si>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</si>
  <si>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</si>
  <si>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</si>
  <si>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</si>
  <si>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</si>
  <si>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</si>
  <si>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</si>
  <si>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</si>
  <si>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</si>
  <si>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</si>
  <si>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</si>
  <si>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</si>
  <si>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</si>
  <si>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</si>
  <si>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</si>
  <si>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</si>
  <si>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</si>
  <si>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</si>
  <si>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</si>
  <si>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</si>
  <si>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</si>
  <si>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</si>
  <si>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</si>
  <si>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</si>
  <si>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</si>
  <si>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</si>
  <si>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</si>
  <si>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</si>
  <si>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</si>
  <si>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</si>
  <si>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</si>
  <si>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</si>
  <si>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</si>
  <si>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</si>
  <si>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</si>
  <si>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</si>
  <si>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</si>
  <si>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</si>
  <si>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</si>
  <si>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</si>
  <si>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</si>
  <si>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</si>
  <si>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</si>
  <si>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</si>
  <si>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</si>
  <si>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</si>
  <si>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</si>
  <si>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</si>
  <si>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</si>
  <si>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</si>
  <si>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</si>
  <si>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</si>
  <si>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</si>
  <si>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</si>
  <si>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</si>
  <si>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</si>
  <si>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</si>
  <si>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</si>
  <si>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</si>
  <si>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</si>
  <si>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</si>
  <si>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</si>
  <si>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</si>
  <si>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</si>
  <si>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</si>
  <si>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</si>
  <si>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</si>
  <si>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</si>
  <si>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</si>
  <si>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</si>
  <si>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</si>
  <si>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</si>
  <si>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</si>
  <si>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</si>
  <si>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</si>
  <si>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</si>
  <si>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</si>
  <si>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</si>
  <si>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</si>
  <si>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</si>
  <si>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</si>
  <si>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</si>
  <si>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</si>
  <si>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</si>
  <si>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</si>
  <si>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</si>
  <si>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</si>
  <si>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</si>
  <si>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</si>
  <si>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</si>
  <si>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</si>
  <si>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</si>
  <si>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</si>
  <si>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</si>
  <si>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</si>
  <si>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</si>
  <si>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</si>
  <si>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</si>
  <si>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</si>
  <si>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</si>
  <si>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</si>
  <si>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</si>
  <si>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</si>
  <si>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</si>
  <si>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</si>
  <si>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</si>
  <si>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</si>
  <si>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</si>
  <si>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</si>
  <si>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</si>
  <si>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</si>
  <si>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</si>
  <si>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</si>
  <si>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</si>
  <si>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</si>
  <si>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</si>
  <si>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</si>
  <si>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</si>
  <si>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</si>
  <si>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</si>
  <si>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</si>
  <si>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</si>
  <si>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</si>
  <si>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</si>
  <si>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</si>
  <si>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</si>
  <si>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</si>
  <si>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</si>
  <si>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</si>
  <si>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</si>
  <si>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</si>
  <si>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</si>
  <si>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</si>
  <si>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</si>
  <si>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</si>
  <si>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</si>
  <si>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</si>
  <si>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</si>
  <si>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</si>
  <si>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</si>
  <si>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</si>
  <si>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</si>
  <si>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</si>
  <si>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</si>
  <si>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</si>
  <si>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</si>
  <si>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</si>
  <si>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</si>
  <si>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</si>
  <si>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</si>
  <si>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</si>
  <si>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</si>
  <si>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</si>
  <si>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</si>
  <si>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</si>
  <si>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</si>
  <si>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</si>
  <si>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</si>
  <si>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</si>
  <si>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</si>
  <si>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</si>
  <si>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</si>
  <si>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</si>
  <si>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</si>
  <si>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</si>
  <si>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</si>
  <si>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</si>
  <si>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</si>
  <si>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</si>
  <si>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</si>
  <si>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</si>
  <si>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</si>
  <si>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</si>
  <si>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</si>
  <si>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</si>
  <si>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</si>
  <si>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</si>
  <si>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</si>
  <si>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</si>
  <si>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</si>
  <si>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</si>
  <si>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</si>
  <si>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</si>
  <si>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</si>
  <si>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</si>
  <si>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</si>
  <si>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</si>
  <si>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</si>
  <si>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</si>
  <si>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</si>
  <si>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</si>
  <si>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</si>
  <si>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</si>
  <si>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</si>
  <si>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</si>
  <si>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</si>
  <si>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</si>
  <si>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</si>
  <si>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</si>
  <si>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</si>
  <si>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</si>
  <si>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</si>
  <si>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</si>
  <si>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</si>
  <si>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</si>
  <si>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</si>
  <si>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</si>
  <si>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</si>
  <si>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</si>
  <si>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</si>
  <si>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</si>
  <si>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</si>
  <si>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</si>
  <si>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</si>
  <si>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</si>
  <si>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</si>
  <si>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</si>
  <si>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</si>
  <si>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</si>
  <si>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</si>
  <si>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</si>
  <si>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</si>
  <si>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</si>
  <si>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</si>
  <si>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</si>
  <si>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</si>
  <si>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</si>
  <si>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</si>
  <si>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</si>
  <si>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</si>
  <si>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</si>
  <si>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</si>
  <si>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</si>
  <si>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</si>
  <si>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</si>
  <si>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</si>
  <si>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</si>
  <si>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</si>
  <si>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</si>
  <si>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</si>
  <si>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</si>
  <si>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</si>
  <si>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</si>
  <si>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</si>
  <si>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</si>
  <si>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</si>
  <si>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</si>
  <si>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</si>
  <si>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</si>
  <si>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</si>
  <si>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</si>
  <si>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</si>
  <si>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</si>
  <si>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</si>
  <si>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</si>
  <si>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</si>
  <si>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</si>
  <si>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</si>
  <si>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</si>
  <si>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</si>
  <si>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</si>
  <si>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</si>
  <si>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</si>
  <si>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</si>
  <si>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</si>
  <si>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</si>
  <si>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</si>
  <si>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</si>
  <si>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</si>
  <si>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</si>
  <si>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</si>
  <si>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</si>
  <si>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</si>
  <si>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</si>
  <si>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</si>
  <si>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</si>
  <si>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</si>
  <si>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</si>
  <si>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</si>
  <si>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</si>
  <si>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</si>
  <si>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</si>
  <si>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</si>
  <si>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</si>
  <si>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</si>
  <si>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</si>
  <si>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</si>
  <si>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</si>
  <si>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</si>
  <si>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</si>
  <si>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</si>
  <si>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</si>
  <si>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</si>
  <si>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</si>
  <si>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</si>
  <si>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</si>
  <si>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</si>
  <si>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</si>
  <si>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</si>
  <si>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</si>
  <si>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</si>
  <si>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</si>
  <si>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</si>
  <si>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</si>
  <si>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</si>
  <si>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</si>
  <si>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</si>
  <si>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</si>
  <si>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</si>
  <si>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</si>
  <si>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</si>
  <si>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</si>
  <si>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</si>
  <si>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</si>
  <si>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</si>
  <si>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</si>
  <si>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</si>
  <si>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</si>
  <si>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</si>
  <si>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</si>
  <si>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</si>
  <si>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</si>
  <si>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</si>
  <si>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</si>
  <si>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</si>
  <si>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</si>
  <si>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</si>
  <si>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</si>
  <si>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</si>
  <si>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</si>
  <si>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</si>
  <si>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</si>
  <si>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</si>
  <si>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</si>
  <si>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</si>
  <si>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</si>
  <si>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</si>
  <si>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</si>
  <si>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</si>
  <si>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</si>
  <si>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</si>
  <si>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</si>
  <si>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</si>
  <si>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</si>
  <si>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</si>
  <si>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</si>
  <si>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</si>
  <si>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</si>
  <si>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</si>
  <si>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</si>
  <si>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</si>
  <si>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</si>
  <si>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</si>
  <si>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</si>
  <si>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</si>
  <si>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</si>
  <si>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</si>
  <si>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</si>
  <si>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</si>
  <si>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</si>
  <si>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</si>
  <si>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</si>
  <si>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</si>
  <si>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</si>
  <si>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</si>
  <si>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</si>
  <si>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</si>
  <si>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</si>
  <si>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</si>
  <si>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</si>
  <si>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</si>
  <si>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</si>
  <si>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</si>
  <si>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</si>
  <si>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</si>
  <si>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</si>
  <si>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</si>
  <si>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</si>
  <si>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</si>
  <si>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</si>
  <si>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</si>
  <si>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</si>
  <si>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</si>
  <si>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</si>
  <si>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</si>
  <si>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</si>
  <si>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</si>
  <si>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</si>
  <si>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</si>
  <si>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</si>
  <si>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</si>
  <si>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</si>
  <si>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</si>
  <si>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</si>
  <si>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</si>
  <si>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</si>
  <si>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</si>
  <si>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</si>
  <si>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</si>
  <si>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</si>
  <si>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</si>
  <si>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</si>
  <si>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</si>
  <si>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</si>
  <si>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</si>
  <si>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</si>
  <si>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</si>
  <si>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</si>
  <si>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</si>
  <si>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</si>
  <si>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</si>
  <si>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</si>
  <si>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</si>
  <si>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</si>
  <si>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</si>
  <si>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</si>
  <si>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</si>
  <si>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</si>
  <si>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</si>
  <si>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</si>
  <si>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</si>
  <si>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</si>
  <si>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</si>
  <si>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</si>
  <si>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</si>
  <si>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</si>
  <si>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</si>
  <si>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</si>
  <si>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</si>
  <si>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</si>
  <si>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</si>
  <si>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</si>
  <si>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</si>
  <si>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</si>
  <si>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</si>
  <si>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</si>
  <si>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</si>
  <si>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</si>
  <si>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</si>
  <si>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</si>
  <si>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</si>
  <si>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</si>
  <si>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</si>
  <si>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</si>
  <si>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</si>
  <si>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</si>
  <si>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</si>
  <si>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</si>
  <si>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</si>
  <si>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</si>
  <si>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</si>
  <si>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</si>
  <si>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</si>
  <si>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</si>
  <si>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</si>
  <si>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</si>
  <si>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</si>
  <si>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</si>
  <si>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</si>
  <si>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</si>
  <si>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</si>
  <si>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</si>
  <si>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</si>
  <si>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</si>
  <si>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</si>
  <si>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</si>
  <si>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</si>
  <si>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</si>
  <si>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</si>
  <si>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</si>
  <si>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</si>
  <si>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</si>
  <si>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</si>
  <si>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</si>
  <si>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</si>
  <si>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</si>
  <si>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</si>
  <si>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</si>
  <si>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</si>
  <si>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</si>
  <si>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</si>
  <si>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</si>
  <si>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</si>
  <si>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</si>
  <si>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</si>
  <si>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</si>
  <si>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</si>
  <si>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</si>
  <si>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</si>
  <si>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</si>
  <si>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</si>
  <si>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</si>
  <si>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</si>
  <si>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</si>
  <si>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</si>
  <si>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</si>
  <si>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</si>
  <si>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</si>
  <si>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</si>
  <si>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</si>
  <si>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</si>
  <si>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</si>
  <si>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</si>
  <si>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</si>
  <si>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</si>
  <si>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</si>
  <si>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</si>
  <si>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</si>
  <si>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</si>
  <si>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</si>
  <si>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</si>
  <si>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</si>
  <si>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</si>
  <si>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</si>
  <si>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</si>
  <si>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</si>
  <si>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</si>
  <si>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</si>
  <si>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</si>
  <si>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</si>
  <si>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</si>
  <si>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</si>
  <si>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</si>
  <si>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</si>
  <si>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</si>
  <si>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</si>
  <si>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</si>
  <si>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</si>
  <si>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</si>
  <si>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</si>
  <si>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</si>
  <si>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</si>
  <si>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</si>
  <si>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</si>
  <si>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</si>
  <si>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</si>
  <si>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</si>
  <si>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</si>
  <si>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</si>
  <si>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</si>
  <si>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</si>
  <si>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</si>
  <si>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</si>
  <si>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</si>
  <si>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</si>
  <si>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</si>
  <si>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</si>
  <si>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</si>
  <si>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</si>
  <si>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</si>
  <si>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</si>
  <si>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</si>
  <si>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</si>
  <si>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</si>
  <si>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</si>
  <si>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</si>
  <si>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</si>
  <si>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</si>
  <si>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</si>
  <si>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</si>
  <si>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</si>
  <si>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</si>
  <si>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</si>
  <si>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</si>
  <si>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</si>
  <si>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</si>
  <si>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</si>
  <si>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</si>
  <si>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</si>
  <si>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</si>
  <si>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</si>
  <si>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</si>
  <si>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</si>
  <si>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</si>
  <si>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</si>
  <si>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</si>
  <si>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</si>
  <si>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</si>
  <si>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</si>
  <si>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</si>
  <si>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</si>
  <si>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</si>
  <si>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</si>
  <si>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</si>
  <si>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</si>
  <si>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</si>
  <si>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</si>
  <si>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</si>
  <si>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</si>
  <si>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OK</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</si>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</sst>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38307196</v>
      </c>
      <c r="D7" s="34" t="str">
        <f>IF($B7="N/A","N/A",IF(C7&gt;15,"No",IF(C7&lt;-15,"No","Yes")))</f>
        <v>N/A</v>
      </c>
      <c r="E7" s="33">
        <v>40891818</v>
      </c>
      <c r="F7" s="34" t="str">
        <f>IF($B7="N/A","N/A",IF(E7&gt;15,"No",IF(E7&lt;-15,"No","Yes")))</f>
        <v>N/A</v>
      </c>
      <c r="G7" s="33">
        <v>42093892</v>
      </c>
      <c r="H7" s="34" t="str">
        <f>IF($B7="N/A","N/A",IF(G7&gt;15,"No",IF(G7&lt;-15,"No","Yes")))</f>
        <v>N/A</v>
      </c>
      <c r="I7" s="35">
        <v>6.7469999999999999</v>
      </c>
      <c r="J7" s="35">
        <v>2.94</v>
      </c>
      <c r="K7" s="34" t="str">
        <f t="shared" ref="K7:K54" si="0">IF(J7="Div by 0", "N/A", IF(J7="N/A","N/A", IF(J7&gt;30, "No", IF(J7&lt;-30, "No", "Yes"))))</f>
        <v>Yes</v>
      </c>
    </row>
    <row r="8" spans="1:11" x14ac:dyDescent="0.2">
      <c r="A8" s="91" t="s">
        <v>362</v>
      </c>
      <c r="B8" s="32" t="s">
        <v>213</v>
      </c>
      <c r="C8" s="144" t="s">
        <v>213</v>
      </c>
      <c r="D8" s="34" t="str">
        <f>IF($B8="N/A","N/A",IF(C8&gt;15,"No",IF(C8&lt;-15,"No","Yes")))</f>
        <v>N/A</v>
      </c>
      <c r="E8" s="36">
        <v>70.537947224999996</v>
      </c>
      <c r="F8" s="34" t="str">
        <f>IF($B8="N/A","N/A",IF(E8&gt;15,"No",IF(E8&lt;-15,"No","Yes")))</f>
        <v>N/A</v>
      </c>
      <c r="G8" s="36">
        <v>71.093962990999998</v>
      </c>
      <c r="H8" s="34" t="str">
        <f>IF($B8="N/A","N/A",IF(G8&gt;15,"No",IF(G8&lt;-15,"No","Yes")))</f>
        <v>N/A</v>
      </c>
      <c r="I8" s="35" t="s">
        <v>213</v>
      </c>
      <c r="J8" s="35">
        <v>0.7883</v>
      </c>
      <c r="K8" s="34" t="str">
        <f t="shared" si="0"/>
        <v>Yes</v>
      </c>
    </row>
    <row r="9" spans="1:11" x14ac:dyDescent="0.2">
      <c r="A9" s="91" t="s">
        <v>119</v>
      </c>
      <c r="B9" s="37" t="s">
        <v>213</v>
      </c>
      <c r="C9" s="100">
        <v>2.4132411049</v>
      </c>
      <c r="D9" s="9" t="str">
        <f>IF($B9="N/A","N/A",IF(C9&gt;15,"No",IF(C9&lt;-15,"No","Yes")))</f>
        <v>N/A</v>
      </c>
      <c r="E9" s="9">
        <v>0</v>
      </c>
      <c r="F9" s="9" t="str">
        <f>IF($B9="N/A","N/A",IF(E9&gt;15,"No",IF(E9&lt;-15,"No","Yes")))</f>
        <v>N/A</v>
      </c>
      <c r="G9" s="9">
        <v>0</v>
      </c>
      <c r="H9" s="9" t="str">
        <f>IF($B9="N/A","N/A",IF(G9&gt;15,"No",IF(G9&lt;-15,"No","Yes")))</f>
        <v>N/A</v>
      </c>
      <c r="I9" s="10">
        <v>-100</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29.276042547999999</v>
      </c>
      <c r="D11" s="9" t="str">
        <f>IF($B11="N/A","N/A",IF(C11&gt;15,"No",IF(C11&lt;-15,"No","Yes")))</f>
        <v>N/A</v>
      </c>
      <c r="E11" s="9">
        <v>29.462052775</v>
      </c>
      <c r="F11" s="9" t="str">
        <f>IF($B11="N/A","N/A",IF(E11&gt;15,"No",IF(E11&lt;-15,"No","Yes")))</f>
        <v>N/A</v>
      </c>
      <c r="G11" s="9">
        <v>28.905937231999999</v>
      </c>
      <c r="H11" s="9" t="str">
        <f>IF($B11="N/A","N/A",IF(G11&gt;15,"No",IF(G11&lt;-15,"No","Yes")))</f>
        <v>N/A</v>
      </c>
      <c r="I11" s="10">
        <v>0.63539999999999996</v>
      </c>
      <c r="J11" s="10">
        <v>-1.89</v>
      </c>
      <c r="K11" s="9" t="str">
        <f t="shared" si="0"/>
        <v>Yes</v>
      </c>
    </row>
    <row r="12" spans="1:11" x14ac:dyDescent="0.2">
      <c r="A12" s="91" t="s">
        <v>860</v>
      </c>
      <c r="B12" s="102" t="s">
        <v>214</v>
      </c>
      <c r="C12" s="100">
        <v>78.264924453999996</v>
      </c>
      <c r="D12" s="9" t="str">
        <f>IF(OR($B12="N/A",$C12="N/A"),"N/A",IF(C12&gt;100,"No",IF(C12&lt;95,"No","Yes")))</f>
        <v>No</v>
      </c>
      <c r="E12" s="100">
        <v>79.775126056999994</v>
      </c>
      <c r="F12" s="9" t="str">
        <f>IF(OR($B12="N/A",$E12="N/A"),"N/A",IF(E12&gt;100,"No",IF(E12&lt;95,"No","Yes")))</f>
        <v>No</v>
      </c>
      <c r="G12" s="100">
        <v>81.029325592000006</v>
      </c>
      <c r="H12" s="9" t="str">
        <f>IF($B12="N/A","N/A",IF(G12&gt;100,"No",IF(G12&lt;95,"No","Yes")))</f>
        <v>No</v>
      </c>
      <c r="I12" s="103">
        <v>1.93</v>
      </c>
      <c r="J12" s="103">
        <v>1.5720000000000001</v>
      </c>
      <c r="K12" s="9" t="str">
        <f t="shared" si="0"/>
        <v>Yes</v>
      </c>
    </row>
    <row r="13" spans="1:11" x14ac:dyDescent="0.2">
      <c r="A13" s="91" t="s">
        <v>347</v>
      </c>
      <c r="B13" s="102" t="s">
        <v>213</v>
      </c>
      <c r="C13" s="100">
        <v>2.49955E-4</v>
      </c>
      <c r="D13" s="9" t="str">
        <f>IF($B13="N/A","N/A",IF(C13&gt;100,"No",IF(C13&lt;95,"No","Yes")))</f>
        <v>N/A</v>
      </c>
      <c r="E13" s="100">
        <v>5.7799610000000003E-4</v>
      </c>
      <c r="F13" s="9" t="str">
        <f>IF($B13="N/A","N/A",IF(E13&gt;100,"No",IF(E13&lt;95,"No","Yes")))</f>
        <v>N/A</v>
      </c>
      <c r="G13" s="100">
        <v>6.3095359999999995E-4</v>
      </c>
      <c r="H13" s="9" t="str">
        <f>IF($B13="N/A","N/A",IF(G13&gt;100,"No",IF(G13&lt;95,"No","Yes")))</f>
        <v>N/A</v>
      </c>
      <c r="I13" s="103">
        <v>131.19999999999999</v>
      </c>
      <c r="J13" s="103">
        <v>9.1620000000000008</v>
      </c>
      <c r="K13" s="9" t="str">
        <f t="shared" si="0"/>
        <v>Yes</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93.641068249</v>
      </c>
      <c r="D15" s="9" t="str">
        <f>IF(OR($B15="N/A",$C15="N/A"),"N/A",IF(C15&gt;100,"No",IF(C15&lt;95,"No","Yes")))</f>
        <v>No</v>
      </c>
      <c r="E15" s="100">
        <v>93.943114969000007</v>
      </c>
      <c r="F15" s="9" t="str">
        <f>IF(OR($B15="N/A",$E15="N/A"),"N/A",IF(E15&gt;100,"No",IF(E15&lt;95,"No","Yes")))</f>
        <v>No</v>
      </c>
      <c r="G15" s="100">
        <v>93.801471593000002</v>
      </c>
      <c r="H15" s="9" t="str">
        <f>IF($B15="N/A","N/A",IF(G15&gt;100,"No",IF(G15&lt;95,"No","Yes")))</f>
        <v>No</v>
      </c>
      <c r="I15" s="103">
        <v>0.3226</v>
      </c>
      <c r="J15" s="103">
        <v>-0.151</v>
      </c>
      <c r="K15" s="9" t="str">
        <f t="shared" si="0"/>
        <v>Yes</v>
      </c>
    </row>
    <row r="16" spans="1:11" x14ac:dyDescent="0.2">
      <c r="A16" s="91" t="s">
        <v>331</v>
      </c>
      <c r="B16" s="37" t="s">
        <v>213</v>
      </c>
      <c r="C16" s="89">
        <v>26167920</v>
      </c>
      <c r="D16" s="9" t="str">
        <f>IF($B16="N/A","N/A",IF(C16&gt;15,"No",IF(C16&lt;-15,"No","Yes")))</f>
        <v>N/A</v>
      </c>
      <c r="E16" s="38">
        <v>28844249</v>
      </c>
      <c r="F16" s="9" t="str">
        <f>IF($B16="N/A","N/A",IF(E16&gt;15,"No",IF(E16&lt;-15,"No","Yes")))</f>
        <v>N/A</v>
      </c>
      <c r="G16" s="38">
        <v>29926216</v>
      </c>
      <c r="H16" s="9" t="str">
        <f>IF($B16="N/A","N/A",IF(G16&gt;15,"No",IF(G16&lt;-15,"No","Yes")))</f>
        <v>N/A</v>
      </c>
      <c r="I16" s="10">
        <v>10.23</v>
      </c>
      <c r="J16" s="10">
        <v>3.7509999999999999</v>
      </c>
      <c r="K16" s="9" t="str">
        <f t="shared" si="0"/>
        <v>Yes</v>
      </c>
    </row>
    <row r="17" spans="1:11" x14ac:dyDescent="0.2">
      <c r="A17" s="91" t="s">
        <v>442</v>
      </c>
      <c r="B17" s="37" t="s">
        <v>215</v>
      </c>
      <c r="C17" s="100">
        <v>11.656042972</v>
      </c>
      <c r="D17" s="9" t="str">
        <f>IF($B17="N/A","N/A",IF(C17&gt;20,"No",IF(C17&lt;5,"No","Yes")))</f>
        <v>Yes</v>
      </c>
      <c r="E17" s="9">
        <v>10.716385786</v>
      </c>
      <c r="F17" s="9" t="str">
        <f>IF($B17="N/A","N/A",IF(E17&gt;20,"No",IF(E17&lt;5,"No","Yes")))</f>
        <v>Yes</v>
      </c>
      <c r="G17" s="9">
        <v>10.335489793000001</v>
      </c>
      <c r="H17" s="9" t="str">
        <f>IF($B17="N/A","N/A",IF(G17&gt;20,"No",IF(G17&lt;5,"No","Yes")))</f>
        <v>Yes</v>
      </c>
      <c r="I17" s="10">
        <v>-8.06</v>
      </c>
      <c r="J17" s="10">
        <v>-3.55</v>
      </c>
      <c r="K17" s="9" t="str">
        <f t="shared" si="0"/>
        <v>Yes</v>
      </c>
    </row>
    <row r="18" spans="1:11" x14ac:dyDescent="0.2">
      <c r="A18" s="91" t="s">
        <v>443</v>
      </c>
      <c r="B18" s="32" t="s">
        <v>213</v>
      </c>
      <c r="C18" s="100" t="s">
        <v>213</v>
      </c>
      <c r="D18" s="9" t="str">
        <f>IF($B18="N/A","N/A",IF(C18&gt;15,"No",IF(C18&lt;-15,"No","Yes")))</f>
        <v>N/A</v>
      </c>
      <c r="E18" s="9">
        <v>89.283614213999996</v>
      </c>
      <c r="F18" s="9" t="str">
        <f>IF($B18="N/A","N/A",IF(E18&gt;15,"No",IF(E18&lt;-15,"No","Yes")))</f>
        <v>N/A</v>
      </c>
      <c r="G18" s="9">
        <v>89.664510207000006</v>
      </c>
      <c r="H18" s="9" t="str">
        <f>IF($B18="N/A","N/A",IF(G18&gt;15,"No",IF(G18&lt;-15,"No","Yes")))</f>
        <v>N/A</v>
      </c>
      <c r="I18" s="10" t="s">
        <v>213</v>
      </c>
      <c r="J18" s="10">
        <v>0.42659999999999998</v>
      </c>
      <c r="K18" s="9" t="str">
        <f t="shared" si="0"/>
        <v>Yes</v>
      </c>
    </row>
    <row r="19" spans="1:11" x14ac:dyDescent="0.2">
      <c r="A19" s="91" t="s">
        <v>444</v>
      </c>
      <c r="B19" s="37" t="s">
        <v>216</v>
      </c>
      <c r="C19" s="100">
        <v>2.1280866036999999</v>
      </c>
      <c r="D19" s="9" t="str">
        <f>IF($B19="N/A","N/A",IF(C19&gt;1,"Yes","No"))</f>
        <v>Yes</v>
      </c>
      <c r="E19" s="9">
        <v>3.595045931</v>
      </c>
      <c r="F19" s="9" t="str">
        <f>IF($B19="N/A","N/A",IF(E19&gt;1,"Yes","No"))</f>
        <v>Yes</v>
      </c>
      <c r="G19" s="9">
        <v>2.4186352194</v>
      </c>
      <c r="H19" s="9" t="str">
        <f>IF($B19="N/A","N/A",IF(G19&gt;1,"Yes","No"))</f>
        <v>Yes</v>
      </c>
      <c r="I19" s="10">
        <v>68.930000000000007</v>
      </c>
      <c r="J19" s="10">
        <v>-32.700000000000003</v>
      </c>
      <c r="K19" s="9" t="str">
        <f t="shared" si="0"/>
        <v>No</v>
      </c>
    </row>
    <row r="20" spans="1:11" x14ac:dyDescent="0.2">
      <c r="A20" s="91" t="s">
        <v>862</v>
      </c>
      <c r="B20" s="37" t="s">
        <v>213</v>
      </c>
      <c r="C20" s="93">
        <v>87.359078143000005</v>
      </c>
      <c r="D20" s="9" t="str">
        <f>IF($B20="N/A","N/A",IF(C20&gt;15,"No",IF(C20&lt;-15,"No","Yes")))</f>
        <v>N/A</v>
      </c>
      <c r="E20" s="39">
        <v>82.492703700000007</v>
      </c>
      <c r="F20" s="9" t="str">
        <f>IF($B20="N/A","N/A",IF(E20&gt;15,"No",IF(E20&lt;-15,"No","Yes")))</f>
        <v>N/A</v>
      </c>
      <c r="G20" s="39">
        <v>87.279304123000003</v>
      </c>
      <c r="H20" s="9" t="str">
        <f>IF($B20="N/A","N/A",IF(G20&gt;15,"No",IF(G20&lt;-15,"No","Yes")))</f>
        <v>N/A</v>
      </c>
      <c r="I20" s="10">
        <v>-5.57</v>
      </c>
      <c r="J20" s="10">
        <v>5.8019999999999996</v>
      </c>
      <c r="K20" s="9" t="str">
        <f t="shared" si="0"/>
        <v>Yes</v>
      </c>
    </row>
    <row r="21" spans="1:11" x14ac:dyDescent="0.2">
      <c r="A21" s="91" t="s">
        <v>34</v>
      </c>
      <c r="B21" s="37" t="s">
        <v>213</v>
      </c>
      <c r="C21" s="104">
        <v>2.273776E-4</v>
      </c>
      <c r="D21" s="9" t="str">
        <f>IF($B21="N/A","N/A",IF(C21&gt;15,"No",IF(C21&lt;-15,"No","Yes")))</f>
        <v>N/A</v>
      </c>
      <c r="E21" s="105">
        <v>1.7362886999999999E-3</v>
      </c>
      <c r="F21" s="9" t="str">
        <f>IF($B21="N/A","N/A",IF(E21&gt;15,"No",IF(E21&lt;-15,"No","Yes")))</f>
        <v>N/A</v>
      </c>
      <c r="G21" s="105">
        <v>8.9110315999999992E-3</v>
      </c>
      <c r="H21" s="9" t="str">
        <f>IF($B21="N/A","N/A",IF(G21&gt;15,"No",IF(G21&lt;-15,"No","Yes")))</f>
        <v>N/A</v>
      </c>
      <c r="I21" s="10">
        <v>663.6</v>
      </c>
      <c r="J21" s="10">
        <v>413.2</v>
      </c>
      <c r="K21" s="9" t="str">
        <f t="shared" si="0"/>
        <v>No</v>
      </c>
    </row>
    <row r="22" spans="1:11" x14ac:dyDescent="0.2">
      <c r="A22" s="91" t="s">
        <v>1712</v>
      </c>
      <c r="B22" s="37" t="s">
        <v>213</v>
      </c>
      <c r="C22" s="104">
        <v>17.774989326</v>
      </c>
      <c r="D22" s="9" t="str">
        <f>IF($B22="N/A","N/A",IF(C22&gt;15,"No",IF(C22&lt;-15,"No","Yes")))</f>
        <v>N/A</v>
      </c>
      <c r="E22" s="105">
        <v>17.650843989999998</v>
      </c>
      <c r="F22" s="9" t="str">
        <f>IF($B22="N/A","N/A",IF(E22&gt;15,"No",IF(E22&lt;-15,"No","Yes")))</f>
        <v>N/A</v>
      </c>
      <c r="G22" s="105">
        <v>17.454632135000001</v>
      </c>
      <c r="H22" s="9" t="str">
        <f>IF($B22="N/A","N/A",IF(G22&gt;15,"No",IF(G22&lt;-15,"No","Yes")))</f>
        <v>N/A</v>
      </c>
      <c r="I22" s="10">
        <v>-0.69799999999999995</v>
      </c>
      <c r="J22" s="10">
        <v>-1.1100000000000001</v>
      </c>
      <c r="K22" s="9" t="str">
        <f t="shared" si="0"/>
        <v>Yes</v>
      </c>
    </row>
    <row r="23" spans="1:11" x14ac:dyDescent="0.2">
      <c r="A23" s="91" t="s">
        <v>35</v>
      </c>
      <c r="B23" s="37" t="s">
        <v>213</v>
      </c>
      <c r="C23" s="104">
        <v>12.224798544</v>
      </c>
      <c r="D23" s="9" t="str">
        <f>IF($B23="N/A","N/A",IF(C23&gt;15,"No",IF(C23&lt;-15,"No","Yes")))</f>
        <v>N/A</v>
      </c>
      <c r="E23" s="105">
        <v>11.809472496</v>
      </c>
      <c r="F23" s="9" t="str">
        <f>IF($B23="N/A","N/A",IF(E23&gt;15,"No",IF(E23&lt;-15,"No","Yes")))</f>
        <v>N/A</v>
      </c>
      <c r="G23" s="105">
        <v>11.442394065</v>
      </c>
      <c r="H23" s="9" t="str">
        <f>IF($B23="N/A","N/A",IF(G23&gt;15,"No",IF(G23&lt;-15,"No","Yes")))</f>
        <v>N/A</v>
      </c>
      <c r="I23" s="10">
        <v>-3.4</v>
      </c>
      <c r="J23" s="10">
        <v>-3.11</v>
      </c>
      <c r="K23" s="9" t="str">
        <f t="shared" si="0"/>
        <v>Yes</v>
      </c>
    </row>
    <row r="24" spans="1:11" x14ac:dyDescent="0.2">
      <c r="A24" s="91" t="s">
        <v>863</v>
      </c>
      <c r="B24" s="37" t="s">
        <v>243</v>
      </c>
      <c r="C24" s="93">
        <v>2795.2235294000002</v>
      </c>
      <c r="D24" s="9" t="str">
        <f>IF($B24="N/A","N/A",IF(C24&gt;300,"No",IF(C24&lt;75,"No","Yes")))</f>
        <v>No</v>
      </c>
      <c r="E24" s="39">
        <v>2782.7985914999999</v>
      </c>
      <c r="F24" s="9" t="str">
        <f>IF($B24="N/A","N/A",IF(E24&gt;300,"No",IF(E24&lt;75,"No","Yes")))</f>
        <v>No</v>
      </c>
      <c r="G24" s="39">
        <v>755.62516661999996</v>
      </c>
      <c r="H24" s="9" t="str">
        <f>IF($B24="N/A","N/A",IF(G24&gt;300,"No",IF(G24&lt;75,"No","Yes")))</f>
        <v>No</v>
      </c>
      <c r="I24" s="10">
        <v>-0.44500000000000001</v>
      </c>
      <c r="J24" s="10">
        <v>-72.8</v>
      </c>
      <c r="K24" s="9" t="str">
        <f t="shared" si="0"/>
        <v>No</v>
      </c>
    </row>
    <row r="25" spans="1:11" x14ac:dyDescent="0.2">
      <c r="A25" s="91" t="s">
        <v>864</v>
      </c>
      <c r="B25" s="37" t="s">
        <v>244</v>
      </c>
      <c r="C25" s="93">
        <v>4.0521939026</v>
      </c>
      <c r="D25" s="9" t="str">
        <f>IF($B25="N/A","N/A",IF(C25&gt;250,"No",IF(C25&lt;20,"No","Yes")))</f>
        <v>No</v>
      </c>
      <c r="E25" s="39">
        <v>3.9144130907000001</v>
      </c>
      <c r="F25" s="9" t="str">
        <f>IF($B25="N/A","N/A",IF(E25&gt;250,"No",IF(E25&lt;20,"No","Yes")))</f>
        <v>No</v>
      </c>
      <c r="G25" s="39">
        <v>4.1219668250000003</v>
      </c>
      <c r="H25" s="9" t="str">
        <f>IF($B25="N/A","N/A",IF(G25&gt;250,"No",IF(G25&lt;20,"No","Yes")))</f>
        <v>No</v>
      </c>
      <c r="I25" s="10">
        <v>-3.4</v>
      </c>
      <c r="J25" s="10">
        <v>5.3019999999999996</v>
      </c>
      <c r="K25" s="9" t="str">
        <f t="shared" si="0"/>
        <v>Yes</v>
      </c>
    </row>
    <row r="26" spans="1:11" x14ac:dyDescent="0.2">
      <c r="A26" s="91" t="s">
        <v>865</v>
      </c>
      <c r="B26" s="37" t="s">
        <v>245</v>
      </c>
      <c r="C26" s="93">
        <v>5.0390600279999997</v>
      </c>
      <c r="D26" s="9" t="str">
        <f>IF($B26="N/A","N/A",IF(C26&gt;5,"No",IF(C26&lt;3,"No","Yes")))</f>
        <v>No</v>
      </c>
      <c r="E26" s="39">
        <v>4.5947893483</v>
      </c>
      <c r="F26" s="9" t="str">
        <f>IF($B26="N/A","N/A",IF(E26&gt;5,"No",IF(E26&lt;3,"No","Yes")))</f>
        <v>Yes</v>
      </c>
      <c r="G26" s="39">
        <v>4.5531205017999996</v>
      </c>
      <c r="H26" s="9" t="str">
        <f>IF($B26="N/A","N/A",IF(G26&gt;5,"No",IF(G26&lt;3,"No","Yes")))</f>
        <v>Yes</v>
      </c>
      <c r="I26" s="10">
        <v>-8.82</v>
      </c>
      <c r="J26" s="10">
        <v>-0.90700000000000003</v>
      </c>
      <c r="K26" s="9" t="str">
        <f t="shared" si="0"/>
        <v>Yes</v>
      </c>
    </row>
    <row r="27" spans="1:11" x14ac:dyDescent="0.2">
      <c r="A27" s="91" t="s">
        <v>131</v>
      </c>
      <c r="B27" s="37" t="s">
        <v>213</v>
      </c>
      <c r="C27" s="89">
        <v>18109</v>
      </c>
      <c r="D27" s="37" t="s">
        <v>213</v>
      </c>
      <c r="E27" s="38">
        <v>348165</v>
      </c>
      <c r="F27" s="37" t="s">
        <v>213</v>
      </c>
      <c r="G27" s="38">
        <v>806517</v>
      </c>
      <c r="H27" s="9" t="str">
        <f>IF($B27="N/A","N/A",IF(G27&gt;15,"No",IF(G27&lt;-15,"No","Yes")))</f>
        <v>N/A</v>
      </c>
      <c r="I27" s="10">
        <v>1823</v>
      </c>
      <c r="J27" s="10">
        <v>131.6</v>
      </c>
      <c r="K27" s="9" t="str">
        <f t="shared" si="0"/>
        <v>No</v>
      </c>
    </row>
    <row r="28" spans="1:11" x14ac:dyDescent="0.2">
      <c r="A28" s="91" t="s">
        <v>346</v>
      </c>
      <c r="B28" s="37" t="s">
        <v>213</v>
      </c>
      <c r="C28" s="90" t="s">
        <v>213</v>
      </c>
      <c r="D28" s="37" t="s">
        <v>213</v>
      </c>
      <c r="E28" s="8">
        <v>0.85142949619999997</v>
      </c>
      <c r="F28" s="37" t="s">
        <v>213</v>
      </c>
      <c r="G28" s="8">
        <v>1.9159953183</v>
      </c>
      <c r="H28" s="9" t="str">
        <f>IF($B28="N/A","N/A",IF(G28&gt;15,"No",IF(G28&lt;-15,"No","Yes")))</f>
        <v>N/A</v>
      </c>
      <c r="I28" s="10" t="s">
        <v>213</v>
      </c>
      <c r="J28" s="10">
        <v>125</v>
      </c>
      <c r="K28" s="9" t="str">
        <f t="shared" si="0"/>
        <v>No</v>
      </c>
    </row>
    <row r="29" spans="1:11" ht="25.5" x14ac:dyDescent="0.2">
      <c r="A29" s="91" t="s">
        <v>841</v>
      </c>
      <c r="B29" s="37" t="s">
        <v>213</v>
      </c>
      <c r="C29" s="39">
        <v>68.438511238000004</v>
      </c>
      <c r="D29" s="37" t="s">
        <v>213</v>
      </c>
      <c r="E29" s="39">
        <v>74.146545459999999</v>
      </c>
      <c r="F29" s="37" t="s">
        <v>213</v>
      </c>
      <c r="G29" s="39">
        <v>67.011201252000006</v>
      </c>
      <c r="H29" s="37" t="s">
        <v>213</v>
      </c>
      <c r="I29" s="10">
        <v>8.34</v>
      </c>
      <c r="J29" s="10">
        <v>-9.6199999999999992</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85</v>
      </c>
      <c r="D31" s="9" t="str">
        <f t="shared" ref="D31:F50" si="4">IF($B31="N/A","N/A",IF(C31&lt;0,"No","Yes"))</f>
        <v>N/A</v>
      </c>
      <c r="E31" s="89">
        <v>710</v>
      </c>
      <c r="F31" s="9" t="str">
        <f t="shared" si="4"/>
        <v>N/A</v>
      </c>
      <c r="G31" s="89">
        <v>3751</v>
      </c>
      <c r="H31" s="9" t="str">
        <f t="shared" ref="H31:H50" si="5">IF($B31="N/A","N/A",IF(G31&lt;0,"No","Yes"))</f>
        <v>N/A</v>
      </c>
      <c r="I31" s="10">
        <v>735.3</v>
      </c>
      <c r="J31" s="10">
        <v>428.3</v>
      </c>
      <c r="K31" s="9" t="str">
        <f t="shared" si="0"/>
        <v>No</v>
      </c>
    </row>
    <row r="32" spans="1:11" ht="25.5" x14ac:dyDescent="0.2">
      <c r="A32" s="2" t="s">
        <v>659</v>
      </c>
      <c r="B32" s="106" t="s">
        <v>213</v>
      </c>
      <c r="C32" s="90">
        <v>0</v>
      </c>
      <c r="D32" s="9" t="str">
        <f t="shared" si="4"/>
        <v>N/A</v>
      </c>
      <c r="E32" s="90">
        <v>0</v>
      </c>
      <c r="F32" s="9" t="str">
        <f t="shared" si="4"/>
        <v>N/A</v>
      </c>
      <c r="G32" s="90">
        <v>25.966408957999999</v>
      </c>
      <c r="H32" s="9" t="str">
        <f t="shared" si="5"/>
        <v>N/A</v>
      </c>
      <c r="I32" s="10" t="s">
        <v>1747</v>
      </c>
      <c r="J32" s="10" t="s">
        <v>1747</v>
      </c>
      <c r="K32" s="9" t="str">
        <f t="shared" si="0"/>
        <v>N/A</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100</v>
      </c>
      <c r="D35" s="9" t="str">
        <f t="shared" si="4"/>
        <v>N/A</v>
      </c>
      <c r="E35" s="90">
        <v>100</v>
      </c>
      <c r="F35" s="9" t="str">
        <f t="shared" si="4"/>
        <v>N/A</v>
      </c>
      <c r="G35" s="90">
        <v>74.033591041999998</v>
      </c>
      <c r="H35" s="9" t="str">
        <f t="shared" si="5"/>
        <v>N/A</v>
      </c>
      <c r="I35" s="10">
        <v>0</v>
      </c>
      <c r="J35" s="10">
        <v>-26</v>
      </c>
      <c r="K35" s="9" t="str">
        <f t="shared" si="0"/>
        <v>Yes</v>
      </c>
    </row>
    <row r="36" spans="1:11" x14ac:dyDescent="0.2">
      <c r="A36" s="2" t="s">
        <v>349</v>
      </c>
      <c r="B36" s="106" t="s">
        <v>213</v>
      </c>
      <c r="C36" s="89">
        <v>6644780</v>
      </c>
      <c r="D36" s="9" t="str">
        <f t="shared" si="4"/>
        <v>N/A</v>
      </c>
      <c r="E36" s="89">
        <v>7217751</v>
      </c>
      <c r="F36" s="9" t="str">
        <f t="shared" si="4"/>
        <v>N/A</v>
      </c>
      <c r="G36" s="89">
        <v>7347334</v>
      </c>
      <c r="H36" s="9" t="str">
        <f t="shared" si="5"/>
        <v>N/A</v>
      </c>
      <c r="I36" s="10">
        <v>8.6229999999999993</v>
      </c>
      <c r="J36" s="10">
        <v>1.7949999999999999</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99.036386457000006</v>
      </c>
      <c r="D41" s="9" t="str">
        <f t="shared" si="4"/>
        <v>N/A</v>
      </c>
      <c r="E41" s="90">
        <v>98.926424588000003</v>
      </c>
      <c r="F41" s="9" t="str">
        <f t="shared" si="4"/>
        <v>N/A</v>
      </c>
      <c r="G41" s="90">
        <v>98.773405428000004</v>
      </c>
      <c r="H41" s="9" t="str">
        <f t="shared" si="5"/>
        <v>N/A</v>
      </c>
      <c r="I41" s="10">
        <v>-0.111</v>
      </c>
      <c r="J41" s="10">
        <v>-0.155</v>
      </c>
      <c r="K41" s="9" t="str">
        <f t="shared" si="0"/>
        <v>Yes</v>
      </c>
    </row>
    <row r="42" spans="1:11" x14ac:dyDescent="0.2">
      <c r="A42" s="2" t="s">
        <v>668</v>
      </c>
      <c r="B42" s="106" t="s">
        <v>213</v>
      </c>
      <c r="C42" s="90">
        <v>99.036386457000006</v>
      </c>
      <c r="D42" s="9" t="str">
        <f t="shared" si="4"/>
        <v>N/A</v>
      </c>
      <c r="E42" s="90">
        <v>98.926424588000003</v>
      </c>
      <c r="F42" s="9" t="str">
        <f t="shared" si="4"/>
        <v>N/A</v>
      </c>
      <c r="G42" s="90">
        <v>98.773405428000004</v>
      </c>
      <c r="H42" s="9" t="str">
        <f t="shared" si="5"/>
        <v>N/A</v>
      </c>
      <c r="I42" s="10">
        <v>-0.111</v>
      </c>
      <c r="J42" s="10">
        <v>-0.155</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0.96361354330000004</v>
      </c>
      <c r="D45" s="9" t="str">
        <f t="shared" si="4"/>
        <v>N/A</v>
      </c>
      <c r="E45" s="90">
        <v>1.0735754115</v>
      </c>
      <c r="F45" s="9" t="str">
        <f t="shared" si="4"/>
        <v>N/A</v>
      </c>
      <c r="G45" s="90">
        <v>1.2265945716</v>
      </c>
      <c r="H45" s="9" t="str">
        <f t="shared" si="5"/>
        <v>N/A</v>
      </c>
      <c r="I45" s="10">
        <v>11.41</v>
      </c>
      <c r="J45" s="10">
        <v>14.25</v>
      </c>
      <c r="K45" s="9" t="str">
        <f t="shared" si="0"/>
        <v>Yes</v>
      </c>
    </row>
    <row r="46" spans="1:11" x14ac:dyDescent="0.2">
      <c r="A46" s="2" t="s">
        <v>350</v>
      </c>
      <c r="B46" s="106" t="s">
        <v>213</v>
      </c>
      <c r="C46" s="89">
        <v>4569966</v>
      </c>
      <c r="D46" s="9" t="str">
        <f t="shared" si="4"/>
        <v>N/A</v>
      </c>
      <c r="E46" s="89">
        <v>4829108</v>
      </c>
      <c r="F46" s="9" t="str">
        <f t="shared" si="4"/>
        <v>N/A</v>
      </c>
      <c r="G46" s="89">
        <v>4816549</v>
      </c>
      <c r="H46" s="9" t="str">
        <f t="shared" si="5"/>
        <v>N/A</v>
      </c>
      <c r="I46" s="10">
        <v>5.6710000000000003</v>
      </c>
      <c r="J46" s="10">
        <v>-0.26</v>
      </c>
      <c r="K46" s="9" t="str">
        <f t="shared" si="0"/>
        <v>Yes</v>
      </c>
    </row>
    <row r="47" spans="1:11" x14ac:dyDescent="0.2">
      <c r="A47" s="2" t="s">
        <v>672</v>
      </c>
      <c r="B47" s="106" t="s">
        <v>213</v>
      </c>
      <c r="C47" s="90">
        <v>72.210931110000004</v>
      </c>
      <c r="D47" s="9" t="str">
        <f t="shared" si="4"/>
        <v>N/A</v>
      </c>
      <c r="E47" s="90">
        <v>4.2865059099999998E-2</v>
      </c>
      <c r="F47" s="9" t="str">
        <f t="shared" si="4"/>
        <v>N/A</v>
      </c>
      <c r="G47" s="90">
        <v>8.7635358799999993E-2</v>
      </c>
      <c r="H47" s="9" t="str">
        <f t="shared" si="5"/>
        <v>N/A</v>
      </c>
      <c r="I47" s="10">
        <v>-99.9</v>
      </c>
      <c r="J47" s="10">
        <v>104.4</v>
      </c>
      <c r="K47" s="9" t="str">
        <f t="shared" si="0"/>
        <v>No</v>
      </c>
    </row>
    <row r="48" spans="1:11" x14ac:dyDescent="0.2">
      <c r="A48" s="2" t="s">
        <v>673</v>
      </c>
      <c r="B48" s="106" t="s">
        <v>213</v>
      </c>
      <c r="C48" s="90">
        <v>3.5886480999999999E-3</v>
      </c>
      <c r="D48" s="9" t="str">
        <f t="shared" si="4"/>
        <v>N/A</v>
      </c>
      <c r="E48" s="90">
        <v>0</v>
      </c>
      <c r="F48" s="9" t="str">
        <f t="shared" si="4"/>
        <v>N/A</v>
      </c>
      <c r="G48" s="90">
        <v>0</v>
      </c>
      <c r="H48" s="9" t="str">
        <f t="shared" si="5"/>
        <v>N/A</v>
      </c>
      <c r="I48" s="10">
        <v>-100</v>
      </c>
      <c r="J48" s="10" t="s">
        <v>1747</v>
      </c>
      <c r="K48" s="9" t="str">
        <f t="shared" si="0"/>
        <v>N/A</v>
      </c>
    </row>
    <row r="49" spans="1:11" x14ac:dyDescent="0.2">
      <c r="A49" s="2" t="s">
        <v>674</v>
      </c>
      <c r="B49" s="106" t="s">
        <v>213</v>
      </c>
      <c r="C49" s="90">
        <v>8.3151600000000003E-4</v>
      </c>
      <c r="D49" s="9" t="str">
        <f t="shared" si="4"/>
        <v>N/A</v>
      </c>
      <c r="E49" s="90">
        <v>22.465846695</v>
      </c>
      <c r="F49" s="9" t="str">
        <f t="shared" si="4"/>
        <v>N/A</v>
      </c>
      <c r="G49" s="90">
        <v>91.169112988999998</v>
      </c>
      <c r="H49" s="9" t="str">
        <f t="shared" si="5"/>
        <v>N/A</v>
      </c>
      <c r="I49" s="10">
        <v>2700000</v>
      </c>
      <c r="J49" s="10">
        <v>305.8</v>
      </c>
      <c r="K49" s="9" t="str">
        <f t="shared" si="0"/>
        <v>No</v>
      </c>
    </row>
    <row r="50" spans="1:11" x14ac:dyDescent="0.2">
      <c r="A50" s="2" t="s">
        <v>675</v>
      </c>
      <c r="B50" s="106" t="s">
        <v>213</v>
      </c>
      <c r="C50" s="90">
        <v>26.611138901</v>
      </c>
      <c r="D50" s="9" t="str">
        <f t="shared" si="4"/>
        <v>N/A</v>
      </c>
      <c r="E50" s="90">
        <v>76.060216503999996</v>
      </c>
      <c r="F50" s="9" t="str">
        <f t="shared" si="4"/>
        <v>N/A</v>
      </c>
      <c r="G50" s="90">
        <v>8.7344694303000008</v>
      </c>
      <c r="H50" s="9" t="str">
        <f t="shared" si="5"/>
        <v>N/A</v>
      </c>
      <c r="I50" s="10">
        <v>185.8</v>
      </c>
      <c r="J50" s="10">
        <v>-88.5</v>
      </c>
      <c r="K50" s="9" t="str">
        <f t="shared" si="0"/>
        <v>No</v>
      </c>
    </row>
    <row r="51" spans="1:11" x14ac:dyDescent="0.2">
      <c r="A51" s="2" t="s">
        <v>351</v>
      </c>
      <c r="B51" s="37" t="s">
        <v>213</v>
      </c>
      <c r="C51" s="89">
        <v>924445</v>
      </c>
      <c r="D51" s="37" t="s">
        <v>213</v>
      </c>
      <c r="E51" s="38">
        <v>0</v>
      </c>
      <c r="F51" s="37" t="s">
        <v>213</v>
      </c>
      <c r="G51" s="38">
        <v>0</v>
      </c>
      <c r="H51" s="37" t="s">
        <v>213</v>
      </c>
      <c r="I51" s="10">
        <v>-100</v>
      </c>
      <c r="J51" s="10" t="s">
        <v>1747</v>
      </c>
      <c r="K51" s="9" t="str">
        <f t="shared" si="0"/>
        <v>N/A</v>
      </c>
    </row>
    <row r="52" spans="1:11" x14ac:dyDescent="0.2">
      <c r="A52" s="2" t="s">
        <v>352</v>
      </c>
      <c r="B52" s="37" t="s">
        <v>213</v>
      </c>
      <c r="C52" s="90">
        <v>0</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v>6.4903810000000004E-4</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23117776</v>
      </c>
      <c r="D6" s="9" t="str">
        <f>IF($B6="N/A","N/A",IF(C6&gt;15,"No",IF(C6&lt;-15,"No","Yes")))</f>
        <v>N/A</v>
      </c>
      <c r="E6" s="38">
        <v>25753188</v>
      </c>
      <c r="F6" s="9" t="str">
        <f>IF($B6="N/A","N/A",IF(E6&gt;15,"No",IF(E6&lt;-15,"No","Yes")))</f>
        <v>N/A</v>
      </c>
      <c r="G6" s="38">
        <v>26833195</v>
      </c>
      <c r="H6" s="9" t="str">
        <f>IF($B6="N/A","N/A",IF(G6&gt;15,"No",IF(G6&lt;-15,"No","Yes")))</f>
        <v>N/A</v>
      </c>
      <c r="I6" s="10">
        <v>11.4</v>
      </c>
      <c r="J6" s="10">
        <v>4.194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2.3298088882000001</v>
      </c>
      <c r="D9" s="9" t="str">
        <f t="shared" ref="D9:D15" si="1">IF($B9="N/A","N/A",IF(C9&gt;15,"No",IF(C9&lt;-15,"No","Yes")))</f>
        <v>N/A</v>
      </c>
      <c r="E9" s="8">
        <v>2.0169658219</v>
      </c>
      <c r="F9" s="9" t="str">
        <f t="shared" ref="F9:F15" si="2">IF($B9="N/A","N/A",IF(E9&gt;15,"No",IF(E9&lt;-15,"No","Yes")))</f>
        <v>N/A</v>
      </c>
      <c r="G9" s="8">
        <v>1.9097278576000001</v>
      </c>
      <c r="H9" s="9" t="str">
        <f t="shared" ref="H9:H15" si="3">IF($B9="N/A","N/A",IF(G9&gt;15,"No",IF(G9&lt;-15,"No","Yes")))</f>
        <v>N/A</v>
      </c>
      <c r="I9" s="10">
        <v>-13.4</v>
      </c>
      <c r="J9" s="10">
        <v>-5.32</v>
      </c>
      <c r="K9" s="9" t="str">
        <f t="shared" si="0"/>
        <v>Yes</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2.3848563097</v>
      </c>
      <c r="D11" s="9" t="str">
        <f t="shared" si="1"/>
        <v>N/A</v>
      </c>
      <c r="E11" s="8">
        <v>2.5005760634</v>
      </c>
      <c r="F11" s="9" t="str">
        <f t="shared" si="2"/>
        <v>N/A</v>
      </c>
      <c r="G11" s="8">
        <v>2.8058690530999999</v>
      </c>
      <c r="H11" s="9" t="str">
        <f t="shared" si="3"/>
        <v>N/A</v>
      </c>
      <c r="I11" s="10">
        <v>4.8520000000000003</v>
      </c>
      <c r="J11" s="10">
        <v>12.21</v>
      </c>
      <c r="K11" s="9" t="str">
        <f t="shared" si="0"/>
        <v>Yes</v>
      </c>
    </row>
    <row r="12" spans="1:11" x14ac:dyDescent="0.2">
      <c r="A12" s="91" t="s">
        <v>38</v>
      </c>
      <c r="B12" s="37" t="s">
        <v>213</v>
      </c>
      <c r="C12" s="90">
        <v>2.4853668546000001</v>
      </c>
      <c r="D12" s="9" t="str">
        <f t="shared" si="1"/>
        <v>N/A</v>
      </c>
      <c r="E12" s="8">
        <v>2.1519508343</v>
      </c>
      <c r="F12" s="9" t="str">
        <f t="shared" si="2"/>
        <v>N/A</v>
      </c>
      <c r="G12" s="8">
        <v>2.0392038669999999</v>
      </c>
      <c r="H12" s="9" t="str">
        <f t="shared" si="3"/>
        <v>N/A</v>
      </c>
      <c r="I12" s="10">
        <v>-13.4</v>
      </c>
      <c r="J12" s="10">
        <v>-5.24</v>
      </c>
      <c r="K12" s="9" t="str">
        <f t="shared" si="0"/>
        <v>Yes</v>
      </c>
    </row>
    <row r="13" spans="1:11" x14ac:dyDescent="0.2">
      <c r="A13" s="91" t="s">
        <v>866</v>
      </c>
      <c r="B13" s="37" t="s">
        <v>213</v>
      </c>
      <c r="C13" s="90">
        <v>6.9538813368000003</v>
      </c>
      <c r="D13" s="9" t="str">
        <f t="shared" si="1"/>
        <v>N/A</v>
      </c>
      <c r="E13" s="8">
        <v>7.1720184024</v>
      </c>
      <c r="F13" s="9" t="str">
        <f t="shared" si="2"/>
        <v>N/A</v>
      </c>
      <c r="G13" s="8">
        <v>7.2918587715000003</v>
      </c>
      <c r="H13" s="9" t="str">
        <f t="shared" si="3"/>
        <v>N/A</v>
      </c>
      <c r="I13" s="10">
        <v>3.137</v>
      </c>
      <c r="J13" s="10">
        <v>1.671</v>
      </c>
      <c r="K13" s="9" t="str">
        <f t="shared" si="0"/>
        <v>Yes</v>
      </c>
    </row>
    <row r="14" spans="1:11" x14ac:dyDescent="0.2">
      <c r="A14" s="91" t="s">
        <v>867</v>
      </c>
      <c r="B14" s="37" t="s">
        <v>213</v>
      </c>
      <c r="C14" s="90">
        <v>6.6168438036000001</v>
      </c>
      <c r="D14" s="9" t="str">
        <f t="shared" si="1"/>
        <v>N/A</v>
      </c>
      <c r="E14" s="8">
        <v>6.8200742101999996</v>
      </c>
      <c r="F14" s="9" t="str">
        <f t="shared" si="2"/>
        <v>N/A</v>
      </c>
      <c r="G14" s="8">
        <v>7.0129577020999996</v>
      </c>
      <c r="H14" s="9" t="str">
        <f t="shared" si="3"/>
        <v>N/A</v>
      </c>
      <c r="I14" s="10">
        <v>3.0710000000000002</v>
      </c>
      <c r="J14" s="10">
        <v>2.8279999999999998</v>
      </c>
      <c r="K14" s="9" t="str">
        <f t="shared" si="0"/>
        <v>Yes</v>
      </c>
    </row>
    <row r="15" spans="1:11" x14ac:dyDescent="0.2">
      <c r="A15" s="91" t="s">
        <v>161</v>
      </c>
      <c r="B15" s="37" t="s">
        <v>213</v>
      </c>
      <c r="C15" s="90">
        <v>60.309975319000003</v>
      </c>
      <c r="D15" s="9" t="str">
        <f t="shared" si="1"/>
        <v>N/A</v>
      </c>
      <c r="E15" s="8">
        <v>65.716263944000005</v>
      </c>
      <c r="F15" s="9" t="str">
        <f t="shared" si="2"/>
        <v>N/A</v>
      </c>
      <c r="G15" s="8">
        <v>60.638373477000002</v>
      </c>
      <c r="H15" s="9" t="str">
        <f t="shared" si="3"/>
        <v>N/A</v>
      </c>
      <c r="I15" s="10">
        <v>8.9640000000000004</v>
      </c>
      <c r="J15" s="10">
        <v>-7.73</v>
      </c>
      <c r="K15" s="9" t="str">
        <f t="shared" si="0"/>
        <v>Yes</v>
      </c>
    </row>
    <row r="16" spans="1:11" x14ac:dyDescent="0.2">
      <c r="A16" s="91" t="s">
        <v>162</v>
      </c>
      <c r="B16" s="37" t="s">
        <v>246</v>
      </c>
      <c r="C16" s="90">
        <v>94.858026135000003</v>
      </c>
      <c r="D16" s="9" t="str">
        <f>IF($B16="N/A","N/A",IF(C16&gt;95,"Yes","No"))</f>
        <v>No</v>
      </c>
      <c r="E16" s="8">
        <v>93.942839231999997</v>
      </c>
      <c r="F16" s="9" t="str">
        <f>IF($B16="N/A","N/A",IF(E16&gt;95,"Yes","No"))</f>
        <v>No</v>
      </c>
      <c r="G16" s="8">
        <v>93.007232273</v>
      </c>
      <c r="H16" s="9" t="str">
        <f>IF($B16="N/A","N/A",IF(G16&gt;95,"Yes","No"))</f>
        <v>No</v>
      </c>
      <c r="I16" s="10">
        <v>-0.96499999999999997</v>
      </c>
      <c r="J16" s="10">
        <v>-0.996</v>
      </c>
      <c r="K16" s="9" t="str">
        <f t="shared" ref="K16:K26" si="4">IF(J16="Div by 0", "N/A", IF(J16="N/A","N/A", IF(J16&gt;30, "No", IF(J16&lt;-30, "No", "Yes"))))</f>
        <v>Yes</v>
      </c>
    </row>
    <row r="17" spans="1:11" x14ac:dyDescent="0.2">
      <c r="A17" s="91" t="s">
        <v>868</v>
      </c>
      <c r="B17" s="62" t="s">
        <v>247</v>
      </c>
      <c r="C17" s="90">
        <v>28.032264003000002</v>
      </c>
      <c r="D17" s="9" t="str">
        <f>IF($B17="N/A","N/A",IF(C17&gt;90,"No",IF(C17&lt;50,"No","Yes")))</f>
        <v>No</v>
      </c>
      <c r="E17" s="8">
        <v>31.749214893000001</v>
      </c>
      <c r="F17" s="9" t="str">
        <f>IF($B17="N/A","N/A",IF(E17&gt;90,"No",IF(E17&lt;50,"No","Yes")))</f>
        <v>No</v>
      </c>
      <c r="G17" s="8">
        <v>30.945547111</v>
      </c>
      <c r="H17" s="9" t="str">
        <f>IF($B17="N/A","N/A",IF(G17&gt;90,"No",IF(G17&lt;50,"No","Yes")))</f>
        <v>No</v>
      </c>
      <c r="I17" s="10">
        <v>13.26</v>
      </c>
      <c r="J17" s="10">
        <v>-2.5299999999999998</v>
      </c>
      <c r="K17" s="9" t="str">
        <f t="shared" si="4"/>
        <v>Yes</v>
      </c>
    </row>
    <row r="18" spans="1:11" x14ac:dyDescent="0.2">
      <c r="A18" s="91" t="s">
        <v>869</v>
      </c>
      <c r="B18" s="62" t="s">
        <v>224</v>
      </c>
      <c r="C18" s="90">
        <v>32.580071715999999</v>
      </c>
      <c r="D18" s="9" t="str">
        <f t="shared" ref="D18:D23" si="5">IF($B18="N/A","N/A",IF(C18&gt;5,"No",IF(C18&lt;=0,"No","Yes")))</f>
        <v>No</v>
      </c>
      <c r="E18" s="8">
        <v>28.634392759000001</v>
      </c>
      <c r="F18" s="9" t="str">
        <f t="shared" ref="F18:F23" si="6">IF($B18="N/A","N/A",IF(E18&gt;5,"No",IF(E18&lt;=0,"No","Yes")))</f>
        <v>No</v>
      </c>
      <c r="G18" s="8">
        <v>26.972121657999999</v>
      </c>
      <c r="H18" s="9" t="str">
        <f t="shared" ref="H18:H23" si="7">IF($B18="N/A","N/A",IF(G18&gt;5,"No",IF(G18&lt;=0,"No","Yes")))</f>
        <v>No</v>
      </c>
      <c r="I18" s="10">
        <v>-12.1</v>
      </c>
      <c r="J18" s="10">
        <v>-5.81</v>
      </c>
      <c r="K18" s="9" t="str">
        <f t="shared" si="4"/>
        <v>Yes</v>
      </c>
    </row>
    <row r="19" spans="1:11" x14ac:dyDescent="0.2">
      <c r="A19" s="91" t="s">
        <v>870</v>
      </c>
      <c r="B19" s="62" t="s">
        <v>224</v>
      </c>
      <c r="C19" s="90">
        <v>3.1074355942</v>
      </c>
      <c r="D19" s="9" t="str">
        <f t="shared" si="5"/>
        <v>Yes</v>
      </c>
      <c r="E19" s="8">
        <v>2.8898441622000002</v>
      </c>
      <c r="F19" s="9" t="str">
        <f t="shared" si="6"/>
        <v>Yes</v>
      </c>
      <c r="G19" s="8">
        <v>2.8104033083000002</v>
      </c>
      <c r="H19" s="9" t="str">
        <f t="shared" si="7"/>
        <v>Yes</v>
      </c>
      <c r="I19" s="10">
        <v>-7</v>
      </c>
      <c r="J19" s="10">
        <v>-2.75</v>
      </c>
      <c r="K19" s="9" t="str">
        <f t="shared" si="4"/>
        <v>Yes</v>
      </c>
    </row>
    <row r="20" spans="1:11" x14ac:dyDescent="0.2">
      <c r="A20" s="91" t="s">
        <v>871</v>
      </c>
      <c r="B20" s="62" t="s">
        <v>224</v>
      </c>
      <c r="C20" s="90">
        <v>0.26866338699999998</v>
      </c>
      <c r="D20" s="9" t="str">
        <f t="shared" si="5"/>
        <v>Yes</v>
      </c>
      <c r="E20" s="8">
        <v>0.24243212140000001</v>
      </c>
      <c r="F20" s="9" t="str">
        <f t="shared" si="6"/>
        <v>Yes</v>
      </c>
      <c r="G20" s="8">
        <v>0.21736509570000001</v>
      </c>
      <c r="H20" s="9" t="str">
        <f t="shared" si="7"/>
        <v>Yes</v>
      </c>
      <c r="I20" s="10">
        <v>-9.76</v>
      </c>
      <c r="J20" s="10">
        <v>-10.3</v>
      </c>
      <c r="K20" s="9" t="str">
        <f t="shared" si="4"/>
        <v>Yes</v>
      </c>
    </row>
    <row r="21" spans="1:11" x14ac:dyDescent="0.2">
      <c r="A21" s="91" t="s">
        <v>872</v>
      </c>
      <c r="B21" s="37" t="s">
        <v>213</v>
      </c>
      <c r="C21" s="90">
        <v>6.0520527599999999E-2</v>
      </c>
      <c r="D21" s="9" t="str">
        <f t="shared" si="5"/>
        <v>N/A</v>
      </c>
      <c r="E21" s="8">
        <v>5.0890786799999997E-2</v>
      </c>
      <c r="F21" s="9" t="str">
        <f t="shared" si="6"/>
        <v>N/A</v>
      </c>
      <c r="G21" s="8">
        <v>5.5490969299999998E-2</v>
      </c>
      <c r="H21" s="9" t="str">
        <f t="shared" si="7"/>
        <v>N/A</v>
      </c>
      <c r="I21" s="10">
        <v>-15.9</v>
      </c>
      <c r="J21" s="10">
        <v>9.0389999999999997</v>
      </c>
      <c r="K21" s="9" t="str">
        <f t="shared" si="4"/>
        <v>Yes</v>
      </c>
    </row>
    <row r="22" spans="1:11" x14ac:dyDescent="0.2">
      <c r="A22" s="91" t="s">
        <v>1742</v>
      </c>
      <c r="B22" s="37" t="s">
        <v>213</v>
      </c>
      <c r="C22" s="90">
        <v>2.2060945999999998E-3</v>
      </c>
      <c r="D22" s="9" t="str">
        <f t="shared" si="5"/>
        <v>N/A</v>
      </c>
      <c r="E22" s="8">
        <v>4.2480178E-3</v>
      </c>
      <c r="F22" s="9" t="str">
        <f t="shared" si="6"/>
        <v>N/A</v>
      </c>
      <c r="G22" s="8">
        <v>4.9155533000000001E-3</v>
      </c>
      <c r="H22" s="9" t="str">
        <f t="shared" si="7"/>
        <v>N/A</v>
      </c>
      <c r="I22" s="10">
        <v>92.56</v>
      </c>
      <c r="J22" s="10">
        <v>15.71</v>
      </c>
      <c r="K22" s="9" t="str">
        <f t="shared" si="4"/>
        <v>Yes</v>
      </c>
    </row>
    <row r="23" spans="1:11" x14ac:dyDescent="0.2">
      <c r="A23" s="91" t="s">
        <v>873</v>
      </c>
      <c r="B23" s="37" t="s">
        <v>213</v>
      </c>
      <c r="C23" s="90">
        <v>2.7381527E-3</v>
      </c>
      <c r="D23" s="9" t="str">
        <f t="shared" si="5"/>
        <v>N/A</v>
      </c>
      <c r="E23" s="8">
        <v>4.8421189999999998E-3</v>
      </c>
      <c r="F23" s="9" t="str">
        <f t="shared" si="6"/>
        <v>N/A</v>
      </c>
      <c r="G23" s="8">
        <v>6.0261179999999996E-3</v>
      </c>
      <c r="H23" s="9" t="str">
        <f t="shared" si="7"/>
        <v>N/A</v>
      </c>
      <c r="I23" s="10">
        <v>76.84</v>
      </c>
      <c r="J23" s="10">
        <v>24.45</v>
      </c>
      <c r="K23" s="9" t="str">
        <f t="shared" si="4"/>
        <v>Yes</v>
      </c>
    </row>
    <row r="24" spans="1:11" x14ac:dyDescent="0.2">
      <c r="A24" s="91" t="s">
        <v>874</v>
      </c>
      <c r="B24" s="37" t="s">
        <v>232</v>
      </c>
      <c r="C24" s="90">
        <v>2.8285982180999998</v>
      </c>
      <c r="D24" s="9" t="str">
        <f>IF($B24="N/A","N/A",IF(C24&gt;10,"No",IF(C24&lt;1,"No","Yes")))</f>
        <v>Yes</v>
      </c>
      <c r="E24" s="8">
        <v>2.5598539489999999</v>
      </c>
      <c r="F24" s="9" t="str">
        <f>IF($B24="N/A","N/A",IF(E24&gt;10,"No",IF(E24&lt;1,"No","Yes")))</f>
        <v>Yes</v>
      </c>
      <c r="G24" s="8">
        <v>2.5397870064000001</v>
      </c>
      <c r="H24" s="9" t="str">
        <f>IF($B24="N/A","N/A",IF(G24&gt;10,"No",IF(G24&lt;1,"No","Yes")))</f>
        <v>Yes</v>
      </c>
      <c r="I24" s="10">
        <v>-9.5</v>
      </c>
      <c r="J24" s="10">
        <v>-0.78400000000000003</v>
      </c>
      <c r="K24" s="9" t="str">
        <f t="shared" si="4"/>
        <v>Yes</v>
      </c>
    </row>
    <row r="25" spans="1:11" x14ac:dyDescent="0.2">
      <c r="A25" s="91" t="s">
        <v>875</v>
      </c>
      <c r="B25" s="94" t="s">
        <v>239</v>
      </c>
      <c r="C25" s="90">
        <v>17.150287294000002</v>
      </c>
      <c r="D25" s="9" t="str">
        <f>IF($B25="N/A","N/A",IF(C25&gt;10,"No",IF(C25&lt;=0,"No","Yes")))</f>
        <v>No</v>
      </c>
      <c r="E25" s="8">
        <v>16.261792521</v>
      </c>
      <c r="F25" s="9" t="str">
        <f>IF($B25="N/A","N/A",IF(E25&gt;10,"No",IF(E25&lt;=0,"No","Yes")))</f>
        <v>No</v>
      </c>
      <c r="G25" s="8">
        <v>16.494513605000002</v>
      </c>
      <c r="H25" s="9" t="str">
        <f>IF($B25="N/A","N/A",IF(G25&gt;10,"No",IF(G25&lt;=0,"No","Yes")))</f>
        <v>No</v>
      </c>
      <c r="I25" s="10">
        <v>-5.18</v>
      </c>
      <c r="J25" s="10">
        <v>1.431</v>
      </c>
      <c r="K25" s="9" t="str">
        <f t="shared" si="4"/>
        <v>Yes</v>
      </c>
    </row>
    <row r="26" spans="1:11" x14ac:dyDescent="0.2">
      <c r="A26" s="91" t="s">
        <v>876</v>
      </c>
      <c r="B26" s="62" t="s">
        <v>248</v>
      </c>
      <c r="C26" s="90">
        <v>5.1418181402999998</v>
      </c>
      <c r="D26" s="9" t="str">
        <f>IF($B26="N/A","N/A",IF(C26&gt;=5,"No",IF(C26&lt;0,"No","Yes")))</f>
        <v>No</v>
      </c>
      <c r="E26" s="8">
        <v>6.0568850738000002</v>
      </c>
      <c r="F26" s="9" t="str">
        <f>IF($B26="N/A","N/A",IF(E26&gt;=5,"No",IF(E26&lt;0,"No","Yes")))</f>
        <v>No</v>
      </c>
      <c r="G26" s="8">
        <v>6.9923056125</v>
      </c>
      <c r="H26" s="9" t="str">
        <f>IF($B26="N/A","N/A",IF(G26&gt;=5,"No",IF(G26&lt;0,"No","Yes")))</f>
        <v>No</v>
      </c>
      <c r="I26" s="10">
        <v>17.8</v>
      </c>
      <c r="J26" s="10">
        <v>15.44</v>
      </c>
      <c r="K26" s="9" t="str">
        <f t="shared" si="4"/>
        <v>Yes</v>
      </c>
    </row>
    <row r="27" spans="1:11" x14ac:dyDescent="0.2">
      <c r="A27" s="91" t="s">
        <v>14</v>
      </c>
      <c r="B27" s="62" t="s">
        <v>249</v>
      </c>
      <c r="C27" s="90">
        <v>0.3971575812</v>
      </c>
      <c r="D27" s="9" t="str">
        <f>IF($B27="N/A","N/A",IF(C27&gt;15,"No",IF(C27&lt;=0,"No","Yes")))</f>
        <v>Yes</v>
      </c>
      <c r="E27" s="8">
        <v>0.52215671320000001</v>
      </c>
      <c r="F27" s="9" t="str">
        <f>IF($B27="N/A","N/A",IF(E27&gt;15,"No",IF(E27&lt;=0,"No","Yes")))</f>
        <v>Yes</v>
      </c>
      <c r="G27" s="8">
        <v>0.56790851779999996</v>
      </c>
      <c r="H27" s="9" t="str">
        <f>IF($B27="N/A","N/A",IF(G27&gt;15,"No",IF(G27&lt;=0,"No","Yes")))</f>
        <v>Yes</v>
      </c>
      <c r="I27" s="10">
        <v>31.47</v>
      </c>
      <c r="J27" s="10">
        <v>8.7620000000000005</v>
      </c>
      <c r="K27" s="9" t="str">
        <f>IF(J27="Div by 0", "N/A", IF(J27="N/A","N/A", IF(J27&gt;30, "No", IF(J27&lt;-30, "No", "Yes"))))</f>
        <v>Yes</v>
      </c>
    </row>
    <row r="28" spans="1:11" x14ac:dyDescent="0.2">
      <c r="A28" s="91" t="s">
        <v>877</v>
      </c>
      <c r="B28" s="37" t="s">
        <v>213</v>
      </c>
      <c r="C28" s="93">
        <v>65.763630818999999</v>
      </c>
      <c r="D28" s="9" t="str">
        <f>IF($B28="N/A","N/A",IF(C28&gt;15,"No",IF(C28&lt;-15,"No","Yes")))</f>
        <v>N/A</v>
      </c>
      <c r="E28" s="39">
        <v>60.769476173000001</v>
      </c>
      <c r="F28" s="9" t="str">
        <f>IF($B28="N/A","N/A",IF(E28&gt;15,"No",IF(E28&lt;-15,"No","Yes")))</f>
        <v>N/A</v>
      </c>
      <c r="G28" s="39">
        <v>65.002303330999993</v>
      </c>
      <c r="H28" s="9" t="str">
        <f>IF($B28="N/A","N/A",IF(G28&gt;15,"No",IF(G28&lt;-15,"No","Yes")))</f>
        <v>N/A</v>
      </c>
      <c r="I28" s="10">
        <v>-7.59</v>
      </c>
      <c r="J28" s="10">
        <v>6.9649999999999999</v>
      </c>
      <c r="K28" s="9" t="str">
        <f>IF(J28="Div by 0", "N/A", IF(J28="N/A","N/A", IF(J28&gt;30, "No", IF(J28&lt;-30, "No", "Yes"))))</f>
        <v>Yes</v>
      </c>
    </row>
    <row r="29" spans="1:11" x14ac:dyDescent="0.2">
      <c r="A29" s="91" t="s">
        <v>378</v>
      </c>
      <c r="B29" s="37" t="s">
        <v>250</v>
      </c>
      <c r="C29" s="90">
        <v>12.99129726</v>
      </c>
      <c r="D29" s="9" t="str">
        <f>IF($B29="N/A","N/A",IF(C29&gt;35,"No",IF(C29&lt;10,"No","Yes")))</f>
        <v>Yes</v>
      </c>
      <c r="E29" s="8">
        <v>15.938655828</v>
      </c>
      <c r="F29" s="9" t="str">
        <f>IF($B29="N/A","N/A",IF(E29&gt;35,"No",IF(E29&lt;10,"No","Yes")))</f>
        <v>Yes</v>
      </c>
      <c r="G29" s="8">
        <v>15.403652081000001</v>
      </c>
      <c r="H29" s="9" t="str">
        <f>IF($B29="N/A","N/A",IF(G29&gt;35,"No",IF(G29&lt;10,"No","Yes")))</f>
        <v>Yes</v>
      </c>
      <c r="I29" s="10">
        <v>22.69</v>
      </c>
      <c r="J29" s="10">
        <v>-3.36</v>
      </c>
      <c r="K29" s="9" t="str">
        <f t="shared" ref="K29:K54" si="8">IF(J29="Div by 0", "N/A", IF(J29="N/A","N/A", IF(J29&gt;30, "No", IF(J29&lt;-30, "No", "Yes"))))</f>
        <v>Yes</v>
      </c>
    </row>
    <row r="30" spans="1:11" x14ac:dyDescent="0.2">
      <c r="A30" s="91" t="s">
        <v>379</v>
      </c>
      <c r="B30" s="37" t="s">
        <v>251</v>
      </c>
      <c r="C30" s="90">
        <v>11.195830429000001</v>
      </c>
      <c r="D30" s="9" t="str">
        <f>IF($B30="N/A","N/A",IF(C30&gt;20,"No",IF(C30&lt;2,"No","Yes")))</f>
        <v>Yes</v>
      </c>
      <c r="E30" s="8">
        <v>10.767688257</v>
      </c>
      <c r="F30" s="9" t="str">
        <f>IF($B30="N/A","N/A",IF(E30&gt;20,"No",IF(E30&lt;2,"No","Yes")))</f>
        <v>Yes</v>
      </c>
      <c r="G30" s="8">
        <v>9.6881828644999999</v>
      </c>
      <c r="H30" s="9" t="str">
        <f>IF($B30="N/A","N/A",IF(G30&gt;20,"No",IF(G30&lt;2,"No","Yes")))</f>
        <v>Yes</v>
      </c>
      <c r="I30" s="10">
        <v>-3.82</v>
      </c>
      <c r="J30" s="10">
        <v>-10</v>
      </c>
      <c r="K30" s="9" t="str">
        <f t="shared" si="8"/>
        <v>Yes</v>
      </c>
    </row>
    <row r="31" spans="1:11" x14ac:dyDescent="0.2">
      <c r="A31" s="91" t="s">
        <v>380</v>
      </c>
      <c r="B31" s="37" t="s">
        <v>252</v>
      </c>
      <c r="C31" s="90">
        <v>0.44427716579999998</v>
      </c>
      <c r="D31" s="9" t="str">
        <f>IF($B31="N/A","N/A",IF(C31&gt;8,"No",IF(C31&lt;0.5,"No","Yes")))</f>
        <v>No</v>
      </c>
      <c r="E31" s="8">
        <v>0.58021554460000002</v>
      </c>
      <c r="F31" s="9" t="str">
        <f>IF($B31="N/A","N/A",IF(E31&gt;8,"No",IF(E31&lt;0.5,"No","Yes")))</f>
        <v>Yes</v>
      </c>
      <c r="G31" s="8">
        <v>0.56216935779999999</v>
      </c>
      <c r="H31" s="9" t="str">
        <f>IF($B31="N/A","N/A",IF(G31&gt;8,"No",IF(G31&lt;0.5,"No","Yes")))</f>
        <v>Yes</v>
      </c>
      <c r="I31" s="10">
        <v>30.6</v>
      </c>
      <c r="J31" s="10">
        <v>-3.11</v>
      </c>
      <c r="K31" s="9" t="str">
        <f t="shared" si="8"/>
        <v>Yes</v>
      </c>
    </row>
    <row r="32" spans="1:11" x14ac:dyDescent="0.2">
      <c r="A32" s="91" t="s">
        <v>381</v>
      </c>
      <c r="B32" s="37" t="s">
        <v>253</v>
      </c>
      <c r="C32" s="90">
        <v>6.2411366907000003</v>
      </c>
      <c r="D32" s="9" t="str">
        <f>IF($B32="N/A","N/A",IF(C32&gt;25,"No",IF(C32&lt;3,"No","Yes")))</f>
        <v>Yes</v>
      </c>
      <c r="E32" s="8">
        <v>6.3409314606000002</v>
      </c>
      <c r="F32" s="9" t="str">
        <f>IF($B32="N/A","N/A",IF(E32&gt;25,"No",IF(E32&lt;3,"No","Yes")))</f>
        <v>Yes</v>
      </c>
      <c r="G32" s="8">
        <v>6.4974484029999999</v>
      </c>
      <c r="H32" s="9" t="str">
        <f>IF($B32="N/A","N/A",IF(G32&gt;25,"No",IF(G32&lt;3,"No","Yes")))</f>
        <v>Yes</v>
      </c>
      <c r="I32" s="10">
        <v>1.599</v>
      </c>
      <c r="J32" s="10">
        <v>2.468</v>
      </c>
      <c r="K32" s="9" t="str">
        <f t="shared" si="8"/>
        <v>Yes</v>
      </c>
    </row>
    <row r="33" spans="1:11" x14ac:dyDescent="0.2">
      <c r="A33" s="91" t="s">
        <v>382</v>
      </c>
      <c r="B33" s="37" t="s">
        <v>254</v>
      </c>
      <c r="C33" s="90">
        <v>3.5719396191000001</v>
      </c>
      <c r="D33" s="9" t="str">
        <f>IF($B33="N/A","N/A",IF(C33&gt;25,"No",IF(C33&lt;2,"No","Yes")))</f>
        <v>Yes</v>
      </c>
      <c r="E33" s="8">
        <v>3.6134982589</v>
      </c>
      <c r="F33" s="9" t="str">
        <f>IF($B33="N/A","N/A",IF(E33&gt;25,"No",IF(E33&lt;2,"No","Yes")))</f>
        <v>Yes</v>
      </c>
      <c r="G33" s="8">
        <v>3.6688735724999999</v>
      </c>
      <c r="H33" s="9" t="str">
        <f>IF($B33="N/A","N/A",IF(G33&gt;25,"No",IF(G33&lt;2,"No","Yes")))</f>
        <v>Yes</v>
      </c>
      <c r="I33" s="10">
        <v>1.163</v>
      </c>
      <c r="J33" s="10">
        <v>1.532</v>
      </c>
      <c r="K33" s="9" t="str">
        <f t="shared" si="8"/>
        <v>Yes</v>
      </c>
    </row>
    <row r="34" spans="1:11" x14ac:dyDescent="0.2">
      <c r="A34" s="91" t="s">
        <v>383</v>
      </c>
      <c r="B34" s="37" t="s">
        <v>255</v>
      </c>
      <c r="C34" s="90">
        <v>0.44057438739999999</v>
      </c>
      <c r="D34" s="9" t="str">
        <f>IF($B34="N/A","N/A",IF(C34&gt;25,"No",IF(C34&lt;=0,"No","Yes")))</f>
        <v>Yes</v>
      </c>
      <c r="E34" s="8">
        <v>0.42128764800000001</v>
      </c>
      <c r="F34" s="9" t="str">
        <f>IF($B34="N/A","N/A",IF(E34&gt;25,"No",IF(E34&lt;=0,"No","Yes")))</f>
        <v>Yes</v>
      </c>
      <c r="G34" s="8">
        <v>0.39394116130000001</v>
      </c>
      <c r="H34" s="9" t="str">
        <f>IF($B34="N/A","N/A",IF(G34&gt;25,"No",IF(G34&lt;=0,"No","Yes")))</f>
        <v>Yes</v>
      </c>
      <c r="I34" s="10">
        <v>-4.38</v>
      </c>
      <c r="J34" s="10">
        <v>-6.49</v>
      </c>
      <c r="K34" s="9" t="str">
        <f t="shared" si="8"/>
        <v>Yes</v>
      </c>
    </row>
    <row r="35" spans="1:11" x14ac:dyDescent="0.2">
      <c r="A35" s="91" t="s">
        <v>384</v>
      </c>
      <c r="B35" s="37" t="s">
        <v>256</v>
      </c>
      <c r="C35" s="90">
        <v>18.022797695000001</v>
      </c>
      <c r="D35" s="9" t="str">
        <f>IF($B35="N/A","N/A",IF(C35&gt;20,"No",IF(C35&lt;4,"No","Yes")))</f>
        <v>Yes</v>
      </c>
      <c r="E35" s="8">
        <v>17.27404778</v>
      </c>
      <c r="F35" s="9" t="str">
        <f>IF($B35="N/A","N/A",IF(E35&gt;20,"No",IF(E35&lt;4,"No","Yes")))</f>
        <v>Yes</v>
      </c>
      <c r="G35" s="8">
        <v>17.4101705</v>
      </c>
      <c r="H35" s="9" t="str">
        <f>IF($B35="N/A","N/A",IF(G35&gt;20,"No",IF(G35&lt;4,"No","Yes")))</f>
        <v>Yes</v>
      </c>
      <c r="I35" s="10">
        <v>-4.1500000000000004</v>
      </c>
      <c r="J35" s="10">
        <v>0.78800000000000003</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9.8272558744000005</v>
      </c>
      <c r="D37" s="9" t="str">
        <f>IF($B37="N/A","N/A",IF(C37&gt;=25,"No",IF(C37&lt;0,"No","Yes")))</f>
        <v>Yes</v>
      </c>
      <c r="E37" s="8">
        <v>8.8431109966000001</v>
      </c>
      <c r="F37" s="9" t="str">
        <f>IF($B37="N/A","N/A",IF(E37&gt;=25,"No",IF(E37&lt;0,"No","Yes")))</f>
        <v>Yes</v>
      </c>
      <c r="G37" s="8">
        <v>8.6982262081999995</v>
      </c>
      <c r="H37" s="9" t="str">
        <f>IF($B37="N/A","N/A",IF(G37&gt;=25,"No",IF(G37&lt;0,"No","Yes")))</f>
        <v>Yes</v>
      </c>
      <c r="I37" s="10">
        <v>-10</v>
      </c>
      <c r="J37" s="10">
        <v>-1.64</v>
      </c>
      <c r="K37" s="9" t="str">
        <f t="shared" si="8"/>
        <v>Yes</v>
      </c>
    </row>
    <row r="38" spans="1:11" x14ac:dyDescent="0.2">
      <c r="A38" s="91" t="s">
        <v>387</v>
      </c>
      <c r="B38" s="37" t="s">
        <v>221</v>
      </c>
      <c r="C38" s="90">
        <v>5.0144918785000003</v>
      </c>
      <c r="D38" s="9" t="str">
        <f>IF($B38="N/A","N/A",IF(C38&gt;3,"Yes","No"))</f>
        <v>Yes</v>
      </c>
      <c r="E38" s="8">
        <v>4.2066869546000003</v>
      </c>
      <c r="F38" s="9" t="str">
        <f>IF($B38="N/A","N/A",IF(E38&gt;3,"Yes","No"))</f>
        <v>Yes</v>
      </c>
      <c r="G38" s="8">
        <v>4.3040681514000001</v>
      </c>
      <c r="H38" s="9" t="str">
        <f>IF($B38="N/A","N/A",IF(G38&gt;3,"Yes","No"))</f>
        <v>Yes</v>
      </c>
      <c r="I38" s="10">
        <v>-16.100000000000001</v>
      </c>
      <c r="J38" s="10">
        <v>2.3149999999999999</v>
      </c>
      <c r="K38" s="9" t="str">
        <f t="shared" si="8"/>
        <v>Yes</v>
      </c>
    </row>
    <row r="39" spans="1:11" x14ac:dyDescent="0.2">
      <c r="A39" s="91" t="s">
        <v>388</v>
      </c>
      <c r="B39" s="37" t="s">
        <v>220</v>
      </c>
      <c r="C39" s="90">
        <v>0.82892056739999997</v>
      </c>
      <c r="D39" s="9" t="str">
        <f>IF($B39="N/A","N/A",IF(C39&gt;1,"Yes","No"))</f>
        <v>No</v>
      </c>
      <c r="E39" s="8">
        <v>0.74856751720000003</v>
      </c>
      <c r="F39" s="9" t="str">
        <f>IF($B39="N/A","N/A",IF(E39&gt;1,"Yes","No"))</f>
        <v>No</v>
      </c>
      <c r="G39" s="8">
        <v>0.74170817150000001</v>
      </c>
      <c r="H39" s="9" t="str">
        <f>IF($B39="N/A","N/A",IF(G39&gt;1,"Yes","No"))</f>
        <v>No</v>
      </c>
      <c r="I39" s="10">
        <v>-9.69</v>
      </c>
      <c r="J39" s="10">
        <v>-0.91600000000000004</v>
      </c>
      <c r="K39" s="9" t="str">
        <f t="shared" si="8"/>
        <v>Yes</v>
      </c>
    </row>
    <row r="40" spans="1:11" x14ac:dyDescent="0.2">
      <c r="A40" s="91" t="s">
        <v>389</v>
      </c>
      <c r="B40" s="37" t="s">
        <v>213</v>
      </c>
      <c r="C40" s="90">
        <v>6.7138811300000004E-2</v>
      </c>
      <c r="D40" s="9" t="str">
        <f>IF($B40="N/A","N/A",IF(C40&gt;15,"No",IF(C40&lt;-15,"No","Yes")))</f>
        <v>N/A</v>
      </c>
      <c r="E40" s="8">
        <v>6.6842209999999999E-2</v>
      </c>
      <c r="F40" s="9" t="str">
        <f>IF($B40="N/A","N/A",IF(E40&gt;15,"No",IF(E40&lt;-15,"No","Yes")))</f>
        <v>N/A</v>
      </c>
      <c r="G40" s="8">
        <v>6.9544457899999995E-2</v>
      </c>
      <c r="H40" s="9" t="str">
        <f>IF($B40="N/A","N/A",IF(G40&gt;15,"No",IF(G40&lt;-15,"No","Yes")))</f>
        <v>N/A</v>
      </c>
      <c r="I40" s="10">
        <v>-0.442</v>
      </c>
      <c r="J40" s="10">
        <v>4.0430000000000001</v>
      </c>
      <c r="K40" s="9" t="str">
        <f t="shared" si="8"/>
        <v>Yes</v>
      </c>
    </row>
    <row r="41" spans="1:11" x14ac:dyDescent="0.2">
      <c r="A41" s="91" t="s">
        <v>390</v>
      </c>
      <c r="B41" s="37" t="s">
        <v>213</v>
      </c>
      <c r="C41" s="90">
        <v>2.2536769999999999E-3</v>
      </c>
      <c r="D41" s="9" t="str">
        <f>IF($B41="N/A","N/A",IF(C41&gt;15,"No",IF(C41&lt;-15,"No","Yes")))</f>
        <v>N/A</v>
      </c>
      <c r="E41" s="8">
        <v>2.2366163E-3</v>
      </c>
      <c r="F41" s="9" t="str">
        <f>IF($B41="N/A","N/A",IF(E41&gt;15,"No",IF(E41&lt;-15,"No","Yes")))</f>
        <v>N/A</v>
      </c>
      <c r="G41" s="8">
        <v>1.9602586000000001E-3</v>
      </c>
      <c r="H41" s="9" t="str">
        <f>IF($B41="N/A","N/A",IF(G41&gt;15,"No",IF(G41&lt;-15,"No","Yes")))</f>
        <v>N/A</v>
      </c>
      <c r="I41" s="10">
        <v>-0.75700000000000001</v>
      </c>
      <c r="J41" s="10">
        <v>-12.4</v>
      </c>
      <c r="K41" s="9" t="str">
        <f t="shared" si="8"/>
        <v>Yes</v>
      </c>
    </row>
    <row r="42" spans="1:11" x14ac:dyDescent="0.2">
      <c r="A42" s="91" t="s">
        <v>391</v>
      </c>
      <c r="B42" s="37" t="s">
        <v>259</v>
      </c>
      <c r="C42" s="90">
        <v>13.025664752999999</v>
      </c>
      <c r="D42" s="9" t="str">
        <f>IF($B42="N/A","N/A",IF(C42&gt;0,"Yes","No"))</f>
        <v>Yes</v>
      </c>
      <c r="E42" s="8">
        <v>11.154716068999999</v>
      </c>
      <c r="F42" s="9" t="str">
        <f>IF($B42="N/A","N/A",IF(E42&gt;0,"Yes","No"))</f>
        <v>Yes</v>
      </c>
      <c r="G42" s="8">
        <v>9.7220513621000002</v>
      </c>
      <c r="H42" s="9" t="str">
        <f>IF($B42="N/A","N/A",IF(G42&gt;0,"Yes","No"))</f>
        <v>Yes</v>
      </c>
      <c r="I42" s="10">
        <v>-14.4</v>
      </c>
      <c r="J42" s="10">
        <v>-12.8</v>
      </c>
      <c r="K42" s="9" t="str">
        <f t="shared" si="8"/>
        <v>Yes</v>
      </c>
    </row>
    <row r="43" spans="1:11" x14ac:dyDescent="0.2">
      <c r="A43" s="91" t="s">
        <v>392</v>
      </c>
      <c r="B43" s="37" t="s">
        <v>259</v>
      </c>
      <c r="C43" s="90">
        <v>5.1813029073000001</v>
      </c>
      <c r="D43" s="9" t="str">
        <f>IF($B43="N/A","N/A",IF(C43&gt;0,"Yes","No"))</f>
        <v>Yes</v>
      </c>
      <c r="E43" s="8">
        <v>4.5247097175000004</v>
      </c>
      <c r="F43" s="9" t="str">
        <f>IF($B43="N/A","N/A",IF(E43&gt;0,"Yes","No"))</f>
        <v>Yes</v>
      </c>
      <c r="G43" s="8">
        <v>4.5238034456999996</v>
      </c>
      <c r="H43" s="9" t="str">
        <f>IF($B43="N/A","N/A",IF(G43&gt;0,"Yes","No"))</f>
        <v>Yes</v>
      </c>
      <c r="I43" s="10">
        <v>-12.7</v>
      </c>
      <c r="J43" s="10">
        <v>-0.02</v>
      </c>
      <c r="K43" s="9" t="str">
        <f t="shared" si="8"/>
        <v>Yes</v>
      </c>
    </row>
    <row r="44" spans="1:11" x14ac:dyDescent="0.2">
      <c r="A44" s="91" t="s">
        <v>393</v>
      </c>
      <c r="B44" s="37" t="s">
        <v>259</v>
      </c>
      <c r="C44" s="90">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91" t="s">
        <v>394</v>
      </c>
      <c r="B45" s="37" t="s">
        <v>220</v>
      </c>
      <c r="C45" s="90">
        <v>0.27083487620000002</v>
      </c>
      <c r="D45" s="9" t="str">
        <f>IF($B45="N/A","N/A",IF(C45&gt;1,"Yes","No"))</f>
        <v>No</v>
      </c>
      <c r="E45" s="8">
        <v>0.54519463769999998</v>
      </c>
      <c r="F45" s="9" t="str">
        <f>IF($B45="N/A","N/A",IF(E45&gt;1,"Yes","No"))</f>
        <v>No</v>
      </c>
      <c r="G45" s="8">
        <v>0.64066914129999997</v>
      </c>
      <c r="H45" s="9" t="str">
        <f>IF($B45="N/A","N/A",IF(G45&gt;1,"Yes","No"))</f>
        <v>No</v>
      </c>
      <c r="I45" s="10">
        <v>101.3</v>
      </c>
      <c r="J45" s="10">
        <v>17.510000000000002</v>
      </c>
      <c r="K45" s="9" t="str">
        <f t="shared" si="8"/>
        <v>Yes</v>
      </c>
    </row>
    <row r="46" spans="1:11" x14ac:dyDescent="0.2">
      <c r="A46" s="91" t="s">
        <v>395</v>
      </c>
      <c r="B46" s="37" t="s">
        <v>259</v>
      </c>
      <c r="C46" s="90">
        <v>3.7698263000000003E-2</v>
      </c>
      <c r="D46" s="9" t="str">
        <f>IF($B46="N/A","N/A",IF(C46&gt;0,"Yes","No"))</f>
        <v>Yes</v>
      </c>
      <c r="E46" s="8">
        <v>2.8435314499999999E-2</v>
      </c>
      <c r="F46" s="9" t="str">
        <f>IF($B46="N/A","N/A",IF(E46&gt;0,"Yes","No"))</f>
        <v>Yes</v>
      </c>
      <c r="G46" s="8">
        <v>1.9341714600000001E-2</v>
      </c>
      <c r="H46" s="9" t="str">
        <f>IF($B46="N/A","N/A",IF(G46&gt;0,"Yes","No"))</f>
        <v>Yes</v>
      </c>
      <c r="I46" s="10">
        <v>-24.6</v>
      </c>
      <c r="J46" s="10">
        <v>-32</v>
      </c>
      <c r="K46" s="9" t="str">
        <f t="shared" si="8"/>
        <v>No</v>
      </c>
    </row>
    <row r="47" spans="1:11" x14ac:dyDescent="0.2">
      <c r="A47" s="91" t="s">
        <v>396</v>
      </c>
      <c r="B47" s="37" t="s">
        <v>213</v>
      </c>
      <c r="C47" s="90">
        <v>0</v>
      </c>
      <c r="D47" s="9" t="str">
        <f>IF($B47="N/A","N/A",IF(C47&gt;15,"No",IF(C47&lt;-15,"No","Yes")))</f>
        <v>N/A</v>
      </c>
      <c r="E47" s="8">
        <v>0</v>
      </c>
      <c r="F47" s="9" t="str">
        <f>IF($B47="N/A","N/A",IF(E47&gt;15,"No",IF(E47&lt;-15,"No","Yes")))</f>
        <v>N/A</v>
      </c>
      <c r="G47" s="8">
        <v>7.4534546000000004E-6</v>
      </c>
      <c r="H47" s="9" t="str">
        <f>IF($B47="N/A","N/A",IF(G47&gt;15,"No",IF(G47&lt;-15,"No","Yes")))</f>
        <v>N/A</v>
      </c>
      <c r="I47" s="10" t="s">
        <v>1747</v>
      </c>
      <c r="J47" s="10" t="s">
        <v>1747</v>
      </c>
      <c r="K47" s="9" t="str">
        <f t="shared" si="8"/>
        <v>N/A</v>
      </c>
    </row>
    <row r="48" spans="1:11" x14ac:dyDescent="0.2">
      <c r="A48" s="91" t="s">
        <v>397</v>
      </c>
      <c r="B48" s="37" t="s">
        <v>213</v>
      </c>
      <c r="C48" s="90">
        <v>0.20679757430000001</v>
      </c>
      <c r="D48" s="9" t="str">
        <f>IF($B48="N/A","N/A",IF(C48&gt;15,"No",IF(C48&lt;-15,"No","Yes")))</f>
        <v>N/A</v>
      </c>
      <c r="E48" s="8">
        <v>0.3423537311</v>
      </c>
      <c r="F48" s="9" t="str">
        <f>IF($B48="N/A","N/A",IF(E48&gt;15,"No",IF(E48&lt;-15,"No","Yes")))</f>
        <v>N/A</v>
      </c>
      <c r="G48" s="8">
        <v>0.23780619489999999</v>
      </c>
      <c r="H48" s="9" t="str">
        <f>IF($B48="N/A","N/A",IF(G48&gt;15,"No",IF(G48&lt;-15,"No","Yes")))</f>
        <v>N/A</v>
      </c>
      <c r="I48" s="10">
        <v>65.55</v>
      </c>
      <c r="J48" s="10">
        <v>-30.5</v>
      </c>
      <c r="K48" s="9" t="str">
        <f t="shared" si="8"/>
        <v>No</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1.9001222262999999</v>
      </c>
      <c r="D51" s="9" t="str">
        <f>IF($B51="N/A","N/A",IF(C51&gt;15,"No",IF(C51&lt;-15,"No","Yes")))</f>
        <v>N/A</v>
      </c>
      <c r="E51" s="8">
        <v>1.9156424439999999</v>
      </c>
      <c r="F51" s="9" t="str">
        <f>IF($B51="N/A","N/A",IF(E51&gt;15,"No",IF(E51&lt;-15,"No","Yes")))</f>
        <v>N/A</v>
      </c>
      <c r="G51" s="8">
        <v>1.8981489159</v>
      </c>
      <c r="H51" s="9" t="str">
        <f>IF($B51="N/A","N/A",IF(G51&gt;15,"No",IF(G51&lt;-15,"No","Yes")))</f>
        <v>N/A</v>
      </c>
      <c r="I51" s="10">
        <v>0.81679999999999997</v>
      </c>
      <c r="J51" s="10">
        <v>-0.91300000000000003</v>
      </c>
      <c r="K51" s="9" t="str">
        <f t="shared" si="8"/>
        <v>Yes</v>
      </c>
    </row>
    <row r="52" spans="1:11" x14ac:dyDescent="0.2">
      <c r="A52" s="91" t="s">
        <v>401</v>
      </c>
      <c r="B52" s="37" t="s">
        <v>220</v>
      </c>
      <c r="C52" s="90">
        <v>10.535926985</v>
      </c>
      <c r="D52" s="9" t="str">
        <f>IF($B52="N/A","N/A",IF(C52&gt;1,"Yes","No"))</f>
        <v>Yes</v>
      </c>
      <c r="E52" s="8">
        <v>12.30338939</v>
      </c>
      <c r="F52" s="9" t="str">
        <f>IF($B52="N/A","N/A",IF(E52&gt;1,"Yes","No"))</f>
        <v>Yes</v>
      </c>
      <c r="G52" s="8">
        <v>14.879063041</v>
      </c>
      <c r="H52" s="9" t="str">
        <f>IF($B52="N/A","N/A",IF(G52&gt;1,"Yes","No"))</f>
        <v>Yes</v>
      </c>
      <c r="I52" s="10">
        <v>16.78</v>
      </c>
      <c r="J52" s="10">
        <v>20.93</v>
      </c>
      <c r="K52" s="9" t="str">
        <f t="shared" si="8"/>
        <v>Yes</v>
      </c>
    </row>
    <row r="53" spans="1:11" x14ac:dyDescent="0.2">
      <c r="A53" s="91" t="s">
        <v>402</v>
      </c>
      <c r="B53" s="37" t="s">
        <v>259</v>
      </c>
      <c r="C53" s="90">
        <v>0.1936215664</v>
      </c>
      <c r="D53" s="9" t="str">
        <f>IF($B53="N/A","N/A",IF(C53&gt;0,"Yes","No"))</f>
        <v>Yes</v>
      </c>
      <c r="E53" s="8">
        <v>0.16585519430000001</v>
      </c>
      <c r="F53" s="9" t="str">
        <f>IF($B53="N/A","N/A",IF(E53&gt;0,"Yes","No"))</f>
        <v>Yes</v>
      </c>
      <c r="G53" s="8">
        <v>0.131050365</v>
      </c>
      <c r="H53" s="9" t="str">
        <f>IF($B53="N/A","N/A",IF(G53&gt;0,"Yes","No"))</f>
        <v>Yes</v>
      </c>
      <c r="I53" s="10">
        <v>-14.3</v>
      </c>
      <c r="J53" s="10">
        <v>-21</v>
      </c>
      <c r="K53" s="9" t="str">
        <f t="shared" si="8"/>
        <v>Yes</v>
      </c>
    </row>
    <row r="54" spans="1:11" x14ac:dyDescent="0.2">
      <c r="A54" s="91" t="s">
        <v>403</v>
      </c>
      <c r="B54" s="37" t="s">
        <v>260</v>
      </c>
      <c r="C54" s="90">
        <v>1.1679320000000001E-4</v>
      </c>
      <c r="D54" s="9" t="str">
        <f>IF($B54="N/A","N/A",IF(C54&gt;=1,"No",IF(C54&lt;0,"No","Yes")))</f>
        <v>Yes</v>
      </c>
      <c r="E54" s="8">
        <v>0.21593443109999999</v>
      </c>
      <c r="F54" s="9" t="str">
        <f>IF($B54="N/A","N/A",IF(E54&gt;=1,"No",IF(E54&lt;0,"No","Yes")))</f>
        <v>Yes</v>
      </c>
      <c r="G54" s="8">
        <v>0.50811317850000004</v>
      </c>
      <c r="H54" s="9" t="str">
        <f>IF($B54="N/A","N/A",IF(G54&gt;=1,"No",IF(G54&lt;0,"No","Yes")))</f>
        <v>Yes</v>
      </c>
      <c r="I54" s="10">
        <v>185000</v>
      </c>
      <c r="J54" s="10">
        <v>135.30000000000001</v>
      </c>
      <c r="K54" s="9" t="str">
        <f t="shared" si="8"/>
        <v>No</v>
      </c>
    </row>
    <row r="55" spans="1:11" x14ac:dyDescent="0.2">
      <c r="A55" s="91" t="s">
        <v>878</v>
      </c>
      <c r="B55" s="37" t="s">
        <v>213</v>
      </c>
      <c r="C55" s="93">
        <v>74.052956434999999</v>
      </c>
      <c r="D55" s="9" t="str">
        <f>IF($B55="N/A","N/A",IF(C55&gt;15,"No",IF(C55&lt;-15,"No","Yes")))</f>
        <v>N/A</v>
      </c>
      <c r="E55" s="39">
        <v>73.056614932000002</v>
      </c>
      <c r="F55" s="9" t="str">
        <f>IF($B55="N/A","N/A",IF(E55&gt;15,"No",IF(E55&lt;-15,"No","Yes")))</f>
        <v>N/A</v>
      </c>
      <c r="G55" s="39">
        <v>73.501495405</v>
      </c>
      <c r="H55" s="9" t="str">
        <f>IF($B55="N/A","N/A",IF(G55&gt;15,"No",IF(G55&lt;-15,"No","Yes")))</f>
        <v>N/A</v>
      </c>
      <c r="I55" s="10">
        <v>-1.35</v>
      </c>
      <c r="J55" s="10">
        <v>0.60899999999999999</v>
      </c>
      <c r="K55" s="9" t="str">
        <f t="shared" ref="K55:K74" si="9">IF(J55="Div by 0", "N/A", IF(J55="N/A","N/A", IF(J55&gt;30, "No", IF(J55&lt;-30, "No", "Yes"))))</f>
        <v>Yes</v>
      </c>
    </row>
    <row r="56" spans="1:11" x14ac:dyDescent="0.2">
      <c r="A56" s="91" t="s">
        <v>879</v>
      </c>
      <c r="B56" s="37" t="s">
        <v>261</v>
      </c>
      <c r="C56" s="93">
        <v>106.89130919</v>
      </c>
      <c r="D56" s="9" t="str">
        <f>IF($B56="N/A","N/A",IF(C56&gt;90,"No",IF(C56&lt;20,"No","Yes")))</f>
        <v>No</v>
      </c>
      <c r="E56" s="39">
        <v>95.462350830000005</v>
      </c>
      <c r="F56" s="9" t="str">
        <f>IF($B56="N/A","N/A",IF(E56&gt;90,"No",IF(E56&lt;20,"No","Yes")))</f>
        <v>No</v>
      </c>
      <c r="G56" s="39">
        <v>100.33647006</v>
      </c>
      <c r="H56" s="9" t="str">
        <f>IF($B56="N/A","N/A",IF(G56&gt;90,"No",IF(G56&lt;20,"No","Yes")))</f>
        <v>No</v>
      </c>
      <c r="I56" s="10">
        <v>-10.7</v>
      </c>
      <c r="J56" s="10">
        <v>5.1059999999999999</v>
      </c>
      <c r="K56" s="9" t="str">
        <f t="shared" si="9"/>
        <v>Yes</v>
      </c>
    </row>
    <row r="57" spans="1:11" x14ac:dyDescent="0.2">
      <c r="A57" s="91" t="s">
        <v>880</v>
      </c>
      <c r="B57" s="37" t="s">
        <v>262</v>
      </c>
      <c r="C57" s="93">
        <v>59.842215152999998</v>
      </c>
      <c r="D57" s="9" t="str">
        <f>IF($B57="N/A","N/A",IF(C57&gt;60,"No",IF(C57&lt;10,"No","Yes")))</f>
        <v>Yes</v>
      </c>
      <c r="E57" s="39">
        <v>53.930729388000003</v>
      </c>
      <c r="F57" s="9" t="str">
        <f>IF($B57="N/A","N/A",IF(E57&gt;60,"No",IF(E57&lt;10,"No","Yes")))</f>
        <v>Yes</v>
      </c>
      <c r="G57" s="39">
        <v>53.413585834000003</v>
      </c>
      <c r="H57" s="9" t="str">
        <f>IF($B57="N/A","N/A",IF(G57&gt;60,"No",IF(G57&lt;10,"No","Yes")))</f>
        <v>Yes</v>
      </c>
      <c r="I57" s="10">
        <v>-9.8800000000000008</v>
      </c>
      <c r="J57" s="10">
        <v>-0.95899999999999996</v>
      </c>
      <c r="K57" s="9" t="str">
        <f t="shared" si="9"/>
        <v>Yes</v>
      </c>
    </row>
    <row r="58" spans="1:11" ht="25.5" x14ac:dyDescent="0.2">
      <c r="A58" s="91" t="s">
        <v>881</v>
      </c>
      <c r="B58" s="37" t="s">
        <v>263</v>
      </c>
      <c r="C58" s="93">
        <v>80.186705872000005</v>
      </c>
      <c r="D58" s="9" t="str">
        <f>IF($B58="N/A","N/A",IF(C58&gt;100,"No",IF(C58&lt;10,"No","Yes")))</f>
        <v>Yes</v>
      </c>
      <c r="E58" s="39">
        <v>78.629751579000001</v>
      </c>
      <c r="F58" s="9" t="str">
        <f>IF($B58="N/A","N/A",IF(E58&gt;100,"No",IF(E58&lt;10,"No","Yes")))</f>
        <v>Yes</v>
      </c>
      <c r="G58" s="39">
        <v>85.882968285999993</v>
      </c>
      <c r="H58" s="9" t="str">
        <f>IF($B58="N/A","N/A",IF(G58&gt;100,"No",IF(G58&lt;10,"No","Yes")))</f>
        <v>Yes</v>
      </c>
      <c r="I58" s="10">
        <v>-1.94</v>
      </c>
      <c r="J58" s="10">
        <v>9.2249999999999996</v>
      </c>
      <c r="K58" s="9" t="str">
        <f t="shared" si="9"/>
        <v>Yes</v>
      </c>
    </row>
    <row r="59" spans="1:11" x14ac:dyDescent="0.2">
      <c r="A59" s="91" t="s">
        <v>882</v>
      </c>
      <c r="B59" s="37" t="s">
        <v>264</v>
      </c>
      <c r="C59" s="93">
        <v>91.645840899999996</v>
      </c>
      <c r="D59" s="9" t="str">
        <f>IF($B59="N/A","N/A",IF(C59&gt;100,"No",IF(C59&lt;20,"No","Yes")))</f>
        <v>Yes</v>
      </c>
      <c r="E59" s="39">
        <v>93.820244680000002</v>
      </c>
      <c r="F59" s="9" t="str">
        <f>IF($B59="N/A","N/A",IF(E59&gt;100,"No",IF(E59&lt;20,"No","Yes")))</f>
        <v>Yes</v>
      </c>
      <c r="G59" s="39">
        <v>96.118917815000003</v>
      </c>
      <c r="H59" s="9" t="str">
        <f>IF($B59="N/A","N/A",IF(G59&gt;100,"No",IF(G59&lt;20,"No","Yes")))</f>
        <v>Yes</v>
      </c>
      <c r="I59" s="10">
        <v>2.3730000000000002</v>
      </c>
      <c r="J59" s="10">
        <v>2.4500000000000002</v>
      </c>
      <c r="K59" s="9" t="str">
        <f t="shared" si="9"/>
        <v>Yes</v>
      </c>
    </row>
    <row r="60" spans="1:11" x14ac:dyDescent="0.2">
      <c r="A60" s="91" t="s">
        <v>883</v>
      </c>
      <c r="B60" s="37" t="s">
        <v>264</v>
      </c>
      <c r="C60" s="93">
        <v>93.701546346000001</v>
      </c>
      <c r="D60" s="9" t="str">
        <f>IF($B60="N/A","N/A",IF(C60&gt;100,"No",IF(C60&lt;20,"No","Yes")))</f>
        <v>Yes</v>
      </c>
      <c r="E60" s="39">
        <v>100.59420089</v>
      </c>
      <c r="F60" s="9" t="str">
        <f>IF($B60="N/A","N/A",IF(E60&gt;100,"No",IF(E60&lt;20,"No","Yes")))</f>
        <v>No</v>
      </c>
      <c r="G60" s="39">
        <v>100.75453641999999</v>
      </c>
      <c r="H60" s="9" t="str">
        <f>IF($B60="N/A","N/A",IF(G60&gt;100,"No",IF(G60&lt;20,"No","Yes")))</f>
        <v>No</v>
      </c>
      <c r="I60" s="10">
        <v>7.3559999999999999</v>
      </c>
      <c r="J60" s="10">
        <v>0.15939999999999999</v>
      </c>
      <c r="K60" s="9" t="str">
        <f t="shared" si="9"/>
        <v>Yes</v>
      </c>
    </row>
    <row r="61" spans="1:11" ht="25.5" x14ac:dyDescent="0.2">
      <c r="A61" s="91" t="s">
        <v>884</v>
      </c>
      <c r="B61" s="37" t="s">
        <v>213</v>
      </c>
      <c r="C61" s="93">
        <v>177.25936908</v>
      </c>
      <c r="D61" s="9" t="str">
        <f>IF($B61="N/A","N/A",IF(C61&gt;15,"No",IF(C61&lt;-15,"No","Yes")))</f>
        <v>N/A</v>
      </c>
      <c r="E61" s="39">
        <v>179.74506658999999</v>
      </c>
      <c r="F61" s="9" t="str">
        <f>IF($B61="N/A","N/A",IF(E61&gt;15,"No",IF(E61&lt;-15,"No","Yes")))</f>
        <v>N/A</v>
      </c>
      <c r="G61" s="39">
        <v>182.54617952999999</v>
      </c>
      <c r="H61" s="9" t="str">
        <f>IF($B61="N/A","N/A",IF(G61&gt;15,"No",IF(G61&lt;-15,"No","Yes")))</f>
        <v>N/A</v>
      </c>
      <c r="I61" s="10">
        <v>1.4019999999999999</v>
      </c>
      <c r="J61" s="10">
        <v>1.5580000000000001</v>
      </c>
      <c r="K61" s="9" t="str">
        <f t="shared" si="9"/>
        <v>Yes</v>
      </c>
    </row>
    <row r="62" spans="1:11" x14ac:dyDescent="0.2">
      <c r="A62" s="91" t="s">
        <v>885</v>
      </c>
      <c r="B62" s="37" t="s">
        <v>265</v>
      </c>
      <c r="C62" s="93">
        <v>34.835481594999997</v>
      </c>
      <c r="D62" s="9" t="str">
        <f>IF($B62="N/A","N/A",IF(C62&gt;60,"No",IF(C62&lt;10,"No","Yes")))</f>
        <v>Yes</v>
      </c>
      <c r="E62" s="39">
        <v>36.605070832999999</v>
      </c>
      <c r="F62" s="9" t="str">
        <f>IF($B62="N/A","N/A",IF(E62&gt;60,"No",IF(E62&lt;10,"No","Yes")))</f>
        <v>Yes</v>
      </c>
      <c r="G62" s="39">
        <v>35.711721738000001</v>
      </c>
      <c r="H62" s="9" t="str">
        <f>IF($B62="N/A","N/A",IF(G62&gt;60,"No",IF(G62&lt;10,"No","Yes")))</f>
        <v>Yes</v>
      </c>
      <c r="I62" s="10">
        <v>5.08</v>
      </c>
      <c r="J62" s="10">
        <v>-2.44</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43.226954943999999</v>
      </c>
      <c r="D64" s="9" t="str">
        <f t="shared" ref="D64:D74" si="10">IF($B64="N/A","N/A",IF(C64&gt;15,"No",IF(C64&lt;-15,"No","Yes")))</f>
        <v>N/A</v>
      </c>
      <c r="E64" s="39">
        <v>47.127566158</v>
      </c>
      <c r="F64" s="9" t="str">
        <f>IF($B64="N/A","N/A",IF(E64&gt;15,"No",IF(E64&lt;-15,"No","Yes")))</f>
        <v>N/A</v>
      </c>
      <c r="G64" s="39">
        <v>48.610744502999999</v>
      </c>
      <c r="H64" s="9" t="str">
        <f>IF($B64="N/A","N/A",IF(G64&gt;15,"No",IF(G64&lt;-15,"No","Yes")))</f>
        <v>N/A</v>
      </c>
      <c r="I64" s="10">
        <v>9.0239999999999991</v>
      </c>
      <c r="J64" s="10">
        <v>3.1469999999999998</v>
      </c>
      <c r="K64" s="9" t="str">
        <f t="shared" si="9"/>
        <v>Yes</v>
      </c>
    </row>
    <row r="65" spans="1:11" ht="15.75" customHeight="1" x14ac:dyDescent="0.2">
      <c r="A65" s="91" t="s">
        <v>888</v>
      </c>
      <c r="B65" s="37" t="s">
        <v>213</v>
      </c>
      <c r="C65" s="93">
        <v>76.730358451000001</v>
      </c>
      <c r="D65" s="9" t="str">
        <f t="shared" si="10"/>
        <v>N/A</v>
      </c>
      <c r="E65" s="39">
        <v>72.981925609000001</v>
      </c>
      <c r="F65" s="9" t="str">
        <f t="shared" ref="F65:F73" si="11">IF($B65="N/A","N/A",IF(E65&gt;15,"No",IF(E65&lt;-15,"No","Yes")))</f>
        <v>N/A</v>
      </c>
      <c r="G65" s="39">
        <v>69.750456958000001</v>
      </c>
      <c r="H65" s="9" t="str">
        <f t="shared" ref="H65:H86" si="12">IF($B65="N/A","N/A",IF(G65&gt;15,"No",IF(G65&lt;-15,"No","Yes")))</f>
        <v>N/A</v>
      </c>
      <c r="I65" s="10">
        <v>-4.8899999999999997</v>
      </c>
      <c r="J65" s="10">
        <v>-4.43</v>
      </c>
      <c r="K65" s="9" t="str">
        <f t="shared" si="9"/>
        <v>Yes</v>
      </c>
    </row>
    <row r="66" spans="1:11" ht="25.5" x14ac:dyDescent="0.2">
      <c r="A66" s="91" t="s">
        <v>889</v>
      </c>
      <c r="B66" s="37" t="s">
        <v>213</v>
      </c>
      <c r="C66" s="93">
        <v>162.44026446999999</v>
      </c>
      <c r="D66" s="9" t="str">
        <f t="shared" si="10"/>
        <v>N/A</v>
      </c>
      <c r="E66" s="39">
        <v>175.10906732999999</v>
      </c>
      <c r="F66" s="9" t="str">
        <f t="shared" si="11"/>
        <v>N/A</v>
      </c>
      <c r="G66" s="39">
        <v>178.05915869</v>
      </c>
      <c r="H66" s="9" t="str">
        <f t="shared" si="12"/>
        <v>N/A</v>
      </c>
      <c r="I66" s="10">
        <v>7.7990000000000004</v>
      </c>
      <c r="J66" s="10">
        <v>1.6850000000000001</v>
      </c>
      <c r="K66" s="9" t="str">
        <f t="shared" si="9"/>
        <v>Yes</v>
      </c>
    </row>
    <row r="67" spans="1:11" ht="25.5" x14ac:dyDescent="0.2">
      <c r="A67" s="91" t="s">
        <v>890</v>
      </c>
      <c r="B67" s="37" t="s">
        <v>213</v>
      </c>
      <c r="C67" s="93">
        <v>38.715889845</v>
      </c>
      <c r="D67" s="9" t="str">
        <f t="shared" si="10"/>
        <v>N/A</v>
      </c>
      <c r="E67" s="39">
        <v>36.522046371000002</v>
      </c>
      <c r="F67" s="9" t="str">
        <f t="shared" si="11"/>
        <v>N/A</v>
      </c>
      <c r="G67" s="39">
        <v>36.276217572</v>
      </c>
      <c r="H67" s="9" t="str">
        <f t="shared" si="12"/>
        <v>N/A</v>
      </c>
      <c r="I67" s="10">
        <v>-5.67</v>
      </c>
      <c r="J67" s="10">
        <v>-0.67300000000000004</v>
      </c>
      <c r="K67" s="9" t="str">
        <f t="shared" si="9"/>
        <v>Yes</v>
      </c>
    </row>
    <row r="68" spans="1:11" ht="25.5" x14ac:dyDescent="0.2">
      <c r="A68" s="91" t="s">
        <v>891</v>
      </c>
      <c r="B68" s="37" t="s">
        <v>213</v>
      </c>
      <c r="C68" s="93">
        <v>98.685200058000007</v>
      </c>
      <c r="D68" s="9" t="str">
        <f t="shared" si="10"/>
        <v>N/A</v>
      </c>
      <c r="E68" s="39">
        <v>101.05587866</v>
      </c>
      <c r="F68" s="9" t="str">
        <f t="shared" si="11"/>
        <v>N/A</v>
      </c>
      <c r="G68" s="39">
        <v>83.253416932999997</v>
      </c>
      <c r="H68" s="9" t="str">
        <f t="shared" si="12"/>
        <v>N/A</v>
      </c>
      <c r="I68" s="10">
        <v>2.4020000000000001</v>
      </c>
      <c r="J68" s="10">
        <v>-17.600000000000001</v>
      </c>
      <c r="K68" s="9" t="str">
        <f t="shared" si="9"/>
        <v>Yes</v>
      </c>
    </row>
    <row r="69" spans="1:11" ht="25.5" x14ac:dyDescent="0.2">
      <c r="A69" s="91" t="s">
        <v>892</v>
      </c>
      <c r="B69" s="37" t="s">
        <v>213</v>
      </c>
      <c r="C69" s="93" t="s">
        <v>1747</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67.104502404000002</v>
      </c>
      <c r="D70" s="9" t="str">
        <f t="shared" si="10"/>
        <v>N/A</v>
      </c>
      <c r="E70" s="39">
        <v>57.894953882999999</v>
      </c>
      <c r="F70" s="9" t="str">
        <f t="shared" si="11"/>
        <v>N/A</v>
      </c>
      <c r="G70" s="39">
        <v>64.767549677000005</v>
      </c>
      <c r="H70" s="9" t="str">
        <f t="shared" si="12"/>
        <v>N/A</v>
      </c>
      <c r="I70" s="10">
        <v>-13.7</v>
      </c>
      <c r="J70" s="10">
        <v>11.87</v>
      </c>
      <c r="K70" s="9" t="str">
        <f t="shared" si="9"/>
        <v>Yes</v>
      </c>
    </row>
    <row r="71" spans="1:11" x14ac:dyDescent="0.2">
      <c r="A71" s="91" t="s">
        <v>894</v>
      </c>
      <c r="B71" s="37" t="s">
        <v>213</v>
      </c>
      <c r="C71" s="93">
        <v>239.30051635000001</v>
      </c>
      <c r="D71" s="9" t="str">
        <f t="shared" si="10"/>
        <v>N/A</v>
      </c>
      <c r="E71" s="39">
        <v>235.06773179999999</v>
      </c>
      <c r="F71" s="9" t="str">
        <f t="shared" si="11"/>
        <v>N/A</v>
      </c>
      <c r="G71" s="39">
        <v>241.70963391000001</v>
      </c>
      <c r="H71" s="9" t="str">
        <f t="shared" si="12"/>
        <v>N/A</v>
      </c>
      <c r="I71" s="10">
        <v>-1.77</v>
      </c>
      <c r="J71" s="10">
        <v>2.8260000000000001</v>
      </c>
      <c r="K71" s="9" t="str">
        <f t="shared" si="9"/>
        <v>Yes</v>
      </c>
    </row>
    <row r="72" spans="1:11" ht="25.5" x14ac:dyDescent="0.2">
      <c r="A72" s="91" t="s">
        <v>895</v>
      </c>
      <c r="B72" s="37" t="s">
        <v>213</v>
      </c>
      <c r="C72" s="93">
        <v>417.88738486</v>
      </c>
      <c r="D72" s="9" t="str">
        <f t="shared" si="10"/>
        <v>N/A</v>
      </c>
      <c r="E72" s="39">
        <v>373.67779761999998</v>
      </c>
      <c r="F72" s="9" t="str">
        <f t="shared" si="11"/>
        <v>N/A</v>
      </c>
      <c r="G72" s="39">
        <v>365.20121177999999</v>
      </c>
      <c r="H72" s="9" t="str">
        <f t="shared" si="12"/>
        <v>N/A</v>
      </c>
      <c r="I72" s="10">
        <v>-10.6</v>
      </c>
      <c r="J72" s="10">
        <v>-2.27</v>
      </c>
      <c r="K72" s="9" t="str">
        <f t="shared" si="9"/>
        <v>Yes</v>
      </c>
    </row>
    <row r="73" spans="1:11" x14ac:dyDescent="0.2">
      <c r="A73" s="91" t="s">
        <v>896</v>
      </c>
      <c r="B73" s="37" t="s">
        <v>213</v>
      </c>
      <c r="C73" s="93">
        <v>81.405393665000005</v>
      </c>
      <c r="D73" s="9" t="str">
        <f t="shared" si="10"/>
        <v>N/A</v>
      </c>
      <c r="E73" s="39">
        <v>76.439456969999995</v>
      </c>
      <c r="F73" s="9" t="str">
        <f t="shared" si="11"/>
        <v>N/A</v>
      </c>
      <c r="G73" s="39">
        <v>77.103457258000006</v>
      </c>
      <c r="H73" s="9" t="str">
        <f t="shared" si="12"/>
        <v>N/A</v>
      </c>
      <c r="I73" s="10">
        <v>-6.1</v>
      </c>
      <c r="J73" s="10">
        <v>0.86870000000000003</v>
      </c>
      <c r="K73" s="9" t="str">
        <f t="shared" si="9"/>
        <v>Yes</v>
      </c>
    </row>
    <row r="74" spans="1:11" x14ac:dyDescent="0.2">
      <c r="A74" s="91" t="s">
        <v>897</v>
      </c>
      <c r="B74" s="37" t="s">
        <v>213</v>
      </c>
      <c r="C74" s="93">
        <v>90.976296328999993</v>
      </c>
      <c r="D74" s="9" t="str">
        <f t="shared" si="10"/>
        <v>N/A</v>
      </c>
      <c r="E74" s="39">
        <v>96.050874441000005</v>
      </c>
      <c r="F74" s="9" t="str">
        <f>IF($B74="N/A","N/A",IF(E74&gt;15,"No",IF(E74&lt;-15,"No","Yes")))</f>
        <v>N/A</v>
      </c>
      <c r="G74" s="39">
        <v>118.53285938</v>
      </c>
      <c r="H74" s="9" t="str">
        <f t="shared" si="12"/>
        <v>N/A</v>
      </c>
      <c r="I74" s="10">
        <v>5.5780000000000003</v>
      </c>
      <c r="J74" s="10">
        <v>23.41</v>
      </c>
      <c r="K74" s="9" t="str">
        <f t="shared" si="9"/>
        <v>Yes</v>
      </c>
    </row>
    <row r="75" spans="1:11" x14ac:dyDescent="0.2">
      <c r="A75" s="91" t="s">
        <v>898</v>
      </c>
      <c r="B75" s="37" t="s">
        <v>213</v>
      </c>
      <c r="C75" s="90">
        <v>1.1190695852000001</v>
      </c>
      <c r="D75" s="9" t="str">
        <f t="shared" ref="D75:D80" si="13">IF($B75="N/A","N/A",IF(C75&gt;15,"No",IF(C75&lt;-15,"No","Yes")))</f>
        <v>N/A</v>
      </c>
      <c r="E75" s="8">
        <v>1.1350439409999999</v>
      </c>
      <c r="F75" s="9" t="str">
        <f>IF($B75="N/A","N/A",IF(E75&gt;15,"No",IF(E75&lt;-15,"No","Yes")))</f>
        <v>N/A</v>
      </c>
      <c r="G75" s="8">
        <v>1.0058474213999999</v>
      </c>
      <c r="H75" s="9" t="str">
        <f t="shared" si="12"/>
        <v>N/A</v>
      </c>
      <c r="I75" s="10">
        <v>1.427</v>
      </c>
      <c r="J75" s="10">
        <v>-11.4</v>
      </c>
      <c r="K75" s="9" t="str">
        <f t="shared" ref="K75:K80" si="14">IF(J75="Div by 0", "N/A", IF(J75="N/A","N/A", IF(J75&gt;30, "No", IF(J75&lt;-30, "No", "Yes"))))</f>
        <v>Yes</v>
      </c>
    </row>
    <row r="76" spans="1:11" x14ac:dyDescent="0.2">
      <c r="A76" s="91" t="s">
        <v>899</v>
      </c>
      <c r="B76" s="37" t="s">
        <v>213</v>
      </c>
      <c r="C76" s="90">
        <v>0.25689754930000003</v>
      </c>
      <c r="D76" s="9" t="str">
        <f t="shared" si="13"/>
        <v>N/A</v>
      </c>
      <c r="E76" s="8">
        <v>0.28197674010000001</v>
      </c>
      <c r="F76" s="9" t="str">
        <f t="shared" ref="F76:F86" si="15">IF($B76="N/A","N/A",IF(E76&gt;15,"No",IF(E76&lt;-15,"No","Yes")))</f>
        <v>N/A</v>
      </c>
      <c r="G76" s="8">
        <v>0.27527098430000002</v>
      </c>
      <c r="H76" s="9" t="str">
        <f t="shared" si="12"/>
        <v>N/A</v>
      </c>
      <c r="I76" s="10">
        <v>9.7620000000000005</v>
      </c>
      <c r="J76" s="10">
        <v>-2.38</v>
      </c>
      <c r="K76" s="9" t="str">
        <f t="shared" si="14"/>
        <v>Yes</v>
      </c>
    </row>
    <row r="77" spans="1:11" x14ac:dyDescent="0.2">
      <c r="A77" s="91" t="s">
        <v>900</v>
      </c>
      <c r="B77" s="37" t="s">
        <v>213</v>
      </c>
      <c r="C77" s="90">
        <v>0.71981837699999995</v>
      </c>
      <c r="D77" s="9" t="str">
        <f t="shared" si="13"/>
        <v>N/A</v>
      </c>
      <c r="E77" s="8">
        <v>1.177112519</v>
      </c>
      <c r="F77" s="9" t="str">
        <f t="shared" si="15"/>
        <v>N/A</v>
      </c>
      <c r="G77" s="8">
        <v>1.1428158293999999</v>
      </c>
      <c r="H77" s="9" t="str">
        <f t="shared" si="12"/>
        <v>N/A</v>
      </c>
      <c r="I77" s="10">
        <v>63.53</v>
      </c>
      <c r="J77" s="10">
        <v>-2.91</v>
      </c>
      <c r="K77" s="9" t="str">
        <f t="shared" si="14"/>
        <v>Yes</v>
      </c>
    </row>
    <row r="78" spans="1:11" x14ac:dyDescent="0.2">
      <c r="A78" s="91" t="s">
        <v>901</v>
      </c>
      <c r="B78" s="37" t="s">
        <v>213</v>
      </c>
      <c r="C78" s="90">
        <v>0.84238206999999998</v>
      </c>
      <c r="D78" s="9" t="str">
        <f t="shared" si="13"/>
        <v>N/A</v>
      </c>
      <c r="E78" s="8">
        <v>0.77968211160000001</v>
      </c>
      <c r="F78" s="9" t="str">
        <f t="shared" si="15"/>
        <v>N/A</v>
      </c>
      <c r="G78" s="8">
        <v>0.75331692699999997</v>
      </c>
      <c r="H78" s="9" t="str">
        <f t="shared" si="12"/>
        <v>N/A</v>
      </c>
      <c r="I78" s="10">
        <v>-7.44</v>
      </c>
      <c r="J78" s="10">
        <v>-3.38</v>
      </c>
      <c r="K78" s="9" t="str">
        <f t="shared" si="14"/>
        <v>Yes</v>
      </c>
    </row>
    <row r="79" spans="1:11" ht="25.5" x14ac:dyDescent="0.2">
      <c r="A79" s="91" t="s">
        <v>902</v>
      </c>
      <c r="B79" s="37" t="s">
        <v>213</v>
      </c>
      <c r="C79" s="90">
        <v>29.114085196000001</v>
      </c>
      <c r="D79" s="9" t="str">
        <f t="shared" si="13"/>
        <v>N/A</v>
      </c>
      <c r="E79" s="8">
        <v>24.856534267000001</v>
      </c>
      <c r="F79" s="9" t="str">
        <f t="shared" si="15"/>
        <v>N/A</v>
      </c>
      <c r="G79" s="8">
        <v>22.693305809999998</v>
      </c>
      <c r="H79" s="9" t="str">
        <f t="shared" si="12"/>
        <v>N/A</v>
      </c>
      <c r="I79" s="10">
        <v>-14.6</v>
      </c>
      <c r="J79" s="10">
        <v>-8.6999999999999993</v>
      </c>
      <c r="K79" s="9" t="str">
        <f t="shared" si="14"/>
        <v>Yes</v>
      </c>
    </row>
    <row r="80" spans="1:11" ht="25.5" x14ac:dyDescent="0.2">
      <c r="A80" s="91" t="s">
        <v>903</v>
      </c>
      <c r="B80" s="37" t="s">
        <v>213</v>
      </c>
      <c r="C80" s="95" t="s">
        <v>213</v>
      </c>
      <c r="D80" s="9" t="str">
        <f t="shared" si="13"/>
        <v>N/A</v>
      </c>
      <c r="E80" s="95">
        <v>24.854243287999999</v>
      </c>
      <c r="F80" s="9" t="str">
        <f t="shared" si="15"/>
        <v>N/A</v>
      </c>
      <c r="G80" s="95">
        <v>22.688162927</v>
      </c>
      <c r="H80" s="9" t="str">
        <f t="shared" si="12"/>
        <v>N/A</v>
      </c>
      <c r="I80" s="10" t="s">
        <v>213</v>
      </c>
      <c r="J80" s="96">
        <v>-8.7200000000000006</v>
      </c>
      <c r="K80" s="9" t="str">
        <f t="shared" si="14"/>
        <v>Yes</v>
      </c>
    </row>
    <row r="81" spans="1:11" x14ac:dyDescent="0.2">
      <c r="A81" s="91" t="s">
        <v>904</v>
      </c>
      <c r="B81" s="37" t="s">
        <v>213</v>
      </c>
      <c r="C81" s="97">
        <v>57.795194508000002</v>
      </c>
      <c r="D81" s="9" t="str">
        <f t="shared" ref="D81:D86" si="16">IF($B81="N/A","N/A",IF(C81&gt;15,"No",IF(C81&lt;-15,"No","Yes")))</f>
        <v>N/A</v>
      </c>
      <c r="E81" s="98">
        <v>44.982617769000001</v>
      </c>
      <c r="F81" s="9" t="str">
        <f t="shared" si="15"/>
        <v>N/A</v>
      </c>
      <c r="G81" s="98">
        <v>48.240443718000002</v>
      </c>
      <c r="H81" s="9" t="str">
        <f>IF($B81="N/A","N/A",IF(G81&gt;15,"No",IF(G81&lt;-15,"No","Yes")))</f>
        <v>N/A</v>
      </c>
      <c r="I81" s="10">
        <v>-22.2</v>
      </c>
      <c r="J81" s="10">
        <v>7.242</v>
      </c>
      <c r="K81" s="9" t="str">
        <f t="shared" ref="K81:K86" si="17">IF(J81="Div by 0", "N/A", IF(J81="N/A","N/A", IF(J81&gt;30, "No", IF(J81&lt;-30, "No", "Yes"))))</f>
        <v>Yes</v>
      </c>
    </row>
    <row r="82" spans="1:11" x14ac:dyDescent="0.2">
      <c r="A82" s="91" t="s">
        <v>905</v>
      </c>
      <c r="B82" s="37" t="s">
        <v>213</v>
      </c>
      <c r="C82" s="97">
        <v>76.291535469999999</v>
      </c>
      <c r="D82" s="9" t="str">
        <f t="shared" si="16"/>
        <v>N/A</v>
      </c>
      <c r="E82" s="98">
        <v>73.225591451</v>
      </c>
      <c r="F82" s="9" t="str">
        <f t="shared" si="15"/>
        <v>N/A</v>
      </c>
      <c r="G82" s="98">
        <v>72.639120546000001</v>
      </c>
      <c r="H82" s="9" t="str">
        <f t="shared" si="12"/>
        <v>N/A</v>
      </c>
      <c r="I82" s="10">
        <v>-4.0199999999999996</v>
      </c>
      <c r="J82" s="10">
        <v>-0.80100000000000005</v>
      </c>
      <c r="K82" s="9" t="str">
        <f t="shared" si="17"/>
        <v>Yes</v>
      </c>
    </row>
    <row r="83" spans="1:11" x14ac:dyDescent="0.2">
      <c r="A83" s="91" t="s">
        <v>906</v>
      </c>
      <c r="B83" s="37" t="s">
        <v>213</v>
      </c>
      <c r="C83" s="97">
        <v>74.435933800000001</v>
      </c>
      <c r="D83" s="9" t="str">
        <f t="shared" si="16"/>
        <v>N/A</v>
      </c>
      <c r="E83" s="98">
        <v>84.725935528999997</v>
      </c>
      <c r="F83" s="9" t="str">
        <f t="shared" si="15"/>
        <v>N/A</v>
      </c>
      <c r="G83" s="98">
        <v>87.544675757999997</v>
      </c>
      <c r="H83" s="9" t="str">
        <f t="shared" si="12"/>
        <v>N/A</v>
      </c>
      <c r="I83" s="10">
        <v>13.82</v>
      </c>
      <c r="J83" s="10">
        <v>3.327</v>
      </c>
      <c r="K83" s="9" t="str">
        <f t="shared" si="17"/>
        <v>Yes</v>
      </c>
    </row>
    <row r="84" spans="1:11" x14ac:dyDescent="0.2">
      <c r="A84" s="91" t="s">
        <v>907</v>
      </c>
      <c r="B84" s="37" t="s">
        <v>213</v>
      </c>
      <c r="C84" s="97">
        <v>266.80601827999999</v>
      </c>
      <c r="D84" s="9" t="str">
        <f t="shared" si="16"/>
        <v>N/A</v>
      </c>
      <c r="E84" s="98">
        <v>282.57602606</v>
      </c>
      <c r="F84" s="9" t="str">
        <f t="shared" si="15"/>
        <v>N/A</v>
      </c>
      <c r="G84" s="98">
        <v>292.10012912000002</v>
      </c>
      <c r="H84" s="9" t="str">
        <f t="shared" si="12"/>
        <v>N/A</v>
      </c>
      <c r="I84" s="10">
        <v>5.9109999999999996</v>
      </c>
      <c r="J84" s="10">
        <v>3.37</v>
      </c>
      <c r="K84" s="9" t="str">
        <f t="shared" si="17"/>
        <v>Yes</v>
      </c>
    </row>
    <row r="85" spans="1:11" x14ac:dyDescent="0.2">
      <c r="A85" s="91" t="s">
        <v>908</v>
      </c>
      <c r="B85" s="37" t="s">
        <v>213</v>
      </c>
      <c r="C85" s="97">
        <v>71.309764358999999</v>
      </c>
      <c r="D85" s="9" t="str">
        <f t="shared" si="16"/>
        <v>N/A</v>
      </c>
      <c r="E85" s="98">
        <v>72.407338452000005</v>
      </c>
      <c r="F85" s="9" t="str">
        <f t="shared" si="15"/>
        <v>N/A</v>
      </c>
      <c r="G85" s="98">
        <v>73.296532349000003</v>
      </c>
      <c r="H85" s="9" t="str">
        <f t="shared" si="12"/>
        <v>N/A</v>
      </c>
      <c r="I85" s="10">
        <v>1.5389999999999999</v>
      </c>
      <c r="J85" s="10">
        <v>1.228</v>
      </c>
      <c r="K85" s="9" t="str">
        <f t="shared" si="17"/>
        <v>Yes</v>
      </c>
    </row>
    <row r="86" spans="1:11" ht="25.5" x14ac:dyDescent="0.2">
      <c r="A86" s="91" t="s">
        <v>909</v>
      </c>
      <c r="B86" s="37" t="s">
        <v>213</v>
      </c>
      <c r="C86" s="99" t="s">
        <v>213</v>
      </c>
      <c r="D86" s="9" t="str">
        <f t="shared" si="16"/>
        <v>N/A</v>
      </c>
      <c r="E86" s="99">
        <v>72.403302733000004</v>
      </c>
      <c r="F86" s="9" t="str">
        <f t="shared" si="15"/>
        <v>N/A</v>
      </c>
      <c r="G86" s="99">
        <v>73.279166958999994</v>
      </c>
      <c r="H86" s="9" t="str">
        <f t="shared" si="12"/>
        <v>N/A</v>
      </c>
      <c r="I86" s="10" t="s">
        <v>213</v>
      </c>
      <c r="J86" s="10">
        <v>1.21</v>
      </c>
      <c r="K86" s="9" t="str">
        <f t="shared" si="17"/>
        <v>Yes</v>
      </c>
    </row>
    <row r="87" spans="1:11" x14ac:dyDescent="0.2">
      <c r="A87" s="91" t="s">
        <v>32</v>
      </c>
      <c r="B87" s="37" t="s">
        <v>266</v>
      </c>
      <c r="C87" s="90">
        <v>87.986279476000007</v>
      </c>
      <c r="D87" s="9" t="str">
        <f>IF($B87="N/A","N/A",IF(C87&gt;60,"Yes","No"))</f>
        <v>Yes</v>
      </c>
      <c r="E87" s="8">
        <v>88.416789409000003</v>
      </c>
      <c r="F87" s="9" t="str">
        <f>IF($B87="N/A","N/A",IF(E87&gt;60,"Yes","No"))</f>
        <v>Yes</v>
      </c>
      <c r="G87" s="8">
        <v>89.282025490999999</v>
      </c>
      <c r="H87" s="9" t="str">
        <f>IF($B87="N/A","N/A",IF(G87&gt;60,"Yes","No"))</f>
        <v>Yes</v>
      </c>
      <c r="I87" s="10">
        <v>0.48930000000000001</v>
      </c>
      <c r="J87" s="10">
        <v>0.97860000000000003</v>
      </c>
      <c r="K87" s="9" t="str">
        <f t="shared" ref="K87:K105" si="18">IF(J87="Div by 0", "N/A", IF(J87="N/A","N/A", IF(J87&gt;30, "No", IF(J87&lt;-30, "No", "Yes"))))</f>
        <v>Yes</v>
      </c>
    </row>
    <row r="88" spans="1:11" x14ac:dyDescent="0.2">
      <c r="A88" s="91" t="s">
        <v>39</v>
      </c>
      <c r="B88" s="37" t="s">
        <v>267</v>
      </c>
      <c r="C88" s="90">
        <v>99.709780069999994</v>
      </c>
      <c r="D88" s="9" t="str">
        <f>IF($B88="N/A","N/A",IF(C88&gt;100,"No",IF(C88&lt;85,"No","Yes")))</f>
        <v>Yes</v>
      </c>
      <c r="E88" s="8">
        <v>99.705501931000001</v>
      </c>
      <c r="F88" s="9" t="str">
        <f>IF($B88="N/A","N/A",IF(E88&gt;100,"No",IF(E88&lt;85,"No","Yes")))</f>
        <v>Yes</v>
      </c>
      <c r="G88" s="8">
        <v>99.635138890999997</v>
      </c>
      <c r="H88" s="9" t="str">
        <f>IF($B88="N/A","N/A",IF(G88&gt;100,"No",IF(G88&lt;85,"No","Yes")))</f>
        <v>Yes</v>
      </c>
      <c r="I88" s="10">
        <v>-4.0000000000000001E-3</v>
      </c>
      <c r="J88" s="10">
        <v>-7.0999999999999994E-2</v>
      </c>
      <c r="K88" s="9" t="str">
        <f t="shared" si="18"/>
        <v>Yes</v>
      </c>
    </row>
    <row r="89" spans="1:11" x14ac:dyDescent="0.2">
      <c r="A89" s="91" t="s">
        <v>910</v>
      </c>
      <c r="B89" s="37" t="s">
        <v>213</v>
      </c>
      <c r="C89" s="90">
        <v>39.178188155000001</v>
      </c>
      <c r="D89" s="9" t="str">
        <f>IF($B89="N/A","N/A",IF(C89&gt;15,"No",IF(C89&lt;-15,"No","Yes")))</f>
        <v>N/A</v>
      </c>
      <c r="E89" s="8">
        <v>40.489497167000003</v>
      </c>
      <c r="F89" s="9" t="str">
        <f>IF($B89="N/A","N/A",IF(E89&gt;15,"No",IF(E89&lt;-15,"No","Yes")))</f>
        <v>N/A</v>
      </c>
      <c r="G89" s="8">
        <v>37.344704436000001</v>
      </c>
      <c r="H89" s="9" t="str">
        <f>IF($B89="N/A","N/A",IF(G89&gt;15,"No",IF(G89&lt;-15,"No","Yes")))</f>
        <v>N/A</v>
      </c>
      <c r="I89" s="10">
        <v>3.347</v>
      </c>
      <c r="J89" s="10">
        <v>-7.77</v>
      </c>
      <c r="K89" s="9" t="str">
        <f t="shared" si="18"/>
        <v>Yes</v>
      </c>
    </row>
    <row r="90" spans="1:11" x14ac:dyDescent="0.2">
      <c r="A90" s="91" t="s">
        <v>851</v>
      </c>
      <c r="B90" s="37" t="s">
        <v>268</v>
      </c>
      <c r="C90" s="90">
        <v>15.152584225</v>
      </c>
      <c r="D90" s="9" t="str">
        <f>IF($B90="N/A","N/A",IF(C90&gt;25,"No",IF(C90&lt;5,"No","Yes")))</f>
        <v>Yes</v>
      </c>
      <c r="E90" s="8">
        <v>13.901454809000001</v>
      </c>
      <c r="F90" s="9" t="str">
        <f>IF($B90="N/A","N/A",IF(E90&gt;25,"No",IF(E90&lt;5,"No","Yes")))</f>
        <v>Yes</v>
      </c>
      <c r="G90" s="8">
        <v>12.837979532</v>
      </c>
      <c r="H90" s="9" t="str">
        <f>IF($B90="N/A","N/A",IF(G90&gt;25,"No",IF(G90&lt;5,"No","Yes")))</f>
        <v>Yes</v>
      </c>
      <c r="I90" s="10">
        <v>-8.26</v>
      </c>
      <c r="J90" s="10">
        <v>-7.65</v>
      </c>
      <c r="K90" s="9" t="str">
        <f t="shared" si="18"/>
        <v>Yes</v>
      </c>
    </row>
    <row r="91" spans="1:11" x14ac:dyDescent="0.2">
      <c r="A91" s="91" t="s">
        <v>852</v>
      </c>
      <c r="B91" s="37" t="s">
        <v>269</v>
      </c>
      <c r="C91" s="90">
        <v>45.005545840000003</v>
      </c>
      <c r="D91" s="9" t="str">
        <f>IF($B91="N/A","N/A",IF(C91&gt;70,"No",IF(C91&lt;40,"No","Yes")))</f>
        <v>Yes</v>
      </c>
      <c r="E91" s="8">
        <v>44.306970065999998</v>
      </c>
      <c r="F91" s="9" t="str">
        <f>IF($B91="N/A","N/A",IF(E91&gt;70,"No",IF(E91&lt;40,"No","Yes")))</f>
        <v>Yes</v>
      </c>
      <c r="G91" s="8">
        <v>42.946239171000002</v>
      </c>
      <c r="H91" s="9" t="str">
        <f>IF($B91="N/A","N/A",IF(G91&gt;70,"No",IF(G91&lt;40,"No","Yes")))</f>
        <v>Yes</v>
      </c>
      <c r="I91" s="10">
        <v>-1.55</v>
      </c>
      <c r="J91" s="10">
        <v>-3.07</v>
      </c>
      <c r="K91" s="9" t="str">
        <f t="shared" si="18"/>
        <v>Yes</v>
      </c>
    </row>
    <row r="92" spans="1:11" x14ac:dyDescent="0.2">
      <c r="A92" s="91" t="s">
        <v>853</v>
      </c>
      <c r="B92" s="37" t="s">
        <v>270</v>
      </c>
      <c r="C92" s="90">
        <v>39.841702781000002</v>
      </c>
      <c r="D92" s="9" t="str">
        <f>IF($B92="N/A","N/A",IF(C92&gt;55,"No",IF(C92&lt;20,"No","Yes")))</f>
        <v>Yes</v>
      </c>
      <c r="E92" s="8">
        <v>41.791272096999997</v>
      </c>
      <c r="F92" s="9" t="str">
        <f>IF($B92="N/A","N/A",IF(E92&gt;55,"No",IF(E92&lt;20,"No","Yes")))</f>
        <v>Yes</v>
      </c>
      <c r="G92" s="8">
        <v>44.215334667</v>
      </c>
      <c r="H92" s="9" t="str">
        <f>IF($B92="N/A","N/A",IF(G92&gt;55,"No",IF(G92&lt;20,"No","Yes")))</f>
        <v>Yes</v>
      </c>
      <c r="I92" s="10">
        <v>4.8929999999999998</v>
      </c>
      <c r="J92" s="10">
        <v>5.8</v>
      </c>
      <c r="K92" s="9" t="str">
        <f t="shared" si="18"/>
        <v>Yes</v>
      </c>
    </row>
    <row r="93" spans="1:11" x14ac:dyDescent="0.2">
      <c r="A93" s="91" t="s">
        <v>163</v>
      </c>
      <c r="B93" s="37" t="s">
        <v>246</v>
      </c>
      <c r="C93" s="90">
        <v>98.263665154999998</v>
      </c>
      <c r="D93" s="9" t="str">
        <f>IF($B93="N/A","N/A",IF(C93&gt;95,"Yes","No"))</f>
        <v>Yes</v>
      </c>
      <c r="E93" s="8">
        <v>98.343152700000005</v>
      </c>
      <c r="F93" s="9" t="str">
        <f>IF($B93="N/A","N/A",IF(E93&gt;95,"Yes","No"))</f>
        <v>Yes</v>
      </c>
      <c r="G93" s="8">
        <v>98.371170484999993</v>
      </c>
      <c r="H93" s="9" t="str">
        <f>IF($B93="N/A","N/A",IF(G93&gt;95,"Yes","No"))</f>
        <v>Yes</v>
      </c>
      <c r="I93" s="10">
        <v>8.09E-2</v>
      </c>
      <c r="J93" s="10">
        <v>2.8500000000000001E-2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75.339466475999998</v>
      </c>
      <c r="D95" s="9" t="str">
        <f>IF($B95="N/A","N/A",IF(C95&gt;15,"No",IF(C95&lt;-15,"No","Yes")))</f>
        <v>N/A</v>
      </c>
      <c r="E95" s="8">
        <v>33.484492373000002</v>
      </c>
      <c r="F95" s="9" t="str">
        <f>IF($B95="N/A","N/A",IF(E95&gt;15,"No",IF(E95&lt;-15,"No","Yes")))</f>
        <v>N/A</v>
      </c>
      <c r="G95" s="8">
        <v>58.453082577000004</v>
      </c>
      <c r="H95" s="9" t="str">
        <f>IF($B95="N/A","N/A",IF(G95&gt;15,"No",IF(G95&lt;-15,"No","Yes")))</f>
        <v>N/A</v>
      </c>
      <c r="I95" s="10">
        <v>-55.6</v>
      </c>
      <c r="J95" s="10">
        <v>74.569999999999993</v>
      </c>
      <c r="K95" s="9" t="str">
        <f t="shared" si="18"/>
        <v>No</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99.043058930000001</v>
      </c>
      <c r="D97" s="9" t="str">
        <f>IF($B97="N/A","N/A",IF(C97&gt;15,"No",IF(C97&lt;-15,"No","Yes")))</f>
        <v>N/A</v>
      </c>
      <c r="E97" s="8">
        <v>98.957608738000005</v>
      </c>
      <c r="F97" s="9" t="str">
        <f>IF($B97="N/A","N/A",IF(E97&gt;15,"No",IF(E97&lt;-15,"No","Yes")))</f>
        <v>N/A</v>
      </c>
      <c r="G97" s="8">
        <v>98.913185894999998</v>
      </c>
      <c r="H97" s="9" t="str">
        <f>IF($B97="N/A","N/A",IF(G97&gt;15,"No",IF(G97&lt;-15,"No","Yes")))</f>
        <v>N/A</v>
      </c>
      <c r="I97" s="10">
        <v>-8.5999999999999993E-2</v>
      </c>
      <c r="J97" s="10">
        <v>-4.4999999999999998E-2</v>
      </c>
      <c r="K97" s="9" t="str">
        <f t="shared" si="18"/>
        <v>Yes</v>
      </c>
    </row>
    <row r="98" spans="1:11" x14ac:dyDescent="0.2">
      <c r="A98" s="91" t="s">
        <v>43</v>
      </c>
      <c r="B98" s="37" t="s">
        <v>223</v>
      </c>
      <c r="C98" s="90">
        <v>99.205664013000003</v>
      </c>
      <c r="D98" s="9" t="str">
        <f>IF($B98="N/A","N/A",IF(C98&gt;100,"No",IF(C98&lt;98,"No","Yes")))</f>
        <v>Yes</v>
      </c>
      <c r="E98" s="8">
        <v>99.620460042000005</v>
      </c>
      <c r="F98" s="9" t="str">
        <f>IF($B98="N/A","N/A",IF(E98&gt;100,"No",IF(E98&lt;98,"No","Yes")))</f>
        <v>Yes</v>
      </c>
      <c r="G98" s="8">
        <v>99.394564884999994</v>
      </c>
      <c r="H98" s="9" t="str">
        <f>IF($B98="N/A","N/A",IF(G98&gt;100,"No",IF(G98&lt;98,"No","Yes")))</f>
        <v>Yes</v>
      </c>
      <c r="I98" s="10">
        <v>0.41810000000000003</v>
      </c>
      <c r="J98" s="10">
        <v>-0.22700000000000001</v>
      </c>
      <c r="K98" s="9" t="str">
        <f t="shared" si="18"/>
        <v>Yes</v>
      </c>
    </row>
    <row r="99" spans="1:11" x14ac:dyDescent="0.2">
      <c r="A99" s="91" t="s">
        <v>44</v>
      </c>
      <c r="B99" s="37" t="s">
        <v>213</v>
      </c>
      <c r="C99" s="90">
        <v>42.994423318000003</v>
      </c>
      <c r="D99" s="9" t="str">
        <f>IF($B99="N/A","N/A",IF(C99&gt;15,"No",IF(C99&lt;-15,"No","Yes")))</f>
        <v>N/A</v>
      </c>
      <c r="E99" s="8">
        <v>42.660538486999997</v>
      </c>
      <c r="F99" s="9" t="str">
        <f>IF($B99="N/A","N/A",IF(E99&gt;15,"No",IF(E99&lt;-15,"No","Yes")))</f>
        <v>N/A</v>
      </c>
      <c r="G99" s="8">
        <v>42.635889626999997</v>
      </c>
      <c r="H99" s="9" t="str">
        <f>IF($B99="N/A","N/A",IF(G99&gt;15,"No",IF(G99&lt;-15,"No","Yes")))</f>
        <v>N/A</v>
      </c>
      <c r="I99" s="10">
        <v>-0.77700000000000002</v>
      </c>
      <c r="J99" s="10">
        <v>-5.8000000000000003E-2</v>
      </c>
      <c r="K99" s="9" t="str">
        <f t="shared" si="18"/>
        <v>Yes</v>
      </c>
    </row>
    <row r="100" spans="1:11" x14ac:dyDescent="0.2">
      <c r="A100" s="91" t="s">
        <v>45</v>
      </c>
      <c r="B100" s="37" t="s">
        <v>213</v>
      </c>
      <c r="C100" s="90">
        <v>57.005576681999997</v>
      </c>
      <c r="D100" s="9" t="str">
        <f>IF($B100="N/A","N/A",IF(C100&gt;15,"No",IF(C100&lt;-15,"No","Yes")))</f>
        <v>N/A</v>
      </c>
      <c r="E100" s="8">
        <v>57.339461513000003</v>
      </c>
      <c r="F100" s="9" t="str">
        <f>IF($B100="N/A","N/A",IF(E100&gt;15,"No",IF(E100&lt;-15,"No","Yes")))</f>
        <v>N/A</v>
      </c>
      <c r="G100" s="8">
        <v>57.364110373000003</v>
      </c>
      <c r="H100" s="9" t="str">
        <f>IF($B100="N/A","N/A",IF(G100&gt;15,"No",IF(G100&lt;-15,"No","Yes")))</f>
        <v>N/A</v>
      </c>
      <c r="I100" s="10">
        <v>0.5857</v>
      </c>
      <c r="J100" s="10">
        <v>4.2999999999999997E-2</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99.999406149999999</v>
      </c>
      <c r="D104" s="9" t="str">
        <f>IF($B104="N/A","N/A",IF(C104&gt;100,"No",IF(C104&lt;98,"No","Yes")))</f>
        <v>Yes</v>
      </c>
      <c r="E104" s="8">
        <v>99.999370627999994</v>
      </c>
      <c r="F104" s="9" t="str">
        <f>IF($B104="N/A","N/A",IF(E104&gt;100,"No",IF(E104&lt;98,"No","Yes")))</f>
        <v>Yes</v>
      </c>
      <c r="G104" s="8">
        <v>99.998995933000003</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66.968366680000003</v>
      </c>
      <c r="D107" s="9" t="str">
        <f t="shared" ref="D107:D130" si="19">IF($B107="N/A","N/A",IF(C107&gt;15,"No",IF(C107&lt;-15,"No","Yes")))</f>
        <v>N/A</v>
      </c>
      <c r="E107" s="9">
        <v>71.321973807999996</v>
      </c>
      <c r="F107" s="9" t="str">
        <f t="shared" ref="F107:F130" si="20">IF($B107="N/A","N/A",IF(E107&gt;15,"No",IF(E107&lt;-15,"No","Yes")))</f>
        <v>N/A</v>
      </c>
      <c r="G107" s="8">
        <v>73.362728516000004</v>
      </c>
      <c r="H107" s="9" t="str">
        <f t="shared" ref="H107:H130" si="21">IF($B107="N/A","N/A",IF(G107&gt;15,"No",IF(G107&lt;-15,"No","Yes")))</f>
        <v>N/A</v>
      </c>
      <c r="I107" s="10">
        <v>6.5010000000000003</v>
      </c>
      <c r="J107" s="10">
        <v>2.8610000000000002</v>
      </c>
      <c r="K107" s="9" t="str">
        <f t="shared" ref="K107:K130" si="22">IF(J107="Div by 0", "N/A", IF(J107="N/A","N/A", IF(J107&gt;30, "No", IF(J107&lt;-30, "No", "Yes"))))</f>
        <v>Yes</v>
      </c>
    </row>
    <row r="108" spans="1:11" x14ac:dyDescent="0.2">
      <c r="A108" s="91" t="s">
        <v>914</v>
      </c>
      <c r="B108" s="37" t="s">
        <v>213</v>
      </c>
      <c r="C108" s="100">
        <v>3.9182532091</v>
      </c>
      <c r="D108" s="37" t="s">
        <v>213</v>
      </c>
      <c r="E108" s="9">
        <v>3.8537714243000001</v>
      </c>
      <c r="F108" s="37" t="s">
        <v>213</v>
      </c>
      <c r="G108" s="8">
        <v>3.9586266189999999</v>
      </c>
      <c r="H108" s="37" t="s">
        <v>213</v>
      </c>
      <c r="I108" s="10">
        <v>-1.65</v>
      </c>
      <c r="J108" s="10">
        <v>2.7210000000000001</v>
      </c>
      <c r="K108" s="9" t="str">
        <f t="shared" si="22"/>
        <v>Yes</v>
      </c>
    </row>
    <row r="109" spans="1:11" x14ac:dyDescent="0.2">
      <c r="A109" s="91" t="s">
        <v>915</v>
      </c>
      <c r="B109" s="37" t="s">
        <v>213</v>
      </c>
      <c r="C109" s="100">
        <v>1.4504120119999999</v>
      </c>
      <c r="D109" s="9" t="str">
        <f t="shared" si="19"/>
        <v>N/A</v>
      </c>
      <c r="E109" s="9">
        <v>1.4444075816999999</v>
      </c>
      <c r="F109" s="9" t="str">
        <f t="shared" si="20"/>
        <v>N/A</v>
      </c>
      <c r="G109" s="8">
        <v>1.3319994133999999</v>
      </c>
      <c r="H109" s="9" t="str">
        <f t="shared" si="21"/>
        <v>N/A</v>
      </c>
      <c r="I109" s="10">
        <v>-0.41399999999999998</v>
      </c>
      <c r="J109" s="10">
        <v>-7.78</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0.4405311307</v>
      </c>
      <c r="D112" s="9" t="str">
        <f t="shared" si="19"/>
        <v>N/A</v>
      </c>
      <c r="E112" s="9">
        <v>0.42077897310000001</v>
      </c>
      <c r="F112" s="9" t="str">
        <f t="shared" si="20"/>
        <v>N/A</v>
      </c>
      <c r="G112" s="8">
        <v>0.39374364480000001</v>
      </c>
      <c r="H112" s="9" t="str">
        <f t="shared" si="21"/>
        <v>N/A</v>
      </c>
      <c r="I112" s="10">
        <v>-4.4800000000000004</v>
      </c>
      <c r="J112" s="10">
        <v>-6.43</v>
      </c>
      <c r="K112" s="9" t="str">
        <f t="shared" si="22"/>
        <v>Yes</v>
      </c>
    </row>
    <row r="113" spans="1:11" x14ac:dyDescent="0.2">
      <c r="A113" s="91" t="s">
        <v>919</v>
      </c>
      <c r="B113" s="37" t="s">
        <v>213</v>
      </c>
      <c r="C113" s="100">
        <v>6.9210799999999998E-5</v>
      </c>
      <c r="D113" s="9" t="str">
        <f t="shared" si="19"/>
        <v>N/A</v>
      </c>
      <c r="E113" s="9">
        <v>0.1719010477</v>
      </c>
      <c r="F113" s="9" t="str">
        <f t="shared" si="20"/>
        <v>N/A</v>
      </c>
      <c r="G113" s="8">
        <v>0.19896251640000001</v>
      </c>
      <c r="H113" s="9" t="str">
        <f t="shared" si="21"/>
        <v>N/A</v>
      </c>
      <c r="I113" s="10">
        <v>248000</v>
      </c>
      <c r="J113" s="10">
        <v>15.74</v>
      </c>
      <c r="K113" s="9" t="str">
        <f t="shared" si="22"/>
        <v>Yes</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0.28021294089999998</v>
      </c>
      <c r="D115" s="9" t="str">
        <f t="shared" si="19"/>
        <v>N/A</v>
      </c>
      <c r="E115" s="9">
        <v>0.32548979960000002</v>
      </c>
      <c r="F115" s="9" t="str">
        <f t="shared" si="20"/>
        <v>N/A</v>
      </c>
      <c r="G115" s="8">
        <v>0.48121738759999999</v>
      </c>
      <c r="H115" s="9" t="str">
        <f t="shared" si="21"/>
        <v>N/A</v>
      </c>
      <c r="I115" s="10">
        <v>16.16</v>
      </c>
      <c r="J115" s="10">
        <v>47.84</v>
      </c>
      <c r="K115" s="9" t="str">
        <f t="shared" si="22"/>
        <v>No</v>
      </c>
    </row>
    <row r="116" spans="1:11" x14ac:dyDescent="0.2">
      <c r="A116" s="91" t="s">
        <v>922</v>
      </c>
      <c r="B116" s="37" t="s">
        <v>213</v>
      </c>
      <c r="C116" s="100">
        <v>0.20991206070000001</v>
      </c>
      <c r="D116" s="9" t="str">
        <f t="shared" si="19"/>
        <v>N/A</v>
      </c>
      <c r="E116" s="9">
        <v>0.20807521000000001</v>
      </c>
      <c r="F116" s="9" t="str">
        <f t="shared" si="20"/>
        <v>N/A</v>
      </c>
      <c r="G116" s="8">
        <v>0.2078023135</v>
      </c>
      <c r="H116" s="9" t="str">
        <f t="shared" si="21"/>
        <v>N/A</v>
      </c>
      <c r="I116" s="10">
        <v>-0.875</v>
      </c>
      <c r="J116" s="10">
        <v>-0.13100000000000001</v>
      </c>
      <c r="K116" s="9" t="str">
        <f t="shared" si="22"/>
        <v>Yes</v>
      </c>
    </row>
    <row r="117" spans="1:11" x14ac:dyDescent="0.2">
      <c r="A117" s="91" t="s">
        <v>923</v>
      </c>
      <c r="B117" s="37" t="s">
        <v>213</v>
      </c>
      <c r="C117" s="100">
        <v>9.3434590000000004E-4</v>
      </c>
      <c r="D117" s="9" t="str">
        <f t="shared" si="19"/>
        <v>N/A</v>
      </c>
      <c r="E117" s="9">
        <v>3.10641E-5</v>
      </c>
      <c r="F117" s="9" t="str">
        <f t="shared" si="20"/>
        <v>N/A</v>
      </c>
      <c r="G117" s="8">
        <v>9.4658869999999997E-4</v>
      </c>
      <c r="H117" s="9" t="str">
        <f t="shared" si="21"/>
        <v>N/A</v>
      </c>
      <c r="I117" s="10">
        <v>-96.7</v>
      </c>
      <c r="J117" s="10">
        <v>2947</v>
      </c>
      <c r="K117" s="9" t="str">
        <f t="shared" si="22"/>
        <v>No</v>
      </c>
    </row>
    <row r="118" spans="1:11" x14ac:dyDescent="0.2">
      <c r="A118" s="91" t="s">
        <v>924</v>
      </c>
      <c r="B118" s="37" t="s">
        <v>213</v>
      </c>
      <c r="C118" s="100">
        <v>1.5361815081000001</v>
      </c>
      <c r="D118" s="9" t="str">
        <f t="shared" si="19"/>
        <v>N/A</v>
      </c>
      <c r="E118" s="9">
        <v>1.2830877482</v>
      </c>
      <c r="F118" s="9" t="str">
        <f t="shared" si="20"/>
        <v>N/A</v>
      </c>
      <c r="G118" s="8">
        <v>1.3439547544999999</v>
      </c>
      <c r="H118" s="9" t="str">
        <f t="shared" si="21"/>
        <v>N/A</v>
      </c>
      <c r="I118" s="10">
        <v>-16.5</v>
      </c>
      <c r="J118" s="10">
        <v>4.7439999999999998</v>
      </c>
      <c r="K118" s="9" t="str">
        <f t="shared" si="22"/>
        <v>Yes</v>
      </c>
    </row>
    <row r="119" spans="1:11" x14ac:dyDescent="0.2">
      <c r="A119" s="91" t="s">
        <v>925</v>
      </c>
      <c r="B119" s="37" t="s">
        <v>213</v>
      </c>
      <c r="C119" s="100">
        <v>29.113380111000001</v>
      </c>
      <c r="D119" s="9" t="str">
        <f t="shared" si="19"/>
        <v>N/A</v>
      </c>
      <c r="E119" s="9">
        <v>24.824254767999999</v>
      </c>
      <c r="F119" s="9" t="str">
        <f t="shared" si="20"/>
        <v>N/A</v>
      </c>
      <c r="G119" s="8">
        <v>22.678644864999999</v>
      </c>
      <c r="H119" s="9" t="str">
        <f t="shared" si="21"/>
        <v>N/A</v>
      </c>
      <c r="I119" s="10">
        <v>-14.7</v>
      </c>
      <c r="J119" s="10">
        <v>-8.64</v>
      </c>
      <c r="K119" s="9" t="str">
        <f t="shared" si="22"/>
        <v>Yes</v>
      </c>
    </row>
    <row r="120" spans="1:11" x14ac:dyDescent="0.2">
      <c r="A120" s="91" t="s">
        <v>926</v>
      </c>
      <c r="B120" s="37" t="s">
        <v>213</v>
      </c>
      <c r="C120" s="100">
        <v>9.5332570052999994</v>
      </c>
      <c r="D120" s="9" t="str">
        <f t="shared" si="19"/>
        <v>N/A</v>
      </c>
      <c r="E120" s="9">
        <v>8.0955647121999998</v>
      </c>
      <c r="F120" s="9" t="str">
        <f t="shared" si="20"/>
        <v>N/A</v>
      </c>
      <c r="G120" s="8">
        <v>7.6616780073999999</v>
      </c>
      <c r="H120" s="9" t="str">
        <f t="shared" si="21"/>
        <v>N/A</v>
      </c>
      <c r="I120" s="10">
        <v>-15.1</v>
      </c>
      <c r="J120" s="10">
        <v>-5.36</v>
      </c>
      <c r="K120" s="9" t="str">
        <f t="shared" si="22"/>
        <v>Yes</v>
      </c>
    </row>
    <row r="121" spans="1:11" x14ac:dyDescent="0.2">
      <c r="A121" s="91" t="s">
        <v>927</v>
      </c>
      <c r="B121" s="37" t="s">
        <v>213</v>
      </c>
      <c r="C121" s="100">
        <v>11.575118645</v>
      </c>
      <c r="D121" s="9" t="str">
        <f t="shared" si="19"/>
        <v>N/A</v>
      </c>
      <c r="E121" s="9">
        <v>9.6967140533999991</v>
      </c>
      <c r="F121" s="9" t="str">
        <f t="shared" si="20"/>
        <v>N/A</v>
      </c>
      <c r="G121" s="8">
        <v>8.3820655721000001</v>
      </c>
      <c r="H121" s="9" t="str">
        <f t="shared" si="21"/>
        <v>N/A</v>
      </c>
      <c r="I121" s="10">
        <v>-16.2</v>
      </c>
      <c r="J121" s="10">
        <v>-13.6</v>
      </c>
      <c r="K121" s="9" t="str">
        <f t="shared" si="22"/>
        <v>Yes</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0.1936215664</v>
      </c>
      <c r="D123" s="9" t="str">
        <f t="shared" si="19"/>
        <v>N/A</v>
      </c>
      <c r="E123" s="9">
        <v>0.16566880959999999</v>
      </c>
      <c r="F123" s="9" t="str">
        <f t="shared" si="20"/>
        <v>N/A</v>
      </c>
      <c r="G123" s="8">
        <v>0.131050365</v>
      </c>
      <c r="H123" s="9" t="str">
        <f t="shared" si="21"/>
        <v>N/A</v>
      </c>
      <c r="I123" s="10">
        <v>-14.4</v>
      </c>
      <c r="J123" s="10">
        <v>-20.9</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1.8999967817000001</v>
      </c>
      <c r="D125" s="9" t="str">
        <f t="shared" si="19"/>
        <v>N/A</v>
      </c>
      <c r="E125" s="9">
        <v>1.7076565432999999</v>
      </c>
      <c r="F125" s="9" t="str">
        <f t="shared" si="20"/>
        <v>N/A</v>
      </c>
      <c r="G125" s="8">
        <v>1.6330593506</v>
      </c>
      <c r="H125" s="9" t="str">
        <f t="shared" si="21"/>
        <v>N/A</v>
      </c>
      <c r="I125" s="10">
        <v>-10.1</v>
      </c>
      <c r="J125" s="10">
        <v>-4.37</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4.3846086233000001</v>
      </c>
      <c r="D127" s="9" t="str">
        <f t="shared" si="19"/>
        <v>N/A</v>
      </c>
      <c r="E127" s="9">
        <v>3.8239887038</v>
      </c>
      <c r="F127" s="9" t="str">
        <f t="shared" si="20"/>
        <v>N/A</v>
      </c>
      <c r="G127" s="8">
        <v>3.5849141333999999</v>
      </c>
      <c r="H127" s="9" t="str">
        <f t="shared" si="21"/>
        <v>N/A</v>
      </c>
      <c r="I127" s="10">
        <v>-12.8</v>
      </c>
      <c r="J127" s="10">
        <v>-6.25</v>
      </c>
      <c r="K127" s="9" t="str">
        <f t="shared" si="22"/>
        <v>Yes</v>
      </c>
    </row>
    <row r="128" spans="1:11" x14ac:dyDescent="0.2">
      <c r="A128" s="91" t="s">
        <v>934</v>
      </c>
      <c r="B128" s="37" t="s">
        <v>213</v>
      </c>
      <c r="C128" s="100">
        <v>0.45779057639999998</v>
      </c>
      <c r="D128" s="9" t="str">
        <f t="shared" si="19"/>
        <v>N/A</v>
      </c>
      <c r="E128" s="9">
        <v>0.38280697520000001</v>
      </c>
      <c r="F128" s="9" t="str">
        <f t="shared" si="20"/>
        <v>N/A</v>
      </c>
      <c r="G128" s="8">
        <v>0.36540561049999998</v>
      </c>
      <c r="H128" s="9" t="str">
        <f t="shared" si="21"/>
        <v>N/A</v>
      </c>
      <c r="I128" s="10">
        <v>-16.399999999999999</v>
      </c>
      <c r="J128" s="10">
        <v>-4.55</v>
      </c>
      <c r="K128" s="9" t="str">
        <f t="shared" si="22"/>
        <v>Yes</v>
      </c>
    </row>
    <row r="129" spans="1:11" x14ac:dyDescent="0.2">
      <c r="A129" s="91" t="s">
        <v>935</v>
      </c>
      <c r="B129" s="37" t="s">
        <v>213</v>
      </c>
      <c r="C129" s="100">
        <v>3.6724986000000001E-2</v>
      </c>
      <c r="D129" s="9" t="str">
        <f t="shared" si="19"/>
        <v>N/A</v>
      </c>
      <c r="E129" s="9">
        <v>2.8295526000000001E-2</v>
      </c>
      <c r="F129" s="9" t="str">
        <f t="shared" si="20"/>
        <v>N/A</v>
      </c>
      <c r="G129" s="8">
        <v>1.8290777500000001E-2</v>
      </c>
      <c r="H129" s="9" t="str">
        <f t="shared" si="21"/>
        <v>N/A</v>
      </c>
      <c r="I129" s="10">
        <v>-23</v>
      </c>
      <c r="J129" s="10">
        <v>-35.4</v>
      </c>
      <c r="K129" s="9" t="str">
        <f t="shared" si="22"/>
        <v>No</v>
      </c>
    </row>
    <row r="130" spans="1:11" x14ac:dyDescent="0.2">
      <c r="A130" s="91" t="s">
        <v>936</v>
      </c>
      <c r="B130" s="37" t="s">
        <v>213</v>
      </c>
      <c r="C130" s="100">
        <v>1.0322619269</v>
      </c>
      <c r="D130" s="9" t="str">
        <f t="shared" si="19"/>
        <v>N/A</v>
      </c>
      <c r="E130" s="9">
        <v>0.92355944440000004</v>
      </c>
      <c r="F130" s="9" t="str">
        <f t="shared" si="20"/>
        <v>N/A</v>
      </c>
      <c r="G130" s="8">
        <v>0.90218104850000003</v>
      </c>
      <c r="H130" s="9" t="str">
        <f t="shared" si="21"/>
        <v>N/A</v>
      </c>
      <c r="I130" s="10">
        <v>-10.5</v>
      </c>
      <c r="J130" s="10">
        <v>-2.31</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3050144</v>
      </c>
      <c r="D6" s="9" t="str">
        <f>IF($B6="N/A","N/A",IF(C6&gt;15,"No",IF(C6&lt;-15,"No","Yes")))</f>
        <v>N/A</v>
      </c>
      <c r="E6" s="38">
        <v>3091061</v>
      </c>
      <c r="F6" s="9" t="str">
        <f>IF($B6="N/A","N/A",IF(E6&gt;15,"No",IF(E6&lt;-15,"No","Yes")))</f>
        <v>N/A</v>
      </c>
      <c r="G6" s="38">
        <v>3093021</v>
      </c>
      <c r="H6" s="9" t="str">
        <f>IF($B6="N/A","N/A",IF(G6&gt;15,"No",IF(G6&lt;-15,"No","Yes")))</f>
        <v>N/A</v>
      </c>
      <c r="I6" s="10">
        <v>1.341</v>
      </c>
      <c r="J6" s="10">
        <v>6.3399999999999998E-2</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31.572210688999998</v>
      </c>
      <c r="D9" s="9" t="str">
        <f t="shared" ref="D9:D17" si="1">IF($B9="N/A","N/A",IF(C9&gt;15,"No",IF(C9&lt;-15,"No","Yes")))</f>
        <v>N/A</v>
      </c>
      <c r="E9" s="39">
        <v>24.881440709</v>
      </c>
      <c r="F9" s="9" t="str">
        <f>IF($B9="N/A","N/A",IF(E9&gt;15,"No",IF(E9&lt;-15,"No","Yes")))</f>
        <v>N/A</v>
      </c>
      <c r="G9" s="39">
        <v>24.932437575000002</v>
      </c>
      <c r="H9" s="9" t="str">
        <f>IF($B9="N/A","N/A",IF(G9&gt;15,"No",IF(G9&lt;-15,"No","Yes")))</f>
        <v>N/A</v>
      </c>
      <c r="I9" s="10">
        <v>-21.2</v>
      </c>
      <c r="J9" s="10">
        <v>0.20499999999999999</v>
      </c>
      <c r="K9" s="9" t="str">
        <f t="shared" si="0"/>
        <v>Yes</v>
      </c>
    </row>
    <row r="10" spans="1:11" x14ac:dyDescent="0.2">
      <c r="A10" s="91" t="s">
        <v>16</v>
      </c>
      <c r="B10" s="37" t="s">
        <v>213</v>
      </c>
      <c r="C10" s="90">
        <v>3.3637756119</v>
      </c>
      <c r="D10" s="9" t="str">
        <f t="shared" si="1"/>
        <v>N/A</v>
      </c>
      <c r="E10" s="8">
        <v>3.1009740668000001</v>
      </c>
      <c r="F10" s="9" t="str">
        <f>IF($B10="N/A","N/A",IF(E10&gt;15,"No",IF(E10&lt;-15,"No","Yes")))</f>
        <v>N/A</v>
      </c>
      <c r="G10" s="8">
        <v>3.0482819224000002</v>
      </c>
      <c r="H10" s="9" t="str">
        <f>IF($B10="N/A","N/A",IF(G10&gt;15,"No",IF(G10&lt;-15,"No","Yes")))</f>
        <v>N/A</v>
      </c>
      <c r="I10" s="10">
        <v>-7.81</v>
      </c>
      <c r="J10" s="10">
        <v>-1.7</v>
      </c>
      <c r="K10" s="9" t="str">
        <f t="shared" si="0"/>
        <v>Yes</v>
      </c>
    </row>
    <row r="11" spans="1:11" x14ac:dyDescent="0.2">
      <c r="A11" s="91" t="s">
        <v>36</v>
      </c>
      <c r="B11" s="37" t="s">
        <v>213</v>
      </c>
      <c r="C11" s="90">
        <v>13.957869188</v>
      </c>
      <c r="D11" s="9" t="str">
        <f t="shared" si="1"/>
        <v>N/A</v>
      </c>
      <c r="E11" s="8">
        <v>14.892904953</v>
      </c>
      <c r="F11" s="9" t="str">
        <f>IF($B11="N/A","N/A",IF(E11&gt;15,"No",IF(E11&lt;-15,"No","Yes")))</f>
        <v>N/A</v>
      </c>
      <c r="G11" s="8">
        <v>13.986649535</v>
      </c>
      <c r="H11" s="9" t="str">
        <f>IF($B11="N/A","N/A",IF(G11&gt;15,"No",IF(G11&lt;-15,"No","Yes")))</f>
        <v>N/A</v>
      </c>
      <c r="I11" s="10">
        <v>6.6989999999999998</v>
      </c>
      <c r="J11" s="10">
        <v>-6.09</v>
      </c>
      <c r="K11" s="9" t="str">
        <f t="shared" si="0"/>
        <v>Yes</v>
      </c>
    </row>
    <row r="12" spans="1:11" x14ac:dyDescent="0.2">
      <c r="A12" s="91" t="s">
        <v>37</v>
      </c>
      <c r="B12" s="37" t="s">
        <v>213</v>
      </c>
      <c r="C12" s="90">
        <v>88.372093023000005</v>
      </c>
      <c r="D12" s="9" t="str">
        <f t="shared" si="1"/>
        <v>N/A</v>
      </c>
      <c r="E12" s="8">
        <v>90.825688072999995</v>
      </c>
      <c r="F12" s="9" t="str">
        <f>IF($B12="N/A","N/A",IF(E12&gt;15,"No",IF(E12&lt;-15,"No","Yes")))</f>
        <v>N/A</v>
      </c>
      <c r="G12" s="8">
        <v>95.833333332999999</v>
      </c>
      <c r="H12" s="9" t="str">
        <f>IF($B12="N/A","N/A",IF(G12&gt;15,"No",IF(G12&lt;-15,"No","Yes")))</f>
        <v>N/A</v>
      </c>
      <c r="I12" s="10">
        <v>2.7759999999999998</v>
      </c>
      <c r="J12" s="10">
        <v>5.5129999999999999</v>
      </c>
      <c r="K12" s="9" t="str">
        <f t="shared" si="0"/>
        <v>Yes</v>
      </c>
    </row>
    <row r="13" spans="1:11" x14ac:dyDescent="0.2">
      <c r="A13" s="91" t="s">
        <v>38</v>
      </c>
      <c r="B13" s="37" t="s">
        <v>213</v>
      </c>
      <c r="C13" s="90">
        <v>2.9646053672999999</v>
      </c>
      <c r="D13" s="9" t="str">
        <f t="shared" si="1"/>
        <v>N/A</v>
      </c>
      <c r="E13" s="8">
        <v>2.6234488960000002</v>
      </c>
      <c r="F13" s="9" t="str">
        <f>IF($B13="N/A","N/A",IF(E13&gt;15,"No",IF(E13&lt;-15,"No","Yes")))</f>
        <v>N/A</v>
      </c>
      <c r="G13" s="8">
        <v>2.5721894889999999</v>
      </c>
      <c r="H13" s="9" t="str">
        <f>IF($B13="N/A","N/A",IF(G13&gt;15,"No",IF(G13&lt;-15,"No","Yes")))</f>
        <v>N/A</v>
      </c>
      <c r="I13" s="10">
        <v>-11.5</v>
      </c>
      <c r="J13" s="10">
        <v>-1.95</v>
      </c>
      <c r="K13" s="9" t="str">
        <f t="shared" si="0"/>
        <v>Yes</v>
      </c>
    </row>
    <row r="14" spans="1:11" x14ac:dyDescent="0.2">
      <c r="A14" s="91" t="s">
        <v>676</v>
      </c>
      <c r="B14" s="37" t="s">
        <v>213</v>
      </c>
      <c r="C14" s="90">
        <v>51.250596692999999</v>
      </c>
      <c r="D14" s="9" t="str">
        <f t="shared" si="1"/>
        <v>N/A</v>
      </c>
      <c r="E14" s="8">
        <v>50.508482362999999</v>
      </c>
      <c r="F14" s="9" t="str">
        <f t="shared" ref="F14:F33" si="2">IF($B14="N/A","N/A",IF(E14&gt;15,"No",IF(E14&lt;-15,"No","Yes")))</f>
        <v>N/A</v>
      </c>
      <c r="G14" s="8">
        <v>51.012650739000001</v>
      </c>
      <c r="H14" s="9" t="str">
        <f t="shared" ref="H14:H33" si="3">IF($B14="N/A","N/A",IF(G14&gt;15,"No",IF(G14&lt;-15,"No","Yes")))</f>
        <v>N/A</v>
      </c>
      <c r="I14" s="10">
        <v>-1.45</v>
      </c>
      <c r="J14" s="10">
        <v>0.99819999999999998</v>
      </c>
      <c r="K14" s="9" t="str">
        <f t="shared" ref="K14:K30" si="4">IF(J14="Div by 0", "N/A", IF(J14="N/A","N/A", IF(J14&gt;30, "No", IF(J14&lt;-30, "No", "Yes"))))</f>
        <v>Yes</v>
      </c>
    </row>
    <row r="15" spans="1:11" x14ac:dyDescent="0.2">
      <c r="A15" s="91" t="s">
        <v>677</v>
      </c>
      <c r="B15" s="37" t="s">
        <v>213</v>
      </c>
      <c r="C15" s="90">
        <v>1.8023739207</v>
      </c>
      <c r="D15" s="9" t="str">
        <f t="shared" si="1"/>
        <v>N/A</v>
      </c>
      <c r="E15" s="8">
        <v>2.6017603664000002</v>
      </c>
      <c r="F15" s="9" t="str">
        <f t="shared" si="2"/>
        <v>N/A</v>
      </c>
      <c r="G15" s="8">
        <v>2.4957476849</v>
      </c>
      <c r="H15" s="9" t="str">
        <f t="shared" si="3"/>
        <v>N/A</v>
      </c>
      <c r="I15" s="10">
        <v>44.35</v>
      </c>
      <c r="J15" s="10">
        <v>-4.07</v>
      </c>
      <c r="K15" s="9" t="str">
        <f t="shared" si="4"/>
        <v>Yes</v>
      </c>
    </row>
    <row r="16" spans="1:11" x14ac:dyDescent="0.2">
      <c r="A16" s="91" t="s">
        <v>381</v>
      </c>
      <c r="B16" s="37" t="s">
        <v>213</v>
      </c>
      <c r="C16" s="90">
        <v>3.6200913792999998</v>
      </c>
      <c r="D16" s="9" t="str">
        <f t="shared" si="1"/>
        <v>N/A</v>
      </c>
      <c r="E16" s="8">
        <v>3.8666334956999999</v>
      </c>
      <c r="F16" s="9" t="str">
        <f t="shared" si="2"/>
        <v>N/A</v>
      </c>
      <c r="G16" s="8">
        <v>4.1265804531999999</v>
      </c>
      <c r="H16" s="9" t="str">
        <f t="shared" si="3"/>
        <v>N/A</v>
      </c>
      <c r="I16" s="10">
        <v>6.81</v>
      </c>
      <c r="J16" s="10">
        <v>6.7229999999999999</v>
      </c>
      <c r="K16" s="9" t="str">
        <f t="shared" si="4"/>
        <v>Yes</v>
      </c>
    </row>
    <row r="17" spans="1:11" x14ac:dyDescent="0.2">
      <c r="A17" s="91" t="s">
        <v>382</v>
      </c>
      <c r="B17" s="37" t="s">
        <v>213</v>
      </c>
      <c r="C17" s="90">
        <v>3.4922285635999999</v>
      </c>
      <c r="D17" s="9" t="str">
        <f t="shared" si="1"/>
        <v>N/A</v>
      </c>
      <c r="E17" s="8">
        <v>3.3125195522999999</v>
      </c>
      <c r="F17" s="9" t="str">
        <f t="shared" si="2"/>
        <v>N/A</v>
      </c>
      <c r="G17" s="8">
        <v>3.4757280987999999</v>
      </c>
      <c r="H17" s="9" t="str">
        <f t="shared" si="3"/>
        <v>N/A</v>
      </c>
      <c r="I17" s="10">
        <v>-5.15</v>
      </c>
      <c r="J17" s="10">
        <v>4.9269999999999996</v>
      </c>
      <c r="K17" s="9" t="str">
        <f t="shared" si="4"/>
        <v>Yes</v>
      </c>
    </row>
    <row r="18" spans="1:11" x14ac:dyDescent="0.2">
      <c r="A18" s="91" t="s">
        <v>383</v>
      </c>
      <c r="B18" s="37" t="s">
        <v>213</v>
      </c>
      <c r="C18" s="90">
        <v>1.4097694999999999E-3</v>
      </c>
      <c r="D18" s="9" t="str">
        <f t="shared" ref="D18:D33" si="5">IF($B18="N/A","N/A",IF(C18&gt;15,"No",IF(C18&lt;-15,"No","Yes")))</f>
        <v>N/A</v>
      </c>
      <c r="E18" s="8">
        <v>3.5262973E-3</v>
      </c>
      <c r="F18" s="9" t="str">
        <f t="shared" si="2"/>
        <v>N/A</v>
      </c>
      <c r="G18" s="8">
        <v>5.4315828999999998E-3</v>
      </c>
      <c r="H18" s="9" t="str">
        <f t="shared" si="3"/>
        <v>N/A</v>
      </c>
      <c r="I18" s="10">
        <v>150.1</v>
      </c>
      <c r="J18" s="10">
        <v>54.03</v>
      </c>
      <c r="K18" s="9" t="str">
        <f t="shared" si="4"/>
        <v>No</v>
      </c>
    </row>
    <row r="19" spans="1:11" x14ac:dyDescent="0.2">
      <c r="A19" s="91" t="s">
        <v>384</v>
      </c>
      <c r="B19" s="37" t="s">
        <v>213</v>
      </c>
      <c r="C19" s="90">
        <v>22.393959105</v>
      </c>
      <c r="D19" s="9" t="str">
        <f t="shared" si="5"/>
        <v>N/A</v>
      </c>
      <c r="E19" s="8">
        <v>21.483302982000001</v>
      </c>
      <c r="F19" s="9" t="str">
        <f t="shared" si="2"/>
        <v>N/A</v>
      </c>
      <c r="G19" s="8">
        <v>21.022650671000001</v>
      </c>
      <c r="H19" s="9" t="str">
        <f t="shared" si="3"/>
        <v>N/A</v>
      </c>
      <c r="I19" s="10">
        <v>-4.07</v>
      </c>
      <c r="J19" s="10">
        <v>-2.14</v>
      </c>
      <c r="K19" s="9" t="str">
        <f t="shared" si="4"/>
        <v>Yes</v>
      </c>
    </row>
    <row r="20" spans="1:11" x14ac:dyDescent="0.2">
      <c r="A20" s="91" t="s">
        <v>386</v>
      </c>
      <c r="B20" s="37" t="s">
        <v>213</v>
      </c>
      <c r="C20" s="90">
        <v>11.939796941000001</v>
      </c>
      <c r="D20" s="9" t="str">
        <f t="shared" si="5"/>
        <v>N/A</v>
      </c>
      <c r="E20" s="8">
        <v>11.830500919</v>
      </c>
      <c r="F20" s="9" t="str">
        <f t="shared" si="2"/>
        <v>N/A</v>
      </c>
      <c r="G20" s="8">
        <v>11.520613665000001</v>
      </c>
      <c r="H20" s="9" t="str">
        <f t="shared" si="3"/>
        <v>N/A</v>
      </c>
      <c r="I20" s="10">
        <v>-0.91500000000000004</v>
      </c>
      <c r="J20" s="10">
        <v>-2.62</v>
      </c>
      <c r="K20" s="9" t="str">
        <f t="shared" si="4"/>
        <v>Yes</v>
      </c>
    </row>
    <row r="21" spans="1:11" x14ac:dyDescent="0.2">
      <c r="A21" s="91" t="s">
        <v>387</v>
      </c>
      <c r="B21" s="37" t="s">
        <v>213</v>
      </c>
      <c r="C21" s="90">
        <v>0.94775853210000005</v>
      </c>
      <c r="D21" s="9" t="str">
        <f t="shared" si="5"/>
        <v>N/A</v>
      </c>
      <c r="E21" s="8">
        <v>1.1121424003</v>
      </c>
      <c r="F21" s="9" t="str">
        <f t="shared" si="2"/>
        <v>N/A</v>
      </c>
      <c r="G21" s="8">
        <v>1.0063623880999999</v>
      </c>
      <c r="H21" s="9" t="str">
        <f t="shared" si="3"/>
        <v>N/A</v>
      </c>
      <c r="I21" s="10">
        <v>17.34</v>
      </c>
      <c r="J21" s="10">
        <v>-9.51</v>
      </c>
      <c r="K21" s="9" t="str">
        <f t="shared" si="4"/>
        <v>Yes</v>
      </c>
    </row>
    <row r="22" spans="1:11" x14ac:dyDescent="0.2">
      <c r="A22" s="91" t="s">
        <v>388</v>
      </c>
      <c r="B22" s="37" t="s">
        <v>213</v>
      </c>
      <c r="C22" s="90">
        <v>2.9769414164999999</v>
      </c>
      <c r="D22" s="9" t="str">
        <f t="shared" si="5"/>
        <v>N/A</v>
      </c>
      <c r="E22" s="8">
        <v>3.0660669589</v>
      </c>
      <c r="F22" s="9" t="str">
        <f t="shared" si="2"/>
        <v>N/A</v>
      </c>
      <c r="G22" s="8">
        <v>3.2091925661</v>
      </c>
      <c r="H22" s="9" t="str">
        <f t="shared" si="3"/>
        <v>N/A</v>
      </c>
      <c r="I22" s="10">
        <v>2.9940000000000002</v>
      </c>
      <c r="J22" s="10">
        <v>4.6680000000000001</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0.31828005500000001</v>
      </c>
      <c r="D26" s="9" t="str">
        <f t="shared" si="5"/>
        <v>N/A</v>
      </c>
      <c r="E26" s="8">
        <v>0.86691915819999998</v>
      </c>
      <c r="F26" s="9" t="str">
        <f t="shared" si="2"/>
        <v>N/A</v>
      </c>
      <c r="G26" s="8">
        <v>0.72864038099999995</v>
      </c>
      <c r="H26" s="9" t="str">
        <f t="shared" si="3"/>
        <v>N/A</v>
      </c>
      <c r="I26" s="10">
        <v>172.4</v>
      </c>
      <c r="J26" s="10">
        <v>-16</v>
      </c>
      <c r="K26" s="9" t="str">
        <f t="shared" si="4"/>
        <v>Yes</v>
      </c>
    </row>
    <row r="27" spans="1:11" x14ac:dyDescent="0.2">
      <c r="A27" s="91" t="s">
        <v>395</v>
      </c>
      <c r="B27" s="37" t="s">
        <v>213</v>
      </c>
      <c r="C27" s="90">
        <v>0</v>
      </c>
      <c r="D27" s="9" t="str">
        <f t="shared" si="5"/>
        <v>N/A</v>
      </c>
      <c r="E27" s="8">
        <v>6.47027E-5</v>
      </c>
      <c r="F27" s="9" t="str">
        <f t="shared" si="2"/>
        <v>N/A</v>
      </c>
      <c r="G27" s="8">
        <v>0</v>
      </c>
      <c r="H27" s="9" t="str">
        <f t="shared" si="3"/>
        <v>N/A</v>
      </c>
      <c r="I27" s="10" t="s">
        <v>1747</v>
      </c>
      <c r="J27" s="10">
        <v>-100</v>
      </c>
      <c r="K27" s="9" t="str">
        <f t="shared" si="4"/>
        <v>No</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0.1529763841</v>
      </c>
      <c r="D29" s="9" t="str">
        <f t="shared" si="5"/>
        <v>N/A</v>
      </c>
      <c r="E29" s="8">
        <v>0.1497867561</v>
      </c>
      <c r="F29" s="9" t="str">
        <f t="shared" si="2"/>
        <v>N/A</v>
      </c>
      <c r="G29" s="8">
        <v>0.16262417879999999</v>
      </c>
      <c r="H29" s="9" t="str">
        <f t="shared" si="3"/>
        <v>N/A</v>
      </c>
      <c r="I29" s="10">
        <v>-2.09</v>
      </c>
      <c r="J29" s="10">
        <v>8.57</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99.989869330999994</v>
      </c>
      <c r="D31" s="9" t="str">
        <f t="shared" si="5"/>
        <v>N/A</v>
      </c>
      <c r="E31" s="8">
        <v>99.996603108000002</v>
      </c>
      <c r="F31" s="9" t="str">
        <f t="shared" si="2"/>
        <v>N/A</v>
      </c>
      <c r="G31" s="8">
        <v>99.976139832000001</v>
      </c>
      <c r="H31" s="9" t="str">
        <f t="shared" si="3"/>
        <v>N/A</v>
      </c>
      <c r="I31" s="10">
        <v>6.7000000000000002E-3</v>
      </c>
      <c r="J31" s="10">
        <v>-0.02</v>
      </c>
      <c r="K31" s="9" t="str">
        <f t="shared" ref="K31:K43" si="6">IF(J31="Div by 0", "N/A", IF(J31="N/A","N/A", IF(J31&gt;30, "No", IF(J31&lt;-30, "No", "Yes"))))</f>
        <v>Yes</v>
      </c>
    </row>
    <row r="32" spans="1:11" x14ac:dyDescent="0.2">
      <c r="A32" s="91" t="s">
        <v>39</v>
      </c>
      <c r="B32" s="37" t="s">
        <v>267</v>
      </c>
      <c r="C32" s="90">
        <v>99.98988851</v>
      </c>
      <c r="D32" s="9" t="str">
        <f>IF($B32="N/A","N/A",IF(C32&gt;100,"No",IF(C32&lt;85,"No","Yes")))</f>
        <v>Yes</v>
      </c>
      <c r="E32" s="8">
        <v>99.996635186999995</v>
      </c>
      <c r="F32" s="9" t="str">
        <f>IF($B32="N/A","N/A",IF(E32&gt;100,"No",IF(E32&lt;85,"No","Yes")))</f>
        <v>Yes</v>
      </c>
      <c r="G32" s="8">
        <v>99.963209601000003</v>
      </c>
      <c r="H32" s="9" t="str">
        <f>IF($B32="N/A","N/A",IF(G32&gt;100,"No",IF(G32&lt;85,"No","Yes")))</f>
        <v>Yes</v>
      </c>
      <c r="I32" s="10">
        <v>6.7000000000000002E-3</v>
      </c>
      <c r="J32" s="10">
        <v>-3.3000000000000002E-2</v>
      </c>
      <c r="K32" s="9" t="str">
        <f t="shared" si="6"/>
        <v>Yes</v>
      </c>
    </row>
    <row r="33" spans="1:11" x14ac:dyDescent="0.2">
      <c r="A33" s="91" t="s">
        <v>910</v>
      </c>
      <c r="B33" s="37" t="s">
        <v>213</v>
      </c>
      <c r="C33" s="90">
        <v>62.123491927000003</v>
      </c>
      <c r="D33" s="9" t="str">
        <f t="shared" si="5"/>
        <v>N/A</v>
      </c>
      <c r="E33" s="8">
        <v>62.418682115999999</v>
      </c>
      <c r="F33" s="9" t="str">
        <f t="shared" si="2"/>
        <v>N/A</v>
      </c>
      <c r="G33" s="8">
        <v>62.964321183000003</v>
      </c>
      <c r="H33" s="9" t="str">
        <f t="shared" si="3"/>
        <v>N/A</v>
      </c>
      <c r="I33" s="10">
        <v>0.47520000000000001</v>
      </c>
      <c r="J33" s="10">
        <v>0.87419999999999998</v>
      </c>
      <c r="K33" s="9" t="str">
        <f t="shared" si="6"/>
        <v>Yes</v>
      </c>
    </row>
    <row r="34" spans="1:11" x14ac:dyDescent="0.2">
      <c r="A34" s="91" t="s">
        <v>851</v>
      </c>
      <c r="B34" s="37" t="s">
        <v>268</v>
      </c>
      <c r="C34" s="90">
        <v>9.3328655484999992</v>
      </c>
      <c r="D34" s="9" t="str">
        <f>IF($B34="N/A","N/A",IF(C34&gt;25,"No",IF(C34&lt;5,"No","Yes")))</f>
        <v>Yes</v>
      </c>
      <c r="E34" s="8">
        <v>9.2819826617000007</v>
      </c>
      <c r="F34" s="9" t="str">
        <f>IF($B34="N/A","N/A",IF(E34&gt;25,"No",IF(E34&lt;5,"No","Yes")))</f>
        <v>Yes</v>
      </c>
      <c r="G34" s="8">
        <v>9.2132899866999995</v>
      </c>
      <c r="H34" s="9" t="str">
        <f>IF($B34="N/A","N/A",IF(G34&gt;25,"No",IF(G34&lt;5,"No","Yes")))</f>
        <v>Yes</v>
      </c>
      <c r="I34" s="10">
        <v>-0.54500000000000004</v>
      </c>
      <c r="J34" s="10">
        <v>-0.74</v>
      </c>
      <c r="K34" s="9" t="str">
        <f t="shared" si="6"/>
        <v>Yes</v>
      </c>
    </row>
    <row r="35" spans="1:11" x14ac:dyDescent="0.2">
      <c r="A35" s="91" t="s">
        <v>852</v>
      </c>
      <c r="B35" s="37" t="s">
        <v>269</v>
      </c>
      <c r="C35" s="90">
        <v>40.428842871999997</v>
      </c>
      <c r="D35" s="9" t="str">
        <f>IF($B35="N/A","N/A",IF(C35&gt;70,"No",IF(C35&lt;40,"No","Yes")))</f>
        <v>Yes</v>
      </c>
      <c r="E35" s="8">
        <v>39.957799463999997</v>
      </c>
      <c r="F35" s="9" t="str">
        <f>IF($B35="N/A","N/A",IF(E35&gt;70,"No",IF(E35&lt;40,"No","Yes")))</f>
        <v>No</v>
      </c>
      <c r="G35" s="8">
        <v>39.566333352999997</v>
      </c>
      <c r="H35" s="9" t="str">
        <f>IF($B35="N/A","N/A",IF(G35&gt;70,"No",IF(G35&lt;40,"No","Yes")))</f>
        <v>No</v>
      </c>
      <c r="I35" s="10">
        <v>-1.17</v>
      </c>
      <c r="J35" s="10">
        <v>-0.98</v>
      </c>
      <c r="K35" s="9" t="str">
        <f t="shared" si="6"/>
        <v>Yes</v>
      </c>
    </row>
    <row r="36" spans="1:11" x14ac:dyDescent="0.2">
      <c r="A36" s="91" t="s">
        <v>853</v>
      </c>
      <c r="B36" s="37" t="s">
        <v>270</v>
      </c>
      <c r="C36" s="90">
        <v>50.237701383999998</v>
      </c>
      <c r="D36" s="9" t="str">
        <f>IF($B36="N/A","N/A",IF(C36&gt;55,"No",IF(C36&lt;20,"No","Yes")))</f>
        <v>Yes</v>
      </c>
      <c r="E36" s="8">
        <v>50.759959055000003</v>
      </c>
      <c r="F36" s="9" t="str">
        <f>IF($B36="N/A","N/A",IF(E36&gt;55,"No",IF(E36&lt;20,"No","Yes")))</f>
        <v>Yes</v>
      </c>
      <c r="G36" s="8">
        <v>51.219632873000002</v>
      </c>
      <c r="H36" s="9" t="str">
        <f>IF($B36="N/A","N/A",IF(G36&gt;55,"No",IF(G36&lt;20,"No","Yes")))</f>
        <v>Yes</v>
      </c>
      <c r="I36" s="10">
        <v>1.04</v>
      </c>
      <c r="J36" s="10">
        <v>0.90559999999999996</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96.075922973000004</v>
      </c>
      <c r="D44" s="9" t="str">
        <f t="shared" si="7"/>
        <v>N/A</v>
      </c>
      <c r="E44" s="8">
        <v>95.817876127000005</v>
      </c>
      <c r="F44" s="9" t="str">
        <f t="shared" si="8"/>
        <v>N/A</v>
      </c>
      <c r="G44" s="8">
        <v>95.778948800999999</v>
      </c>
      <c r="H44" s="9" t="str">
        <f t="shared" si="9"/>
        <v>N/A</v>
      </c>
      <c r="I44" s="10">
        <v>-0.26900000000000002</v>
      </c>
      <c r="J44" s="10">
        <v>-4.1000000000000002E-2</v>
      </c>
      <c r="K44" s="9" t="str">
        <f>IF(J44="Div by 0", "N/A", IF(J44="N/A","N/A", IF(J44&gt;30, "No", IF(J44&lt;-30, "No", "Yes"))))</f>
        <v>Yes</v>
      </c>
    </row>
    <row r="45" spans="1:11" x14ac:dyDescent="0.2">
      <c r="A45" s="91" t="s">
        <v>914</v>
      </c>
      <c r="B45" s="37" t="s">
        <v>213</v>
      </c>
      <c r="C45" s="90">
        <v>3.9146020646999999</v>
      </c>
      <c r="D45" s="9" t="str">
        <f t="shared" si="7"/>
        <v>N/A</v>
      </c>
      <c r="E45" s="8">
        <v>4.1684068997999999</v>
      </c>
      <c r="F45" s="9" t="str">
        <f t="shared" si="8"/>
        <v>N/A</v>
      </c>
      <c r="G45" s="8">
        <v>4.2086684830000003</v>
      </c>
      <c r="H45" s="9" t="str">
        <f t="shared" si="9"/>
        <v>N/A</v>
      </c>
      <c r="I45" s="10">
        <v>6.484</v>
      </c>
      <c r="J45" s="10">
        <v>0.96589999999999998</v>
      </c>
      <c r="K45" s="9" t="str">
        <f>IF(J45="Div by 0", "N/A", IF(J45="N/A","N/A", IF(J45&gt;30, "No", IF(J45&lt;-30, "No", "Yes"))))</f>
        <v>Yes</v>
      </c>
    </row>
    <row r="46" spans="1:11" x14ac:dyDescent="0.2">
      <c r="A46" s="91" t="s">
        <v>937</v>
      </c>
      <c r="B46" s="37" t="s">
        <v>213</v>
      </c>
      <c r="C46" s="90">
        <v>1.4097694999999999E-3</v>
      </c>
      <c r="D46" s="9" t="str">
        <f t="shared" si="7"/>
        <v>N/A</v>
      </c>
      <c r="E46" s="8">
        <v>3.5262973E-3</v>
      </c>
      <c r="F46" s="9" t="str">
        <f t="shared" si="8"/>
        <v>N/A</v>
      </c>
      <c r="G46" s="8">
        <v>5.4315828999999998E-3</v>
      </c>
      <c r="H46" s="9" t="str">
        <f t="shared" si="9"/>
        <v>N/A</v>
      </c>
      <c r="I46" s="10">
        <v>150.1</v>
      </c>
      <c r="J46" s="10">
        <v>54.03</v>
      </c>
      <c r="K46" s="9" t="str">
        <f>IF(J46="Div by 0", "N/A", IF(J46="N/A","N/A", IF(J46&gt;30, "No", IF(J46&lt;-30, "No", "Yes"))))</f>
        <v>No</v>
      </c>
    </row>
    <row r="47" spans="1:11" x14ac:dyDescent="0.2">
      <c r="A47" s="91" t="s">
        <v>925</v>
      </c>
      <c r="B47" s="37" t="s">
        <v>213</v>
      </c>
      <c r="C47" s="90">
        <v>9.4749624999999997E-3</v>
      </c>
      <c r="D47" s="9" t="str">
        <f t="shared" si="7"/>
        <v>N/A</v>
      </c>
      <c r="E47" s="8">
        <v>1.3716972900000001E-2</v>
      </c>
      <c r="F47" s="9" t="str">
        <f t="shared" si="8"/>
        <v>N/A</v>
      </c>
      <c r="G47" s="8">
        <v>1.2382715799999999E-2</v>
      </c>
      <c r="H47" s="9" t="str">
        <f t="shared" si="9"/>
        <v>N/A</v>
      </c>
      <c r="I47" s="10">
        <v>44.77</v>
      </c>
      <c r="J47" s="10">
        <v>-9.73</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924445</v>
      </c>
      <c r="D6" s="9" t="str">
        <f t="shared" ref="D6:D15" si="0">IF($B6="N/A","N/A",IF(C6&lt;0,"No","Yes"))</f>
        <v>N/A</v>
      </c>
      <c r="E6" s="89">
        <v>0</v>
      </c>
      <c r="F6" s="9" t="str">
        <f t="shared" ref="F6:F15" si="1">IF($B6="N/A","N/A",IF(E6&lt;0,"No","Yes"))</f>
        <v>N/A</v>
      </c>
      <c r="G6" s="89">
        <v>0</v>
      </c>
      <c r="H6" s="9" t="str">
        <f t="shared" ref="H6:H15" si="2">IF($B6="N/A","N/A",IF(G6&lt;0,"No","Yes"))</f>
        <v>N/A</v>
      </c>
      <c r="I6" s="10">
        <v>-100</v>
      </c>
      <c r="J6" s="10" t="s">
        <v>1747</v>
      </c>
      <c r="K6" s="9" t="str">
        <f t="shared" ref="K6:K15" si="3">IF(J6="Div by 0", "N/A", IF(J6="N/A","N/A", IF(J6&gt;30, "No", IF(J6&lt;-30, "No", "Yes"))))</f>
        <v>N/A</v>
      </c>
    </row>
    <row r="7" spans="1:11" x14ac:dyDescent="0.2">
      <c r="A7" s="88" t="s">
        <v>445</v>
      </c>
      <c r="B7" s="5" t="s">
        <v>213</v>
      </c>
      <c r="C7" s="90">
        <v>3.2884595599999997E-2</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v>16.080567258999999</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v>74.441962474999997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v>9.2616651072000007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v>96.066829287000004</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v>2.1526429400000002E-2</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v>0</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v>2.15266855E-2</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v>76.511961231000001</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v>2.7692291099999999E-2</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v>0.69555246660000003</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v>1.1899031E-3</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v>15.234221614000001</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v>0</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v>4.0924013867999998</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v>0</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v>5.4194679000000003E-2</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v>7.5721109999999996E-4</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v>0</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v>5.408651E-4</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v>1.08173E-4</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v>0</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v>0</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v>0</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v>0</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v>0</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v>0</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v>3.3813801794999998</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v>0</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v>0</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v>0</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v>0</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v>0</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v>0</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v>99.836009713999999</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v>99.824324356000005</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v>50.106237858</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v>99.993617791999995</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v>100</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v>99.994807633999997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v>95.247007202999995</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v>4.7529927974000001</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v>0</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5254842</v>
      </c>
      <c r="D7" s="34" t="str">
        <f>IF($B7="N/A","N/A",IF(C7&gt;15,"No",IF(C7&lt;-15,"No","Yes")))</f>
        <v>N/A</v>
      </c>
      <c r="E7" s="33">
        <v>5693918</v>
      </c>
      <c r="F7" s="34" t="str">
        <f>IF($B7="N/A","N/A",IF(E7&gt;15,"No",IF(E7&lt;-15,"No","Yes")))</f>
        <v>N/A</v>
      </c>
      <c r="G7" s="33">
        <v>6023003</v>
      </c>
      <c r="H7" s="34" t="str">
        <f>IF($B7="N/A","N/A",IF(G7&gt;15,"No",IF(G7&lt;-15,"No","Yes")))</f>
        <v>N/A</v>
      </c>
      <c r="I7" s="35">
        <v>8.3559999999999999</v>
      </c>
      <c r="J7" s="35">
        <v>5.78</v>
      </c>
      <c r="K7" s="34" t="str">
        <f t="shared" ref="K7:K22" si="0">IF(J7="Div by 0", "N/A", IF(J7="N/A","N/A", IF(J7&gt;30, "No", IF(J7&lt;-30, "No", "Yes"))))</f>
        <v>Yes</v>
      </c>
    </row>
    <row r="8" spans="1:11" x14ac:dyDescent="0.2">
      <c r="A8" s="3" t="s">
        <v>362</v>
      </c>
      <c r="B8" s="32" t="s">
        <v>213</v>
      </c>
      <c r="C8" s="36" t="s">
        <v>213</v>
      </c>
      <c r="D8" s="34" t="str">
        <f>IF($B8="N/A","N/A",IF(C8&gt;15,"No",IF(C8&lt;-15,"No","Yes")))</f>
        <v>N/A</v>
      </c>
      <c r="E8" s="36">
        <v>99.998173489999999</v>
      </c>
      <c r="F8" s="34" t="str">
        <f>IF($B8="N/A","N/A",IF(E8&gt;15,"No",IF(E8&lt;-15,"No","Yes")))</f>
        <v>N/A</v>
      </c>
      <c r="G8" s="36">
        <v>100</v>
      </c>
      <c r="H8" s="34" t="str">
        <f>IF($B8="N/A","N/A",IF(G8&gt;15,"No",IF(G8&lt;-15,"No","Yes")))</f>
        <v>N/A</v>
      </c>
      <c r="I8" s="35" t="s">
        <v>213</v>
      </c>
      <c r="J8" s="35">
        <v>1.8E-3</v>
      </c>
      <c r="K8" s="34" t="str">
        <f t="shared" si="0"/>
        <v>Yes</v>
      </c>
    </row>
    <row r="9" spans="1:11" x14ac:dyDescent="0.2">
      <c r="A9" s="3" t="s">
        <v>119</v>
      </c>
      <c r="B9" s="37" t="s">
        <v>213</v>
      </c>
      <c r="C9" s="9">
        <v>0</v>
      </c>
      <c r="D9" s="9" t="str">
        <f>IF($B9="N/A","N/A",IF(C9&gt;15,"No",IF(C9&lt;-15,"No","Yes")))</f>
        <v>N/A</v>
      </c>
      <c r="E9" s="9">
        <v>1.8265103E-3</v>
      </c>
      <c r="F9" s="9" t="str">
        <f>IF($B9="N/A","N/A",IF(E9&gt;15,"No",IF(E9&lt;-15,"No","Yes")))</f>
        <v>N/A</v>
      </c>
      <c r="G9" s="9">
        <v>0</v>
      </c>
      <c r="H9" s="9" t="str">
        <f>IF($B9="N/A","N/A",IF(G9&gt;15,"No",IF(G9&lt;-15,"No","Yes")))</f>
        <v>N/A</v>
      </c>
      <c r="I9" s="10" t="s">
        <v>1747</v>
      </c>
      <c r="J9" s="10">
        <v>-100</v>
      </c>
      <c r="K9" s="9" t="str">
        <f t="shared" si="0"/>
        <v>No</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5254842</v>
      </c>
      <c r="D14" s="9" t="str">
        <f>IF($B14="N/A","N/A",IF(C14&gt;15,"No",IF(C14&lt;-15,"No","Yes")))</f>
        <v>N/A</v>
      </c>
      <c r="E14" s="38">
        <v>5693814</v>
      </c>
      <c r="F14" s="9" t="str">
        <f>IF($B14="N/A","N/A",IF(E14&gt;15,"No",IF(E14&lt;-15,"No","Yes")))</f>
        <v>N/A</v>
      </c>
      <c r="G14" s="38">
        <v>6023003</v>
      </c>
      <c r="H14" s="9" t="str">
        <f>IF($B14="N/A","N/A",IF(G14&gt;15,"No",IF(G14&lt;-15,"No","Yes")))</f>
        <v>N/A</v>
      </c>
      <c r="I14" s="10">
        <v>8.3539999999999992</v>
      </c>
      <c r="J14" s="10">
        <v>5.782</v>
      </c>
      <c r="K14" s="9" t="str">
        <f t="shared" si="0"/>
        <v>Yes</v>
      </c>
    </row>
    <row r="15" spans="1:11" ht="14.25" customHeight="1" x14ac:dyDescent="0.2">
      <c r="A15" s="3" t="s">
        <v>444</v>
      </c>
      <c r="B15" s="37" t="s">
        <v>213</v>
      </c>
      <c r="C15" s="9">
        <v>1.6480038799999999E-2</v>
      </c>
      <c r="D15" s="9" t="str">
        <f>IF($B15="N/A","N/A",IF(C15&gt;15,"No",IF(C15&lt;-15,"No","Yes")))</f>
        <v>N/A</v>
      </c>
      <c r="E15" s="9">
        <v>2.3857119323</v>
      </c>
      <c r="F15" s="9" t="str">
        <f>IF($B15="N/A","N/A",IF(E15&gt;15,"No",IF(E15&lt;-15,"No","Yes")))</f>
        <v>N/A</v>
      </c>
      <c r="G15" s="9">
        <v>2.8614795643000002</v>
      </c>
      <c r="H15" s="9" t="str">
        <f>IF($B15="N/A","N/A",IF(G15&gt;15,"No",IF(G15&lt;-15,"No","Yes")))</f>
        <v>N/A</v>
      </c>
      <c r="I15" s="10">
        <v>14376</v>
      </c>
      <c r="J15" s="10">
        <v>19.940000000000001</v>
      </c>
      <c r="K15" s="9" t="str">
        <f t="shared" si="0"/>
        <v>Yes</v>
      </c>
    </row>
    <row r="16" spans="1:11" ht="12.75" customHeight="1" x14ac:dyDescent="0.2">
      <c r="A16" s="3" t="s">
        <v>862</v>
      </c>
      <c r="B16" s="37" t="s">
        <v>213</v>
      </c>
      <c r="C16" s="39">
        <v>255.47113164000001</v>
      </c>
      <c r="D16" s="9" t="str">
        <f>IF($B16="N/A","N/A",IF(C16&gt;15,"No",IF(C16&lt;-15,"No","Yes")))</f>
        <v>N/A</v>
      </c>
      <c r="E16" s="39">
        <v>58.567101989000001</v>
      </c>
      <c r="F16" s="9" t="str">
        <f>IF($B16="N/A","N/A",IF(E16&gt;15,"No",IF(E16&lt;-15,"No","Yes")))</f>
        <v>N/A</v>
      </c>
      <c r="G16" s="39">
        <v>57.038776421999998</v>
      </c>
      <c r="H16" s="9" t="str">
        <f>IF($B16="N/A","N/A",IF(G16&gt;15,"No",IF(G16&lt;-15,"No","Yes")))</f>
        <v>N/A</v>
      </c>
      <c r="I16" s="10">
        <v>-77.099999999999994</v>
      </c>
      <c r="J16" s="10">
        <v>-2.61</v>
      </c>
      <c r="K16" s="9" t="str">
        <f t="shared" si="0"/>
        <v>Yes</v>
      </c>
    </row>
    <row r="17" spans="1:11" x14ac:dyDescent="0.2">
      <c r="A17" s="3" t="s">
        <v>131</v>
      </c>
      <c r="B17" s="37" t="s">
        <v>213</v>
      </c>
      <c r="C17" s="38">
        <v>2673</v>
      </c>
      <c r="D17" s="9" t="str">
        <f>IF($B17="N/A","N/A",IF(C17&gt;15,"No",IF(C17&lt;-15,"No","Yes")))</f>
        <v>N/A</v>
      </c>
      <c r="E17" s="38">
        <v>20352</v>
      </c>
      <c r="F17" s="9" t="str">
        <f>IF($B17="N/A","N/A",IF(E17&gt;15,"No",IF(E17&lt;-15,"No","Yes")))</f>
        <v>N/A</v>
      </c>
      <c r="G17" s="38">
        <v>43019</v>
      </c>
      <c r="H17" s="9" t="str">
        <f>IF($B17="N/A","N/A",IF(G17&gt;15,"No",IF(G17&lt;-15,"No","Yes")))</f>
        <v>N/A</v>
      </c>
      <c r="I17" s="10">
        <v>661.4</v>
      </c>
      <c r="J17" s="10">
        <v>111.4</v>
      </c>
      <c r="K17" s="9" t="str">
        <f t="shared" si="0"/>
        <v>No</v>
      </c>
    </row>
    <row r="18" spans="1:11" x14ac:dyDescent="0.2">
      <c r="A18" s="3" t="s">
        <v>346</v>
      </c>
      <c r="B18" s="37" t="s">
        <v>213</v>
      </c>
      <c r="C18" s="8" t="s">
        <v>213</v>
      </c>
      <c r="D18" s="9" t="str">
        <f>IF($B18="N/A","N/A",IF(C18&gt;15,"No",IF(C18&lt;-15,"No","Yes")))</f>
        <v>N/A</v>
      </c>
      <c r="E18" s="8">
        <v>0.35743401990000001</v>
      </c>
      <c r="F18" s="9" t="str">
        <f>IF($B18="N/A","N/A",IF(E18&gt;15,"No",IF(E18&lt;-15,"No","Yes")))</f>
        <v>N/A</v>
      </c>
      <c r="G18" s="8">
        <v>0.71424503689999996</v>
      </c>
      <c r="H18" s="9" t="str">
        <f>IF($B18="N/A","N/A",IF(G18&gt;15,"No",IF(G18&lt;-15,"No","Yes")))</f>
        <v>N/A</v>
      </c>
      <c r="I18" s="10" t="s">
        <v>213</v>
      </c>
      <c r="J18" s="10">
        <v>99.83</v>
      </c>
      <c r="K18" s="9" t="str">
        <f t="shared" si="0"/>
        <v>No</v>
      </c>
    </row>
    <row r="19" spans="1:11" ht="27.75" customHeight="1" x14ac:dyDescent="0.2">
      <c r="A19" s="3" t="s">
        <v>841</v>
      </c>
      <c r="B19" s="37" t="s">
        <v>213</v>
      </c>
      <c r="C19" s="39">
        <v>54.301159746000003</v>
      </c>
      <c r="D19" s="9" t="str">
        <f>IF($B19="N/A","N/A",IF(C19&gt;60,"No",IF(C19&lt;15,"No","Yes")))</f>
        <v>N/A</v>
      </c>
      <c r="E19" s="39">
        <v>61.041814072000001</v>
      </c>
      <c r="F19" s="9" t="str">
        <f>IF($B19="N/A","N/A",IF(E19&gt;60,"No",IF(E19&lt;15,"No","Yes")))</f>
        <v>N/A</v>
      </c>
      <c r="G19" s="39">
        <v>58.924056812000003</v>
      </c>
      <c r="H19" s="9" t="str">
        <f>IF($B19="N/A","N/A",IF(G19&gt;60,"No",IF(G19&lt;15,"No","Yes")))</f>
        <v>N/A</v>
      </c>
      <c r="I19" s="10">
        <v>12.41</v>
      </c>
      <c r="J19" s="10">
        <v>-3.47</v>
      </c>
      <c r="K19" s="9" t="str">
        <f t="shared" si="0"/>
        <v>Yes</v>
      </c>
    </row>
    <row r="20" spans="1:11" x14ac:dyDescent="0.2">
      <c r="A20" s="3" t="s">
        <v>27</v>
      </c>
      <c r="B20" s="37" t="s">
        <v>217</v>
      </c>
      <c r="C20" s="38">
        <v>33</v>
      </c>
      <c r="D20" s="9" t="str">
        <f>IF($B20="N/A","N/A",IF(C20="N/A","N/A",IF(C20=0,"Yes","No")))</f>
        <v>No</v>
      </c>
      <c r="E20" s="38">
        <v>22</v>
      </c>
      <c r="F20" s="9" t="str">
        <f>IF($B20="N/A","N/A",IF(E20="N/A","N/A",IF(E20=0,"Yes","No")))</f>
        <v>No</v>
      </c>
      <c r="G20" s="38">
        <v>11</v>
      </c>
      <c r="H20" s="9" t="str">
        <f>IF($B20="N/A","N/A",IF(G20=0,"Yes","No"))</f>
        <v>No</v>
      </c>
      <c r="I20" s="10">
        <v>-33.299999999999997</v>
      </c>
      <c r="J20" s="10">
        <v>-86.4</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5254842</v>
      </c>
      <c r="D6" s="9" t="str">
        <f>IF($B6="N/A","N/A",IF(C6&gt;15,"No",IF(C6&lt;-15,"No","Yes")))</f>
        <v>N/A</v>
      </c>
      <c r="E6" s="38">
        <v>5693814</v>
      </c>
      <c r="F6" s="9" t="str">
        <f>IF($B6="N/A","N/A",IF(E6&gt;15,"No",IF(E6&lt;-15,"No","Yes")))</f>
        <v>N/A</v>
      </c>
      <c r="G6" s="38">
        <v>6023003</v>
      </c>
      <c r="H6" s="9" t="str">
        <f>IF($B6="N/A","N/A",IF(G6&gt;15,"No",IF(G6&lt;-15,"No","Yes")))</f>
        <v>N/A</v>
      </c>
      <c r="I6" s="10">
        <v>8.3539999999999992</v>
      </c>
      <c r="J6" s="10">
        <v>5.782</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70.104311413999994</v>
      </c>
      <c r="D9" s="9" t="str">
        <f>IF($B9="N/A","N/A",IF(C9&gt;60,"No",IF(C9&lt;15,"No","Yes")))</f>
        <v>No</v>
      </c>
      <c r="E9" s="39">
        <v>62.416723482999998</v>
      </c>
      <c r="F9" s="9" t="str">
        <f>IF($B9="N/A","N/A",IF(E9&gt;60,"No",IF(E9&lt;15,"No","Yes")))</f>
        <v>No</v>
      </c>
      <c r="G9" s="39">
        <v>62.462358063000003</v>
      </c>
      <c r="H9" s="9" t="str">
        <f>IF($B9="N/A","N/A",IF(G9&gt;60,"No",IF(G9&lt;15,"No","Yes")))</f>
        <v>No</v>
      </c>
      <c r="I9" s="10">
        <v>-11</v>
      </c>
      <c r="J9" s="10">
        <v>7.3099999999999998E-2</v>
      </c>
      <c r="K9" s="9" t="str">
        <f t="shared" si="0"/>
        <v>Yes</v>
      </c>
    </row>
    <row r="10" spans="1:11" x14ac:dyDescent="0.2">
      <c r="A10" s="3" t="s">
        <v>14</v>
      </c>
      <c r="B10" s="37" t="s">
        <v>272</v>
      </c>
      <c r="C10" s="9">
        <v>1.1219937726</v>
      </c>
      <c r="D10" s="9" t="str">
        <f>IF($B10="N/A","N/A",IF(C10&gt;15,"No",IF(C10&lt;=0,"No","Yes")))</f>
        <v>Yes</v>
      </c>
      <c r="E10" s="9">
        <v>1.1177042313000001</v>
      </c>
      <c r="F10" s="9" t="str">
        <f>IF($B10="N/A","N/A",IF(E10&gt;15,"No",IF(E10&lt;=0,"No","Yes")))</f>
        <v>Yes</v>
      </c>
      <c r="G10" s="9">
        <v>1.1850566901999999</v>
      </c>
      <c r="H10" s="9" t="str">
        <f>IF($B10="N/A","N/A",IF(G10&gt;15,"No",IF(G10&lt;=0,"No","Yes")))</f>
        <v>Yes</v>
      </c>
      <c r="I10" s="10">
        <v>-0.38200000000000001</v>
      </c>
      <c r="J10" s="10">
        <v>6.0259999999999998</v>
      </c>
      <c r="K10" s="9" t="str">
        <f t="shared" si="0"/>
        <v>Yes</v>
      </c>
    </row>
    <row r="11" spans="1:11" x14ac:dyDescent="0.2">
      <c r="A11" s="3" t="s">
        <v>877</v>
      </c>
      <c r="B11" s="37" t="s">
        <v>213</v>
      </c>
      <c r="C11" s="39">
        <v>84.576502314999999</v>
      </c>
      <c r="D11" s="9" t="str">
        <f>IF($B11="N/A","N/A",IF(C11&gt;15,"No",IF(C11&lt;-15,"No","Yes")))</f>
        <v>N/A</v>
      </c>
      <c r="E11" s="39">
        <v>79.394060339000006</v>
      </c>
      <c r="F11" s="9" t="str">
        <f>IF($B11="N/A","N/A",IF(E11&gt;15,"No",IF(E11&lt;-15,"No","Yes")))</f>
        <v>N/A</v>
      </c>
      <c r="G11" s="39">
        <v>84.789060749000001</v>
      </c>
      <c r="H11" s="9" t="str">
        <f>IF($B11="N/A","N/A",IF(G11&gt;15,"No",IF(G11&lt;-15,"No","Yes")))</f>
        <v>N/A</v>
      </c>
      <c r="I11" s="10">
        <v>-6.13</v>
      </c>
      <c r="J11" s="10">
        <v>6.7949999999999999</v>
      </c>
      <c r="K11" s="9" t="str">
        <f t="shared" si="0"/>
        <v>Yes</v>
      </c>
    </row>
    <row r="12" spans="1:11" x14ac:dyDescent="0.2">
      <c r="A12" s="3" t="s">
        <v>939</v>
      </c>
      <c r="B12" s="37" t="s">
        <v>213</v>
      </c>
      <c r="C12" s="9">
        <v>1.8629865560000001</v>
      </c>
      <c r="D12" s="9" t="str">
        <f>IF($B12="N/A","N/A",IF(C12&gt;15,"No",IF(C12&lt;-15,"No","Yes")))</f>
        <v>N/A</v>
      </c>
      <c r="E12" s="9">
        <v>1.9572118091999999</v>
      </c>
      <c r="F12" s="9" t="str">
        <f>IF($B12="N/A","N/A",IF(E12&gt;15,"No",IF(E12&lt;-15,"No","Yes")))</f>
        <v>N/A</v>
      </c>
      <c r="G12" s="9">
        <v>2.3264142487999999</v>
      </c>
      <c r="H12" s="9" t="str">
        <f>IF($B12="N/A","N/A",IF(G12&gt;15,"No",IF(G12&lt;-15,"No","Yes")))</f>
        <v>N/A</v>
      </c>
      <c r="I12" s="10">
        <v>5.0579999999999998</v>
      </c>
      <c r="J12" s="10">
        <v>18.86</v>
      </c>
      <c r="K12" s="9" t="str">
        <f t="shared" si="0"/>
        <v>Yes</v>
      </c>
    </row>
    <row r="13" spans="1:11" x14ac:dyDescent="0.2">
      <c r="A13" s="3" t="s">
        <v>51</v>
      </c>
      <c r="B13" s="37" t="s">
        <v>273</v>
      </c>
      <c r="C13" s="9">
        <v>100</v>
      </c>
      <c r="D13" s="9" t="str">
        <f>IF($B13="N/A","N/A",IF(C13&gt;99,"No",IF(C13&lt;95,"No","Yes")))</f>
        <v>No</v>
      </c>
      <c r="E13" s="9">
        <v>99.997172370000001</v>
      </c>
      <c r="F13" s="9" t="str">
        <f>IF($B13="N/A","N/A",IF(E13&gt;99,"No",IF(E13&lt;95,"No","Yes")))</f>
        <v>No</v>
      </c>
      <c r="G13" s="9">
        <v>100</v>
      </c>
      <c r="H13" s="9" t="str">
        <f>IF($B13="N/A","N/A",IF(G13&gt;99,"No",IF(G13&lt;95,"No","Yes")))</f>
        <v>No</v>
      </c>
      <c r="I13" s="10">
        <v>-3.0000000000000001E-3</v>
      </c>
      <c r="J13" s="10">
        <v>2.8E-3</v>
      </c>
      <c r="K13" s="9" t="str">
        <f t="shared" si="0"/>
        <v>Yes</v>
      </c>
    </row>
    <row r="14" spans="1:11" x14ac:dyDescent="0.2">
      <c r="A14" s="3" t="s">
        <v>52</v>
      </c>
      <c r="B14" s="37" t="s">
        <v>274</v>
      </c>
      <c r="C14" s="9">
        <v>0</v>
      </c>
      <c r="D14" s="9" t="str">
        <f>IF($B14="N/A","N/A",IF(C14&gt;6,"No",IF(C14&lt;=0,"No","Yes")))</f>
        <v>No</v>
      </c>
      <c r="E14" s="9">
        <v>3.3369550000000002E-4</v>
      </c>
      <c r="F14" s="9" t="str">
        <f>IF($B14="N/A","N/A",IF(E14&gt;6,"No",IF(E14&lt;=0,"No","Yes")))</f>
        <v>Yes</v>
      </c>
      <c r="G14" s="9">
        <v>0</v>
      </c>
      <c r="H14" s="9" t="str">
        <f>IF($B14="N/A","N/A",IF(G14&gt;6,"No",IF(G14&lt;=0,"No","Yes")))</f>
        <v>No</v>
      </c>
      <c r="I14" s="10" t="s">
        <v>1747</v>
      </c>
      <c r="J14" s="10">
        <v>-100</v>
      </c>
      <c r="K14" s="9" t="str">
        <f t="shared" si="0"/>
        <v>No</v>
      </c>
    </row>
    <row r="15" spans="1:11" x14ac:dyDescent="0.2">
      <c r="A15" s="3" t="s">
        <v>164</v>
      </c>
      <c r="B15" s="37" t="s">
        <v>213</v>
      </c>
      <c r="C15" s="9">
        <v>99.991683859999995</v>
      </c>
      <c r="D15" s="9" t="str">
        <f>IF($B15="N/A","N/A",IF(C15&gt;15,"No",IF(C15&lt;-15,"No","Yes")))</f>
        <v>N/A</v>
      </c>
      <c r="E15" s="9">
        <v>100</v>
      </c>
      <c r="F15" s="9" t="str">
        <f>IF($B15="N/A","N/A",IF(E15&gt;15,"No",IF(E15&lt;-15,"No","Yes")))</f>
        <v>N/A</v>
      </c>
      <c r="G15" s="9">
        <v>100</v>
      </c>
      <c r="H15" s="9" t="str">
        <f>IF($B15="N/A","N/A",IF(G15&gt;15,"No",IF(G15&lt;-15,"No","Yes")))</f>
        <v>N/A</v>
      </c>
      <c r="I15" s="10">
        <v>8.3000000000000001E-3</v>
      </c>
      <c r="J15" s="10">
        <v>0</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99.676032124000002</v>
      </c>
      <c r="D17" s="9" t="str">
        <f>IF($B17="N/A","N/A",IF(C17&gt;98,"Yes","No"))</f>
        <v>Yes</v>
      </c>
      <c r="E17" s="9">
        <v>99.581762358999995</v>
      </c>
      <c r="F17" s="9" t="str">
        <f>IF($B17="N/A","N/A",IF(E17&gt;98,"Yes","No"))</f>
        <v>Yes</v>
      </c>
      <c r="G17" s="9">
        <v>99.549576846999997</v>
      </c>
      <c r="H17" s="9" t="str">
        <f>IF($B17="N/A","N/A",IF(G17&gt;98,"Yes","No"))</f>
        <v>Yes</v>
      </c>
      <c r="I17" s="10">
        <v>-9.5000000000000001E-2</v>
      </c>
      <c r="J17" s="10">
        <v>-3.2000000000000001E-2</v>
      </c>
      <c r="K17" s="9" t="str">
        <f t="shared" si="0"/>
        <v>Yes</v>
      </c>
    </row>
    <row r="18" spans="1:11" x14ac:dyDescent="0.2">
      <c r="A18" s="3" t="s">
        <v>53</v>
      </c>
      <c r="B18" s="37" t="s">
        <v>275</v>
      </c>
      <c r="C18" s="9">
        <v>99.998325354000002</v>
      </c>
      <c r="D18" s="9" t="str">
        <f>IF($B18="N/A","N/A",IF(C18&gt;98,"Yes","No"))</f>
        <v>Yes</v>
      </c>
      <c r="E18" s="9">
        <v>99.995890160000002</v>
      </c>
      <c r="F18" s="9" t="str">
        <f>IF($B18="N/A","N/A",IF(E18&gt;98,"Yes","No"))</f>
        <v>Yes</v>
      </c>
      <c r="G18" s="9">
        <v>99.988145447999997</v>
      </c>
      <c r="H18" s="9" t="str">
        <f>IF($B18="N/A","N/A",IF(G18&gt;98,"Yes","No"))</f>
        <v>Yes</v>
      </c>
      <c r="I18" s="10">
        <v>-2E-3</v>
      </c>
      <c r="J18" s="10">
        <v>-8.0000000000000002E-3</v>
      </c>
      <c r="K18" s="9" t="str">
        <f t="shared" si="0"/>
        <v>Yes</v>
      </c>
    </row>
    <row r="19" spans="1:11" ht="12.75" customHeight="1" x14ac:dyDescent="0.2">
      <c r="A19" s="3" t="s">
        <v>678</v>
      </c>
      <c r="B19" s="37" t="s">
        <v>223</v>
      </c>
      <c r="C19" s="9">
        <v>99.721970708000001</v>
      </c>
      <c r="D19" s="9" t="str">
        <f>IF($B19="N/A","N/A",IF(C19&gt;100,"No",IF(C19&lt;98,"No","Yes")))</f>
        <v>Yes</v>
      </c>
      <c r="E19" s="9">
        <v>99.665900571999998</v>
      </c>
      <c r="F19" s="9" t="str">
        <f>IF($B19="N/A","N/A",IF(E19&gt;100,"No",IF(E19&lt;98,"No","Yes")))</f>
        <v>Yes</v>
      </c>
      <c r="G19" s="9">
        <v>99.797077969</v>
      </c>
      <c r="H19" s="9" t="str">
        <f>IF($B19="N/A","N/A",IF(G19&gt;100,"No",IF(G19&lt;98,"No","Yes")))</f>
        <v>Yes</v>
      </c>
      <c r="I19" s="10">
        <v>-5.6000000000000001E-2</v>
      </c>
      <c r="J19" s="10">
        <v>0.13159999999999999</v>
      </c>
      <c r="K19" s="9" t="str">
        <f>IF(J19="Div by 0", "N/A", IF(J19="N/A","N/A", IF(J19&gt;30, "No", IF(J19&lt;-30, "No", "Yes"))))</f>
        <v>Yes</v>
      </c>
    </row>
    <row r="20" spans="1:11" x14ac:dyDescent="0.2">
      <c r="A20" s="3" t="s">
        <v>679</v>
      </c>
      <c r="B20" s="37" t="s">
        <v>223</v>
      </c>
      <c r="C20" s="9">
        <v>99.998667894999997</v>
      </c>
      <c r="D20" s="9" t="str">
        <f>IF($B20="N/A","N/A",IF(C20&gt;100,"No",IF(C20&lt;98,"No","Yes")))</f>
        <v>Yes</v>
      </c>
      <c r="E20" s="9">
        <v>99.998858409999997</v>
      </c>
      <c r="F20" s="9" t="str">
        <f>IF($B20="N/A","N/A",IF(E20&gt;100,"No",IF(E20&lt;98,"No","Yes")))</f>
        <v>Yes</v>
      </c>
      <c r="G20" s="9">
        <v>99.997476341999999</v>
      </c>
      <c r="H20" s="9" t="str">
        <f>IF($B20="N/A","N/A",IF(G20&gt;100,"No",IF(G20&lt;98,"No","Yes")))</f>
        <v>Yes</v>
      </c>
      <c r="I20" s="10">
        <v>2.0000000000000001E-4</v>
      </c>
      <c r="J20" s="10">
        <v>-1E-3</v>
      </c>
      <c r="K20" s="9" t="str">
        <f>IF(J20="Div by 0", "N/A", IF(J20="N/A","N/A", IF(J20&gt;30, "No", IF(J20&lt;-30, "No", "Yes"))))</f>
        <v>Yes</v>
      </c>
    </row>
    <row r="21" spans="1:11" x14ac:dyDescent="0.2">
      <c r="A21" s="3" t="s">
        <v>680</v>
      </c>
      <c r="B21" s="37" t="s">
        <v>223</v>
      </c>
      <c r="C21" s="9">
        <v>99.998667894999997</v>
      </c>
      <c r="D21" s="9" t="str">
        <f>IF($B21="N/A","N/A",IF(C21&gt;100,"No",IF(C21&lt;98,"No","Yes")))</f>
        <v>Yes</v>
      </c>
      <c r="E21" s="9">
        <v>99.998858409999997</v>
      </c>
      <c r="F21" s="9" t="str">
        <f>IF($B21="N/A","N/A",IF(E21&gt;100,"No",IF(E21&lt;98,"No","Yes")))</f>
        <v>Yes</v>
      </c>
      <c r="G21" s="9">
        <v>99.997476341999999</v>
      </c>
      <c r="H21" s="9" t="str">
        <f>IF($B21="N/A","N/A",IF(G21&gt;100,"No",IF(G21&lt;98,"No","Yes")))</f>
        <v>Yes</v>
      </c>
      <c r="I21" s="10">
        <v>2.0000000000000001E-4</v>
      </c>
      <c r="J21" s="10">
        <v>-1E-3</v>
      </c>
      <c r="K21" s="9" t="str">
        <f>IF(J21="Div by 0", "N/A", IF(J21="N/A","N/A", IF(J21&gt;30, "No", IF(J21&lt;-30, "No", "Yes"))))</f>
        <v>Yes</v>
      </c>
    </row>
    <row r="22" spans="1:11" ht="15" customHeight="1" x14ac:dyDescent="0.2">
      <c r="A22" s="3" t="s">
        <v>1714</v>
      </c>
      <c r="B22" s="37" t="s">
        <v>213</v>
      </c>
      <c r="C22" s="9">
        <v>62.366194835000002</v>
      </c>
      <c r="D22" s="9" t="str">
        <f>IF($B22="N/A","N/A",IF(C22&gt;15,"No",IF(C22&lt;-15,"No","Yes")))</f>
        <v>N/A</v>
      </c>
      <c r="E22" s="9">
        <v>62.611862627999997</v>
      </c>
      <c r="F22" s="9" t="str">
        <f>IF($B22="N/A","N/A",IF(E22&gt;15,"No",IF(E22&lt;-15,"No","Yes")))</f>
        <v>N/A</v>
      </c>
      <c r="G22" s="9">
        <v>62.582635273000001</v>
      </c>
      <c r="H22" s="9" t="str">
        <f>IF($B22="N/A","N/A",IF(G22&gt;15,"No",IF(G22&lt;-15,"No","Yes")))</f>
        <v>N/A</v>
      </c>
      <c r="I22" s="10">
        <v>0.39389999999999997</v>
      </c>
      <c r="J22" s="10">
        <v>-4.7E-2</v>
      </c>
      <c r="K22" s="9" t="str">
        <f t="shared" ref="K22:K31" si="1">IF(J22="Div by 0", "N/A", IF(J22="N/A","N/A", IF(J22&gt;30, "No", IF(J22&lt;-30, "No", "Yes"))))</f>
        <v>Yes</v>
      </c>
    </row>
    <row r="23" spans="1:11" x14ac:dyDescent="0.2">
      <c r="A23" s="3" t="s">
        <v>940</v>
      </c>
      <c r="B23" s="37" t="s">
        <v>213</v>
      </c>
      <c r="C23" s="9">
        <v>37.621987492999999</v>
      </c>
      <c r="D23" s="9" t="str">
        <f>IF($B23="N/A","N/A",IF(C23&gt;15,"No",IF(C23&lt;-15,"No","Yes")))</f>
        <v>N/A</v>
      </c>
      <c r="E23" s="9">
        <v>37.375351565999999</v>
      </c>
      <c r="F23" s="9" t="str">
        <f>IF($B23="N/A","N/A",IF(E23&gt;15,"No",IF(E23&lt;-15,"No","Yes")))</f>
        <v>N/A</v>
      </c>
      <c r="G23" s="9">
        <v>37.402754074999997</v>
      </c>
      <c r="H23" s="9" t="str">
        <f>IF($B23="N/A","N/A",IF(G23&gt;15,"No",IF(G23&lt;-15,"No","Yes")))</f>
        <v>N/A</v>
      </c>
      <c r="I23" s="10">
        <v>-0.65600000000000003</v>
      </c>
      <c r="J23" s="10">
        <v>7.3300000000000004E-2</v>
      </c>
      <c r="K23" s="9" t="str">
        <f t="shared" si="1"/>
        <v>Yes</v>
      </c>
    </row>
    <row r="24" spans="1:11" ht="25.5" x14ac:dyDescent="0.2">
      <c r="A24" s="3" t="s">
        <v>941</v>
      </c>
      <c r="B24" s="37" t="s">
        <v>213</v>
      </c>
      <c r="C24" s="9">
        <v>9.8766051999999993E-3</v>
      </c>
      <c r="D24" s="9" t="str">
        <f>IF($B24="N/A","N/A",IF(C24&gt;15,"No",IF(C24&lt;-15,"No","Yes")))</f>
        <v>N/A</v>
      </c>
      <c r="E24" s="9">
        <v>1.1082202500000001E-2</v>
      </c>
      <c r="F24" s="9" t="str">
        <f>IF($B24="N/A","N/A",IF(E24&gt;15,"No",IF(E24&lt;-15,"No","Yes")))</f>
        <v>N/A</v>
      </c>
      <c r="G24" s="9">
        <v>1.16719185E-2</v>
      </c>
      <c r="H24" s="9" t="str">
        <f>IF($B24="N/A","N/A",IF(G24&gt;15,"No",IF(G24&lt;-15,"No","Yes")))</f>
        <v>N/A</v>
      </c>
      <c r="I24" s="10">
        <v>12.21</v>
      </c>
      <c r="J24" s="10">
        <v>5.3209999999999997</v>
      </c>
      <c r="K24" s="9" t="str">
        <f t="shared" si="1"/>
        <v>Yes</v>
      </c>
    </row>
    <row r="25" spans="1:11" x14ac:dyDescent="0.2">
      <c r="A25" s="3" t="s">
        <v>166</v>
      </c>
      <c r="B25" s="37" t="s">
        <v>213</v>
      </c>
      <c r="C25" s="9">
        <v>99.998667894999997</v>
      </c>
      <c r="D25" s="9" t="str">
        <f t="shared" ref="D25:D27" si="2">IF($B25="N/A","N/A",IF(C25&gt;15,"No",IF(C25&lt;-15,"No","Yes")))</f>
        <v>N/A</v>
      </c>
      <c r="E25" s="9">
        <v>99.998858409999997</v>
      </c>
      <c r="F25" s="9" t="str">
        <f t="shared" ref="F25:F27" si="3">IF($B25="N/A","N/A",IF(E25&gt;15,"No",IF(E25&lt;-15,"No","Yes")))</f>
        <v>N/A</v>
      </c>
      <c r="G25" s="9">
        <v>99.997476341999999</v>
      </c>
      <c r="H25" s="9" t="str">
        <f t="shared" ref="H25:H27" si="4">IF($B25="N/A","N/A",IF(G25&gt;15,"No",IF(G25&lt;-15,"No","Yes")))</f>
        <v>N/A</v>
      </c>
      <c r="I25" s="10">
        <v>2.0000000000000001E-4</v>
      </c>
      <c r="J25" s="10">
        <v>-1E-3</v>
      </c>
      <c r="K25" s="9" t="str">
        <f t="shared" si="1"/>
        <v>Yes</v>
      </c>
    </row>
    <row r="26" spans="1:11" x14ac:dyDescent="0.2">
      <c r="A26" s="3" t="s">
        <v>167</v>
      </c>
      <c r="B26" s="37" t="s">
        <v>213</v>
      </c>
      <c r="C26" s="9">
        <v>99.998667894999997</v>
      </c>
      <c r="D26" s="9" t="str">
        <f t="shared" si="2"/>
        <v>N/A</v>
      </c>
      <c r="E26" s="9">
        <v>99.998858409999997</v>
      </c>
      <c r="F26" s="9" t="str">
        <f t="shared" si="3"/>
        <v>N/A</v>
      </c>
      <c r="G26" s="9">
        <v>99.997476341999999</v>
      </c>
      <c r="H26" s="9" t="str">
        <f t="shared" si="4"/>
        <v>N/A</v>
      </c>
      <c r="I26" s="10">
        <v>2.0000000000000001E-4</v>
      </c>
      <c r="J26" s="10">
        <v>-1E-3</v>
      </c>
      <c r="K26" s="9" t="str">
        <f t="shared" si="1"/>
        <v>Yes</v>
      </c>
    </row>
    <row r="27" spans="1:11" x14ac:dyDescent="0.2">
      <c r="A27" s="3" t="s">
        <v>168</v>
      </c>
      <c r="B27" s="37" t="s">
        <v>213</v>
      </c>
      <c r="C27" s="9">
        <v>99.998667894999997</v>
      </c>
      <c r="D27" s="9" t="str">
        <f t="shared" si="2"/>
        <v>N/A</v>
      </c>
      <c r="E27" s="9">
        <v>99.998858409999997</v>
      </c>
      <c r="F27" s="9" t="str">
        <f t="shared" si="3"/>
        <v>N/A</v>
      </c>
      <c r="G27" s="9">
        <v>99.997476341999999</v>
      </c>
      <c r="H27" s="9" t="str">
        <f t="shared" si="4"/>
        <v>N/A</v>
      </c>
      <c r="I27" s="10">
        <v>2.0000000000000001E-4</v>
      </c>
      <c r="J27" s="10">
        <v>-1E-3</v>
      </c>
      <c r="K27" s="9" t="str">
        <f t="shared" si="1"/>
        <v>Yes</v>
      </c>
    </row>
    <row r="28" spans="1:11" x14ac:dyDescent="0.2">
      <c r="A28" s="3" t="s">
        <v>54</v>
      </c>
      <c r="B28" s="37" t="s">
        <v>213</v>
      </c>
      <c r="C28" s="9">
        <v>4.2692054300000004</v>
      </c>
      <c r="D28" s="9" t="str">
        <f>IF($B28="N/A","N/A",IF(C28&gt;15,"No",IF(C28&lt;-15,"No","Yes")))</f>
        <v>N/A</v>
      </c>
      <c r="E28" s="9">
        <v>4.3608906087000001</v>
      </c>
      <c r="F28" s="9" t="str">
        <f>IF($B28="N/A","N/A",IF(E28&gt;15,"No",IF(E28&lt;-15,"No","Yes")))</f>
        <v>N/A</v>
      </c>
      <c r="G28" s="9">
        <v>4.1312282262000002</v>
      </c>
      <c r="H28" s="9" t="str">
        <f>IF($B28="N/A","N/A",IF(G28&gt;15,"No",IF(G28&lt;-15,"No","Yes")))</f>
        <v>N/A</v>
      </c>
      <c r="I28" s="10">
        <v>2.1480000000000001</v>
      </c>
      <c r="J28" s="10">
        <v>-5.27</v>
      </c>
      <c r="K28" s="9" t="str">
        <f t="shared" si="1"/>
        <v>Yes</v>
      </c>
    </row>
    <row r="29" spans="1:11" x14ac:dyDescent="0.2">
      <c r="A29" s="3" t="s">
        <v>55</v>
      </c>
      <c r="B29" s="37" t="s">
        <v>213</v>
      </c>
      <c r="C29" s="9">
        <v>95.729462464999997</v>
      </c>
      <c r="D29" s="9" t="str">
        <f>IF($B29="N/A","N/A",IF(C29&gt;15,"No",IF(C29&lt;-15,"No","Yes")))</f>
        <v>N/A</v>
      </c>
      <c r="E29" s="9">
        <v>95.637967802000006</v>
      </c>
      <c r="F29" s="9" t="str">
        <f>IF($B29="N/A","N/A",IF(E29&gt;15,"No",IF(E29&lt;-15,"No","Yes")))</f>
        <v>N/A</v>
      </c>
      <c r="G29" s="9">
        <v>95.866248115999994</v>
      </c>
      <c r="H29" s="9" t="str">
        <f>IF($B29="N/A","N/A",IF(G29&gt;15,"No",IF(G29&lt;-15,"No","Yes")))</f>
        <v>N/A</v>
      </c>
      <c r="I29" s="10">
        <v>-9.6000000000000002E-2</v>
      </c>
      <c r="J29" s="10">
        <v>0.2387</v>
      </c>
      <c r="K29" s="9" t="str">
        <f t="shared" si="1"/>
        <v>Yes</v>
      </c>
    </row>
    <row r="30" spans="1:11" x14ac:dyDescent="0.2">
      <c r="A30" s="3" t="s">
        <v>56</v>
      </c>
      <c r="B30" s="37" t="s">
        <v>213</v>
      </c>
      <c r="C30" s="9">
        <v>73.056601892000003</v>
      </c>
      <c r="D30" s="9" t="str">
        <f>IF($B30="N/A","N/A",IF(C30&gt;15,"No",IF(C30&lt;-15,"No","Yes")))</f>
        <v>N/A</v>
      </c>
      <c r="E30" s="9">
        <v>77.664549632000003</v>
      </c>
      <c r="F30" s="9" t="str">
        <f>IF($B30="N/A","N/A",IF(E30&gt;15,"No",IF(E30&lt;-15,"No","Yes")))</f>
        <v>N/A</v>
      </c>
      <c r="G30" s="9">
        <v>79.925329606999995</v>
      </c>
      <c r="H30" s="9" t="str">
        <f>IF($B30="N/A","N/A",IF(G30&gt;15,"No",IF(G30&lt;-15,"No","Yes")))</f>
        <v>N/A</v>
      </c>
      <c r="I30" s="10">
        <v>6.3070000000000004</v>
      </c>
      <c r="J30" s="10">
        <v>2.911</v>
      </c>
      <c r="K30" s="9" t="str">
        <f t="shared" si="1"/>
        <v>Yes</v>
      </c>
    </row>
    <row r="31" spans="1:11" x14ac:dyDescent="0.2">
      <c r="A31" s="3" t="s">
        <v>57</v>
      </c>
      <c r="B31" s="37" t="s">
        <v>213</v>
      </c>
      <c r="C31" s="9">
        <v>23.309587615000002</v>
      </c>
      <c r="D31" s="9" t="str">
        <f>IF($B31="N/A","N/A",IF(C31&gt;15,"No",IF(C31&lt;-15,"No","Yes")))</f>
        <v>N/A</v>
      </c>
      <c r="E31" s="9">
        <v>18.728922301000001</v>
      </c>
      <c r="F31" s="9" t="str">
        <f>IF($B31="N/A","N/A",IF(E31&gt;15,"No",IF(E31&lt;-15,"No","Yes")))</f>
        <v>N/A</v>
      </c>
      <c r="G31" s="9">
        <v>14.778309093000001</v>
      </c>
      <c r="H31" s="9" t="str">
        <f>IF($B31="N/A","N/A",IF(G31&gt;15,"No",IF(G31&lt;-15,"No","Yes")))</f>
        <v>N/A</v>
      </c>
      <c r="I31" s="10">
        <v>-19.7</v>
      </c>
      <c r="J31" s="10">
        <v>-21.1</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104</v>
      </c>
      <c r="F6" s="9" t="str">
        <f t="shared" si="0"/>
        <v>N/A</v>
      </c>
      <c r="G6" s="38">
        <v>0</v>
      </c>
      <c r="H6" s="9" t="str">
        <f t="shared" ref="H6:H18" si="1">IF($B6="N/A","N/A",IF(G6&lt;0,"No","Yes"))</f>
        <v>N/A</v>
      </c>
      <c r="I6" s="10" t="s">
        <v>1747</v>
      </c>
      <c r="J6" s="10">
        <v>-100</v>
      </c>
      <c r="K6" s="9" t="str">
        <f t="shared" ref="K6:K18" si="2">IF(J6="Div by 0", "N/A", IF(J6="N/A","N/A", IF(J6&gt;30, "No", IF(J6&lt;-30, "No", "Yes"))))</f>
        <v>No</v>
      </c>
    </row>
    <row r="7" spans="1:11" x14ac:dyDescent="0.2">
      <c r="A7" s="28" t="s">
        <v>445</v>
      </c>
      <c r="B7" s="87" t="s">
        <v>213</v>
      </c>
      <c r="C7" s="9" t="s">
        <v>1747</v>
      </c>
      <c r="D7" s="9" t="str">
        <f t="shared" si="0"/>
        <v>N/A</v>
      </c>
      <c r="E7" s="9">
        <v>0</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v>65.384615385000004</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v>9.6153846154</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v>25</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v>0</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v>0</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v>100</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v>0</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v>100</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v>100</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v>100</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v>0</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v>99.038461538000007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v>100</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v>100</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v>57.692307692</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v>42.307692308</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v>0</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v>100</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v>100</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v>100</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v>1.9230769231</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v>98.076923077000004</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v>67.307692308</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v>30.769230769</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5</v>
      </c>
      <c r="D6" s="46" t="s">
        <v>213</v>
      </c>
      <c r="E6" s="29">
        <v>7</v>
      </c>
      <c r="F6" s="46" t="s">
        <v>213</v>
      </c>
      <c r="G6" s="29">
        <v>7</v>
      </c>
      <c r="H6" s="46" t="s">
        <v>213</v>
      </c>
      <c r="I6" s="133" t="s">
        <v>213</v>
      </c>
      <c r="J6" s="133" t="s">
        <v>213</v>
      </c>
      <c r="K6" s="46" t="s">
        <v>213</v>
      </c>
      <c r="L6" s="46" t="s">
        <v>213</v>
      </c>
    </row>
    <row r="7" spans="1:12" x14ac:dyDescent="0.2">
      <c r="A7" s="3" t="s">
        <v>17</v>
      </c>
      <c r="B7" s="32" t="s">
        <v>213</v>
      </c>
      <c r="C7" s="33">
        <v>871110</v>
      </c>
      <c r="D7" s="84" t="str">
        <f>IF($B7="N/A","N/A",IF(C7&gt;10,"No",IF(C7&lt;-10,"No","Yes")))</f>
        <v>N/A</v>
      </c>
      <c r="E7" s="33">
        <v>963530</v>
      </c>
      <c r="F7" s="84" t="str">
        <f>IF($B7="N/A","N/A",IF(E7&gt;10,"No",IF(E7&lt;-10,"No","Yes")))</f>
        <v>N/A</v>
      </c>
      <c r="G7" s="33">
        <v>1051016</v>
      </c>
      <c r="H7" s="84" t="str">
        <f>IF($B7="N/A","N/A",IF(G7&gt;10,"No",IF(G7&lt;-10,"No","Yes")))</f>
        <v>N/A</v>
      </c>
      <c r="I7" s="85">
        <v>10.61</v>
      </c>
      <c r="J7" s="85">
        <v>9.08</v>
      </c>
      <c r="K7" s="86" t="s">
        <v>739</v>
      </c>
      <c r="L7" s="34" t="str">
        <f>IF(J7="Div by 0", "N/A", IF(K7="N/A","N/A", IF(J7&gt;VALUE(MID(K7,1,2)), "No", IF(J7&lt;-1*VALUE(MID(K7,1,2)), "No", "Yes"))))</f>
        <v>Yes</v>
      </c>
    </row>
    <row r="8" spans="1:12" x14ac:dyDescent="0.2">
      <c r="A8" s="3" t="s">
        <v>58</v>
      </c>
      <c r="B8" s="37" t="s">
        <v>213</v>
      </c>
      <c r="C8" s="49">
        <v>3607349748</v>
      </c>
      <c r="D8" s="46" t="str">
        <f>IF($B8="N/A","N/A",IF(C8&gt;10,"No",IF(C8&lt;-10,"No","Yes")))</f>
        <v>N/A</v>
      </c>
      <c r="E8" s="49">
        <v>3700906349</v>
      </c>
      <c r="F8" s="46" t="str">
        <f>IF($B8="N/A","N/A",IF(E8&gt;10,"No",IF(E8&lt;-10,"No","Yes")))</f>
        <v>N/A</v>
      </c>
      <c r="G8" s="49">
        <v>3795513838</v>
      </c>
      <c r="H8" s="46" t="str">
        <f>IF($B8="N/A","N/A",IF(G8&gt;10,"No",IF(G8&lt;-10,"No","Yes")))</f>
        <v>N/A</v>
      </c>
      <c r="I8" s="12">
        <v>2.593</v>
      </c>
      <c r="J8" s="12">
        <v>2.556</v>
      </c>
      <c r="K8" s="47" t="s">
        <v>739</v>
      </c>
      <c r="L8" s="9" t="str">
        <f>IF(J8="Div by 0", "N/A", IF(K8="N/A","N/A", IF(J8&gt;VALUE(MID(K8,1,2)), "No", IF(J8&lt;-1*VALUE(MID(K8,1,2)), "No", "Yes"))))</f>
        <v>Yes</v>
      </c>
    </row>
    <row r="9" spans="1:12" x14ac:dyDescent="0.2">
      <c r="A9" s="61" t="s">
        <v>944</v>
      </c>
      <c r="B9" s="9" t="s">
        <v>213</v>
      </c>
      <c r="C9" s="8">
        <v>8.1140154516000003</v>
      </c>
      <c r="D9" s="46" t="str">
        <f>IF($B9="N/A","N/A",IF(C9&gt;10,"No",IF(C9&lt;-10,"No","Yes")))</f>
        <v>N/A</v>
      </c>
      <c r="E9" s="8">
        <v>8.3336273909000003</v>
      </c>
      <c r="F9" s="46" t="str">
        <f>IF($B9="N/A","N/A",IF(E9&gt;10,"No",IF(E9&lt;-10,"No","Yes")))</f>
        <v>N/A</v>
      </c>
      <c r="G9" s="8">
        <v>9.1061411054000008</v>
      </c>
      <c r="H9" s="46" t="str">
        <f>IF($B9="N/A","N/A",IF(G9&gt;10,"No",IF(G9&lt;-10,"No","Yes")))</f>
        <v>N/A</v>
      </c>
      <c r="I9" s="12">
        <v>2.7069999999999999</v>
      </c>
      <c r="J9" s="12">
        <v>9.27</v>
      </c>
      <c r="K9" s="9" t="s">
        <v>213</v>
      </c>
      <c r="L9" s="9" t="str">
        <f>IF(J9="Div by 0", "N/A", IF(K9="N/A","N/A", IF(J9&gt;VALUE(MID(K9,1,2)), "No", IF(J9&lt;-1*VALUE(MID(K9,1,2)), "No", "Yes"))))</f>
        <v>N/A</v>
      </c>
    </row>
    <row r="10" spans="1:12" x14ac:dyDescent="0.2">
      <c r="A10" s="61" t="s">
        <v>945</v>
      </c>
      <c r="B10" s="9" t="s">
        <v>213</v>
      </c>
      <c r="C10" s="8">
        <v>5.5639356683000001</v>
      </c>
      <c r="D10" s="46" t="str">
        <f t="shared" ref="D10:D19" si="0">IF($B10="N/A","N/A",IF(C10&gt;10,"No",IF(C10&lt;-10,"No","Yes")))</f>
        <v>N/A</v>
      </c>
      <c r="E10" s="8">
        <v>8.3375712224999994</v>
      </c>
      <c r="F10" s="46" t="str">
        <f t="shared" ref="F10:F19" si="1">IF($B10="N/A","N/A",IF(E10&gt;10,"No",IF(E10&lt;-10,"No","Yes")))</f>
        <v>N/A</v>
      </c>
      <c r="G10" s="8">
        <v>9.0245058114999992</v>
      </c>
      <c r="H10" s="46" t="str">
        <f t="shared" ref="H10:H19" si="2">IF($B10="N/A","N/A",IF(G10&gt;10,"No",IF(G10&lt;-10,"No","Yes")))</f>
        <v>N/A</v>
      </c>
      <c r="I10" s="12">
        <v>49.85</v>
      </c>
      <c r="J10" s="12">
        <v>8.2390000000000008</v>
      </c>
      <c r="K10" s="9" t="s">
        <v>213</v>
      </c>
      <c r="L10" s="9" t="str">
        <f t="shared" ref="L10:L26" si="3">IF(J10="Div by 0", "N/A", IF(K10="N/A","N/A", IF(J10&gt;VALUE(MID(K10,1,2)), "No", IF(J10&lt;-1*VALUE(MID(K10,1,2)), "No", "Yes"))))</f>
        <v>N/A</v>
      </c>
    </row>
    <row r="11" spans="1:12" x14ac:dyDescent="0.2">
      <c r="A11" s="61" t="s">
        <v>946</v>
      </c>
      <c r="B11" s="9" t="s">
        <v>213</v>
      </c>
      <c r="C11" s="8">
        <v>8.0975996143</v>
      </c>
      <c r="D11" s="46" t="str">
        <f t="shared" si="0"/>
        <v>N/A</v>
      </c>
      <c r="E11" s="8">
        <v>8.2952269259999998</v>
      </c>
      <c r="F11" s="46" t="str">
        <f t="shared" si="1"/>
        <v>N/A</v>
      </c>
      <c r="G11" s="8">
        <v>9.4140336588999993</v>
      </c>
      <c r="H11" s="46" t="str">
        <f t="shared" si="2"/>
        <v>N/A</v>
      </c>
      <c r="I11" s="12">
        <v>2.4409999999999998</v>
      </c>
      <c r="J11" s="12">
        <v>13.49</v>
      </c>
      <c r="K11" s="9" t="s">
        <v>213</v>
      </c>
      <c r="L11" s="9" t="str">
        <f t="shared" si="3"/>
        <v>N/A</v>
      </c>
    </row>
    <row r="12" spans="1:12" x14ac:dyDescent="0.2">
      <c r="A12" s="61" t="s">
        <v>947</v>
      </c>
      <c r="B12" s="9" t="s">
        <v>213</v>
      </c>
      <c r="C12" s="8">
        <v>6.8877640000000002E-4</v>
      </c>
      <c r="D12" s="46" t="str">
        <f t="shared" si="0"/>
        <v>N/A</v>
      </c>
      <c r="E12" s="8">
        <v>0</v>
      </c>
      <c r="F12" s="46" t="str">
        <f t="shared" si="1"/>
        <v>N/A</v>
      </c>
      <c r="G12" s="8">
        <v>0</v>
      </c>
      <c r="H12" s="46" t="str">
        <f t="shared" si="2"/>
        <v>N/A</v>
      </c>
      <c r="I12" s="12">
        <v>-100</v>
      </c>
      <c r="J12" s="12" t="s">
        <v>1747</v>
      </c>
      <c r="K12" s="9" t="s">
        <v>213</v>
      </c>
      <c r="L12" s="9" t="str">
        <f t="shared" si="3"/>
        <v>N/A</v>
      </c>
    </row>
    <row r="13" spans="1:12" x14ac:dyDescent="0.2">
      <c r="A13" s="61" t="s">
        <v>948</v>
      </c>
      <c r="B13" s="11" t="s">
        <v>213</v>
      </c>
      <c r="C13" s="8">
        <v>44.547760902999997</v>
      </c>
      <c r="D13" s="46" t="str">
        <f t="shared" si="0"/>
        <v>N/A</v>
      </c>
      <c r="E13" s="8">
        <v>75.025686797999995</v>
      </c>
      <c r="F13" s="46" t="str">
        <f t="shared" si="1"/>
        <v>N/A</v>
      </c>
      <c r="G13" s="8">
        <v>72.455319423999995</v>
      </c>
      <c r="H13" s="46" t="str">
        <f t="shared" si="2"/>
        <v>N/A</v>
      </c>
      <c r="I13" s="12">
        <v>68.42</v>
      </c>
      <c r="J13" s="12">
        <v>-3.43</v>
      </c>
      <c r="K13" s="9" t="s">
        <v>213</v>
      </c>
      <c r="L13" s="9" t="str">
        <f t="shared" si="3"/>
        <v>N/A</v>
      </c>
    </row>
    <row r="14" spans="1:12" ht="12.75" customHeight="1" x14ac:dyDescent="0.2">
      <c r="A14" s="61" t="s">
        <v>949</v>
      </c>
      <c r="B14" s="11" t="s">
        <v>213</v>
      </c>
      <c r="C14" s="8">
        <v>0.23051049809999999</v>
      </c>
      <c r="D14" s="46" t="str">
        <f t="shared" si="0"/>
        <v>N/A</v>
      </c>
      <c r="E14" s="8">
        <v>0</v>
      </c>
      <c r="F14" s="46" t="str">
        <f t="shared" si="1"/>
        <v>N/A</v>
      </c>
      <c r="G14" s="8">
        <v>0</v>
      </c>
      <c r="H14" s="46" t="str">
        <f t="shared" si="2"/>
        <v>N/A</v>
      </c>
      <c r="I14" s="12">
        <v>-100</v>
      </c>
      <c r="J14" s="12" t="s">
        <v>1747</v>
      </c>
      <c r="K14" s="9" t="s">
        <v>213</v>
      </c>
      <c r="L14" s="9" t="str">
        <f t="shared" si="3"/>
        <v>N/A</v>
      </c>
    </row>
    <row r="15" spans="1:12" x14ac:dyDescent="0.2">
      <c r="A15" s="61" t="s">
        <v>950</v>
      </c>
      <c r="B15" s="11" t="s">
        <v>213</v>
      </c>
      <c r="C15" s="8">
        <v>7.6913362999999997E-3</v>
      </c>
      <c r="D15" s="46" t="str">
        <f t="shared" si="0"/>
        <v>N/A</v>
      </c>
      <c r="E15" s="8">
        <v>0</v>
      </c>
      <c r="F15" s="46" t="str">
        <f t="shared" si="1"/>
        <v>N/A</v>
      </c>
      <c r="G15" s="8">
        <v>0</v>
      </c>
      <c r="H15" s="46" t="str">
        <f t="shared" si="2"/>
        <v>N/A</v>
      </c>
      <c r="I15" s="12">
        <v>-100</v>
      </c>
      <c r="J15" s="12" t="s">
        <v>1747</v>
      </c>
      <c r="K15" s="9" t="s">
        <v>213</v>
      </c>
      <c r="L15" s="9" t="str">
        <f t="shared" si="3"/>
        <v>N/A</v>
      </c>
    </row>
    <row r="16" spans="1:12" ht="12.75" customHeight="1" x14ac:dyDescent="0.2">
      <c r="A16" s="61" t="s">
        <v>951</v>
      </c>
      <c r="B16" s="11" t="s">
        <v>213</v>
      </c>
      <c r="C16" s="8">
        <v>33.437797752000002</v>
      </c>
      <c r="D16" s="46" t="str">
        <f t="shared" si="0"/>
        <v>N/A</v>
      </c>
      <c r="E16" s="8">
        <v>7.8876630999999992E-3</v>
      </c>
      <c r="F16" s="46" t="str">
        <f t="shared" si="1"/>
        <v>N/A</v>
      </c>
      <c r="G16" s="8">
        <v>0</v>
      </c>
      <c r="H16" s="46" t="str">
        <f t="shared" si="2"/>
        <v>N/A</v>
      </c>
      <c r="I16" s="12">
        <v>-100</v>
      </c>
      <c r="J16" s="12">
        <v>-100</v>
      </c>
      <c r="K16" s="9" t="s">
        <v>213</v>
      </c>
      <c r="L16" s="9" t="str">
        <f t="shared" si="3"/>
        <v>N/A</v>
      </c>
    </row>
    <row r="17" spans="1:12" ht="12.75" customHeight="1" x14ac:dyDescent="0.2">
      <c r="A17" s="4" t="s">
        <v>952</v>
      </c>
      <c r="B17" s="11" t="s">
        <v>213</v>
      </c>
      <c r="C17" s="8" t="s">
        <v>213</v>
      </c>
      <c r="D17" s="46" t="str">
        <f t="shared" si="0"/>
        <v>N/A</v>
      </c>
      <c r="E17" s="8">
        <v>83.371145682999995</v>
      </c>
      <c r="F17" s="46" t="str">
        <f t="shared" si="1"/>
        <v>N/A</v>
      </c>
      <c r="G17" s="8">
        <v>81.479825235999996</v>
      </c>
      <c r="H17" s="46" t="str">
        <f t="shared" si="2"/>
        <v>N/A</v>
      </c>
      <c r="I17" s="12" t="s">
        <v>213</v>
      </c>
      <c r="J17" s="12">
        <v>-2.27</v>
      </c>
      <c r="K17" s="9" t="s">
        <v>213</v>
      </c>
      <c r="L17" s="9" t="str">
        <f t="shared" si="3"/>
        <v>N/A</v>
      </c>
    </row>
    <row r="18" spans="1:12" ht="12.75" customHeight="1" x14ac:dyDescent="0.2">
      <c r="A18" s="4" t="s">
        <v>953</v>
      </c>
      <c r="B18" s="11" t="s">
        <v>213</v>
      </c>
      <c r="C18" s="8" t="s">
        <v>213</v>
      </c>
      <c r="D18" s="46" t="str">
        <f t="shared" si="0"/>
        <v>N/A</v>
      </c>
      <c r="E18" s="8">
        <v>8.2952269259999998</v>
      </c>
      <c r="F18" s="46" t="str">
        <f t="shared" si="1"/>
        <v>N/A</v>
      </c>
      <c r="G18" s="8">
        <v>9.4140336588999993</v>
      </c>
      <c r="H18" s="46" t="str">
        <f t="shared" si="2"/>
        <v>N/A</v>
      </c>
      <c r="I18" s="12" t="s">
        <v>213</v>
      </c>
      <c r="J18" s="12">
        <v>13.49</v>
      </c>
      <c r="K18" s="9" t="s">
        <v>213</v>
      </c>
      <c r="L18" s="9" t="str">
        <f t="shared" si="3"/>
        <v>N/A</v>
      </c>
    </row>
    <row r="19" spans="1:12" ht="12.75" customHeight="1" x14ac:dyDescent="0.2">
      <c r="A19" s="18" t="s">
        <v>132</v>
      </c>
      <c r="B19" s="1" t="s">
        <v>213</v>
      </c>
      <c r="C19" s="38">
        <v>2411</v>
      </c>
      <c r="D19" s="46" t="str">
        <f t="shared" si="0"/>
        <v>N/A</v>
      </c>
      <c r="E19" s="38">
        <v>34340</v>
      </c>
      <c r="F19" s="46" t="str">
        <f t="shared" si="1"/>
        <v>N/A</v>
      </c>
      <c r="G19" s="38">
        <v>58422</v>
      </c>
      <c r="H19" s="46" t="str">
        <f t="shared" si="2"/>
        <v>N/A</v>
      </c>
      <c r="I19" s="12">
        <v>1324</v>
      </c>
      <c r="J19" s="12">
        <v>70.13</v>
      </c>
      <c r="K19" s="38" t="s">
        <v>213</v>
      </c>
      <c r="L19" s="9" t="str">
        <f t="shared" si="3"/>
        <v>N/A</v>
      </c>
    </row>
    <row r="20" spans="1:12" ht="12.75" customHeight="1" x14ac:dyDescent="0.2">
      <c r="A20" s="18" t="s">
        <v>133</v>
      </c>
      <c r="B20" s="50" t="s">
        <v>276</v>
      </c>
      <c r="C20" s="8">
        <v>0.27677331220000001</v>
      </c>
      <c r="D20" s="46" t="str">
        <f>IF($B20="N/A","N/A",IF(C20&gt;=2,"No",IF(C20&lt;0,"No","Yes")))</f>
        <v>Yes</v>
      </c>
      <c r="E20" s="8">
        <v>3.5639782882</v>
      </c>
      <c r="F20" s="46" t="str">
        <f>IF($B20="N/A","N/A",IF(E20&gt;=2,"No",IF(E20&lt;0,"No","Yes")))</f>
        <v>No</v>
      </c>
      <c r="G20" s="8">
        <v>5.5586213721000002</v>
      </c>
      <c r="H20" s="46" t="str">
        <f>IF($B20="N/A","N/A",IF(G20&gt;=2,"No",IF(G20&lt;0,"No","Yes")))</f>
        <v>No</v>
      </c>
      <c r="I20" s="12">
        <v>1188</v>
      </c>
      <c r="J20" s="12">
        <v>55.97</v>
      </c>
      <c r="K20" s="9" t="s">
        <v>213</v>
      </c>
      <c r="L20" s="9" t="str">
        <f t="shared" si="3"/>
        <v>N/A</v>
      </c>
    </row>
    <row r="21" spans="1:12" ht="25.5" x14ac:dyDescent="0.2">
      <c r="A21" s="2" t="s">
        <v>134</v>
      </c>
      <c r="B21" s="50" t="s">
        <v>213</v>
      </c>
      <c r="C21" s="49">
        <v>3735626</v>
      </c>
      <c r="D21" s="46" t="str">
        <f t="shared" ref="D21:D26" si="4">IF($B21="N/A","N/A",IF(C21&gt;10,"No",IF(C21&lt;-10,"No","Yes")))</f>
        <v>N/A</v>
      </c>
      <c r="E21" s="49">
        <v>33733411</v>
      </c>
      <c r="F21" s="46" t="str">
        <f t="shared" ref="F21:F26" si="5">IF($B21="N/A","N/A",IF(E21&gt;10,"No",IF(E21&lt;-10,"No","Yes")))</f>
        <v>N/A</v>
      </c>
      <c r="G21" s="49">
        <v>74793560</v>
      </c>
      <c r="H21" s="46" t="str">
        <f t="shared" ref="H21:H26" si="6">IF($B21="N/A","N/A",IF(G21&gt;10,"No",IF(G21&lt;-10,"No","Yes")))</f>
        <v>N/A</v>
      </c>
      <c r="I21" s="12">
        <v>803</v>
      </c>
      <c r="J21" s="12">
        <v>121.7</v>
      </c>
      <c r="K21" s="9" t="s">
        <v>213</v>
      </c>
      <c r="L21" s="9" t="str">
        <f t="shared" si="3"/>
        <v>N/A</v>
      </c>
    </row>
    <row r="22" spans="1:12" ht="25.5" x14ac:dyDescent="0.2">
      <c r="A22" s="2" t="s">
        <v>1708</v>
      </c>
      <c r="B22" s="50" t="s">
        <v>213</v>
      </c>
      <c r="C22" s="49">
        <v>1549.4093737000001</v>
      </c>
      <c r="D22" s="46" t="str">
        <f t="shared" si="4"/>
        <v>N/A</v>
      </c>
      <c r="E22" s="49">
        <v>982.33578917</v>
      </c>
      <c r="F22" s="46" t="str">
        <f t="shared" si="5"/>
        <v>N/A</v>
      </c>
      <c r="G22" s="49">
        <v>1280.2293655999999</v>
      </c>
      <c r="H22" s="46" t="str">
        <f t="shared" si="6"/>
        <v>N/A</v>
      </c>
      <c r="I22" s="12">
        <v>-36.6</v>
      </c>
      <c r="J22" s="12">
        <v>30.33</v>
      </c>
      <c r="K22" s="9" t="s">
        <v>213</v>
      </c>
      <c r="L22" s="9" t="str">
        <f t="shared" si="3"/>
        <v>N/A</v>
      </c>
    </row>
    <row r="23" spans="1:12" ht="12.75" customHeight="1" x14ac:dyDescent="0.2">
      <c r="A23" s="18" t="s">
        <v>135</v>
      </c>
      <c r="B23" s="37" t="s">
        <v>213</v>
      </c>
      <c r="C23" s="1">
        <v>1210</v>
      </c>
      <c r="D23" s="46" t="str">
        <f t="shared" si="4"/>
        <v>N/A</v>
      </c>
      <c r="E23" s="1">
        <v>31183</v>
      </c>
      <c r="F23" s="46" t="str">
        <f t="shared" si="5"/>
        <v>N/A</v>
      </c>
      <c r="G23" s="1">
        <v>52249</v>
      </c>
      <c r="H23" s="46" t="str">
        <f t="shared" si="6"/>
        <v>N/A</v>
      </c>
      <c r="I23" s="12">
        <v>2477</v>
      </c>
      <c r="J23" s="12">
        <v>67.56</v>
      </c>
      <c r="K23" s="38" t="s">
        <v>213</v>
      </c>
      <c r="L23" s="9" t="str">
        <f t="shared" si="3"/>
        <v>N/A</v>
      </c>
    </row>
    <row r="24" spans="1:12" ht="12.75" customHeight="1" x14ac:dyDescent="0.2">
      <c r="A24" s="18" t="s">
        <v>136</v>
      </c>
      <c r="B24" s="37" t="s">
        <v>213</v>
      </c>
      <c r="C24" s="13">
        <v>0.13890323839999999</v>
      </c>
      <c r="D24" s="46" t="str">
        <f t="shared" si="4"/>
        <v>N/A</v>
      </c>
      <c r="E24" s="13">
        <v>3.2363289156000001</v>
      </c>
      <c r="F24" s="46" t="str">
        <f t="shared" si="5"/>
        <v>N/A</v>
      </c>
      <c r="G24" s="13">
        <v>4.9712849281000002</v>
      </c>
      <c r="H24" s="46" t="str">
        <f t="shared" si="6"/>
        <v>N/A</v>
      </c>
      <c r="I24" s="12">
        <v>2230</v>
      </c>
      <c r="J24" s="12">
        <v>53.61</v>
      </c>
      <c r="K24" s="9" t="s">
        <v>213</v>
      </c>
      <c r="L24" s="9" t="str">
        <f t="shared" si="3"/>
        <v>N/A</v>
      </c>
    </row>
    <row r="25" spans="1:12" ht="25.5" x14ac:dyDescent="0.2">
      <c r="A25" s="2" t="s">
        <v>137</v>
      </c>
      <c r="B25" s="37" t="s">
        <v>213</v>
      </c>
      <c r="C25" s="14">
        <v>3714077</v>
      </c>
      <c r="D25" s="46" t="str">
        <f t="shared" si="4"/>
        <v>N/A</v>
      </c>
      <c r="E25" s="14">
        <v>33668016</v>
      </c>
      <c r="F25" s="46" t="str">
        <f t="shared" si="5"/>
        <v>N/A</v>
      </c>
      <c r="G25" s="14">
        <v>74679068</v>
      </c>
      <c r="H25" s="46" t="str">
        <f t="shared" si="6"/>
        <v>N/A</v>
      </c>
      <c r="I25" s="12">
        <v>806.5</v>
      </c>
      <c r="J25" s="12">
        <v>121.8</v>
      </c>
      <c r="K25" s="9" t="s">
        <v>213</v>
      </c>
      <c r="L25" s="9" t="str">
        <f t="shared" si="3"/>
        <v>N/A</v>
      </c>
    </row>
    <row r="26" spans="1:12" ht="25.5" x14ac:dyDescent="0.2">
      <c r="A26" s="2" t="s">
        <v>954</v>
      </c>
      <c r="B26" s="37" t="s">
        <v>213</v>
      </c>
      <c r="C26" s="14">
        <v>3069.4851239999998</v>
      </c>
      <c r="D26" s="46" t="str">
        <f t="shared" si="4"/>
        <v>N/A</v>
      </c>
      <c r="E26" s="14">
        <v>1079.6913703</v>
      </c>
      <c r="F26" s="46" t="str">
        <f t="shared" si="5"/>
        <v>N/A</v>
      </c>
      <c r="G26" s="14">
        <v>1429.2918142000001</v>
      </c>
      <c r="H26" s="46" t="str">
        <f t="shared" si="6"/>
        <v>N/A</v>
      </c>
      <c r="I26" s="12">
        <v>-64.8</v>
      </c>
      <c r="J26" s="12">
        <v>32.380000000000003</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P3" sqref="P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868699</v>
      </c>
      <c r="D6" s="46" t="str">
        <f>IF($B6="N/A","N/A",IF(C6&gt;10,"No",IF(C6&lt;-10,"No","Yes")))</f>
        <v>N/A</v>
      </c>
      <c r="E6" s="38">
        <v>929190</v>
      </c>
      <c r="F6" s="46" t="str">
        <f>IF($B6="N/A","N/A",IF(E6&gt;10,"No",IF(E6&lt;-10,"No","Yes")))</f>
        <v>N/A</v>
      </c>
      <c r="G6" s="38">
        <v>992594</v>
      </c>
      <c r="H6" s="46" t="str">
        <f>IF($B6="N/A","N/A",IF(G6&gt;10,"No",IF(G6&lt;-10,"No","Yes")))</f>
        <v>N/A</v>
      </c>
      <c r="I6" s="12">
        <v>6.9630000000000001</v>
      </c>
      <c r="J6" s="12">
        <v>6.8239999999999998</v>
      </c>
      <c r="K6" s="52" t="s">
        <v>739</v>
      </c>
      <c r="L6" s="9" t="str">
        <f>IF(J6="Div by 0", "N/A", IF(K6="N/A","N/A", IF(J6&gt;VALUE(MID(K6,1,2)), "No", IF(J6&lt;-1*VALUE(MID(K6,1,2)), "No", "Yes"))))</f>
        <v>Yes</v>
      </c>
    </row>
    <row r="7" spans="1:14" x14ac:dyDescent="0.2">
      <c r="A7" s="18" t="s">
        <v>59</v>
      </c>
      <c r="B7" s="38" t="s">
        <v>213</v>
      </c>
      <c r="C7" s="38">
        <v>677933.07</v>
      </c>
      <c r="D7" s="46" t="str">
        <f>IF($B7="N/A","N/A",IF(C7&gt;10,"No",IF(C7&lt;-10,"No","Yes")))</f>
        <v>N/A</v>
      </c>
      <c r="E7" s="38">
        <v>739969.85</v>
      </c>
      <c r="F7" s="46" t="str">
        <f>IF($B7="N/A","N/A",IF(E7&gt;10,"No",IF(E7&lt;-10,"No","Yes")))</f>
        <v>N/A</v>
      </c>
      <c r="G7" s="38">
        <v>763293.34</v>
      </c>
      <c r="H7" s="46" t="str">
        <f>IF($B7="N/A","N/A",IF(G7&gt;10,"No",IF(G7&lt;-10,"No","Yes")))</f>
        <v>N/A</v>
      </c>
      <c r="I7" s="12">
        <v>9.1509999999999998</v>
      </c>
      <c r="J7" s="12">
        <v>3.1520000000000001</v>
      </c>
      <c r="K7" s="52" t="s">
        <v>740</v>
      </c>
      <c r="L7" s="9" t="str">
        <f>IF(J7="Div by 0", "N/A", IF(K7="N/A","N/A", IF(J7&gt;VALUE(MID(K7,1,2)), "No", IF(J7&lt;-1*VALUE(MID(K7,1,2)), "No", "Yes"))))</f>
        <v>Yes</v>
      </c>
    </row>
    <row r="8" spans="1:14" x14ac:dyDescent="0.2">
      <c r="A8" s="72" t="s">
        <v>143</v>
      </c>
      <c r="B8" s="38" t="s">
        <v>213</v>
      </c>
      <c r="C8" s="38">
        <v>120470</v>
      </c>
      <c r="D8" s="46" t="str">
        <f>IF($B8="N/A","N/A",IF(C8&gt;10,"No",IF(C8&lt;-10,"No","Yes")))</f>
        <v>N/A</v>
      </c>
      <c r="E8" s="38">
        <v>117558</v>
      </c>
      <c r="F8" s="46" t="str">
        <f>IF($B8="N/A","N/A",IF(E8&gt;10,"No",IF(E8&lt;-10,"No","Yes")))</f>
        <v>N/A</v>
      </c>
      <c r="G8" s="38">
        <v>110312</v>
      </c>
      <c r="H8" s="46" t="str">
        <f>IF($B8="N/A","N/A",IF(G8&gt;10,"No",IF(G8&lt;-10,"No","Yes")))</f>
        <v>N/A</v>
      </c>
      <c r="I8" s="12">
        <v>-2.42</v>
      </c>
      <c r="J8" s="12">
        <v>-6.16</v>
      </c>
      <c r="K8" s="38" t="s">
        <v>213</v>
      </c>
      <c r="L8" s="9" t="str">
        <f>IF(J8="Div by 0", "N/A", IF(K8="N/A","N/A", IF(J8&gt;VALUE(MID(K8,1,2)), "No", IF(J8&lt;-1*VALUE(MID(K8,1,2)), "No", "Yes"))))</f>
        <v>N/A</v>
      </c>
    </row>
    <row r="9" spans="1:14" x14ac:dyDescent="0.2">
      <c r="A9" s="18" t="s">
        <v>681</v>
      </c>
      <c r="B9" s="38" t="s">
        <v>213</v>
      </c>
      <c r="C9" s="38">
        <v>120347</v>
      </c>
      <c r="D9" s="46" t="str">
        <f t="shared" ref="D9:D11" si="0">IF($B9="N/A","N/A",IF(C9&gt;10,"No",IF(C9&lt;-10,"No","Yes")))</f>
        <v>N/A</v>
      </c>
      <c r="E9" s="38">
        <v>116875</v>
      </c>
      <c r="F9" s="46" t="str">
        <f t="shared" ref="F9:F11" si="1">IF($B9="N/A","N/A",IF(E9&gt;10,"No",IF(E9&lt;-10,"No","Yes")))</f>
        <v>N/A</v>
      </c>
      <c r="G9" s="38">
        <v>108006</v>
      </c>
      <c r="H9" s="46" t="str">
        <f t="shared" ref="H9:H11" si="2">IF($B9="N/A","N/A",IF(G9&gt;10,"No",IF(G9&lt;-10,"No","Yes")))</f>
        <v>N/A</v>
      </c>
      <c r="I9" s="12">
        <v>-2.88</v>
      </c>
      <c r="J9" s="12">
        <v>-7.59</v>
      </c>
      <c r="K9" s="38" t="s">
        <v>213</v>
      </c>
      <c r="L9" s="9" t="str">
        <f t="shared" ref="L9:L11" si="3">IF(J9="Div by 0", "N/A", IF(K9="N/A","N/A", IF(J9&gt;VALUE(MID(K9,1,2)), "No", IF(J9&lt;-1*VALUE(MID(K9,1,2)), "No", "Yes"))))</f>
        <v>N/A</v>
      </c>
    </row>
    <row r="10" spans="1:14" x14ac:dyDescent="0.2">
      <c r="A10" s="18" t="s">
        <v>425</v>
      </c>
      <c r="B10" s="38" t="s">
        <v>213</v>
      </c>
      <c r="C10" s="38">
        <v>123</v>
      </c>
      <c r="D10" s="46" t="str">
        <f t="shared" si="0"/>
        <v>N/A</v>
      </c>
      <c r="E10" s="38">
        <v>683</v>
      </c>
      <c r="F10" s="46" t="str">
        <f t="shared" si="1"/>
        <v>N/A</v>
      </c>
      <c r="G10" s="38">
        <v>2306</v>
      </c>
      <c r="H10" s="46" t="str">
        <f t="shared" si="2"/>
        <v>N/A</v>
      </c>
      <c r="I10" s="12">
        <v>455.3</v>
      </c>
      <c r="J10" s="12">
        <v>237.6</v>
      </c>
      <c r="K10" s="38" t="s">
        <v>213</v>
      </c>
      <c r="L10" s="9" t="str">
        <f t="shared" si="3"/>
        <v>N/A</v>
      </c>
    </row>
    <row r="11" spans="1:14" x14ac:dyDescent="0.2">
      <c r="A11" s="18" t="s">
        <v>169</v>
      </c>
      <c r="B11" s="38" t="s">
        <v>213</v>
      </c>
      <c r="C11" s="8">
        <v>13.867864472999999</v>
      </c>
      <c r="D11" s="46" t="str">
        <f t="shared" si="0"/>
        <v>N/A</v>
      </c>
      <c r="E11" s="8">
        <v>12.651664352999999</v>
      </c>
      <c r="F11" s="46" t="str">
        <f t="shared" si="1"/>
        <v>N/A</v>
      </c>
      <c r="G11" s="8">
        <v>11.11350663</v>
      </c>
      <c r="H11" s="46" t="str">
        <f t="shared" si="2"/>
        <v>N/A</v>
      </c>
      <c r="I11" s="12">
        <v>-8.77</v>
      </c>
      <c r="J11" s="12">
        <v>-12.2</v>
      </c>
      <c r="K11" s="38" t="s">
        <v>213</v>
      </c>
      <c r="L11" s="9" t="str">
        <f t="shared" si="3"/>
        <v>N/A</v>
      </c>
    </row>
    <row r="12" spans="1:14" x14ac:dyDescent="0.2">
      <c r="A12" s="18" t="s">
        <v>144</v>
      </c>
      <c r="B12" s="38" t="s">
        <v>213</v>
      </c>
      <c r="C12" s="38">
        <v>65839.25</v>
      </c>
      <c r="D12" s="46" t="str">
        <f>IF($B12="N/A","N/A",IF(C12&gt;10,"No",IF(C12&lt;-10,"No","Yes")))</f>
        <v>N/A</v>
      </c>
      <c r="E12" s="38">
        <v>68135.583333000002</v>
      </c>
      <c r="F12" s="46" t="str">
        <f>IF($B12="N/A","N/A",IF(E12&gt;10,"No",IF(E12&lt;-10,"No","Yes")))</f>
        <v>N/A</v>
      </c>
      <c r="G12" s="38">
        <v>63581.666666999998</v>
      </c>
      <c r="H12" s="46" t="str">
        <f>IF($B12="N/A","N/A",IF(G12&gt;10,"No",IF(G12&lt;-10,"No","Yes")))</f>
        <v>N/A</v>
      </c>
      <c r="I12" s="12">
        <v>3.488</v>
      </c>
      <c r="J12" s="12">
        <v>-6.68</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96.858534305000006</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3.1298798904999998</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1.15858045E-2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31182</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3.1414656948999999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86.963632864999994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39.734462190000002</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14.796998267999999</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8.0174459599999998E-2</v>
      </c>
      <c r="H21" s="78" t="str">
        <f t="shared" si="7"/>
        <v>N/A</v>
      </c>
      <c r="I21" s="12" t="s">
        <v>213</v>
      </c>
      <c r="J21" s="12" t="s">
        <v>213</v>
      </c>
      <c r="K21" s="77" t="s">
        <v>213</v>
      </c>
      <c r="L21" s="9" t="str">
        <f t="shared" si="4"/>
        <v>N/A</v>
      </c>
    </row>
    <row r="22" spans="1:14" x14ac:dyDescent="0.2">
      <c r="A22" s="2" t="s">
        <v>1715</v>
      </c>
      <c r="B22" s="50" t="s">
        <v>217</v>
      </c>
      <c r="C22" s="1">
        <v>4503</v>
      </c>
      <c r="D22" s="46" t="str">
        <f>IF($B22="N/A","N/A",IF(C22&gt;0,"No",IF(C22&lt;0,"No","Yes")))</f>
        <v>No</v>
      </c>
      <c r="E22" s="1">
        <v>5128</v>
      </c>
      <c r="F22" s="46" t="str">
        <f>IF($B22="N/A","N/A",IF(E22&gt;0,"No",IF(E22&lt;0,"No","Yes")))</f>
        <v>No</v>
      </c>
      <c r="G22" s="1">
        <v>8831</v>
      </c>
      <c r="H22" s="46" t="str">
        <f>IF($B22="N/A","N/A",IF(G22&gt;0,"No",IF(G22&lt;0,"No","Yes")))</f>
        <v>No</v>
      </c>
      <c r="I22" s="12">
        <v>13.88</v>
      </c>
      <c r="J22" s="12">
        <v>72.209999999999994</v>
      </c>
      <c r="K22" s="47" t="s">
        <v>213</v>
      </c>
      <c r="L22" s="9" t="str">
        <f t="shared" si="4"/>
        <v>N/A</v>
      </c>
    </row>
    <row r="23" spans="1:14" x14ac:dyDescent="0.2">
      <c r="A23" s="6" t="s">
        <v>145</v>
      </c>
      <c r="B23" s="50" t="s">
        <v>279</v>
      </c>
      <c r="C23" s="8">
        <v>1.0413273182</v>
      </c>
      <c r="D23" s="46" t="str">
        <f>IF($B23="N/A","N/A",IF(C23&gt;=10,"No",IF(C23&lt;0,"No","Yes")))</f>
        <v>Yes</v>
      </c>
      <c r="E23" s="8">
        <v>1.1080618603000001</v>
      </c>
      <c r="F23" s="46" t="str">
        <f>IF($B23="N/A","N/A",IF(E23&gt;=10,"No",IF(E23&lt;0,"No","Yes")))</f>
        <v>Yes</v>
      </c>
      <c r="G23" s="8">
        <v>1.7807885198</v>
      </c>
      <c r="H23" s="46" t="str">
        <f>IF($B23="N/A","N/A",IF(G23&gt;=10,"No",IF(G23&lt;0,"No","Yes")))</f>
        <v>Yes</v>
      </c>
      <c r="I23" s="12">
        <v>6.4089999999999998</v>
      </c>
      <c r="J23" s="12">
        <v>60.71</v>
      </c>
      <c r="K23" s="47" t="s">
        <v>213</v>
      </c>
      <c r="L23" s="9" t="str">
        <f t="shared" si="4"/>
        <v>N/A</v>
      </c>
    </row>
    <row r="24" spans="1:14" x14ac:dyDescent="0.2">
      <c r="A24" s="2" t="s">
        <v>426</v>
      </c>
      <c r="B24" s="37" t="s">
        <v>213</v>
      </c>
      <c r="C24" s="13">
        <v>73.612646474000002</v>
      </c>
      <c r="D24" s="78" t="str">
        <f t="shared" ref="D24:D27" si="8">IF($B24="N/A","N/A",IF(C24&gt;10,"No",IF(C24&lt;-10,"No","Yes")))</f>
        <v>N/A</v>
      </c>
      <c r="E24" s="13">
        <v>91.627816628000005</v>
      </c>
      <c r="F24" s="46" t="str">
        <f t="shared" ref="F24:F27" si="9">IF($B24="N/A","N/A",IF(E24&gt;10,"No",IF(E24&lt;-10,"No","Yes")))</f>
        <v>N/A</v>
      </c>
      <c r="G24" s="13">
        <v>92.000452590999998</v>
      </c>
      <c r="H24" s="46" t="str">
        <f t="shared" ref="H24:H27" si="10">IF($B24="N/A","N/A",IF(G24&gt;10,"No",IF(G24&lt;-10,"No","Yes")))</f>
        <v>N/A</v>
      </c>
      <c r="I24" s="12">
        <v>24.47</v>
      </c>
      <c r="J24" s="12">
        <v>0.40670000000000001</v>
      </c>
      <c r="K24" s="47" t="s">
        <v>213</v>
      </c>
      <c r="L24" s="9" t="str">
        <f t="shared" si="4"/>
        <v>N/A</v>
      </c>
    </row>
    <row r="25" spans="1:14" x14ac:dyDescent="0.2">
      <c r="A25" s="2" t="s">
        <v>427</v>
      </c>
      <c r="B25" s="37" t="s">
        <v>213</v>
      </c>
      <c r="C25" s="13">
        <v>1.503426929</v>
      </c>
      <c r="D25" s="78" t="str">
        <f t="shared" si="8"/>
        <v>N/A</v>
      </c>
      <c r="E25" s="13">
        <v>10.440947940999999</v>
      </c>
      <c r="F25" s="46" t="str">
        <f t="shared" si="9"/>
        <v>N/A</v>
      </c>
      <c r="G25" s="13">
        <v>3.0210454854000002</v>
      </c>
      <c r="H25" s="46" t="str">
        <f t="shared" si="10"/>
        <v>N/A</v>
      </c>
      <c r="I25" s="12">
        <v>594.5</v>
      </c>
      <c r="J25" s="12">
        <v>-71.099999999999994</v>
      </c>
      <c r="K25" s="47" t="s">
        <v>213</v>
      </c>
      <c r="L25" s="9" t="str">
        <f t="shared" si="4"/>
        <v>N/A</v>
      </c>
    </row>
    <row r="26" spans="1:14" x14ac:dyDescent="0.2">
      <c r="A26" s="2" t="s">
        <v>423</v>
      </c>
      <c r="B26" s="37" t="s">
        <v>213</v>
      </c>
      <c r="C26" s="13">
        <v>0.15476453679999999</v>
      </c>
      <c r="D26" s="78" t="str">
        <f t="shared" si="8"/>
        <v>N/A</v>
      </c>
      <c r="E26" s="13">
        <v>7.7700077699999995E-2</v>
      </c>
      <c r="F26" s="46" t="str">
        <f t="shared" si="9"/>
        <v>N/A</v>
      </c>
      <c r="G26" s="13">
        <v>9.6175605299999994E-2</v>
      </c>
      <c r="H26" s="46" t="str">
        <f t="shared" si="10"/>
        <v>N/A</v>
      </c>
      <c r="I26" s="12">
        <v>-49.8</v>
      </c>
      <c r="J26" s="12">
        <v>23.78</v>
      </c>
      <c r="K26" s="47" t="s">
        <v>213</v>
      </c>
      <c r="L26" s="9" t="str">
        <f t="shared" si="4"/>
        <v>N/A</v>
      </c>
    </row>
    <row r="27" spans="1:14" x14ac:dyDescent="0.2">
      <c r="A27" s="2" t="s">
        <v>424</v>
      </c>
      <c r="B27" s="37" t="s">
        <v>213</v>
      </c>
      <c r="C27" s="13">
        <v>3.2390006633000001</v>
      </c>
      <c r="D27" s="78" t="str">
        <f t="shared" si="8"/>
        <v>N/A</v>
      </c>
      <c r="E27" s="13">
        <v>3.0885780885999998</v>
      </c>
      <c r="F27" s="46" t="str">
        <f t="shared" si="9"/>
        <v>N/A</v>
      </c>
      <c r="G27" s="13">
        <v>2.2007241457000002</v>
      </c>
      <c r="H27" s="46" t="str">
        <f t="shared" si="10"/>
        <v>N/A</v>
      </c>
      <c r="I27" s="12">
        <v>-4.6399999999999997</v>
      </c>
      <c r="J27" s="12">
        <v>-28.7</v>
      </c>
      <c r="K27" s="47" t="s">
        <v>213</v>
      </c>
      <c r="L27" s="9" t="str">
        <f t="shared" si="4"/>
        <v>N/A</v>
      </c>
    </row>
    <row r="28" spans="1:14" x14ac:dyDescent="0.2">
      <c r="A28" s="2" t="s">
        <v>955</v>
      </c>
      <c r="B28" s="37" t="s">
        <v>213</v>
      </c>
      <c r="C28" s="74">
        <v>14.578006882</v>
      </c>
      <c r="D28" s="78" t="str">
        <f>IF($B28="N/A","N/A",IF(C28&gt;10,"No",IF(C28&lt;-10,"No","Yes")))</f>
        <v>N/A</v>
      </c>
      <c r="E28" s="74">
        <v>14.064292556</v>
      </c>
      <c r="F28" s="78" t="str">
        <f>IF($B28="N/A","N/A",IF(E28&gt;10,"No",IF(E28&lt;-10,"No","Yes")))</f>
        <v>N/A</v>
      </c>
      <c r="G28" s="74">
        <v>13.572215829999999</v>
      </c>
      <c r="H28" s="78" t="str">
        <f>IF($B28="N/A","N/A",IF(G28&gt;10,"No",IF(G28&lt;-10,"No","Yes")))</f>
        <v>N/A</v>
      </c>
      <c r="I28" s="12">
        <v>-3.52</v>
      </c>
      <c r="J28" s="12">
        <v>-3.5</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99.335443002000005</v>
      </c>
      <c r="D30" s="46" t="str">
        <f>IF($B30="N/A","N/A",IF(C30&gt;=98,"Yes","No"))</f>
        <v>Yes</v>
      </c>
      <c r="E30" s="13">
        <v>99.098354481000001</v>
      </c>
      <c r="F30" s="46" t="str">
        <f>IF($B30="N/A","N/A",IF(E30&gt;=98,"Yes","No"))</f>
        <v>Yes</v>
      </c>
      <c r="G30" s="13">
        <v>98.945591046999994</v>
      </c>
      <c r="H30" s="46" t="str">
        <f>IF($B30="N/A","N/A",IF(G30&gt;=98,"Yes","No"))</f>
        <v>Yes</v>
      </c>
      <c r="I30" s="12">
        <v>-0.23899999999999999</v>
      </c>
      <c r="J30" s="12">
        <v>-0.154</v>
      </c>
      <c r="K30" s="47" t="s">
        <v>740</v>
      </c>
      <c r="L30" s="9" t="str">
        <f t="shared" si="4"/>
        <v>Yes</v>
      </c>
    </row>
    <row r="31" spans="1:14" x14ac:dyDescent="0.2">
      <c r="A31" s="2" t="s">
        <v>18</v>
      </c>
      <c r="B31" s="50" t="s">
        <v>277</v>
      </c>
      <c r="C31" s="13">
        <v>100</v>
      </c>
      <c r="D31" s="46" t="str">
        <f>IF($B31="N/A","N/A",IF(C31&gt;=95,"Yes","No"))</f>
        <v>Yes</v>
      </c>
      <c r="E31" s="13">
        <v>100</v>
      </c>
      <c r="F31" s="46" t="str">
        <f>IF($B31="N/A","N/A",IF(E31&gt;=95,"Yes","No"))</f>
        <v>Yes</v>
      </c>
      <c r="G31" s="13">
        <v>99.999597015000006</v>
      </c>
      <c r="H31" s="46" t="str">
        <f>IF($B31="N/A","N/A",IF(G31&gt;=95,"Yes","No"))</f>
        <v>Yes</v>
      </c>
      <c r="I31" s="12">
        <v>0</v>
      </c>
      <c r="J31" s="12">
        <v>0</v>
      </c>
      <c r="K31" s="47" t="s">
        <v>740</v>
      </c>
      <c r="L31" s="9" t="str">
        <f t="shared" si="4"/>
        <v>Yes</v>
      </c>
    </row>
    <row r="32" spans="1:14" x14ac:dyDescent="0.2">
      <c r="A32" s="2" t="s">
        <v>23</v>
      </c>
      <c r="B32" s="37" t="s">
        <v>213</v>
      </c>
      <c r="C32" s="13">
        <v>69.017461745000006</v>
      </c>
      <c r="D32" s="46" t="str">
        <f t="shared" ref="D32:D37" si="11">IF($B32="N/A","N/A",IF(C32&gt;10,"No",IF(C32&lt;-10,"No","Yes")))</f>
        <v>N/A</v>
      </c>
      <c r="E32" s="13">
        <v>68.913031779999997</v>
      </c>
      <c r="F32" s="46" t="str">
        <f t="shared" ref="F32:F37" si="12">IF($B32="N/A","N/A",IF(E32&gt;10,"No",IF(E32&lt;-10,"No","Yes")))</f>
        <v>N/A</v>
      </c>
      <c r="G32" s="13">
        <v>68.405007484999999</v>
      </c>
      <c r="H32" s="46" t="str">
        <f t="shared" ref="H32:H37" si="13">IF($B32="N/A","N/A",IF(G32&gt;10,"No",IF(G32&lt;-10,"No","Yes")))</f>
        <v>N/A</v>
      </c>
      <c r="I32" s="12">
        <v>-0.151</v>
      </c>
      <c r="J32" s="12">
        <v>-0.73699999999999999</v>
      </c>
      <c r="K32" s="47" t="s">
        <v>740</v>
      </c>
      <c r="L32" s="9" t="str">
        <f t="shared" si="4"/>
        <v>Yes</v>
      </c>
    </row>
    <row r="33" spans="1:12" x14ac:dyDescent="0.2">
      <c r="A33" s="2" t="s">
        <v>24</v>
      </c>
      <c r="B33" s="37" t="s">
        <v>213</v>
      </c>
      <c r="C33" s="13">
        <v>13.558666466</v>
      </c>
      <c r="D33" s="46" t="str">
        <f t="shared" si="11"/>
        <v>N/A</v>
      </c>
      <c r="E33" s="13">
        <v>13.094846048999999</v>
      </c>
      <c r="F33" s="46" t="str">
        <f t="shared" si="12"/>
        <v>N/A</v>
      </c>
      <c r="G33" s="13">
        <v>12.840698210999999</v>
      </c>
      <c r="H33" s="46" t="str">
        <f t="shared" si="13"/>
        <v>N/A</v>
      </c>
      <c r="I33" s="12">
        <v>-3.42</v>
      </c>
      <c r="J33" s="12">
        <v>-1.94</v>
      </c>
      <c r="K33" s="47" t="s">
        <v>740</v>
      </c>
      <c r="L33" s="9" t="str">
        <f t="shared" si="4"/>
        <v>Yes</v>
      </c>
    </row>
    <row r="34" spans="1:12" x14ac:dyDescent="0.2">
      <c r="A34" s="2" t="s">
        <v>25</v>
      </c>
      <c r="B34" s="37" t="s">
        <v>213</v>
      </c>
      <c r="C34" s="13">
        <v>11.460241119000001</v>
      </c>
      <c r="D34" s="46" t="str">
        <f t="shared" si="11"/>
        <v>N/A</v>
      </c>
      <c r="E34" s="13">
        <v>11.229996018</v>
      </c>
      <c r="F34" s="46" t="str">
        <f t="shared" si="12"/>
        <v>N/A</v>
      </c>
      <c r="G34" s="13">
        <v>11.084189507</v>
      </c>
      <c r="H34" s="46" t="str">
        <f t="shared" si="13"/>
        <v>N/A</v>
      </c>
      <c r="I34" s="12">
        <v>-2.0099999999999998</v>
      </c>
      <c r="J34" s="12">
        <v>-1.3</v>
      </c>
      <c r="K34" s="47" t="s">
        <v>740</v>
      </c>
      <c r="L34" s="9" t="str">
        <f t="shared" si="4"/>
        <v>Yes</v>
      </c>
    </row>
    <row r="35" spans="1:12" x14ac:dyDescent="0.2">
      <c r="A35" s="2" t="s">
        <v>26</v>
      </c>
      <c r="B35" s="50" t="s">
        <v>213</v>
      </c>
      <c r="C35" s="13">
        <v>1.2785786561000001</v>
      </c>
      <c r="D35" s="11" t="str">
        <f t="shared" si="11"/>
        <v>N/A</v>
      </c>
      <c r="E35" s="13">
        <v>1.3716247483999999</v>
      </c>
      <c r="F35" s="11" t="str">
        <f t="shared" si="12"/>
        <v>N/A</v>
      </c>
      <c r="G35" s="13">
        <v>1.4453039208</v>
      </c>
      <c r="H35" s="11" t="str">
        <f t="shared" si="13"/>
        <v>N/A</v>
      </c>
      <c r="I35" s="12">
        <v>7.2770000000000001</v>
      </c>
      <c r="J35" s="12">
        <v>5.3719999999999999</v>
      </c>
      <c r="K35" s="50" t="s">
        <v>213</v>
      </c>
      <c r="L35" s="9" t="str">
        <f t="shared" si="4"/>
        <v>N/A</v>
      </c>
    </row>
    <row r="36" spans="1:12" x14ac:dyDescent="0.2">
      <c r="A36" s="2" t="s">
        <v>60</v>
      </c>
      <c r="B36" s="50" t="s">
        <v>213</v>
      </c>
      <c r="C36" s="13">
        <v>0.1931624187</v>
      </c>
      <c r="D36" s="11" t="str">
        <f t="shared" si="11"/>
        <v>N/A</v>
      </c>
      <c r="E36" s="13">
        <v>0.2296623941</v>
      </c>
      <c r="F36" s="11" t="str">
        <f t="shared" si="12"/>
        <v>N/A</v>
      </c>
      <c r="G36" s="13">
        <v>0.27030185550000002</v>
      </c>
      <c r="H36" s="11" t="str">
        <f t="shared" si="13"/>
        <v>N/A</v>
      </c>
      <c r="I36" s="12">
        <v>18.899999999999999</v>
      </c>
      <c r="J36" s="12">
        <v>17.7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4.4918895958</v>
      </c>
      <c r="D38" s="11" t="str">
        <f>IF($B38="N/A","N/A",IF(C38&gt;=5,"No",IF(C38&lt;0,"No","Yes")))</f>
        <v>Yes</v>
      </c>
      <c r="E38" s="13">
        <v>5.1608390103000001</v>
      </c>
      <c r="F38" s="11" t="str">
        <f>IF($B38="N/A","N/A",IF(E38&gt;=5,"No",IF(E38&lt;0,"No","Yes")))</f>
        <v>No</v>
      </c>
      <c r="G38" s="13">
        <v>5.9544990197000001</v>
      </c>
      <c r="H38" s="11" t="str">
        <f>IF($B38="N/A","N/A",IF(G38&gt;=5,"No",IF(G38&lt;0,"No","Yes")))</f>
        <v>No</v>
      </c>
      <c r="I38" s="12">
        <v>14.89</v>
      </c>
      <c r="J38" s="12">
        <v>15.38</v>
      </c>
      <c r="K38" s="47" t="s">
        <v>740</v>
      </c>
      <c r="L38" s="9" t="str">
        <f t="shared" si="4"/>
        <v>No</v>
      </c>
    </row>
    <row r="39" spans="1:12" x14ac:dyDescent="0.2">
      <c r="A39" s="2" t="s">
        <v>63</v>
      </c>
      <c r="B39" s="50" t="s">
        <v>213</v>
      </c>
      <c r="C39" s="13">
        <v>14.000821919</v>
      </c>
      <c r="D39" s="11" t="str">
        <f>IF($B39="N/A","N/A",IF(C39&gt;10,"No",IF(C39&lt;-10,"No","Yes")))</f>
        <v>N/A</v>
      </c>
      <c r="E39" s="13">
        <v>14.706787631999999</v>
      </c>
      <c r="F39" s="11" t="str">
        <f>IF($B39="N/A","N/A",IF(E39&gt;10,"No",IF(E39&lt;-10,"No","Yes")))</f>
        <v>N/A</v>
      </c>
      <c r="G39" s="13">
        <v>14.970773549</v>
      </c>
      <c r="H39" s="11" t="str">
        <f>IF($B39="N/A","N/A",IF(G39&gt;10,"No",IF(G39&lt;-10,"No","Yes")))</f>
        <v>N/A</v>
      </c>
      <c r="I39" s="12">
        <v>5.0419999999999998</v>
      </c>
      <c r="J39" s="12">
        <v>1.7949999999999999</v>
      </c>
      <c r="K39" s="50" t="s">
        <v>740</v>
      </c>
      <c r="L39" s="9" t="str">
        <f t="shared" si="4"/>
        <v>Yes</v>
      </c>
    </row>
    <row r="40" spans="1:12" x14ac:dyDescent="0.2">
      <c r="A40" s="2" t="s">
        <v>64</v>
      </c>
      <c r="B40" s="50" t="s">
        <v>213</v>
      </c>
      <c r="C40" s="13">
        <v>2.9919835560000001</v>
      </c>
      <c r="D40" s="11" t="str">
        <f>IF($B40="N/A","N/A",IF(C40&gt;10,"No",IF(C40&lt;-10,"No","Yes")))</f>
        <v>N/A</v>
      </c>
      <c r="E40" s="13">
        <v>2.7939174850000001</v>
      </c>
      <c r="F40" s="11" t="str">
        <f>IF($B40="N/A","N/A",IF(E40&gt;10,"No",IF(E40&lt;-10,"No","Yes")))</f>
        <v>N/A</v>
      </c>
      <c r="G40" s="13">
        <v>3.2395911143</v>
      </c>
      <c r="H40" s="11" t="str">
        <f>IF($B40="N/A","N/A",IF(G40&gt;10,"No",IF(G40&lt;-10,"No","Yes")))</f>
        <v>N/A</v>
      </c>
      <c r="I40" s="12">
        <v>-6.62</v>
      </c>
      <c r="J40" s="12">
        <v>15.95</v>
      </c>
      <c r="K40" s="47" t="s">
        <v>740</v>
      </c>
      <c r="L40" s="9" t="str">
        <f t="shared" si="4"/>
        <v>No</v>
      </c>
    </row>
    <row r="41" spans="1:12" x14ac:dyDescent="0.2">
      <c r="A41" s="3" t="s">
        <v>19</v>
      </c>
      <c r="B41" s="37" t="s">
        <v>281</v>
      </c>
      <c r="C41" s="8">
        <v>4.3344127252</v>
      </c>
      <c r="D41" s="46" t="str">
        <f>IF($B41="N/A","N/A",IF(C41&gt;8,"No",IF(C41&lt;2,"No","Yes")))</f>
        <v>Yes</v>
      </c>
      <c r="E41" s="8">
        <v>4.1073408022000004</v>
      </c>
      <c r="F41" s="46" t="str">
        <f>IF($B41="N/A","N/A",IF(E41&gt;8,"No",IF(E41&lt;2,"No","Yes")))</f>
        <v>Yes</v>
      </c>
      <c r="G41" s="8">
        <v>3.8272445732999998</v>
      </c>
      <c r="H41" s="46" t="str">
        <f>IF($B41="N/A","N/A",IF(G41&gt;8,"No",IF(G41&lt;2,"No","Yes")))</f>
        <v>Yes</v>
      </c>
      <c r="I41" s="12">
        <v>-5.24</v>
      </c>
      <c r="J41" s="12">
        <v>-6.82</v>
      </c>
      <c r="K41" s="47" t="s">
        <v>740</v>
      </c>
      <c r="L41" s="9" t="str">
        <f t="shared" si="4"/>
        <v>Yes</v>
      </c>
    </row>
    <row r="42" spans="1:12" x14ac:dyDescent="0.2">
      <c r="A42" s="3" t="s">
        <v>170</v>
      </c>
      <c r="B42" s="37" t="s">
        <v>213</v>
      </c>
      <c r="C42" s="8">
        <v>19.996109124</v>
      </c>
      <c r="D42" s="11" t="str">
        <f t="shared" ref="D42:D49" si="14">IF($B42="N/A","N/A",IF(C42&gt;10,"No",IF(C42&lt;-10,"No","Yes")))</f>
        <v>N/A</v>
      </c>
      <c r="E42" s="8">
        <v>19.716742538999998</v>
      </c>
      <c r="F42" s="11" t="str">
        <f t="shared" ref="F42:F49" si="15">IF($B42="N/A","N/A",IF(E42&gt;10,"No",IF(E42&lt;-10,"No","Yes")))</f>
        <v>N/A</v>
      </c>
      <c r="G42" s="8">
        <v>19.301849496999999</v>
      </c>
      <c r="H42" s="11" t="str">
        <f t="shared" ref="H42:H49" si="16">IF($B42="N/A","N/A",IF(G42&gt;10,"No",IF(G42&lt;-10,"No","Yes")))</f>
        <v>N/A</v>
      </c>
      <c r="I42" s="12">
        <v>-1.4</v>
      </c>
      <c r="J42" s="12">
        <v>-2.1</v>
      </c>
      <c r="K42" s="47" t="s">
        <v>740</v>
      </c>
      <c r="L42" s="9" t="str">
        <f>IF(J42="Div by 0", "N/A", IF(OR(J42="N/A",K42="N/A"),"N/A", IF(J42&gt;VALUE(MID(K42,1,2)), "No", IF(J42&lt;-1*VALUE(MID(K42,1,2)), "No", "Yes"))))</f>
        <v>Yes</v>
      </c>
    </row>
    <row r="43" spans="1:12" x14ac:dyDescent="0.2">
      <c r="A43" s="3" t="s">
        <v>171</v>
      </c>
      <c r="B43" s="37" t="s">
        <v>213</v>
      </c>
      <c r="C43" s="8">
        <v>36.104795791999997</v>
      </c>
      <c r="D43" s="11" t="str">
        <f t="shared" si="14"/>
        <v>N/A</v>
      </c>
      <c r="E43" s="8">
        <v>35.665687319</v>
      </c>
      <c r="F43" s="11" t="str">
        <f t="shared" si="15"/>
        <v>N/A</v>
      </c>
      <c r="G43" s="8">
        <v>34.743510438000001</v>
      </c>
      <c r="H43" s="11" t="str">
        <f t="shared" si="16"/>
        <v>N/A</v>
      </c>
      <c r="I43" s="12">
        <v>-1.22</v>
      </c>
      <c r="J43" s="12">
        <v>-2.59</v>
      </c>
      <c r="K43" s="47" t="s">
        <v>740</v>
      </c>
      <c r="L43" s="9" t="str">
        <f>IF(J43="Div by 0", "N/A", IF(OR(J43="N/A",K43="N/A"),"N/A", IF(J43&gt;VALUE(MID(K43,1,2)), "No", IF(J43&lt;-1*VALUE(MID(K43,1,2)), "No", "Yes"))))</f>
        <v>Yes</v>
      </c>
    </row>
    <row r="44" spans="1:12" x14ac:dyDescent="0.2">
      <c r="A44" s="3" t="s">
        <v>172</v>
      </c>
      <c r="B44" s="37" t="s">
        <v>213</v>
      </c>
      <c r="C44" s="8">
        <v>3.3619239805999999</v>
      </c>
      <c r="D44" s="11" t="str">
        <f t="shared" si="14"/>
        <v>N/A</v>
      </c>
      <c r="E44" s="8">
        <v>3.4561284560000001</v>
      </c>
      <c r="F44" s="11" t="str">
        <f t="shared" si="15"/>
        <v>N/A</v>
      </c>
      <c r="G44" s="8">
        <v>3.3917190713999998</v>
      </c>
      <c r="H44" s="11" t="str">
        <f t="shared" si="16"/>
        <v>N/A</v>
      </c>
      <c r="I44" s="12">
        <v>2.802</v>
      </c>
      <c r="J44" s="12">
        <v>-1.86</v>
      </c>
      <c r="K44" s="47" t="s">
        <v>740</v>
      </c>
      <c r="L44" s="9" t="str">
        <f t="shared" ref="L44:L53" si="17">IF(J44="Div by 0", "N/A", IF(OR(J44="N/A",K44="N/A"),"N/A", IF(J44&gt;VALUE(MID(K44,1,2)), "No", IF(J44&lt;-1*VALUE(MID(K44,1,2)), "No", "Yes"))))</f>
        <v>Yes</v>
      </c>
    </row>
    <row r="45" spans="1:12" x14ac:dyDescent="0.2">
      <c r="A45" s="3" t="s">
        <v>173</v>
      </c>
      <c r="B45" s="37" t="s">
        <v>213</v>
      </c>
      <c r="C45" s="8">
        <v>19.000827674</v>
      </c>
      <c r="D45" s="11" t="str">
        <f t="shared" si="14"/>
        <v>N/A</v>
      </c>
      <c r="E45" s="8">
        <v>20.068123849999999</v>
      </c>
      <c r="F45" s="11" t="str">
        <f t="shared" si="15"/>
        <v>N/A</v>
      </c>
      <c r="G45" s="8">
        <v>22.031162792</v>
      </c>
      <c r="H45" s="11" t="str">
        <f t="shared" si="16"/>
        <v>N/A</v>
      </c>
      <c r="I45" s="12">
        <v>5.617</v>
      </c>
      <c r="J45" s="12">
        <v>9.782</v>
      </c>
      <c r="K45" s="47" t="s">
        <v>740</v>
      </c>
      <c r="L45" s="9" t="str">
        <f t="shared" si="17"/>
        <v>Yes</v>
      </c>
    </row>
    <row r="46" spans="1:12" x14ac:dyDescent="0.2">
      <c r="A46" s="3" t="s">
        <v>174</v>
      </c>
      <c r="B46" s="37" t="s">
        <v>213</v>
      </c>
      <c r="C46" s="8">
        <v>9.5679861493999994</v>
      </c>
      <c r="D46" s="11" t="str">
        <f t="shared" si="14"/>
        <v>N/A</v>
      </c>
      <c r="E46" s="8">
        <v>9.8389995587999994</v>
      </c>
      <c r="F46" s="11" t="str">
        <f t="shared" si="15"/>
        <v>N/A</v>
      </c>
      <c r="G46" s="8">
        <v>9.8995158141000008</v>
      </c>
      <c r="H46" s="11" t="str">
        <f t="shared" si="16"/>
        <v>N/A</v>
      </c>
      <c r="I46" s="12">
        <v>2.8330000000000002</v>
      </c>
      <c r="J46" s="12">
        <v>0.61509999999999998</v>
      </c>
      <c r="K46" s="47" t="s">
        <v>740</v>
      </c>
      <c r="L46" s="9" t="str">
        <f t="shared" si="17"/>
        <v>Yes</v>
      </c>
    </row>
    <row r="47" spans="1:12" x14ac:dyDescent="0.2">
      <c r="A47" s="3" t="s">
        <v>175</v>
      </c>
      <c r="B47" s="37" t="s">
        <v>213</v>
      </c>
      <c r="C47" s="8">
        <v>3.5386250012999998</v>
      </c>
      <c r="D47" s="11" t="str">
        <f t="shared" si="14"/>
        <v>N/A</v>
      </c>
      <c r="E47" s="8">
        <v>3.3553955595999998</v>
      </c>
      <c r="F47" s="11" t="str">
        <f t="shared" si="15"/>
        <v>N/A</v>
      </c>
      <c r="G47" s="8">
        <v>3.2766669957999999</v>
      </c>
      <c r="H47" s="11" t="str">
        <f t="shared" si="16"/>
        <v>N/A</v>
      </c>
      <c r="I47" s="12">
        <v>-5.18</v>
      </c>
      <c r="J47" s="12">
        <v>-2.35</v>
      </c>
      <c r="K47" s="47" t="s">
        <v>740</v>
      </c>
      <c r="L47" s="9" t="str">
        <f t="shared" si="17"/>
        <v>Yes</v>
      </c>
    </row>
    <row r="48" spans="1:12" x14ac:dyDescent="0.2">
      <c r="A48" s="3" t="s">
        <v>176</v>
      </c>
      <c r="B48" s="37" t="s">
        <v>213</v>
      </c>
      <c r="C48" s="8">
        <v>2.5816767373</v>
      </c>
      <c r="D48" s="11" t="str">
        <f t="shared" si="14"/>
        <v>N/A</v>
      </c>
      <c r="E48" s="8">
        <v>2.3890700503</v>
      </c>
      <c r="F48" s="11" t="str">
        <f t="shared" si="15"/>
        <v>N/A</v>
      </c>
      <c r="G48" s="8">
        <v>2.2301162409000002</v>
      </c>
      <c r="H48" s="11" t="str">
        <f t="shared" si="16"/>
        <v>N/A</v>
      </c>
      <c r="I48" s="12">
        <v>-7.46</v>
      </c>
      <c r="J48" s="12">
        <v>-6.65</v>
      </c>
      <c r="K48" s="47" t="s">
        <v>740</v>
      </c>
      <c r="L48" s="9" t="str">
        <f t="shared" si="17"/>
        <v>Yes</v>
      </c>
    </row>
    <row r="49" spans="1:12" x14ac:dyDescent="0.2">
      <c r="A49" s="3" t="s">
        <v>957</v>
      </c>
      <c r="B49" s="37" t="s">
        <v>213</v>
      </c>
      <c r="C49" s="8">
        <v>1.5136428153000001</v>
      </c>
      <c r="D49" s="11" t="str">
        <f t="shared" si="14"/>
        <v>N/A</v>
      </c>
      <c r="E49" s="8">
        <v>1.4025118651999999</v>
      </c>
      <c r="F49" s="11" t="str">
        <f t="shared" si="15"/>
        <v>N/A</v>
      </c>
      <c r="G49" s="8">
        <v>1.2982145772</v>
      </c>
      <c r="H49" s="11" t="str">
        <f t="shared" si="16"/>
        <v>N/A</v>
      </c>
      <c r="I49" s="12">
        <v>-7.34</v>
      </c>
      <c r="J49" s="12">
        <v>-7.44</v>
      </c>
      <c r="K49" s="47" t="s">
        <v>740</v>
      </c>
      <c r="L49" s="9" t="str">
        <f t="shared" si="17"/>
        <v>Yes</v>
      </c>
    </row>
    <row r="50" spans="1:12" x14ac:dyDescent="0.2">
      <c r="A50" s="2" t="s">
        <v>208</v>
      </c>
      <c r="B50" s="37" t="s">
        <v>213</v>
      </c>
      <c r="C50" s="38">
        <v>520490</v>
      </c>
      <c r="D50" s="9" t="str">
        <f t="shared" ref="D50:D53" si="18">IF($B50="N/A","N/A",IF(C50&lt;0,"No","Yes"))</f>
        <v>N/A</v>
      </c>
      <c r="E50" s="38">
        <v>548493</v>
      </c>
      <c r="F50" s="9" t="str">
        <f t="shared" ref="F50:F53" si="19">IF($B50="N/A","N/A",IF(E50&lt;0,"No","Yes"))</f>
        <v>N/A</v>
      </c>
      <c r="G50" s="38">
        <v>570312</v>
      </c>
      <c r="H50" s="9" t="str">
        <f t="shared" ref="H50:H53" si="20">IF($B50="N/A","N/A",IF(G50&lt;0,"No","Yes"))</f>
        <v>N/A</v>
      </c>
      <c r="I50" s="12">
        <v>5.38</v>
      </c>
      <c r="J50" s="12">
        <v>3.9780000000000002</v>
      </c>
      <c r="K50" s="47" t="s">
        <v>740</v>
      </c>
      <c r="L50" s="9" t="str">
        <f t="shared" si="17"/>
        <v>Yes</v>
      </c>
    </row>
    <row r="51" spans="1:12" x14ac:dyDescent="0.2">
      <c r="A51" s="2" t="s">
        <v>209</v>
      </c>
      <c r="B51" s="37" t="s">
        <v>213</v>
      </c>
      <c r="C51" s="38">
        <v>29023</v>
      </c>
      <c r="D51" s="9" t="str">
        <f t="shared" si="18"/>
        <v>N/A</v>
      </c>
      <c r="E51" s="38">
        <v>31940</v>
      </c>
      <c r="F51" s="9" t="str">
        <f t="shared" si="19"/>
        <v>N/A</v>
      </c>
      <c r="G51" s="38">
        <v>33476</v>
      </c>
      <c r="H51" s="9" t="str">
        <f t="shared" si="20"/>
        <v>N/A</v>
      </c>
      <c r="I51" s="12">
        <v>10.050000000000001</v>
      </c>
      <c r="J51" s="12">
        <v>4.8090000000000002</v>
      </c>
      <c r="K51" s="47" t="s">
        <v>740</v>
      </c>
      <c r="L51" s="9" t="str">
        <f t="shared" si="17"/>
        <v>Yes</v>
      </c>
    </row>
    <row r="52" spans="1:12" x14ac:dyDescent="0.2">
      <c r="A52" s="2" t="s">
        <v>210</v>
      </c>
      <c r="B52" s="37" t="s">
        <v>213</v>
      </c>
      <c r="C52" s="38">
        <v>242645</v>
      </c>
      <c r="D52" s="9" t="str">
        <f t="shared" si="18"/>
        <v>N/A</v>
      </c>
      <c r="E52" s="38">
        <v>272413</v>
      </c>
      <c r="F52" s="9" t="str">
        <f t="shared" si="19"/>
        <v>N/A</v>
      </c>
      <c r="G52" s="38">
        <v>311408</v>
      </c>
      <c r="H52" s="9" t="str">
        <f t="shared" si="20"/>
        <v>N/A</v>
      </c>
      <c r="I52" s="12">
        <v>12.27</v>
      </c>
      <c r="J52" s="12">
        <v>14.31</v>
      </c>
      <c r="K52" s="47" t="s">
        <v>740</v>
      </c>
      <c r="L52" s="9" t="str">
        <f t="shared" si="17"/>
        <v>No</v>
      </c>
    </row>
    <row r="53" spans="1:12" x14ac:dyDescent="0.2">
      <c r="A53" s="2" t="s">
        <v>958</v>
      </c>
      <c r="B53" s="37" t="s">
        <v>213</v>
      </c>
      <c r="C53" s="38">
        <v>50598</v>
      </c>
      <c r="D53" s="9" t="str">
        <f t="shared" si="18"/>
        <v>N/A</v>
      </c>
      <c r="E53" s="38">
        <v>50690</v>
      </c>
      <c r="F53" s="9" t="str">
        <f t="shared" si="19"/>
        <v>N/A</v>
      </c>
      <c r="G53" s="38">
        <v>51921</v>
      </c>
      <c r="H53" s="9" t="str">
        <f t="shared" si="20"/>
        <v>N/A</v>
      </c>
      <c r="I53" s="12">
        <v>0.18179999999999999</v>
      </c>
      <c r="J53" s="12">
        <v>2.4279999999999999</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57.985562317999999</v>
      </c>
      <c r="D56" s="46" t="str">
        <f t="shared" ref="D56:D57" si="21">IF($B56="N/A","N/A",IF(C56&gt;10,"No",IF(C56&lt;-10,"No","Yes")))</f>
        <v>N/A</v>
      </c>
      <c r="E56" s="8">
        <v>57.764827429999997</v>
      </c>
      <c r="F56" s="46" t="str">
        <f t="shared" ref="F56:F57" si="22">IF($B56="N/A","N/A",IF(E56&gt;10,"No",IF(E56&lt;-10,"No","Yes")))</f>
        <v>N/A</v>
      </c>
      <c r="G56" s="8">
        <v>57.742541261</v>
      </c>
      <c r="H56" s="46" t="str">
        <f t="shared" ref="H56:H57" si="23">IF($B56="N/A","N/A",IF(G56&gt;10,"No",IF(G56&lt;-10,"No","Yes")))</f>
        <v>N/A</v>
      </c>
      <c r="I56" s="12">
        <v>-0.38100000000000001</v>
      </c>
      <c r="J56" s="12">
        <v>-3.9E-2</v>
      </c>
      <c r="K56" s="47" t="s">
        <v>740</v>
      </c>
      <c r="L56" s="9" t="str">
        <f>IF(J56="Div by 0", "N/A", IF(OR(J56="N/A",K56="N/A"),"N/A", IF(J56&gt;VALUE(MID(K56,1,2)), "No", IF(J56&lt;-1*VALUE(MID(K56,1,2)), "No", "Yes"))))</f>
        <v>Yes</v>
      </c>
    </row>
    <row r="57" spans="1:12" x14ac:dyDescent="0.2">
      <c r="A57" s="6" t="s">
        <v>178</v>
      </c>
      <c r="B57" s="37" t="s">
        <v>213</v>
      </c>
      <c r="C57" s="8">
        <v>42.014437682000001</v>
      </c>
      <c r="D57" s="46" t="str">
        <f t="shared" si="21"/>
        <v>N/A</v>
      </c>
      <c r="E57" s="8">
        <v>42.235172570000003</v>
      </c>
      <c r="F57" s="46" t="str">
        <f t="shared" si="22"/>
        <v>N/A</v>
      </c>
      <c r="G57" s="8">
        <v>42.257458739</v>
      </c>
      <c r="H57" s="46" t="str">
        <f t="shared" si="23"/>
        <v>N/A</v>
      </c>
      <c r="I57" s="12">
        <v>0.52539999999999998</v>
      </c>
      <c r="J57" s="12">
        <v>5.28E-2</v>
      </c>
      <c r="K57" s="47" t="s">
        <v>740</v>
      </c>
      <c r="L57" s="9" t="str">
        <f>IF(J57="Div by 0", "N/A", IF(OR(J57="N/A",K57="N/A"),"N/A", IF(J57&gt;VALUE(MID(K57,1,2)), "No", IF(J57&lt;-1*VALUE(MID(K57,1,2)), "No", "Yes"))))</f>
        <v>Yes</v>
      </c>
    </row>
    <row r="58" spans="1:12" x14ac:dyDescent="0.2">
      <c r="A58" s="7" t="s">
        <v>686</v>
      </c>
      <c r="B58" s="37" t="s">
        <v>282</v>
      </c>
      <c r="C58" s="8">
        <v>54.752451655000002</v>
      </c>
      <c r="D58" s="46" t="str">
        <f>IF($B58="N/A","N/A",IF(C58&gt;70,"No",IF(C58&lt;40,"No","Yes")))</f>
        <v>Yes</v>
      </c>
      <c r="E58" s="8">
        <v>56.836491998</v>
      </c>
      <c r="F58" s="46" t="str">
        <f>IF($B58="N/A","N/A",IF(E58&gt;70,"No",IF(E58&lt;40,"No","Yes")))</f>
        <v>Yes</v>
      </c>
      <c r="G58" s="8">
        <v>48.882725465</v>
      </c>
      <c r="H58" s="46" t="str">
        <f>IF($B58="N/A","N/A",IF(G58&gt;70,"No",IF(G58&lt;40,"No","Yes")))</f>
        <v>Yes</v>
      </c>
      <c r="I58" s="12">
        <v>3.806</v>
      </c>
      <c r="J58" s="12">
        <v>-14</v>
      </c>
      <c r="K58" s="47" t="s">
        <v>740</v>
      </c>
      <c r="L58" s="9" t="str">
        <f t="shared" si="4"/>
        <v>No</v>
      </c>
    </row>
    <row r="59" spans="1:12" x14ac:dyDescent="0.2">
      <c r="A59" s="2" t="s">
        <v>687</v>
      </c>
      <c r="B59" s="37" t="s">
        <v>213</v>
      </c>
      <c r="C59" s="8">
        <v>73.625239121999996</v>
      </c>
      <c r="D59" s="46" t="str">
        <f>IF($B59="N/A","N/A",IF(C59&gt;10,"No",IF(C59&lt;-10,"No","Yes")))</f>
        <v>N/A</v>
      </c>
      <c r="E59" s="8">
        <v>74.842824462999999</v>
      </c>
      <c r="F59" s="46" t="str">
        <f>IF($B59="N/A","N/A",IF(E59&gt;10,"No",IF(E59&lt;-10,"No","Yes")))</f>
        <v>N/A</v>
      </c>
      <c r="G59" s="8">
        <v>74.705584209999998</v>
      </c>
      <c r="H59" s="46" t="str">
        <f>IF($B59="N/A","N/A",IF(G59&gt;10,"No",IF(G59&lt;-10,"No","Yes")))</f>
        <v>N/A</v>
      </c>
      <c r="I59" s="12">
        <v>1.6539999999999999</v>
      </c>
      <c r="J59" s="12">
        <v>-0.183</v>
      </c>
      <c r="K59" s="37" t="s">
        <v>213</v>
      </c>
      <c r="L59" s="9" t="str">
        <f t="shared" si="4"/>
        <v>N/A</v>
      </c>
    </row>
    <row r="60" spans="1:12" x14ac:dyDescent="0.2">
      <c r="A60" s="2" t="s">
        <v>688</v>
      </c>
      <c r="B60" s="37" t="s">
        <v>213</v>
      </c>
      <c r="C60" s="8">
        <v>71.469507358000001</v>
      </c>
      <c r="D60" s="46" t="str">
        <f t="shared" ref="D60:D66" si="24">IF($B60="N/A","N/A",IF(C60&gt;10,"No",IF(C60&lt;-10,"No","Yes")))</f>
        <v>N/A</v>
      </c>
      <c r="E60" s="8">
        <v>74.514064016000006</v>
      </c>
      <c r="F60" s="46" t="str">
        <f t="shared" ref="F60:F66" si="25">IF($B60="N/A","N/A",IF(E60&gt;10,"No",IF(E60&lt;-10,"No","Yes")))</f>
        <v>N/A</v>
      </c>
      <c r="G60" s="8">
        <v>76.206489766000004</v>
      </c>
      <c r="H60" s="46" t="str">
        <f t="shared" ref="H60:H66" si="26">IF($B60="N/A","N/A",IF(G60&gt;10,"No",IF(G60&lt;-10,"No","Yes")))</f>
        <v>N/A</v>
      </c>
      <c r="I60" s="12">
        <v>4.26</v>
      </c>
      <c r="J60" s="12">
        <v>2.2709999999999999</v>
      </c>
      <c r="K60" s="37" t="s">
        <v>213</v>
      </c>
      <c r="L60" s="9" t="str">
        <f t="shared" si="4"/>
        <v>N/A</v>
      </c>
    </row>
    <row r="61" spans="1:12" x14ac:dyDescent="0.2">
      <c r="A61" s="2" t="s">
        <v>1748</v>
      </c>
      <c r="B61" s="37" t="s">
        <v>213</v>
      </c>
      <c r="C61" s="8">
        <v>58.978321033</v>
      </c>
      <c r="D61" s="46" t="str">
        <f t="shared" si="24"/>
        <v>N/A</v>
      </c>
      <c r="E61" s="8">
        <v>61.436086433</v>
      </c>
      <c r="F61" s="46" t="str">
        <f t="shared" si="25"/>
        <v>N/A</v>
      </c>
      <c r="G61" s="8">
        <v>49.441449626999997</v>
      </c>
      <c r="H61" s="46" t="str">
        <f t="shared" si="26"/>
        <v>N/A</v>
      </c>
      <c r="I61" s="12">
        <v>4.1669999999999998</v>
      </c>
      <c r="J61" s="12">
        <v>-19.5</v>
      </c>
      <c r="K61" s="37" t="s">
        <v>213</v>
      </c>
      <c r="L61" s="9" t="str">
        <f t="shared" si="4"/>
        <v>N/A</v>
      </c>
    </row>
    <row r="62" spans="1:12" x14ac:dyDescent="0.2">
      <c r="A62" s="2" t="s">
        <v>689</v>
      </c>
      <c r="B62" s="37" t="s">
        <v>213</v>
      </c>
      <c r="C62" s="8">
        <v>20.111338261</v>
      </c>
      <c r="D62" s="46" t="str">
        <f t="shared" si="24"/>
        <v>N/A</v>
      </c>
      <c r="E62" s="8">
        <v>24.463723335000001</v>
      </c>
      <c r="F62" s="46" t="str">
        <f t="shared" si="25"/>
        <v>N/A</v>
      </c>
      <c r="G62" s="8">
        <v>23.649762217999999</v>
      </c>
      <c r="H62" s="46" t="str">
        <f t="shared" si="26"/>
        <v>N/A</v>
      </c>
      <c r="I62" s="12">
        <v>21.64</v>
      </c>
      <c r="J62" s="12">
        <v>-3.33</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1.0270530989</v>
      </c>
      <c r="D64" s="46" t="str">
        <f t="shared" si="24"/>
        <v>N/A</v>
      </c>
      <c r="E64" s="8">
        <v>1.0054994134999999</v>
      </c>
      <c r="F64" s="46" t="str">
        <f t="shared" si="25"/>
        <v>N/A</v>
      </c>
      <c r="G64" s="8">
        <v>0.94036433829999999</v>
      </c>
      <c r="H64" s="46" t="str">
        <f t="shared" si="26"/>
        <v>N/A</v>
      </c>
      <c r="I64" s="12">
        <v>-2.1</v>
      </c>
      <c r="J64" s="12">
        <v>-6.48</v>
      </c>
      <c r="K64" s="37" t="s">
        <v>213</v>
      </c>
      <c r="L64" s="9" t="str">
        <f t="shared" si="4"/>
        <v>N/A</v>
      </c>
    </row>
    <row r="65" spans="1:12" x14ac:dyDescent="0.2">
      <c r="A65" s="3" t="s">
        <v>147</v>
      </c>
      <c r="B65" s="37" t="s">
        <v>213</v>
      </c>
      <c r="C65" s="8">
        <v>1.178774236</v>
      </c>
      <c r="D65" s="46" t="str">
        <f t="shared" si="24"/>
        <v>N/A</v>
      </c>
      <c r="E65" s="8">
        <v>1.1060170685999999</v>
      </c>
      <c r="F65" s="46" t="str">
        <f t="shared" si="25"/>
        <v>N/A</v>
      </c>
      <c r="G65" s="8">
        <v>1.0821141373000001</v>
      </c>
      <c r="H65" s="46" t="str">
        <f t="shared" si="26"/>
        <v>N/A</v>
      </c>
      <c r="I65" s="12">
        <v>-6.17</v>
      </c>
      <c r="J65" s="12">
        <v>-2.16</v>
      </c>
      <c r="K65" s="37" t="s">
        <v>213</v>
      </c>
      <c r="L65" s="9" t="str">
        <f t="shared" si="4"/>
        <v>N/A</v>
      </c>
    </row>
    <row r="66" spans="1:12" x14ac:dyDescent="0.2">
      <c r="A66" s="3" t="s">
        <v>148</v>
      </c>
      <c r="B66" s="37" t="s">
        <v>213</v>
      </c>
      <c r="C66" s="8">
        <v>1.2813414082000001</v>
      </c>
      <c r="D66" s="46" t="str">
        <f t="shared" si="24"/>
        <v>N/A</v>
      </c>
      <c r="E66" s="8">
        <v>1.2022298992</v>
      </c>
      <c r="F66" s="46" t="str">
        <f t="shared" si="25"/>
        <v>N/A</v>
      </c>
      <c r="G66" s="8">
        <v>1.1576737317000001</v>
      </c>
      <c r="H66" s="46" t="str">
        <f t="shared" si="26"/>
        <v>N/A</v>
      </c>
      <c r="I66" s="12">
        <v>-6.17</v>
      </c>
      <c r="J66" s="12">
        <v>-3.71</v>
      </c>
      <c r="K66" s="37" t="s">
        <v>213</v>
      </c>
      <c r="L66" s="9" t="str">
        <f t="shared" si="4"/>
        <v>N/A</v>
      </c>
    </row>
    <row r="67" spans="1:12" x14ac:dyDescent="0.2">
      <c r="A67" s="2" t="s">
        <v>961</v>
      </c>
      <c r="B67" s="50" t="s">
        <v>213</v>
      </c>
      <c r="C67" s="1">
        <v>4417</v>
      </c>
      <c r="D67" s="11" t="str">
        <f>IF($B67="N/A","N/A",IF(C67&gt;10,"No",IF(C67&lt;-10,"No","Yes")))</f>
        <v>N/A</v>
      </c>
      <c r="E67" s="1">
        <v>3798</v>
      </c>
      <c r="F67" s="11" t="str">
        <f>IF($B67="N/A","N/A",IF(E67&gt;10,"No",IF(E67&lt;-10,"No","Yes")))</f>
        <v>N/A</v>
      </c>
      <c r="G67" s="1">
        <v>3961</v>
      </c>
      <c r="H67" s="11" t="str">
        <f>IF($B67="N/A","N/A",IF(G67&gt;10,"No",IF(G67&lt;-10,"No","Yes")))</f>
        <v>N/A</v>
      </c>
      <c r="I67" s="12">
        <v>-14</v>
      </c>
      <c r="J67" s="12">
        <v>4.2919999999999998</v>
      </c>
      <c r="K67" s="37" t="s">
        <v>213</v>
      </c>
      <c r="L67" s="9" t="str">
        <f t="shared" si="4"/>
        <v>N/A</v>
      </c>
    </row>
    <row r="68" spans="1:12" x14ac:dyDescent="0.2">
      <c r="A68" s="3" t="s">
        <v>201</v>
      </c>
      <c r="B68" s="50" t="s">
        <v>217</v>
      </c>
      <c r="C68" s="1">
        <v>0</v>
      </c>
      <c r="D68" s="46" t="str">
        <f t="shared" ref="D68:D69" si="27">IF($B68="N/A","N/A",IF(C68&gt;0,"No",IF(C68&lt;0,"No","Yes")))</f>
        <v>Yes</v>
      </c>
      <c r="E68" s="1">
        <v>11</v>
      </c>
      <c r="F68" s="46" t="str">
        <f t="shared" ref="F68:F69" si="28">IF($B68="N/A","N/A",IF(E68&gt;0,"No",IF(E68&lt;0,"No","Yes")))</f>
        <v>No</v>
      </c>
      <c r="G68" s="1">
        <v>21</v>
      </c>
      <c r="H68" s="46" t="str">
        <f t="shared" ref="H68:H69" si="29">IF($B68="N/A","N/A",IF(G68&gt;0,"No",IF(G68&lt;0,"No","Yes")))</f>
        <v>No</v>
      </c>
      <c r="I68" s="12" t="s">
        <v>1747</v>
      </c>
      <c r="J68" s="12">
        <v>600</v>
      </c>
      <c r="K68" s="37" t="s">
        <v>213</v>
      </c>
      <c r="L68" s="9" t="str">
        <f t="shared" si="4"/>
        <v>N/A</v>
      </c>
    </row>
    <row r="69" spans="1:12" x14ac:dyDescent="0.2">
      <c r="A69" s="3" t="s">
        <v>202</v>
      </c>
      <c r="B69" s="50" t="s">
        <v>217</v>
      </c>
      <c r="C69" s="1">
        <v>695</v>
      </c>
      <c r="D69" s="46" t="str">
        <f t="shared" si="27"/>
        <v>No</v>
      </c>
      <c r="E69" s="1">
        <v>388</v>
      </c>
      <c r="F69" s="46" t="str">
        <f t="shared" si="28"/>
        <v>No</v>
      </c>
      <c r="G69" s="1">
        <v>422</v>
      </c>
      <c r="H69" s="46" t="str">
        <f t="shared" si="29"/>
        <v>No</v>
      </c>
      <c r="I69" s="12">
        <v>-44.2</v>
      </c>
      <c r="J69" s="12">
        <v>8.7629999999999999</v>
      </c>
      <c r="K69" s="37" t="s">
        <v>213</v>
      </c>
      <c r="L69" s="9" t="str">
        <f t="shared" si="4"/>
        <v>N/A</v>
      </c>
    </row>
    <row r="70" spans="1:12" x14ac:dyDescent="0.2">
      <c r="A70" s="3" t="s">
        <v>203</v>
      </c>
      <c r="B70" s="73" t="s">
        <v>213</v>
      </c>
      <c r="C70" s="13">
        <v>19.280575540000001</v>
      </c>
      <c r="D70" s="11" t="str">
        <f>IF($B70="N/A","N/A",IF(C70&gt;10,"No",IF(C70&lt;-10,"No","Yes")))</f>
        <v>N/A</v>
      </c>
      <c r="E70" s="13">
        <v>30.154639175</v>
      </c>
      <c r="F70" s="11" t="str">
        <f>IF($B70="N/A","N/A",IF(E70&gt;10,"No",IF(E70&lt;-10,"No","Yes")))</f>
        <v>N/A</v>
      </c>
      <c r="G70" s="13">
        <v>28.436018957000002</v>
      </c>
      <c r="H70" s="11" t="str">
        <f>IF($B70="N/A","N/A",IF(G70&gt;10,"No",IF(G70&lt;-10,"No","Yes")))</f>
        <v>N/A</v>
      </c>
      <c r="I70" s="12">
        <v>56.4</v>
      </c>
      <c r="J70" s="12">
        <v>-5.7</v>
      </c>
      <c r="K70" s="73" t="s">
        <v>213</v>
      </c>
      <c r="L70" s="9" t="str">
        <f t="shared" si="4"/>
        <v>N/A</v>
      </c>
    </row>
    <row r="71" spans="1:12" x14ac:dyDescent="0.2">
      <c r="A71" s="2" t="s">
        <v>65</v>
      </c>
      <c r="B71" s="50" t="s">
        <v>213</v>
      </c>
      <c r="C71" s="1">
        <v>116854</v>
      </c>
      <c r="D71" s="11" t="str">
        <f>IF($B71="N/A","N/A",IF(C71&gt;10,"No",IF(C71&lt;-10,"No","Yes")))</f>
        <v>N/A</v>
      </c>
      <c r="E71" s="1">
        <v>120142</v>
      </c>
      <c r="F71" s="11" t="str">
        <f>IF($B71="N/A","N/A",IF(E71&gt;10,"No",IF(E71&lt;-10,"No","Yes")))</f>
        <v>N/A</v>
      </c>
      <c r="G71" s="1">
        <v>124567</v>
      </c>
      <c r="H71" s="11" t="str">
        <f>IF($B71="N/A","N/A",IF(G71&gt;10,"No",IF(G71&lt;-10,"No","Yes")))</f>
        <v>N/A</v>
      </c>
      <c r="I71" s="12">
        <v>2.8140000000000001</v>
      </c>
      <c r="J71" s="12">
        <v>3.6829999999999998</v>
      </c>
      <c r="K71" s="50" t="s">
        <v>740</v>
      </c>
      <c r="L71" s="9" t="str">
        <f t="shared" ref="L71:L103" si="30">IF(J71="Div by 0", "N/A", IF(K71="N/A","N/A", IF(J71&gt;VALUE(MID(K71,1,2)), "No", IF(J71&lt;-1*VALUE(MID(K71,1,2)), "No", "Yes"))))</f>
        <v>Yes</v>
      </c>
    </row>
    <row r="72" spans="1:12" x14ac:dyDescent="0.2">
      <c r="A72" s="4" t="s">
        <v>66</v>
      </c>
      <c r="B72" s="50" t="s">
        <v>213</v>
      </c>
      <c r="C72" s="1">
        <v>102574.04</v>
      </c>
      <c r="D72" s="11" t="str">
        <f>IF($B72="N/A","N/A",IF(C72&gt;10,"No",IF(C72&lt;-10,"No","Yes")))</f>
        <v>N/A</v>
      </c>
      <c r="E72" s="1">
        <v>106357.23</v>
      </c>
      <c r="F72" s="11" t="str">
        <f>IF($B72="N/A","N/A",IF(E72&gt;10,"No",IF(E72&lt;-10,"No","Yes")))</f>
        <v>N/A</v>
      </c>
      <c r="G72" s="1">
        <v>110308.08</v>
      </c>
      <c r="H72" s="11" t="str">
        <f>IF($B72="N/A","N/A",IF(G72&gt;10,"No",IF(G72&lt;-10,"No","Yes")))</f>
        <v>N/A</v>
      </c>
      <c r="I72" s="12">
        <v>3.6880000000000002</v>
      </c>
      <c r="J72" s="12">
        <v>3.7149999999999999</v>
      </c>
      <c r="K72" s="50" t="s">
        <v>741</v>
      </c>
      <c r="L72" s="9" t="str">
        <f t="shared" si="30"/>
        <v>Yes</v>
      </c>
    </row>
    <row r="73" spans="1:12" x14ac:dyDescent="0.2">
      <c r="A73" s="3" t="s">
        <v>67</v>
      </c>
      <c r="B73" s="37" t="s">
        <v>283</v>
      </c>
      <c r="C73" s="8">
        <v>96.516677724999994</v>
      </c>
      <c r="D73" s="46" t="str">
        <f>IF($B73="N/A","N/A",IF(C73&gt;=90,"Yes","No"))</f>
        <v>Yes</v>
      </c>
      <c r="E73" s="8">
        <v>96.676655272999994</v>
      </c>
      <c r="F73" s="46" t="str">
        <f>IF($B73="N/A","N/A",IF(E73&gt;=90,"Yes","No"))</f>
        <v>Yes</v>
      </c>
      <c r="G73" s="8">
        <v>96.291416220000002</v>
      </c>
      <c r="H73" s="46" t="str">
        <f>IF($B73="N/A","N/A",IF(G73&gt;=90,"Yes","No"))</f>
        <v>Yes</v>
      </c>
      <c r="I73" s="12">
        <v>0.1658</v>
      </c>
      <c r="J73" s="12">
        <v>-0.39800000000000002</v>
      </c>
      <c r="K73" s="47" t="s">
        <v>740</v>
      </c>
      <c r="L73" s="9" t="str">
        <f t="shared" si="30"/>
        <v>Yes</v>
      </c>
    </row>
    <row r="74" spans="1:12" x14ac:dyDescent="0.2">
      <c r="A74" s="2" t="s">
        <v>962</v>
      </c>
      <c r="B74" s="37" t="s">
        <v>283</v>
      </c>
      <c r="C74" s="8">
        <v>96.662921689000001</v>
      </c>
      <c r="D74" s="46" t="str">
        <f>IF($B74="N/A","N/A",IF(C74&gt;=90,"Yes","No"))</f>
        <v>Yes</v>
      </c>
      <c r="E74" s="8">
        <v>96.906482448999995</v>
      </c>
      <c r="F74" s="46" t="str">
        <f>IF($B74="N/A","N/A",IF(E74&gt;=90,"Yes","No"))</f>
        <v>Yes</v>
      </c>
      <c r="G74" s="8">
        <v>96.693598879000007</v>
      </c>
      <c r="H74" s="46" t="str">
        <f>IF($B74="N/A","N/A",IF(G74&gt;=90,"Yes","No"))</f>
        <v>Yes</v>
      </c>
      <c r="I74" s="12">
        <v>0.252</v>
      </c>
      <c r="J74" s="12">
        <v>-0.22</v>
      </c>
      <c r="K74" s="47" t="s">
        <v>740</v>
      </c>
      <c r="L74" s="9" t="str">
        <f t="shared" si="30"/>
        <v>Yes</v>
      </c>
    </row>
    <row r="75" spans="1:12" x14ac:dyDescent="0.2">
      <c r="A75" s="6" t="s">
        <v>963</v>
      </c>
      <c r="B75" s="50" t="s">
        <v>284</v>
      </c>
      <c r="C75" s="13">
        <v>42.40638508</v>
      </c>
      <c r="D75" s="46" t="str">
        <f>IF($B75="N/A","N/A",IF(C75&gt;55,"No",IF(C75&lt;30,"No","Yes")))</f>
        <v>Yes</v>
      </c>
      <c r="E75" s="13">
        <v>42.965664402999998</v>
      </c>
      <c r="F75" s="46" t="str">
        <f>IF($B75="N/A","N/A",IF(E75&gt;55,"No",IF(E75&lt;30,"No","Yes")))</f>
        <v>Yes</v>
      </c>
      <c r="G75" s="13">
        <v>44.840819953</v>
      </c>
      <c r="H75" s="46" t="str">
        <f>IF($B75="N/A","N/A",IF(G75&gt;55,"No",IF(G75&lt;30,"No","Yes")))</f>
        <v>Yes</v>
      </c>
      <c r="I75" s="12">
        <v>1.319</v>
      </c>
      <c r="J75" s="12">
        <v>4.3639999999999999</v>
      </c>
      <c r="K75" s="50" t="s">
        <v>740</v>
      </c>
      <c r="L75" s="9" t="str">
        <f t="shared" si="30"/>
        <v>Yes</v>
      </c>
    </row>
    <row r="76" spans="1:12" ht="25.5" x14ac:dyDescent="0.2">
      <c r="A76" s="2" t="s">
        <v>964</v>
      </c>
      <c r="B76" s="50" t="s">
        <v>278</v>
      </c>
      <c r="C76" s="13">
        <v>0.3910863128</v>
      </c>
      <c r="D76" s="46" t="str">
        <f>IF($B76="N/A","N/A",IF(C76&gt;=5,"No",IF(C76&lt;0,"No","Yes")))</f>
        <v>Yes</v>
      </c>
      <c r="E76" s="13">
        <v>0.4111801035</v>
      </c>
      <c r="F76" s="46" t="str">
        <f>IF($B76="N/A","N/A",IF(E76&gt;=5,"No",IF(E76&lt;0,"No","Yes")))</f>
        <v>Yes</v>
      </c>
      <c r="G76" s="13">
        <v>0.54187706209999997</v>
      </c>
      <c r="H76" s="46" t="str">
        <f>IF($B76="N/A","N/A",IF(G76&gt;=5,"No",IF(G76&lt;0,"No","Yes")))</f>
        <v>Yes</v>
      </c>
      <c r="I76" s="12">
        <v>5.1379999999999999</v>
      </c>
      <c r="J76" s="12">
        <v>31.79</v>
      </c>
      <c r="K76" s="50" t="s">
        <v>213</v>
      </c>
      <c r="L76" s="9" t="str">
        <f t="shared" si="30"/>
        <v>N/A</v>
      </c>
    </row>
    <row r="77" spans="1:12" ht="25.5" x14ac:dyDescent="0.2">
      <c r="A77" s="2" t="s">
        <v>965</v>
      </c>
      <c r="B77" s="50" t="s">
        <v>213</v>
      </c>
      <c r="C77" s="13">
        <v>0</v>
      </c>
      <c r="D77" s="50" t="s">
        <v>213</v>
      </c>
      <c r="E77" s="13">
        <v>0</v>
      </c>
      <c r="F77" s="50" t="s">
        <v>213</v>
      </c>
      <c r="G77" s="13">
        <v>0</v>
      </c>
      <c r="H77" s="50" t="s">
        <v>213</v>
      </c>
      <c r="I77" s="12" t="s">
        <v>1747</v>
      </c>
      <c r="J77" s="12" t="s">
        <v>1747</v>
      </c>
      <c r="K77" s="50" t="s">
        <v>213</v>
      </c>
      <c r="L77" s="9" t="str">
        <f t="shared" si="30"/>
        <v>N/A</v>
      </c>
    </row>
    <row r="78" spans="1:12" ht="25.5" x14ac:dyDescent="0.2">
      <c r="A78" s="2" t="s">
        <v>966</v>
      </c>
      <c r="B78" s="50" t="s">
        <v>213</v>
      </c>
      <c r="C78" s="13">
        <v>62.705598438999999</v>
      </c>
      <c r="D78" s="50" t="s">
        <v>213</v>
      </c>
      <c r="E78" s="13">
        <v>63.063707946000001</v>
      </c>
      <c r="F78" s="50" t="s">
        <v>213</v>
      </c>
      <c r="G78" s="13">
        <v>62.925172799000002</v>
      </c>
      <c r="H78" s="50" t="s">
        <v>213</v>
      </c>
      <c r="I78" s="12">
        <v>0.57110000000000005</v>
      </c>
      <c r="J78" s="12">
        <v>-0.22</v>
      </c>
      <c r="K78" s="50" t="s">
        <v>213</v>
      </c>
      <c r="L78" s="9" t="str">
        <f t="shared" si="30"/>
        <v>N/A</v>
      </c>
    </row>
    <row r="79" spans="1:12" ht="25.5" x14ac:dyDescent="0.2">
      <c r="A79" s="2" t="s">
        <v>967</v>
      </c>
      <c r="B79" s="50" t="s">
        <v>213</v>
      </c>
      <c r="C79" s="13">
        <v>10.490013179</v>
      </c>
      <c r="D79" s="50" t="s">
        <v>213</v>
      </c>
      <c r="E79" s="13">
        <v>11.132659686</v>
      </c>
      <c r="F79" s="50" t="s">
        <v>213</v>
      </c>
      <c r="G79" s="13">
        <v>11.400290607000001</v>
      </c>
      <c r="H79" s="50" t="s">
        <v>213</v>
      </c>
      <c r="I79" s="12">
        <v>6.1260000000000003</v>
      </c>
      <c r="J79" s="12">
        <v>2.4039999999999999</v>
      </c>
      <c r="K79" s="50" t="s">
        <v>213</v>
      </c>
      <c r="L79" s="9" t="str">
        <f t="shared" si="30"/>
        <v>N/A</v>
      </c>
    </row>
    <row r="80" spans="1:12" ht="25.5" x14ac:dyDescent="0.2">
      <c r="A80" s="2" t="s">
        <v>968</v>
      </c>
      <c r="B80" s="50" t="s">
        <v>213</v>
      </c>
      <c r="C80" s="13">
        <v>7.3501976826000002</v>
      </c>
      <c r="D80" s="50" t="s">
        <v>213</v>
      </c>
      <c r="E80" s="13">
        <v>6.5539112051000004</v>
      </c>
      <c r="F80" s="50" t="s">
        <v>213</v>
      </c>
      <c r="G80" s="13">
        <v>6.1139788226</v>
      </c>
      <c r="H80" s="50" t="s">
        <v>213</v>
      </c>
      <c r="I80" s="12">
        <v>-10.8</v>
      </c>
      <c r="J80" s="12">
        <v>-6.71</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6.4790251083000001</v>
      </c>
      <c r="D82" s="50" t="s">
        <v>213</v>
      </c>
      <c r="E82" s="13">
        <v>6.6646135406000004</v>
      </c>
      <c r="F82" s="50" t="s">
        <v>213</v>
      </c>
      <c r="G82" s="13">
        <v>7.0299517528999997</v>
      </c>
      <c r="H82" s="50" t="s">
        <v>213</v>
      </c>
      <c r="I82" s="12">
        <v>2.8639999999999999</v>
      </c>
      <c r="J82" s="12">
        <v>5.4820000000000002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12.584079278000001</v>
      </c>
      <c r="D84" s="50" t="s">
        <v>213</v>
      </c>
      <c r="E84" s="13">
        <v>12.173927518999999</v>
      </c>
      <c r="F84" s="50" t="s">
        <v>213</v>
      </c>
      <c r="G84" s="13">
        <v>11.988728956999999</v>
      </c>
      <c r="H84" s="50" t="s">
        <v>213</v>
      </c>
      <c r="I84" s="12">
        <v>-3.26</v>
      </c>
      <c r="J84" s="12">
        <v>-1.52</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83.030961712999996</v>
      </c>
      <c r="D87" s="50" t="s">
        <v>213</v>
      </c>
      <c r="E87" s="13">
        <v>82.202726772999995</v>
      </c>
      <c r="F87" s="50" t="s">
        <v>213</v>
      </c>
      <c r="G87" s="13">
        <v>81.569757640000006</v>
      </c>
      <c r="H87" s="50" t="s">
        <v>213</v>
      </c>
      <c r="I87" s="12">
        <v>-0.998</v>
      </c>
      <c r="J87" s="12">
        <v>-0.77</v>
      </c>
      <c r="K87" s="50" t="s">
        <v>213</v>
      </c>
      <c r="L87" s="9" t="str">
        <f t="shared" si="30"/>
        <v>N/A</v>
      </c>
    </row>
    <row r="88" spans="1:12" x14ac:dyDescent="0.2">
      <c r="A88" s="2" t="s">
        <v>976</v>
      </c>
      <c r="B88" s="50" t="s">
        <v>213</v>
      </c>
      <c r="C88" s="13">
        <v>16.969038287</v>
      </c>
      <c r="D88" s="50" t="s">
        <v>213</v>
      </c>
      <c r="E88" s="13">
        <v>17.797273227000002</v>
      </c>
      <c r="F88" s="50" t="s">
        <v>213</v>
      </c>
      <c r="G88" s="13">
        <v>18.430242360000001</v>
      </c>
      <c r="H88" s="50" t="s">
        <v>213</v>
      </c>
      <c r="I88" s="12">
        <v>4.8810000000000002</v>
      </c>
      <c r="J88" s="12">
        <v>3.5569999999999999</v>
      </c>
      <c r="K88" s="50" t="s">
        <v>213</v>
      </c>
      <c r="L88" s="9" t="str">
        <f t="shared" si="30"/>
        <v>N/A</v>
      </c>
    </row>
    <row r="89" spans="1:12" x14ac:dyDescent="0.2">
      <c r="A89" s="6" t="s">
        <v>68</v>
      </c>
      <c r="B89" s="50" t="s">
        <v>213</v>
      </c>
      <c r="C89" s="1">
        <v>1271</v>
      </c>
      <c r="D89" s="11" t="str">
        <f>IF($B89="N/A","N/A",IF(C89&gt;10,"No",IF(C89&lt;-10,"No","Yes")))</f>
        <v>N/A</v>
      </c>
      <c r="E89" s="1">
        <v>910</v>
      </c>
      <c r="F89" s="11" t="str">
        <f>IF($B89="N/A","N/A",IF(E89&gt;10,"No",IF(E89&lt;-10,"No","Yes")))</f>
        <v>N/A</v>
      </c>
      <c r="G89" s="1">
        <v>798</v>
      </c>
      <c r="H89" s="11" t="str">
        <f>IF($B89="N/A","N/A",IF(G89&gt;10,"No",IF(G89&lt;-10,"No","Yes")))</f>
        <v>N/A</v>
      </c>
      <c r="I89" s="12">
        <v>-28.4</v>
      </c>
      <c r="J89" s="12">
        <v>-12.3</v>
      </c>
      <c r="K89" s="50" t="s">
        <v>740</v>
      </c>
      <c r="L89" s="9" t="str">
        <f t="shared" si="30"/>
        <v>No</v>
      </c>
    </row>
    <row r="90" spans="1:12" x14ac:dyDescent="0.2">
      <c r="A90" s="2" t="s">
        <v>109</v>
      </c>
      <c r="B90" s="50" t="s">
        <v>213</v>
      </c>
      <c r="C90" s="13">
        <v>0.23603461840000001</v>
      </c>
      <c r="D90" s="46" t="str">
        <f>IF($B90="N/A","N/A",IF(C90&gt;10,"No",IF(C90&lt;-10,"No","Yes")))</f>
        <v>N/A</v>
      </c>
      <c r="E90" s="13">
        <v>0.21978021980000001</v>
      </c>
      <c r="F90" s="46" t="str">
        <f>IF($B90="N/A","N/A",IF(E90&gt;10,"No",IF(E90&lt;-10,"No","Yes")))</f>
        <v>N/A</v>
      </c>
      <c r="G90" s="13">
        <v>0.25062656639999997</v>
      </c>
      <c r="H90" s="46" t="str">
        <f>IF($B90="N/A","N/A",IF(G90&gt;10,"No",IF(G90&lt;-10,"No","Yes")))</f>
        <v>N/A</v>
      </c>
      <c r="I90" s="12">
        <v>-6.89</v>
      </c>
      <c r="J90" s="12">
        <v>14.04</v>
      </c>
      <c r="K90" s="50" t="s">
        <v>740</v>
      </c>
      <c r="L90" s="9" t="str">
        <f t="shared" si="30"/>
        <v>No</v>
      </c>
    </row>
    <row r="91" spans="1:12" x14ac:dyDescent="0.2">
      <c r="A91" s="2" t="s">
        <v>110</v>
      </c>
      <c r="B91" s="50" t="s">
        <v>213</v>
      </c>
      <c r="C91" s="13">
        <v>6.5302911094000002</v>
      </c>
      <c r="D91" s="46" t="str">
        <f>IF($B91="N/A","N/A",IF(C91&gt;10,"No",IF(C91&lt;-10,"No","Yes")))</f>
        <v>N/A</v>
      </c>
      <c r="E91" s="13">
        <v>5.6043956043999996</v>
      </c>
      <c r="F91" s="46" t="str">
        <f>IF($B91="N/A","N/A",IF(E91&gt;10,"No",IF(E91&lt;-10,"No","Yes")))</f>
        <v>N/A</v>
      </c>
      <c r="G91" s="13">
        <v>3.6340852130000001</v>
      </c>
      <c r="H91" s="46" t="str">
        <f>IF($B91="N/A","N/A",IF(G91&gt;10,"No",IF(G91&lt;-10,"No","Yes")))</f>
        <v>N/A</v>
      </c>
      <c r="I91" s="12">
        <v>-14.2</v>
      </c>
      <c r="J91" s="12">
        <v>-35.200000000000003</v>
      </c>
      <c r="K91" s="50" t="s">
        <v>740</v>
      </c>
      <c r="L91" s="9" t="str">
        <f t="shared" si="30"/>
        <v>No</v>
      </c>
    </row>
    <row r="92" spans="1:12" x14ac:dyDescent="0.2">
      <c r="A92" s="4" t="s">
        <v>7</v>
      </c>
      <c r="B92" s="50" t="s">
        <v>213</v>
      </c>
      <c r="C92" s="13">
        <v>0.68204768339999999</v>
      </c>
      <c r="D92" s="11" t="str">
        <f>IF($B92="N/A","N/A",IF(C92&gt;10,"No",IF(C92&lt;-10,"No","Yes")))</f>
        <v>N/A</v>
      </c>
      <c r="E92" s="13">
        <v>0.76825756190000005</v>
      </c>
      <c r="F92" s="11" t="str">
        <f>IF($B92="N/A","N/A",IF(E92&gt;10,"No",IF(E92&lt;-10,"No","Yes")))</f>
        <v>N/A</v>
      </c>
      <c r="G92" s="13">
        <v>0.84532821690000004</v>
      </c>
      <c r="H92" s="11" t="str">
        <f>IF($B92="N/A","N/A",IF(G92&gt;10,"No",IF(G92&lt;-10,"No","Yes")))</f>
        <v>N/A</v>
      </c>
      <c r="I92" s="12">
        <v>12.64</v>
      </c>
      <c r="J92" s="12">
        <v>10.029999999999999</v>
      </c>
      <c r="K92" s="50" t="s">
        <v>741</v>
      </c>
      <c r="L92" s="9" t="str">
        <f t="shared" si="30"/>
        <v>Yes</v>
      </c>
    </row>
    <row r="93" spans="1:12" x14ac:dyDescent="0.2">
      <c r="A93" s="4" t="s">
        <v>180</v>
      </c>
      <c r="B93" s="50" t="s">
        <v>213</v>
      </c>
      <c r="C93" s="13">
        <v>62.925531005000003</v>
      </c>
      <c r="D93" s="11" t="str">
        <f t="shared" ref="D93:D94" si="31">IF($B93="N/A","N/A",IF(C93&gt;10,"No",IF(C93&lt;-10,"No","Yes")))</f>
        <v>N/A</v>
      </c>
      <c r="E93" s="13">
        <v>62.732433286999999</v>
      </c>
      <c r="F93" s="11" t="str">
        <f t="shared" ref="F93:F94" si="32">IF($B93="N/A","N/A",IF(E93&gt;10,"No",IF(E93&lt;-10,"No","Yes")))</f>
        <v>N/A</v>
      </c>
      <c r="G93" s="13">
        <v>62.437082052000001</v>
      </c>
      <c r="H93" s="11" t="str">
        <f t="shared" ref="H93:H94" si="33">IF($B93="N/A","N/A",IF(G93&gt;10,"No",IF(G93&lt;-10,"No","Yes")))</f>
        <v>N/A</v>
      </c>
      <c r="I93" s="12">
        <v>-0.307</v>
      </c>
      <c r="J93" s="12">
        <v>-0.47099999999999997</v>
      </c>
      <c r="K93" s="50" t="s">
        <v>740</v>
      </c>
      <c r="L93" s="9" t="str">
        <f>IF(J93="Div by 0", "N/A", IF(OR(J93="N/A",K93="N/A"),"N/A", IF(J93&gt;VALUE(MID(K93,1,2)), "No", IF(J93&lt;-1*VALUE(MID(K93,1,2)), "No", "Yes"))))</f>
        <v>Yes</v>
      </c>
    </row>
    <row r="94" spans="1:12" x14ac:dyDescent="0.2">
      <c r="A94" s="4" t="s">
        <v>181</v>
      </c>
      <c r="B94" s="50" t="s">
        <v>213</v>
      </c>
      <c r="C94" s="13">
        <v>37.074468994999997</v>
      </c>
      <c r="D94" s="11" t="str">
        <f t="shared" si="31"/>
        <v>N/A</v>
      </c>
      <c r="E94" s="13">
        <v>37.267566713000001</v>
      </c>
      <c r="F94" s="11" t="str">
        <f t="shared" si="32"/>
        <v>N/A</v>
      </c>
      <c r="G94" s="13">
        <v>37.562917947999999</v>
      </c>
      <c r="H94" s="11" t="str">
        <f t="shared" si="33"/>
        <v>N/A</v>
      </c>
      <c r="I94" s="12">
        <v>0.52080000000000004</v>
      </c>
      <c r="J94" s="12">
        <v>0.79249999999999998</v>
      </c>
      <c r="K94" s="50" t="s">
        <v>740</v>
      </c>
      <c r="L94" s="9" t="str">
        <f>IF(J94="Div by 0", "N/A", IF(OR(J94="N/A",K94="N/A"),"N/A", IF(J94&gt;VALUE(MID(K94,1,2)), "No", IF(J94&lt;-1*VALUE(MID(K94,1,2)), "No", "Yes"))))</f>
        <v>Yes</v>
      </c>
    </row>
    <row r="95" spans="1:12" x14ac:dyDescent="0.2">
      <c r="A95" s="2" t="s">
        <v>8</v>
      </c>
      <c r="B95" s="50" t="s">
        <v>285</v>
      </c>
      <c r="C95" s="13">
        <v>7.2757458025000004</v>
      </c>
      <c r="D95" s="46" t="str">
        <f>IF($B95="N/A","N/A",IF(C95&gt;10,"No",IF(C95&lt;5,"No","Yes")))</f>
        <v>Yes</v>
      </c>
      <c r="E95" s="13">
        <v>7.0533202377000004</v>
      </c>
      <c r="F95" s="46" t="str">
        <f>IF($B95="N/A","N/A",IF(E95&gt;10,"No",IF(E95&lt;5,"No","Yes")))</f>
        <v>Yes</v>
      </c>
      <c r="G95" s="13">
        <v>6.9721515328999999</v>
      </c>
      <c r="H95" s="46" t="str">
        <f t="shared" ref="H95:H98" si="34">IF($B95="N/A","N/A",IF(G95&gt;10,"No",IF(G95&lt;5,"No","Yes")))</f>
        <v>Yes</v>
      </c>
      <c r="I95" s="12">
        <v>-3.06</v>
      </c>
      <c r="J95" s="12">
        <v>-1.1499999999999999</v>
      </c>
      <c r="K95" s="50" t="s">
        <v>741</v>
      </c>
      <c r="L95" s="9" t="str">
        <f t="shared" si="30"/>
        <v>Yes</v>
      </c>
    </row>
    <row r="96" spans="1:12" x14ac:dyDescent="0.2">
      <c r="A96" s="2" t="s">
        <v>149</v>
      </c>
      <c r="B96" s="50" t="s">
        <v>285</v>
      </c>
      <c r="C96" s="13">
        <v>5.9561504099000002</v>
      </c>
      <c r="D96" s="46" t="str">
        <f>IF($B96="N/A","N/A",IF(C96&gt;10,"No",IF(C96&lt;5,"No","Yes")))</f>
        <v>Yes</v>
      </c>
      <c r="E96" s="13">
        <v>6.1627074628000003</v>
      </c>
      <c r="F96" s="46" t="str">
        <f t="shared" ref="F96:F98" si="35">IF($B96="N/A","N/A",IF(E96&gt;10,"No",IF(E96&lt;5,"No","Yes")))</f>
        <v>Yes</v>
      </c>
      <c r="G96" s="13">
        <v>6.0417285477</v>
      </c>
      <c r="H96" s="46" t="str">
        <f t="shared" si="34"/>
        <v>Yes</v>
      </c>
      <c r="I96" s="12">
        <v>3.468</v>
      </c>
      <c r="J96" s="12">
        <v>-1.96</v>
      </c>
      <c r="K96" s="50" t="s">
        <v>741</v>
      </c>
      <c r="L96" s="9" t="str">
        <f t="shared" si="30"/>
        <v>Yes</v>
      </c>
    </row>
    <row r="97" spans="1:12" x14ac:dyDescent="0.2">
      <c r="A97" s="2" t="s">
        <v>150</v>
      </c>
      <c r="B97" s="50" t="s">
        <v>285</v>
      </c>
      <c r="C97" s="13">
        <v>6.8872267958000002</v>
      </c>
      <c r="D97" s="46" t="str">
        <f>IF($B97="N/A","N/A",IF(C97&gt;10,"No",IF(C97&lt;5,"No","Yes")))</f>
        <v>Yes</v>
      </c>
      <c r="E97" s="13">
        <v>6.7162191406999998</v>
      </c>
      <c r="F97" s="46" t="str">
        <f t="shared" si="35"/>
        <v>Yes</v>
      </c>
      <c r="G97" s="13">
        <v>6.6622781313999999</v>
      </c>
      <c r="H97" s="46" t="str">
        <f t="shared" si="34"/>
        <v>Yes</v>
      </c>
      <c r="I97" s="12">
        <v>-2.48</v>
      </c>
      <c r="J97" s="12">
        <v>-0.80300000000000005</v>
      </c>
      <c r="K97" s="50" t="s">
        <v>741</v>
      </c>
      <c r="L97" s="9" t="str">
        <f t="shared" si="30"/>
        <v>Yes</v>
      </c>
    </row>
    <row r="98" spans="1:12" x14ac:dyDescent="0.2">
      <c r="A98" s="2" t="s">
        <v>151</v>
      </c>
      <c r="B98" s="50" t="s">
        <v>285</v>
      </c>
      <c r="C98" s="13">
        <v>7.2843034898000001</v>
      </c>
      <c r="D98" s="46" t="str">
        <f>IF($B98="N/A","N/A",IF(C98&gt;10,"No",IF(C98&lt;5,"No","Yes")))</f>
        <v>Yes</v>
      </c>
      <c r="E98" s="13">
        <v>7.0866141732000001</v>
      </c>
      <c r="F98" s="46" t="str">
        <f t="shared" si="35"/>
        <v>Yes</v>
      </c>
      <c r="G98" s="13">
        <v>7.0195156020000002</v>
      </c>
      <c r="H98" s="46" t="str">
        <f t="shared" si="34"/>
        <v>Yes</v>
      </c>
      <c r="I98" s="12">
        <v>-2.71</v>
      </c>
      <c r="J98" s="12">
        <v>-0.94699999999999995</v>
      </c>
      <c r="K98" s="50" t="s">
        <v>741</v>
      </c>
      <c r="L98" s="9" t="str">
        <f t="shared" si="30"/>
        <v>Yes</v>
      </c>
    </row>
    <row r="99" spans="1:12" x14ac:dyDescent="0.2">
      <c r="A99" s="2" t="s">
        <v>977</v>
      </c>
      <c r="B99" s="50" t="s">
        <v>213</v>
      </c>
      <c r="C99" s="1">
        <v>2219</v>
      </c>
      <c r="D99" s="11" t="str">
        <f t="shared" ref="D99:D110" si="36">IF($B99="N/A","N/A",IF(C99&gt;10,"No",IF(C99&lt;-10,"No","Yes")))</f>
        <v>N/A</v>
      </c>
      <c r="E99" s="1">
        <v>1837</v>
      </c>
      <c r="F99" s="11" t="str">
        <f t="shared" ref="F99:F110" si="37">IF($B99="N/A","N/A",IF(E99&gt;10,"No",IF(E99&lt;-10,"No","Yes")))</f>
        <v>N/A</v>
      </c>
      <c r="G99" s="1">
        <v>1930</v>
      </c>
      <c r="H99" s="11" t="str">
        <f t="shared" ref="H99:H110" si="38">IF($B99="N/A","N/A",IF(G99&gt;10,"No",IF(G99&lt;-10,"No","Yes")))</f>
        <v>N/A</v>
      </c>
      <c r="I99" s="12">
        <v>-17.2</v>
      </c>
      <c r="J99" s="12">
        <v>5.0629999999999997</v>
      </c>
      <c r="K99" s="47" t="s">
        <v>740</v>
      </c>
      <c r="L99" s="9" t="str">
        <f t="shared" si="30"/>
        <v>Yes</v>
      </c>
    </row>
    <row r="100" spans="1:12" x14ac:dyDescent="0.2">
      <c r="A100" s="2" t="s">
        <v>978</v>
      </c>
      <c r="B100" s="50" t="s">
        <v>213</v>
      </c>
      <c r="C100" s="1">
        <v>559</v>
      </c>
      <c r="D100" s="11" t="str">
        <f t="shared" si="36"/>
        <v>N/A</v>
      </c>
      <c r="E100" s="1">
        <v>490</v>
      </c>
      <c r="F100" s="11" t="str">
        <f t="shared" si="37"/>
        <v>N/A</v>
      </c>
      <c r="G100" s="1">
        <v>464</v>
      </c>
      <c r="H100" s="11" t="str">
        <f t="shared" si="38"/>
        <v>N/A</v>
      </c>
      <c r="I100" s="12">
        <v>-12.3</v>
      </c>
      <c r="J100" s="12">
        <v>-5.31</v>
      </c>
      <c r="K100" s="47" t="s">
        <v>740</v>
      </c>
      <c r="L100" s="9" t="str">
        <f t="shared" si="30"/>
        <v>Yes</v>
      </c>
    </row>
    <row r="101" spans="1:12" x14ac:dyDescent="0.2">
      <c r="A101" s="2" t="s">
        <v>1</v>
      </c>
      <c r="B101" s="50" t="s">
        <v>213</v>
      </c>
      <c r="C101" s="13">
        <v>99.365019597</v>
      </c>
      <c r="D101" s="11" t="str">
        <f t="shared" si="36"/>
        <v>N/A</v>
      </c>
      <c r="E101" s="13">
        <v>99.386559238000004</v>
      </c>
      <c r="F101" s="11" t="str">
        <f t="shared" si="37"/>
        <v>N/A</v>
      </c>
      <c r="G101" s="13">
        <v>99.203641414000003</v>
      </c>
      <c r="H101" s="11" t="str">
        <f t="shared" si="38"/>
        <v>N/A</v>
      </c>
      <c r="I101" s="12">
        <v>2.1700000000000001E-2</v>
      </c>
      <c r="J101" s="12">
        <v>-0.184</v>
      </c>
      <c r="K101" s="50" t="s">
        <v>741</v>
      </c>
      <c r="L101" s="9" t="str">
        <f t="shared" si="30"/>
        <v>Yes</v>
      </c>
    </row>
    <row r="102" spans="1:12" x14ac:dyDescent="0.2">
      <c r="A102" s="2" t="s">
        <v>69</v>
      </c>
      <c r="B102" s="50" t="s">
        <v>213</v>
      </c>
      <c r="C102" s="13">
        <v>97.404230397999996</v>
      </c>
      <c r="D102" s="11" t="str">
        <f t="shared" si="36"/>
        <v>N/A</v>
      </c>
      <c r="E102" s="13">
        <v>97.432268329999999</v>
      </c>
      <c r="F102" s="11" t="str">
        <f t="shared" si="37"/>
        <v>N/A</v>
      </c>
      <c r="G102" s="13">
        <v>97.377301234000001</v>
      </c>
      <c r="H102" s="11" t="str">
        <f t="shared" si="38"/>
        <v>N/A</v>
      </c>
      <c r="I102" s="12">
        <v>2.8799999999999999E-2</v>
      </c>
      <c r="J102" s="12">
        <v>-5.6000000000000001E-2</v>
      </c>
      <c r="K102" s="50" t="s">
        <v>741</v>
      </c>
      <c r="L102" s="9" t="str">
        <f t="shared" si="30"/>
        <v>Yes</v>
      </c>
    </row>
    <row r="103" spans="1:12" x14ac:dyDescent="0.2">
      <c r="A103" s="4" t="s">
        <v>70</v>
      </c>
      <c r="B103" s="50" t="s">
        <v>213</v>
      </c>
      <c r="C103" s="1">
        <v>110251</v>
      </c>
      <c r="D103" s="11" t="str">
        <f t="shared" si="36"/>
        <v>N/A</v>
      </c>
      <c r="E103" s="1">
        <v>113309</v>
      </c>
      <c r="F103" s="11" t="str">
        <f t="shared" si="37"/>
        <v>N/A</v>
      </c>
      <c r="G103" s="1">
        <v>117146</v>
      </c>
      <c r="H103" s="11" t="str">
        <f t="shared" si="38"/>
        <v>N/A</v>
      </c>
      <c r="I103" s="12">
        <v>2.774</v>
      </c>
      <c r="J103" s="12">
        <v>3.3860000000000001</v>
      </c>
      <c r="K103" s="50" t="s">
        <v>740</v>
      </c>
      <c r="L103" s="9" t="str">
        <f t="shared" si="30"/>
        <v>Yes</v>
      </c>
    </row>
    <row r="104" spans="1:12" x14ac:dyDescent="0.2">
      <c r="A104" s="2" t="s">
        <v>692</v>
      </c>
      <c r="B104" s="50" t="s">
        <v>213</v>
      </c>
      <c r="C104" s="13">
        <v>1.8122284605000001</v>
      </c>
      <c r="D104" s="11" t="str">
        <f t="shared" si="36"/>
        <v>N/A</v>
      </c>
      <c r="E104" s="13">
        <v>2.0395555515999999</v>
      </c>
      <c r="F104" s="11" t="str">
        <f t="shared" si="37"/>
        <v>N/A</v>
      </c>
      <c r="G104" s="13">
        <v>2.169941782</v>
      </c>
      <c r="H104" s="11" t="str">
        <f t="shared" si="38"/>
        <v>N/A</v>
      </c>
      <c r="I104" s="12">
        <v>12.54</v>
      </c>
      <c r="J104" s="12">
        <v>6.3929999999999998</v>
      </c>
      <c r="K104" s="50" t="s">
        <v>741</v>
      </c>
      <c r="L104" s="9" t="str">
        <f t="shared" ref="L104:L110" si="39">IF(J104="Div by 0", "N/A", IF(K104="N/A","N/A", IF(J104&gt;VALUE(MID(K104,1,2)), "No", IF(J104&lt;-1*VALUE(MID(K104,1,2)), "No", "Yes"))))</f>
        <v>Yes</v>
      </c>
    </row>
    <row r="105" spans="1:12" x14ac:dyDescent="0.2">
      <c r="A105" s="2" t="s">
        <v>691</v>
      </c>
      <c r="B105" s="50" t="s">
        <v>213</v>
      </c>
      <c r="C105" s="13">
        <v>0.34466807560000001</v>
      </c>
      <c r="D105" s="11" t="str">
        <f t="shared" si="36"/>
        <v>N/A</v>
      </c>
      <c r="E105" s="13">
        <v>0.33713120759999998</v>
      </c>
      <c r="F105" s="11" t="str">
        <f t="shared" si="37"/>
        <v>N/A</v>
      </c>
      <c r="G105" s="13">
        <v>0.27401703859999998</v>
      </c>
      <c r="H105" s="11" t="str">
        <f t="shared" si="38"/>
        <v>N/A</v>
      </c>
      <c r="I105" s="12">
        <v>-2.19</v>
      </c>
      <c r="J105" s="12">
        <v>-18.7</v>
      </c>
      <c r="K105" s="50" t="s">
        <v>741</v>
      </c>
      <c r="L105" s="9" t="str">
        <f t="shared" si="39"/>
        <v>No</v>
      </c>
    </row>
    <row r="106" spans="1:12" x14ac:dyDescent="0.2">
      <c r="A106" s="2" t="s">
        <v>690</v>
      </c>
      <c r="B106" s="50" t="s">
        <v>213</v>
      </c>
      <c r="C106" s="13">
        <v>97.843103463999995</v>
      </c>
      <c r="D106" s="11" t="str">
        <f t="shared" si="36"/>
        <v>N/A</v>
      </c>
      <c r="E106" s="13">
        <v>97.623313241000005</v>
      </c>
      <c r="F106" s="11" t="str">
        <f t="shared" si="37"/>
        <v>N/A</v>
      </c>
      <c r="G106" s="13">
        <v>97.556041179000005</v>
      </c>
      <c r="H106" s="11" t="str">
        <f t="shared" si="38"/>
        <v>N/A</v>
      </c>
      <c r="I106" s="12">
        <v>-0.22500000000000001</v>
      </c>
      <c r="J106" s="12">
        <v>-6.9000000000000006E-2</v>
      </c>
      <c r="K106" s="50" t="s">
        <v>741</v>
      </c>
      <c r="L106" s="9" t="str">
        <f t="shared" si="39"/>
        <v>Yes</v>
      </c>
    </row>
    <row r="107" spans="1:12" ht="25.5" x14ac:dyDescent="0.2">
      <c r="A107" s="4" t="s">
        <v>979</v>
      </c>
      <c r="B107" s="50" t="s">
        <v>213</v>
      </c>
      <c r="C107" s="13">
        <v>41.918975816</v>
      </c>
      <c r="D107" s="11" t="str">
        <f t="shared" si="36"/>
        <v>N/A</v>
      </c>
      <c r="E107" s="13">
        <v>40.666045179999998</v>
      </c>
      <c r="F107" s="11" t="str">
        <f t="shared" si="37"/>
        <v>N/A</v>
      </c>
      <c r="G107" s="13">
        <v>39.251166038999997</v>
      </c>
      <c r="H107" s="11" t="str">
        <f t="shared" si="38"/>
        <v>N/A</v>
      </c>
      <c r="I107" s="12">
        <v>-2.99</v>
      </c>
      <c r="J107" s="12">
        <v>-3.48</v>
      </c>
      <c r="K107" s="50" t="s">
        <v>741</v>
      </c>
      <c r="L107" s="9" t="str">
        <f t="shared" si="39"/>
        <v>Yes</v>
      </c>
    </row>
    <row r="108" spans="1:12" ht="25.5" x14ac:dyDescent="0.2">
      <c r="A108" s="4" t="s">
        <v>980</v>
      </c>
      <c r="B108" s="50" t="s">
        <v>213</v>
      </c>
      <c r="C108" s="13">
        <v>56.717784586000001</v>
      </c>
      <c r="D108" s="11" t="str">
        <f t="shared" si="36"/>
        <v>N/A</v>
      </c>
      <c r="E108" s="13">
        <v>57.950591799999998</v>
      </c>
      <c r="F108" s="11" t="str">
        <f t="shared" si="37"/>
        <v>N/A</v>
      </c>
      <c r="G108" s="13">
        <v>59.351192531000002</v>
      </c>
      <c r="H108" s="11" t="str">
        <f t="shared" si="38"/>
        <v>N/A</v>
      </c>
      <c r="I108" s="12">
        <v>2.1739999999999999</v>
      </c>
      <c r="J108" s="12">
        <v>2.4169999999999998</v>
      </c>
      <c r="K108" s="50" t="s">
        <v>741</v>
      </c>
      <c r="L108" s="9" t="str">
        <f t="shared" si="39"/>
        <v>Yes</v>
      </c>
    </row>
    <row r="109" spans="1:12" ht="25.5" x14ac:dyDescent="0.2">
      <c r="A109" s="4" t="s">
        <v>981</v>
      </c>
      <c r="B109" s="50" t="s">
        <v>213</v>
      </c>
      <c r="C109" s="13">
        <v>0.53399969189999996</v>
      </c>
      <c r="D109" s="11" t="str">
        <f t="shared" si="36"/>
        <v>N/A</v>
      </c>
      <c r="E109" s="13">
        <v>0.54269114880000002</v>
      </c>
      <c r="F109" s="11" t="str">
        <f t="shared" si="37"/>
        <v>N/A</v>
      </c>
      <c r="G109" s="13">
        <v>0.54107428130000002</v>
      </c>
      <c r="H109" s="11" t="str">
        <f t="shared" si="38"/>
        <v>N/A</v>
      </c>
      <c r="I109" s="12">
        <v>1.6279999999999999</v>
      </c>
      <c r="J109" s="12">
        <v>-0.29799999999999999</v>
      </c>
      <c r="K109" s="50" t="s">
        <v>741</v>
      </c>
      <c r="L109" s="9" t="str">
        <f t="shared" si="39"/>
        <v>Yes</v>
      </c>
    </row>
    <row r="110" spans="1:12" ht="25.5" x14ac:dyDescent="0.2">
      <c r="A110" s="4" t="s">
        <v>982</v>
      </c>
      <c r="B110" s="50" t="s">
        <v>213</v>
      </c>
      <c r="C110" s="13">
        <v>0.82923990619999999</v>
      </c>
      <c r="D110" s="11" t="str">
        <f t="shared" si="36"/>
        <v>N/A</v>
      </c>
      <c r="E110" s="13">
        <v>0.84067187160000001</v>
      </c>
      <c r="F110" s="11" t="str">
        <f t="shared" si="37"/>
        <v>N/A</v>
      </c>
      <c r="G110" s="13">
        <v>0.85656714860000005</v>
      </c>
      <c r="H110" s="11" t="str">
        <f t="shared" si="38"/>
        <v>N/A</v>
      </c>
      <c r="I110" s="12">
        <v>1.379</v>
      </c>
      <c r="J110" s="12">
        <v>1.891</v>
      </c>
      <c r="K110" s="50" t="s">
        <v>741</v>
      </c>
      <c r="L110" s="9" t="str">
        <f t="shared" si="39"/>
        <v>Yes</v>
      </c>
    </row>
    <row r="111" spans="1:12" x14ac:dyDescent="0.2">
      <c r="A111" s="2" t="s">
        <v>983</v>
      </c>
      <c r="B111" s="50" t="s">
        <v>286</v>
      </c>
      <c r="C111" s="13">
        <v>100</v>
      </c>
      <c r="D111" s="46" t="str">
        <f>IF($B111="N/A","N/A",IF(C111&gt;=99,"Yes","No"))</f>
        <v>Yes</v>
      </c>
      <c r="E111" s="13">
        <v>100</v>
      </c>
      <c r="F111" s="46" t="str">
        <f>IF($B111="N/A","N/A",IF(E111&gt;=99,"Yes","No"))</f>
        <v>Yes</v>
      </c>
      <c r="G111" s="13">
        <v>100</v>
      </c>
      <c r="H111" s="46" t="str">
        <f>IF($B111="N/A","N/A",IF(G111&gt;=99,"Yes","No"))</f>
        <v>Yes</v>
      </c>
      <c r="I111" s="12">
        <v>0</v>
      </c>
      <c r="J111" s="12">
        <v>0</v>
      </c>
      <c r="K111" s="50" t="s">
        <v>740</v>
      </c>
      <c r="L111" s="9" t="str">
        <f t="shared" ref="L111:L145" si="40">IF(J111="Div by 0", "N/A", IF(K111="N/A","N/A", IF(J111&gt;VALUE(MID(K111,1,2)), "No", IF(J111&lt;-1*VALUE(MID(K111,1,2)), "No", "Yes"))))</f>
        <v>Yes</v>
      </c>
    </row>
    <row r="112" spans="1:12" x14ac:dyDescent="0.2">
      <c r="A112" s="2" t="s">
        <v>984</v>
      </c>
      <c r="B112" s="50" t="s">
        <v>213</v>
      </c>
      <c r="C112" s="13">
        <v>0.1975100779</v>
      </c>
      <c r="D112" s="46" t="str">
        <f>IF($B112="N/A","N/A",IF(C112&gt;10,"No",IF(C112&lt;-10,"No","Yes")))</f>
        <v>N/A</v>
      </c>
      <c r="E112" s="13">
        <v>0.122599418</v>
      </c>
      <c r="F112" s="46" t="str">
        <f>IF($B112="N/A","N/A",IF(E112&gt;10,"No",IF(E112&lt;-10,"No","Yes")))</f>
        <v>N/A</v>
      </c>
      <c r="G112" s="13">
        <v>0.15167299910000001</v>
      </c>
      <c r="H112" s="46" t="str">
        <f>IF($B112="N/A","N/A",IF(G112&gt;10,"No",IF(G112&lt;-10,"No","Yes")))</f>
        <v>N/A</v>
      </c>
      <c r="I112" s="12">
        <v>-37.9</v>
      </c>
      <c r="J112" s="12">
        <v>23.71</v>
      </c>
      <c r="K112" s="50" t="s">
        <v>740</v>
      </c>
      <c r="L112" s="9" t="str">
        <f t="shared" si="40"/>
        <v>No</v>
      </c>
    </row>
    <row r="113" spans="1:12" x14ac:dyDescent="0.2">
      <c r="A113" s="3" t="s">
        <v>985</v>
      </c>
      <c r="B113" s="50" t="s">
        <v>280</v>
      </c>
      <c r="C113" s="8">
        <v>99.892950491999997</v>
      </c>
      <c r="D113" s="46" t="str">
        <f>IF($B113="N/A","N/A",IF(C113&gt;=98,"Yes","No"))</f>
        <v>Yes</v>
      </c>
      <c r="E113" s="8">
        <v>99.894025167999999</v>
      </c>
      <c r="F113" s="46" t="str">
        <f>IF($B113="N/A","N/A",IF(E113&gt;=98,"Yes","No"))</f>
        <v>Yes</v>
      </c>
      <c r="G113" s="8">
        <v>99.868072725999994</v>
      </c>
      <c r="H113" s="46" t="str">
        <f>IF($B113="N/A","N/A",IF(G113&gt;=98,"Yes","No"))</f>
        <v>Yes</v>
      </c>
      <c r="I113" s="12">
        <v>1.1000000000000001E-3</v>
      </c>
      <c r="J113" s="12">
        <v>-2.5999999999999999E-2</v>
      </c>
      <c r="K113" s="47" t="s">
        <v>740</v>
      </c>
      <c r="L113" s="9" t="str">
        <f t="shared" si="40"/>
        <v>Yes</v>
      </c>
    </row>
    <row r="114" spans="1:12" x14ac:dyDescent="0.2">
      <c r="A114" s="3" t="s">
        <v>986</v>
      </c>
      <c r="B114" s="50" t="s">
        <v>287</v>
      </c>
      <c r="C114" s="8">
        <v>90.941972007999993</v>
      </c>
      <c r="D114" s="46" t="str">
        <f>IF($B114="N/A","N/A",IF(C114&gt;=80,"Yes","No"))</f>
        <v>Yes</v>
      </c>
      <c r="E114" s="8">
        <v>92.055920786000001</v>
      </c>
      <c r="F114" s="46" t="str">
        <f>IF($B114="N/A","N/A",IF(E114&gt;=80,"Yes","No"))</f>
        <v>Yes</v>
      </c>
      <c r="G114" s="8">
        <v>93.316957289000001</v>
      </c>
      <c r="H114" s="46" t="str">
        <f>IF($B114="N/A","N/A",IF(G114&gt;=80,"Yes","No"))</f>
        <v>Yes</v>
      </c>
      <c r="I114" s="12">
        <v>1.2250000000000001</v>
      </c>
      <c r="J114" s="12">
        <v>1.37</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99.997516700000006</v>
      </c>
      <c r="D116" s="46" t="str">
        <f>IF($B116="N/A","N/A",IF(C116&gt;=100,"Yes","No"))</f>
        <v>No</v>
      </c>
      <c r="E116" s="13">
        <v>100</v>
      </c>
      <c r="F116" s="46" t="str">
        <f t="shared" si="41"/>
        <v>Yes</v>
      </c>
      <c r="G116" s="13">
        <v>100</v>
      </c>
      <c r="H116" s="46" t="str">
        <f t="shared" si="42"/>
        <v>Yes</v>
      </c>
      <c r="I116" s="12">
        <v>2.5000000000000001E-3</v>
      </c>
      <c r="J116" s="12">
        <v>0</v>
      </c>
      <c r="K116" s="47" t="s">
        <v>739</v>
      </c>
      <c r="L116" s="9" t="str">
        <f t="shared" si="40"/>
        <v>Yes</v>
      </c>
    </row>
    <row r="117" spans="1:12" ht="25.5" x14ac:dyDescent="0.2">
      <c r="A117" s="2" t="s">
        <v>989</v>
      </c>
      <c r="B117" s="50" t="s">
        <v>213</v>
      </c>
      <c r="C117" s="13">
        <v>11.058516787</v>
      </c>
      <c r="D117" s="38" t="s">
        <v>742</v>
      </c>
      <c r="E117" s="13">
        <v>13.173344976999999</v>
      </c>
      <c r="F117" s="38" t="s">
        <v>742</v>
      </c>
      <c r="G117" s="13">
        <v>7.7794166691999997</v>
      </c>
      <c r="H117" s="46" t="str">
        <f>IF($B117="N/A","N/A",IF(G117&lt;100,"No",IF(G117=100,"No","Yes")))</f>
        <v>N/A</v>
      </c>
      <c r="I117" s="12">
        <v>19.12</v>
      </c>
      <c r="J117" s="12">
        <v>-40.9</v>
      </c>
      <c r="K117" s="47" t="s">
        <v>739</v>
      </c>
      <c r="L117" s="9" t="str">
        <f t="shared" si="40"/>
        <v>No</v>
      </c>
    </row>
    <row r="118" spans="1:12" ht="25.5" x14ac:dyDescent="0.2">
      <c r="A118" s="2" t="s">
        <v>990</v>
      </c>
      <c r="B118" s="37" t="s">
        <v>213</v>
      </c>
      <c r="C118" s="13">
        <v>8.9220352201999997</v>
      </c>
      <c r="D118" s="46" t="str">
        <f>IF($B118="N/A","N/A",IF(C118&gt;10,"No",IF(C118&lt;-10,"No","Yes")))</f>
        <v>N/A</v>
      </c>
      <c r="E118" s="13">
        <v>11.383291871999999</v>
      </c>
      <c r="F118" s="46" t="str">
        <f>IF($B118="N/A","N/A",IF(E118&gt;10,"No",IF(E118&lt;-10,"No","Yes")))</f>
        <v>N/A</v>
      </c>
      <c r="G118" s="13">
        <v>13.34647262</v>
      </c>
      <c r="H118" s="46" t="str">
        <f>IF($B118="N/A","N/A",IF(G118&gt;10,"No",IF(G118&lt;-10,"No","Yes")))</f>
        <v>N/A</v>
      </c>
      <c r="I118" s="12">
        <v>27.59</v>
      </c>
      <c r="J118" s="12">
        <v>17.25</v>
      </c>
      <c r="K118" s="47" t="s">
        <v>739</v>
      </c>
      <c r="L118" s="9" t="str">
        <f>IF(J118="Div by 0", "N/A", IF(OR(J118="N/A",K118="N/A"),"N/A", IF(J118&gt;VALUE(MID(K118,1,2)), "No", IF(J118&lt;-1*VALUE(MID(K118,1,2)), "No", "Yes"))))</f>
        <v>Yes</v>
      </c>
    </row>
    <row r="119" spans="1:12" x14ac:dyDescent="0.2">
      <c r="A119" s="7" t="s">
        <v>100</v>
      </c>
      <c r="B119" s="37" t="s">
        <v>213</v>
      </c>
      <c r="C119" s="38">
        <v>65866</v>
      </c>
      <c r="D119" s="46" t="str">
        <f t="shared" ref="D119:D145" si="43">IF($B119="N/A","N/A",IF(C119&gt;10,"No",IF(C119&lt;-10,"No","Yes")))</f>
        <v>N/A</v>
      </c>
      <c r="E119" s="38">
        <v>66009</v>
      </c>
      <c r="F119" s="46" t="str">
        <f t="shared" ref="F119:F145" si="44">IF($B119="N/A","N/A",IF(E119&gt;10,"No",IF(E119&lt;-10,"No","Yes")))</f>
        <v>N/A</v>
      </c>
      <c r="G119" s="38">
        <v>67082</v>
      </c>
      <c r="H119" s="46" t="str">
        <f t="shared" ref="H119:H145" si="45">IF($B119="N/A","N/A",IF(G119&gt;10,"No",IF(G119&lt;-10,"No","Yes")))</f>
        <v>N/A</v>
      </c>
      <c r="I119" s="12">
        <v>0.21709999999999999</v>
      </c>
      <c r="J119" s="12">
        <v>1.6259999999999999</v>
      </c>
      <c r="K119" s="47" t="s">
        <v>740</v>
      </c>
      <c r="L119" s="9" t="str">
        <f t="shared" si="40"/>
        <v>Yes</v>
      </c>
    </row>
    <row r="120" spans="1:12" x14ac:dyDescent="0.2">
      <c r="A120" s="2" t="s">
        <v>991</v>
      </c>
      <c r="B120" s="37" t="s">
        <v>213</v>
      </c>
      <c r="C120" s="38">
        <v>15569</v>
      </c>
      <c r="D120" s="46" t="str">
        <f t="shared" si="43"/>
        <v>N/A</v>
      </c>
      <c r="E120" s="38">
        <v>15709</v>
      </c>
      <c r="F120" s="46" t="str">
        <f t="shared" si="44"/>
        <v>N/A</v>
      </c>
      <c r="G120" s="38">
        <v>15327</v>
      </c>
      <c r="H120" s="46" t="str">
        <f t="shared" si="45"/>
        <v>N/A</v>
      </c>
      <c r="I120" s="12">
        <v>0.8992</v>
      </c>
      <c r="J120" s="12">
        <v>-2.4300000000000002</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25122</v>
      </c>
      <c r="D122" s="46" t="str">
        <f t="shared" si="43"/>
        <v>N/A</v>
      </c>
      <c r="E122" s="38">
        <v>26445</v>
      </c>
      <c r="F122" s="46" t="str">
        <f t="shared" si="44"/>
        <v>N/A</v>
      </c>
      <c r="G122" s="38">
        <v>28364</v>
      </c>
      <c r="H122" s="46" t="str">
        <f t="shared" si="45"/>
        <v>N/A</v>
      </c>
      <c r="I122" s="12">
        <v>5.266</v>
      </c>
      <c r="J122" s="12">
        <v>7.2569999999999997</v>
      </c>
      <c r="K122" s="47" t="s">
        <v>740</v>
      </c>
      <c r="L122" s="9" t="str">
        <f t="shared" si="40"/>
        <v>Yes</v>
      </c>
    </row>
    <row r="123" spans="1:12" x14ac:dyDescent="0.2">
      <c r="A123" s="2" t="s">
        <v>994</v>
      </c>
      <c r="B123" s="37" t="s">
        <v>213</v>
      </c>
      <c r="C123" s="38">
        <v>25175</v>
      </c>
      <c r="D123" s="46" t="str">
        <f t="shared" si="43"/>
        <v>N/A</v>
      </c>
      <c r="E123" s="38">
        <v>23854</v>
      </c>
      <c r="F123" s="46" t="str">
        <f t="shared" si="44"/>
        <v>N/A</v>
      </c>
      <c r="G123" s="38">
        <v>23391</v>
      </c>
      <c r="H123" s="46" t="str">
        <f t="shared" si="45"/>
        <v>N/A</v>
      </c>
      <c r="I123" s="12">
        <v>-5.25</v>
      </c>
      <c r="J123" s="12">
        <v>-1.94</v>
      </c>
      <c r="K123" s="47" t="s">
        <v>740</v>
      </c>
      <c r="L123" s="9" t="str">
        <f t="shared" si="40"/>
        <v>Yes</v>
      </c>
    </row>
    <row r="124" spans="1:12" x14ac:dyDescent="0.2">
      <c r="A124" s="2" t="s">
        <v>995</v>
      </c>
      <c r="B124" s="37" t="s">
        <v>213</v>
      </c>
      <c r="C124" s="38">
        <v>0</v>
      </c>
      <c r="D124" s="46" t="str">
        <f t="shared" si="43"/>
        <v>N/A</v>
      </c>
      <c r="E124" s="38">
        <v>11</v>
      </c>
      <c r="F124" s="46" t="str">
        <f t="shared" si="44"/>
        <v>N/A</v>
      </c>
      <c r="G124" s="38">
        <v>0</v>
      </c>
      <c r="H124" s="46" t="str">
        <f t="shared" si="45"/>
        <v>N/A</v>
      </c>
      <c r="I124" s="12" t="s">
        <v>1747</v>
      </c>
      <c r="J124" s="12">
        <v>-100</v>
      </c>
      <c r="K124" s="47" t="s">
        <v>740</v>
      </c>
      <c r="L124" s="9" t="str">
        <f t="shared" si="40"/>
        <v>No</v>
      </c>
    </row>
    <row r="125" spans="1:12" x14ac:dyDescent="0.2">
      <c r="A125" s="7" t="s">
        <v>101</v>
      </c>
      <c r="B125" s="37" t="s">
        <v>213</v>
      </c>
      <c r="C125" s="38">
        <v>123538</v>
      </c>
      <c r="D125" s="46" t="str">
        <f t="shared" si="43"/>
        <v>N/A</v>
      </c>
      <c r="E125" s="38">
        <v>128875</v>
      </c>
      <c r="F125" s="46" t="str">
        <f t="shared" si="44"/>
        <v>N/A</v>
      </c>
      <c r="G125" s="38">
        <v>130544</v>
      </c>
      <c r="H125" s="46" t="str">
        <f t="shared" si="45"/>
        <v>N/A</v>
      </c>
      <c r="I125" s="12">
        <v>4.32</v>
      </c>
      <c r="J125" s="12">
        <v>1.2949999999999999</v>
      </c>
      <c r="K125" s="47" t="s">
        <v>740</v>
      </c>
      <c r="L125" s="9" t="str">
        <f t="shared" si="40"/>
        <v>Yes</v>
      </c>
    </row>
    <row r="126" spans="1:12" x14ac:dyDescent="0.2">
      <c r="A126" s="2" t="s">
        <v>996</v>
      </c>
      <c r="B126" s="37" t="s">
        <v>213</v>
      </c>
      <c r="C126" s="38">
        <v>75632</v>
      </c>
      <c r="D126" s="46" t="str">
        <f t="shared" si="43"/>
        <v>N/A</v>
      </c>
      <c r="E126" s="38">
        <v>79240</v>
      </c>
      <c r="F126" s="46" t="str">
        <f t="shared" si="44"/>
        <v>N/A</v>
      </c>
      <c r="G126" s="38">
        <v>79932</v>
      </c>
      <c r="H126" s="46" t="str">
        <f t="shared" si="45"/>
        <v>N/A</v>
      </c>
      <c r="I126" s="12">
        <v>4.7699999999999996</v>
      </c>
      <c r="J126" s="12">
        <v>0.87329999999999997</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35863</v>
      </c>
      <c r="D128" s="46" t="str">
        <f t="shared" si="43"/>
        <v>N/A</v>
      </c>
      <c r="E128" s="38">
        <v>38645</v>
      </c>
      <c r="F128" s="46" t="str">
        <f t="shared" si="44"/>
        <v>N/A</v>
      </c>
      <c r="G128" s="38">
        <v>39573</v>
      </c>
      <c r="H128" s="46" t="str">
        <f t="shared" si="45"/>
        <v>N/A</v>
      </c>
      <c r="I128" s="12">
        <v>7.7569999999999997</v>
      </c>
      <c r="J128" s="12">
        <v>2.4009999999999998</v>
      </c>
      <c r="K128" s="47" t="s">
        <v>740</v>
      </c>
      <c r="L128" s="9" t="str">
        <f t="shared" si="40"/>
        <v>Yes</v>
      </c>
    </row>
    <row r="129" spans="1:12" x14ac:dyDescent="0.2">
      <c r="A129" s="2" t="s">
        <v>999</v>
      </c>
      <c r="B129" s="37" t="s">
        <v>213</v>
      </c>
      <c r="C129" s="38">
        <v>11999</v>
      </c>
      <c r="D129" s="46" t="str">
        <f t="shared" si="43"/>
        <v>N/A</v>
      </c>
      <c r="E129" s="38">
        <v>10937</v>
      </c>
      <c r="F129" s="46" t="str">
        <f t="shared" si="44"/>
        <v>N/A</v>
      </c>
      <c r="G129" s="38">
        <v>10992</v>
      </c>
      <c r="H129" s="46" t="str">
        <f t="shared" si="45"/>
        <v>N/A</v>
      </c>
      <c r="I129" s="12">
        <v>-8.85</v>
      </c>
      <c r="J129" s="12">
        <v>0.50290000000000001</v>
      </c>
      <c r="K129" s="47" t="s">
        <v>740</v>
      </c>
      <c r="L129" s="9" t="str">
        <f t="shared" si="40"/>
        <v>Yes</v>
      </c>
    </row>
    <row r="130" spans="1:12" x14ac:dyDescent="0.2">
      <c r="A130" s="2" t="s">
        <v>1000</v>
      </c>
      <c r="B130" s="37" t="s">
        <v>213</v>
      </c>
      <c r="C130" s="38">
        <v>44</v>
      </c>
      <c r="D130" s="46" t="str">
        <f t="shared" si="43"/>
        <v>N/A</v>
      </c>
      <c r="E130" s="38">
        <v>53</v>
      </c>
      <c r="F130" s="46" t="str">
        <f t="shared" si="44"/>
        <v>N/A</v>
      </c>
      <c r="G130" s="38">
        <v>47</v>
      </c>
      <c r="H130" s="46" t="str">
        <f t="shared" si="45"/>
        <v>N/A</v>
      </c>
      <c r="I130" s="12">
        <v>20.45</v>
      </c>
      <c r="J130" s="12">
        <v>-11.3</v>
      </c>
      <c r="K130" s="47" t="s">
        <v>740</v>
      </c>
      <c r="L130" s="9" t="str">
        <f t="shared" si="40"/>
        <v>No</v>
      </c>
    </row>
    <row r="131" spans="1:12" x14ac:dyDescent="0.2">
      <c r="A131" s="7" t="s">
        <v>104</v>
      </c>
      <c r="B131" s="37" t="s">
        <v>213</v>
      </c>
      <c r="C131" s="38">
        <v>520320</v>
      </c>
      <c r="D131" s="46" t="str">
        <f t="shared" si="43"/>
        <v>N/A</v>
      </c>
      <c r="E131" s="38">
        <v>549187</v>
      </c>
      <c r="F131" s="46" t="str">
        <f t="shared" si="44"/>
        <v>N/A</v>
      </c>
      <c r="G131" s="38">
        <v>572285</v>
      </c>
      <c r="H131" s="46" t="str">
        <f t="shared" si="45"/>
        <v>N/A</v>
      </c>
      <c r="I131" s="12">
        <v>5.548</v>
      </c>
      <c r="J131" s="12">
        <v>4.2060000000000004</v>
      </c>
      <c r="K131" s="47" t="s">
        <v>740</v>
      </c>
      <c r="L131" s="9" t="str">
        <f t="shared" si="40"/>
        <v>Yes</v>
      </c>
    </row>
    <row r="132" spans="1:12" x14ac:dyDescent="0.2">
      <c r="A132" s="2" t="s">
        <v>1001</v>
      </c>
      <c r="B132" s="37" t="s">
        <v>213</v>
      </c>
      <c r="C132" s="38">
        <v>70925</v>
      </c>
      <c r="D132" s="46" t="str">
        <f t="shared" si="43"/>
        <v>N/A</v>
      </c>
      <c r="E132" s="38">
        <v>94186</v>
      </c>
      <c r="F132" s="46" t="str">
        <f t="shared" si="44"/>
        <v>N/A</v>
      </c>
      <c r="G132" s="38">
        <v>49253</v>
      </c>
      <c r="H132" s="46" t="str">
        <f t="shared" si="45"/>
        <v>N/A</v>
      </c>
      <c r="I132" s="12">
        <v>32.799999999999997</v>
      </c>
      <c r="J132" s="12">
        <v>-47.7</v>
      </c>
      <c r="K132" s="47" t="s">
        <v>740</v>
      </c>
      <c r="L132" s="9" t="str">
        <f t="shared" si="40"/>
        <v>No</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436929</v>
      </c>
      <c r="D135" s="46" t="str">
        <f t="shared" si="43"/>
        <v>N/A</v>
      </c>
      <c r="E135" s="38">
        <v>443383</v>
      </c>
      <c r="F135" s="46" t="str">
        <f t="shared" si="44"/>
        <v>N/A</v>
      </c>
      <c r="G135" s="38">
        <v>512111</v>
      </c>
      <c r="H135" s="46" t="str">
        <f t="shared" si="45"/>
        <v>N/A</v>
      </c>
      <c r="I135" s="12">
        <v>1.4770000000000001</v>
      </c>
      <c r="J135" s="12">
        <v>15.5</v>
      </c>
      <c r="K135" s="47" t="s">
        <v>740</v>
      </c>
      <c r="L135" s="9" t="str">
        <f t="shared" si="40"/>
        <v>No</v>
      </c>
    </row>
    <row r="136" spans="1:12" x14ac:dyDescent="0.2">
      <c r="A136" s="2" t="s">
        <v>1005</v>
      </c>
      <c r="B136" s="37" t="s">
        <v>213</v>
      </c>
      <c r="C136" s="38">
        <v>1822</v>
      </c>
      <c r="D136" s="46" t="str">
        <f t="shared" si="43"/>
        <v>N/A</v>
      </c>
      <c r="E136" s="38">
        <v>2306</v>
      </c>
      <c r="F136" s="46" t="str">
        <f t="shared" si="44"/>
        <v>N/A</v>
      </c>
      <c r="G136" s="38">
        <v>2067</v>
      </c>
      <c r="H136" s="46" t="str">
        <f t="shared" si="45"/>
        <v>N/A</v>
      </c>
      <c r="I136" s="12">
        <v>26.56</v>
      </c>
      <c r="J136" s="12">
        <v>-10.4</v>
      </c>
      <c r="K136" s="47" t="s">
        <v>740</v>
      </c>
      <c r="L136" s="9" t="str">
        <f t="shared" si="40"/>
        <v>No</v>
      </c>
    </row>
    <row r="137" spans="1:12" x14ac:dyDescent="0.2">
      <c r="A137" s="2" t="s">
        <v>1006</v>
      </c>
      <c r="B137" s="37" t="s">
        <v>213</v>
      </c>
      <c r="C137" s="38">
        <v>10643</v>
      </c>
      <c r="D137" s="46" t="str">
        <f t="shared" si="43"/>
        <v>N/A</v>
      </c>
      <c r="E137" s="38">
        <v>9305</v>
      </c>
      <c r="F137" s="46" t="str">
        <f t="shared" si="44"/>
        <v>N/A</v>
      </c>
      <c r="G137" s="38">
        <v>8853</v>
      </c>
      <c r="H137" s="46" t="str">
        <f t="shared" si="45"/>
        <v>N/A</v>
      </c>
      <c r="I137" s="12">
        <v>-12.6</v>
      </c>
      <c r="J137" s="12">
        <v>-4.8600000000000003</v>
      </c>
      <c r="K137" s="47" t="s">
        <v>740</v>
      </c>
      <c r="L137" s="9" t="str">
        <f t="shared" si="40"/>
        <v>Yes</v>
      </c>
    </row>
    <row r="138" spans="1:12" x14ac:dyDescent="0.2">
      <c r="A138" s="2" t="s">
        <v>1007</v>
      </c>
      <c r="B138" s="37" t="s">
        <v>213</v>
      </c>
      <c r="C138" s="38">
        <v>11</v>
      </c>
      <c r="D138" s="46" t="str">
        <f t="shared" si="43"/>
        <v>N/A</v>
      </c>
      <c r="E138" s="38">
        <v>11</v>
      </c>
      <c r="F138" s="46" t="str">
        <f t="shared" si="44"/>
        <v>N/A</v>
      </c>
      <c r="G138" s="38">
        <v>11</v>
      </c>
      <c r="H138" s="46" t="str">
        <f t="shared" si="45"/>
        <v>N/A</v>
      </c>
      <c r="I138" s="12">
        <v>600</v>
      </c>
      <c r="J138" s="12">
        <v>-85.7</v>
      </c>
      <c r="K138" s="47" t="s">
        <v>740</v>
      </c>
      <c r="L138" s="9" t="str">
        <f t="shared" si="40"/>
        <v>No</v>
      </c>
    </row>
    <row r="139" spans="1:12" x14ac:dyDescent="0.2">
      <c r="A139" s="7" t="s">
        <v>105</v>
      </c>
      <c r="B139" s="37" t="s">
        <v>213</v>
      </c>
      <c r="C139" s="38">
        <v>158975</v>
      </c>
      <c r="D139" s="46" t="str">
        <f t="shared" si="43"/>
        <v>N/A</v>
      </c>
      <c r="E139" s="38">
        <v>185119</v>
      </c>
      <c r="F139" s="46" t="str">
        <f t="shared" si="44"/>
        <v>N/A</v>
      </c>
      <c r="G139" s="38">
        <v>222683</v>
      </c>
      <c r="H139" s="46" t="str">
        <f t="shared" si="45"/>
        <v>N/A</v>
      </c>
      <c r="I139" s="12">
        <v>16.45</v>
      </c>
      <c r="J139" s="12">
        <v>20.29</v>
      </c>
      <c r="K139" s="47" t="s">
        <v>740</v>
      </c>
      <c r="L139" s="9" t="str">
        <f t="shared" si="40"/>
        <v>No</v>
      </c>
    </row>
    <row r="140" spans="1:12" x14ac:dyDescent="0.2">
      <c r="A140" s="2" t="s">
        <v>1008</v>
      </c>
      <c r="B140" s="37" t="s">
        <v>213</v>
      </c>
      <c r="C140" s="38">
        <v>41196</v>
      </c>
      <c r="D140" s="46" t="str">
        <f t="shared" si="43"/>
        <v>N/A</v>
      </c>
      <c r="E140" s="38">
        <v>49402</v>
      </c>
      <c r="F140" s="46" t="str">
        <f t="shared" si="44"/>
        <v>N/A</v>
      </c>
      <c r="G140" s="38">
        <v>73993</v>
      </c>
      <c r="H140" s="46" t="str">
        <f t="shared" si="45"/>
        <v>N/A</v>
      </c>
      <c r="I140" s="12">
        <v>19.920000000000002</v>
      </c>
      <c r="J140" s="12">
        <v>49.78</v>
      </c>
      <c r="K140" s="47" t="s">
        <v>740</v>
      </c>
      <c r="L140" s="9" t="str">
        <f t="shared" si="40"/>
        <v>No</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11</v>
      </c>
      <c r="D142" s="46" t="str">
        <f t="shared" si="43"/>
        <v>N/A</v>
      </c>
      <c r="E142" s="38">
        <v>11</v>
      </c>
      <c r="F142" s="46" t="str">
        <f t="shared" si="44"/>
        <v>N/A</v>
      </c>
      <c r="G142" s="38">
        <v>0</v>
      </c>
      <c r="H142" s="46" t="str">
        <f t="shared" si="45"/>
        <v>N/A</v>
      </c>
      <c r="I142" s="12">
        <v>0</v>
      </c>
      <c r="J142" s="12">
        <v>-100</v>
      </c>
      <c r="K142" s="47" t="s">
        <v>740</v>
      </c>
      <c r="L142" s="9" t="str">
        <f t="shared" si="40"/>
        <v>No</v>
      </c>
    </row>
    <row r="143" spans="1:12" x14ac:dyDescent="0.2">
      <c r="A143" s="2" t="s">
        <v>1011</v>
      </c>
      <c r="B143" s="37" t="s">
        <v>213</v>
      </c>
      <c r="C143" s="38">
        <v>47129</v>
      </c>
      <c r="D143" s="46" t="str">
        <f t="shared" si="43"/>
        <v>N/A</v>
      </c>
      <c r="E143" s="38">
        <v>45770</v>
      </c>
      <c r="F143" s="46" t="str">
        <f t="shared" si="44"/>
        <v>N/A</v>
      </c>
      <c r="G143" s="38">
        <v>90057</v>
      </c>
      <c r="H143" s="46" t="str">
        <f t="shared" si="45"/>
        <v>N/A</v>
      </c>
      <c r="I143" s="12">
        <v>-2.88</v>
      </c>
      <c r="J143" s="12">
        <v>96.76</v>
      </c>
      <c r="K143" s="47" t="s">
        <v>740</v>
      </c>
      <c r="L143" s="9" t="str">
        <f t="shared" si="40"/>
        <v>No</v>
      </c>
    </row>
    <row r="144" spans="1:12" x14ac:dyDescent="0.2">
      <c r="A144" s="2" t="s">
        <v>1012</v>
      </c>
      <c r="B144" s="37" t="s">
        <v>213</v>
      </c>
      <c r="C144" s="38">
        <v>1051</v>
      </c>
      <c r="D144" s="46" t="str">
        <f t="shared" si="43"/>
        <v>N/A</v>
      </c>
      <c r="E144" s="38">
        <v>1311</v>
      </c>
      <c r="F144" s="46" t="str">
        <f t="shared" si="44"/>
        <v>N/A</v>
      </c>
      <c r="G144" s="38">
        <v>1298</v>
      </c>
      <c r="H144" s="46" t="str">
        <f t="shared" si="45"/>
        <v>N/A</v>
      </c>
      <c r="I144" s="12">
        <v>24.74</v>
      </c>
      <c r="J144" s="12">
        <v>-0.99199999999999999</v>
      </c>
      <c r="K144" s="47" t="s">
        <v>740</v>
      </c>
      <c r="L144" s="9" t="str">
        <f t="shared" si="40"/>
        <v>Yes</v>
      </c>
    </row>
    <row r="145" spans="1:12" x14ac:dyDescent="0.2">
      <c r="A145" s="2" t="s">
        <v>1013</v>
      </c>
      <c r="B145" s="37" t="s">
        <v>213</v>
      </c>
      <c r="C145" s="38">
        <v>69598</v>
      </c>
      <c r="D145" s="46" t="str">
        <f t="shared" si="43"/>
        <v>N/A</v>
      </c>
      <c r="E145" s="38">
        <v>88635</v>
      </c>
      <c r="F145" s="46" t="str">
        <f t="shared" si="44"/>
        <v>N/A</v>
      </c>
      <c r="G145" s="38">
        <v>57335</v>
      </c>
      <c r="H145" s="46" t="str">
        <f t="shared" si="45"/>
        <v>N/A</v>
      </c>
      <c r="I145" s="12">
        <v>27.35</v>
      </c>
      <c r="J145" s="12">
        <v>-35.299999999999997</v>
      </c>
      <c r="K145" s="47" t="s">
        <v>740</v>
      </c>
      <c r="L145" s="9" t="str">
        <f t="shared" si="40"/>
        <v>No</v>
      </c>
    </row>
    <row r="146" spans="1:12" ht="25.5" x14ac:dyDescent="0.2">
      <c r="A146" s="18" t="s">
        <v>1014</v>
      </c>
      <c r="B146" s="1" t="s">
        <v>213</v>
      </c>
      <c r="C146" s="1">
        <v>25943</v>
      </c>
      <c r="D146" s="11" t="str">
        <f t="shared" ref="D146:D151" si="46">IF($B146="N/A","N/A",IF(C146&gt;10,"No",IF(C146&lt;-10,"No","Yes")))</f>
        <v>N/A</v>
      </c>
      <c r="E146" s="1">
        <v>25654</v>
      </c>
      <c r="F146" s="11" t="str">
        <f t="shared" ref="F146:F151" si="47">IF($B146="N/A","N/A",IF(E146&gt;10,"No",IF(E146&lt;-10,"No","Yes")))</f>
        <v>N/A</v>
      </c>
      <c r="G146" s="1">
        <v>25477</v>
      </c>
      <c r="H146" s="11" t="str">
        <f t="shared" ref="H146:H151" si="48">IF($B146="N/A","N/A",IF(G146&gt;10,"No",IF(G146&lt;-10,"No","Yes")))</f>
        <v>N/A</v>
      </c>
      <c r="I146" s="59">
        <v>-1.1100000000000001</v>
      </c>
      <c r="J146" s="59">
        <v>-0.69</v>
      </c>
      <c r="K146" s="47" t="s">
        <v>739</v>
      </c>
      <c r="L146" s="9" t="str">
        <f t="shared" ref="L146:L151" si="49">IF(J146="Div by 0", "N/A", IF(K146="N/A","N/A", IF(J146&gt;VALUE(MID(K146,1,2)), "No", IF(J146&lt;-1*VALUE(MID(K146,1,2)), "No", "Yes"))))</f>
        <v>Yes</v>
      </c>
    </row>
    <row r="147" spans="1:12" x14ac:dyDescent="0.2">
      <c r="A147" s="6" t="s">
        <v>326</v>
      </c>
      <c r="B147" s="50" t="s">
        <v>213</v>
      </c>
      <c r="C147" s="13">
        <v>2.9864199222000001</v>
      </c>
      <c r="D147" s="11" t="str">
        <f t="shared" si="46"/>
        <v>N/A</v>
      </c>
      <c r="E147" s="13">
        <v>2.7608992779000001</v>
      </c>
      <c r="F147" s="11" t="str">
        <f t="shared" si="47"/>
        <v>N/A</v>
      </c>
      <c r="G147" s="13">
        <v>2.5667090471999998</v>
      </c>
      <c r="H147" s="11" t="str">
        <f t="shared" si="48"/>
        <v>N/A</v>
      </c>
      <c r="I147" s="59">
        <v>-7.55</v>
      </c>
      <c r="J147" s="59">
        <v>-7.03</v>
      </c>
      <c r="K147" s="47" t="s">
        <v>739</v>
      </c>
      <c r="L147" s="9" t="str">
        <f t="shared" si="49"/>
        <v>Yes</v>
      </c>
    </row>
    <row r="148" spans="1:12" x14ac:dyDescent="0.2">
      <c r="A148" s="2" t="s">
        <v>327</v>
      </c>
      <c r="B148" s="50" t="s">
        <v>213</v>
      </c>
      <c r="C148" s="13">
        <v>23.85297422</v>
      </c>
      <c r="D148" s="11" t="str">
        <f t="shared" si="46"/>
        <v>N/A</v>
      </c>
      <c r="E148" s="13">
        <v>23.807359601999998</v>
      </c>
      <c r="F148" s="11" t="str">
        <f t="shared" si="47"/>
        <v>N/A</v>
      </c>
      <c r="G148" s="13">
        <v>23.287916282000001</v>
      </c>
      <c r="H148" s="11" t="str">
        <f t="shared" si="48"/>
        <v>N/A</v>
      </c>
      <c r="I148" s="59">
        <v>-0.191</v>
      </c>
      <c r="J148" s="59">
        <v>-2.1800000000000002</v>
      </c>
      <c r="K148" s="47" t="s">
        <v>739</v>
      </c>
      <c r="L148" s="9" t="str">
        <f t="shared" si="49"/>
        <v>Yes</v>
      </c>
    </row>
    <row r="149" spans="1:12" x14ac:dyDescent="0.2">
      <c r="A149" s="2" t="s">
        <v>328</v>
      </c>
      <c r="B149" s="50" t="s">
        <v>213</v>
      </c>
      <c r="C149" s="13">
        <v>5.2396833362999997</v>
      </c>
      <c r="D149" s="11" t="str">
        <f t="shared" si="46"/>
        <v>N/A</v>
      </c>
      <c r="E149" s="13">
        <v>4.9862269641000001</v>
      </c>
      <c r="F149" s="11" t="str">
        <f t="shared" si="47"/>
        <v>N/A</v>
      </c>
      <c r="G149" s="13">
        <v>4.9377987497999998</v>
      </c>
      <c r="H149" s="11" t="str">
        <f t="shared" si="48"/>
        <v>N/A</v>
      </c>
      <c r="I149" s="59">
        <v>-4.84</v>
      </c>
      <c r="J149" s="59">
        <v>-0.97099999999999997</v>
      </c>
      <c r="K149" s="47" t="s">
        <v>739</v>
      </c>
      <c r="L149" s="9" t="str">
        <f t="shared" si="49"/>
        <v>Yes</v>
      </c>
    </row>
    <row r="150" spans="1:12" x14ac:dyDescent="0.2">
      <c r="A150" s="2" t="s">
        <v>329</v>
      </c>
      <c r="B150" s="50" t="s">
        <v>213</v>
      </c>
      <c r="C150" s="13">
        <v>0.71340713410000001</v>
      </c>
      <c r="D150" s="11" t="str">
        <f t="shared" si="46"/>
        <v>N/A</v>
      </c>
      <c r="E150" s="13">
        <v>0.63111472049999995</v>
      </c>
      <c r="F150" s="11" t="str">
        <f t="shared" si="47"/>
        <v>N/A</v>
      </c>
      <c r="G150" s="13">
        <v>0.58869269680000003</v>
      </c>
      <c r="H150" s="11" t="str">
        <f t="shared" si="48"/>
        <v>N/A</v>
      </c>
      <c r="I150" s="59">
        <v>-11.5</v>
      </c>
      <c r="J150" s="59">
        <v>-6.72</v>
      </c>
      <c r="K150" s="47" t="s">
        <v>739</v>
      </c>
      <c r="L150" s="9" t="str">
        <f t="shared" si="49"/>
        <v>Yes</v>
      </c>
    </row>
    <row r="151" spans="1:12" x14ac:dyDescent="0.2">
      <c r="A151" s="2" t="s">
        <v>330</v>
      </c>
      <c r="B151" s="50" t="s">
        <v>213</v>
      </c>
      <c r="C151" s="13">
        <v>2.9564396900000001E-2</v>
      </c>
      <c r="D151" s="11" t="str">
        <f t="shared" si="46"/>
        <v>N/A</v>
      </c>
      <c r="E151" s="13">
        <v>2.5389074099999999E-2</v>
      </c>
      <c r="F151" s="11" t="str">
        <f t="shared" si="47"/>
        <v>N/A</v>
      </c>
      <c r="G151" s="13">
        <v>1.79627542E-2</v>
      </c>
      <c r="H151" s="11" t="str">
        <f t="shared" si="48"/>
        <v>N/A</v>
      </c>
      <c r="I151" s="59">
        <v>-14.1</v>
      </c>
      <c r="J151" s="59">
        <v>-29.3</v>
      </c>
      <c r="K151" s="47" t="s">
        <v>739</v>
      </c>
      <c r="L151" s="9" t="str">
        <f t="shared" si="49"/>
        <v>Yes</v>
      </c>
    </row>
    <row r="152" spans="1:12" x14ac:dyDescent="0.2">
      <c r="A152" s="18" t="s">
        <v>1015</v>
      </c>
      <c r="B152" s="37" t="s">
        <v>213</v>
      </c>
      <c r="C152" s="38">
        <v>36662</v>
      </c>
      <c r="D152" s="46" t="str">
        <f t="shared" ref="D152:D158" si="50">IF($B152="N/A","N/A",IF(C152&gt;10,"No",IF(C152&lt;-10,"No","Yes")))</f>
        <v>N/A</v>
      </c>
      <c r="E152" s="38">
        <v>36185</v>
      </c>
      <c r="F152" s="46" t="str">
        <f t="shared" ref="F152:F158" si="51">IF($B152="N/A","N/A",IF(E152&gt;10,"No",IF(E152&lt;-10,"No","Yes")))</f>
        <v>N/A</v>
      </c>
      <c r="G152" s="38">
        <v>35267</v>
      </c>
      <c r="H152" s="46" t="str">
        <f t="shared" ref="H152:H158" si="52">IF($B152="N/A","N/A",IF(G152&gt;10,"No",IF(G152&lt;-10,"No","Yes")))</f>
        <v>N/A</v>
      </c>
      <c r="I152" s="12">
        <v>-1.3</v>
      </c>
      <c r="J152" s="12">
        <v>-2.54</v>
      </c>
      <c r="K152" s="47" t="s">
        <v>739</v>
      </c>
      <c r="L152" s="9" t="str">
        <f t="shared" ref="L152:L159" si="53">IF(J152="Div by 0", "N/A", IF(K152="N/A","N/A", IF(J152&gt;VALUE(MID(K152,1,2)), "No", IF(J152&lt;-1*VALUE(MID(K152,1,2)), "No", "Yes"))))</f>
        <v>Yes</v>
      </c>
    </row>
    <row r="153" spans="1:12" x14ac:dyDescent="0.2">
      <c r="A153" s="6" t="s">
        <v>1016</v>
      </c>
      <c r="B153" s="37" t="s">
        <v>213</v>
      </c>
      <c r="C153" s="8">
        <v>4.2203340858000002</v>
      </c>
      <c r="D153" s="46" t="str">
        <f t="shared" si="50"/>
        <v>N/A</v>
      </c>
      <c r="E153" s="8">
        <v>3.8942519829000002</v>
      </c>
      <c r="F153" s="46" t="str">
        <f t="shared" si="51"/>
        <v>N/A</v>
      </c>
      <c r="G153" s="8">
        <v>3.5530136189000001</v>
      </c>
      <c r="H153" s="46" t="str">
        <f t="shared" si="52"/>
        <v>N/A</v>
      </c>
      <c r="I153" s="12">
        <v>-7.73</v>
      </c>
      <c r="J153" s="12">
        <v>-8.76</v>
      </c>
      <c r="K153" s="47" t="s">
        <v>739</v>
      </c>
      <c r="L153" s="9" t="str">
        <f t="shared" si="53"/>
        <v>Yes</v>
      </c>
    </row>
    <row r="154" spans="1:12" x14ac:dyDescent="0.2">
      <c r="A154" s="18" t="s">
        <v>1017</v>
      </c>
      <c r="B154" s="37" t="s">
        <v>213</v>
      </c>
      <c r="C154" s="8">
        <v>23.655603802000002</v>
      </c>
      <c r="D154" s="46" t="str">
        <f t="shared" si="50"/>
        <v>N/A</v>
      </c>
      <c r="E154" s="8">
        <v>22.449968943999998</v>
      </c>
      <c r="F154" s="46" t="str">
        <f t="shared" si="51"/>
        <v>N/A</v>
      </c>
      <c r="G154" s="8">
        <v>21.591485047999999</v>
      </c>
      <c r="H154" s="46" t="str">
        <f t="shared" si="52"/>
        <v>N/A</v>
      </c>
      <c r="I154" s="12">
        <v>-5.0999999999999996</v>
      </c>
      <c r="J154" s="12">
        <v>-3.82</v>
      </c>
      <c r="K154" s="47" t="s">
        <v>739</v>
      </c>
      <c r="L154" s="9" t="str">
        <f t="shared" si="53"/>
        <v>Yes</v>
      </c>
    </row>
    <row r="155" spans="1:12" x14ac:dyDescent="0.2">
      <c r="A155" s="18" t="s">
        <v>1018</v>
      </c>
      <c r="B155" s="37" t="s">
        <v>213</v>
      </c>
      <c r="C155" s="8">
        <v>14.603603748999999</v>
      </c>
      <c r="D155" s="46" t="str">
        <f t="shared" si="50"/>
        <v>N/A</v>
      </c>
      <c r="E155" s="8">
        <v>14.438021339000001</v>
      </c>
      <c r="F155" s="46" t="str">
        <f t="shared" si="51"/>
        <v>N/A</v>
      </c>
      <c r="G155" s="8">
        <v>13.926339012</v>
      </c>
      <c r="H155" s="46" t="str">
        <f t="shared" si="52"/>
        <v>N/A</v>
      </c>
      <c r="I155" s="12">
        <v>-1.1299999999999999</v>
      </c>
      <c r="J155" s="12">
        <v>-3.54</v>
      </c>
      <c r="K155" s="47" t="s">
        <v>739</v>
      </c>
      <c r="L155" s="9" t="str">
        <f t="shared" si="53"/>
        <v>Yes</v>
      </c>
    </row>
    <row r="156" spans="1:12" x14ac:dyDescent="0.2">
      <c r="A156" s="18" t="s">
        <v>1019</v>
      </c>
      <c r="B156" s="37" t="s">
        <v>213</v>
      </c>
      <c r="C156" s="8">
        <v>0.4856626691</v>
      </c>
      <c r="D156" s="46" t="str">
        <f t="shared" si="50"/>
        <v>N/A</v>
      </c>
      <c r="E156" s="8">
        <v>0.40605476820000003</v>
      </c>
      <c r="F156" s="46" t="str">
        <f t="shared" si="51"/>
        <v>N/A</v>
      </c>
      <c r="G156" s="8">
        <v>0.35559205640000002</v>
      </c>
      <c r="H156" s="46" t="str">
        <f t="shared" si="52"/>
        <v>N/A</v>
      </c>
      <c r="I156" s="12">
        <v>-16.399999999999999</v>
      </c>
      <c r="J156" s="12">
        <v>-12.4</v>
      </c>
      <c r="K156" s="47" t="s">
        <v>739</v>
      </c>
      <c r="L156" s="9" t="str">
        <f t="shared" si="53"/>
        <v>Yes</v>
      </c>
    </row>
    <row r="157" spans="1:12" x14ac:dyDescent="0.2">
      <c r="A157" s="18" t="s">
        <v>1020</v>
      </c>
      <c r="B157" s="37" t="s">
        <v>213</v>
      </c>
      <c r="C157" s="8">
        <v>0.3226922472</v>
      </c>
      <c r="D157" s="46" t="str">
        <f t="shared" si="50"/>
        <v>N/A</v>
      </c>
      <c r="E157" s="8">
        <v>0.28576213140000001</v>
      </c>
      <c r="F157" s="46" t="str">
        <f t="shared" si="51"/>
        <v>N/A</v>
      </c>
      <c r="G157" s="8">
        <v>0.2550711101</v>
      </c>
      <c r="H157" s="46" t="str">
        <f t="shared" si="52"/>
        <v>N/A</v>
      </c>
      <c r="I157" s="12">
        <v>-11.4</v>
      </c>
      <c r="J157" s="12">
        <v>-10.7</v>
      </c>
      <c r="K157" s="47" t="s">
        <v>739</v>
      </c>
      <c r="L157" s="9" t="str">
        <f t="shared" si="53"/>
        <v>Yes</v>
      </c>
    </row>
    <row r="158" spans="1:12" x14ac:dyDescent="0.2">
      <c r="A158" s="2" t="s">
        <v>1021</v>
      </c>
      <c r="B158" s="37" t="s">
        <v>213</v>
      </c>
      <c r="C158" s="38">
        <v>2014</v>
      </c>
      <c r="D158" s="46" t="str">
        <f t="shared" si="50"/>
        <v>N/A</v>
      </c>
      <c r="E158" s="38">
        <v>2026</v>
      </c>
      <c r="F158" s="46" t="str">
        <f t="shared" si="51"/>
        <v>N/A</v>
      </c>
      <c r="G158" s="38">
        <v>2075</v>
      </c>
      <c r="H158" s="46" t="str">
        <f t="shared" si="52"/>
        <v>N/A</v>
      </c>
      <c r="I158" s="12">
        <v>0.5958</v>
      </c>
      <c r="J158" s="12">
        <v>2.419</v>
      </c>
      <c r="K158" s="47" t="s">
        <v>739</v>
      </c>
      <c r="L158" s="9" t="str">
        <f t="shared" si="53"/>
        <v>Yes</v>
      </c>
    </row>
    <row r="159" spans="1:12" ht="25.5" x14ac:dyDescent="0.2">
      <c r="A159" s="18" t="s">
        <v>1022</v>
      </c>
      <c r="B159" s="37" t="s">
        <v>213</v>
      </c>
      <c r="C159" s="38">
        <v>37802</v>
      </c>
      <c r="D159" s="46" t="str">
        <f>IF($B159="N/A","N/A",IF(C159&gt;10,"No",IF(C159&lt;-10,"No","Yes")))</f>
        <v>N/A</v>
      </c>
      <c r="E159" s="38">
        <v>37131</v>
      </c>
      <c r="F159" s="46" t="str">
        <f>IF($B159="N/A","N/A",IF(E159&gt;10,"No",IF(E159&lt;-10,"No","Yes")))</f>
        <v>N/A</v>
      </c>
      <c r="G159" s="38">
        <v>36040</v>
      </c>
      <c r="H159" s="46" t="str">
        <f>IF($B159="N/A","N/A",IF(G159&gt;10,"No",IF(G159&lt;-10,"No","Yes")))</f>
        <v>N/A</v>
      </c>
      <c r="I159" s="12">
        <v>-1.78</v>
      </c>
      <c r="J159" s="12">
        <v>-2.94</v>
      </c>
      <c r="K159" s="47" t="s">
        <v>739</v>
      </c>
      <c r="L159" s="9" t="str">
        <f t="shared" si="53"/>
        <v>Yes</v>
      </c>
    </row>
    <row r="160" spans="1:12" x14ac:dyDescent="0.2">
      <c r="A160" s="4" t="s">
        <v>1023</v>
      </c>
      <c r="B160" s="37" t="s">
        <v>213</v>
      </c>
      <c r="C160" s="38">
        <v>30257</v>
      </c>
      <c r="D160" s="46" t="str">
        <f t="shared" ref="D160:D234" si="54">IF($B160="N/A","N/A",IF(C160&gt;10,"No",IF(C160&lt;-10,"No","Yes")))</f>
        <v>N/A</v>
      </c>
      <c r="E160" s="38">
        <v>28261</v>
      </c>
      <c r="F160" s="46" t="str">
        <f t="shared" ref="F160:F234" si="55">IF($B160="N/A","N/A",IF(E160&gt;10,"No",IF(E160&lt;-10,"No","Yes")))</f>
        <v>N/A</v>
      </c>
      <c r="G160" s="38">
        <v>27044</v>
      </c>
      <c r="H160" s="46" t="str">
        <f t="shared" ref="H160:H223" si="56">IF($B160="N/A","N/A",IF(G160&gt;10,"No",IF(G160&lt;-10,"No","Yes")))</f>
        <v>N/A</v>
      </c>
      <c r="I160" s="12">
        <v>-6.6</v>
      </c>
      <c r="J160" s="12">
        <v>-4.3099999999999996</v>
      </c>
      <c r="K160" s="47" t="s">
        <v>739</v>
      </c>
      <c r="L160" s="9" t="str">
        <f t="shared" ref="L160:L223" si="57">IF(J160="Div by 0", "N/A", IF(K160="N/A","N/A", IF(J160&gt;VALUE(MID(K160,1,2)), "No", IF(J160&lt;-1*VALUE(MID(K160,1,2)), "No", "Yes"))))</f>
        <v>Yes</v>
      </c>
    </row>
    <row r="161" spans="1:12" x14ac:dyDescent="0.2">
      <c r="A161" s="65" t="s">
        <v>71</v>
      </c>
      <c r="B161" s="37" t="s">
        <v>213</v>
      </c>
      <c r="C161" s="8">
        <v>3.4830246150000002</v>
      </c>
      <c r="D161" s="46" t="str">
        <f t="shared" si="54"/>
        <v>N/A</v>
      </c>
      <c r="E161" s="8">
        <v>3.0414662233</v>
      </c>
      <c r="F161" s="46" t="str">
        <f t="shared" si="55"/>
        <v>N/A</v>
      </c>
      <c r="G161" s="8">
        <v>2.7245782262999998</v>
      </c>
      <c r="H161" s="46" t="str">
        <f t="shared" si="56"/>
        <v>N/A</v>
      </c>
      <c r="I161" s="12">
        <v>-12.7</v>
      </c>
      <c r="J161" s="12">
        <v>-10.4</v>
      </c>
      <c r="K161" s="47" t="s">
        <v>739</v>
      </c>
      <c r="L161" s="9" t="str">
        <f t="shared" si="57"/>
        <v>Yes</v>
      </c>
    </row>
    <row r="162" spans="1:12" x14ac:dyDescent="0.2">
      <c r="A162" s="4" t="s">
        <v>111</v>
      </c>
      <c r="B162" s="37" t="s">
        <v>213</v>
      </c>
      <c r="C162" s="8">
        <v>22.611058816</v>
      </c>
      <c r="D162" s="46" t="str">
        <f t="shared" si="54"/>
        <v>N/A</v>
      </c>
      <c r="E162" s="8">
        <v>20.966837855000001</v>
      </c>
      <c r="F162" s="46" t="str">
        <f t="shared" si="55"/>
        <v>N/A</v>
      </c>
      <c r="G162" s="8">
        <v>19.698279716999998</v>
      </c>
      <c r="H162" s="46" t="str">
        <f t="shared" si="56"/>
        <v>N/A</v>
      </c>
      <c r="I162" s="12">
        <v>-7.27</v>
      </c>
      <c r="J162" s="12">
        <v>-6.05</v>
      </c>
      <c r="K162" s="47" t="s">
        <v>739</v>
      </c>
      <c r="L162" s="9" t="str">
        <f t="shared" si="57"/>
        <v>Yes</v>
      </c>
    </row>
    <row r="163" spans="1:12" x14ac:dyDescent="0.2">
      <c r="A163" s="4" t="s">
        <v>112</v>
      </c>
      <c r="B163" s="37" t="s">
        <v>213</v>
      </c>
      <c r="C163" s="8">
        <v>12.344379867000001</v>
      </c>
      <c r="D163" s="46" t="str">
        <f t="shared" si="54"/>
        <v>N/A</v>
      </c>
      <c r="E163" s="8">
        <v>11.153443258999999</v>
      </c>
      <c r="F163" s="46" t="str">
        <f t="shared" si="55"/>
        <v>N/A</v>
      </c>
      <c r="G163" s="8">
        <v>10.563488173</v>
      </c>
      <c r="H163" s="46" t="str">
        <f t="shared" si="56"/>
        <v>N/A</v>
      </c>
      <c r="I163" s="12">
        <v>-9.65</v>
      </c>
      <c r="J163" s="12">
        <v>-5.29</v>
      </c>
      <c r="K163" s="47" t="s">
        <v>739</v>
      </c>
      <c r="L163" s="9" t="str">
        <f t="shared" si="57"/>
        <v>Yes</v>
      </c>
    </row>
    <row r="164" spans="1:12" x14ac:dyDescent="0.2">
      <c r="A164" s="4" t="s">
        <v>113</v>
      </c>
      <c r="B164" s="37" t="s">
        <v>213</v>
      </c>
      <c r="C164" s="8">
        <v>2.0948647000000001E-2</v>
      </c>
      <c r="D164" s="46" t="str">
        <f t="shared" si="54"/>
        <v>N/A</v>
      </c>
      <c r="E164" s="8">
        <v>7.4655809000000002E-3</v>
      </c>
      <c r="F164" s="46" t="str">
        <f t="shared" si="55"/>
        <v>N/A</v>
      </c>
      <c r="G164" s="8">
        <v>5.7663577000000004E-3</v>
      </c>
      <c r="H164" s="46" t="str">
        <f t="shared" si="56"/>
        <v>N/A</v>
      </c>
      <c r="I164" s="12">
        <v>-64.400000000000006</v>
      </c>
      <c r="J164" s="12">
        <v>-22.8</v>
      </c>
      <c r="K164" s="47" t="s">
        <v>739</v>
      </c>
      <c r="L164" s="9" t="str">
        <f t="shared" si="57"/>
        <v>Yes</v>
      </c>
    </row>
    <row r="165" spans="1:12" x14ac:dyDescent="0.2">
      <c r="A165" s="4" t="s">
        <v>114</v>
      </c>
      <c r="B165" s="37" t="s">
        <v>213</v>
      </c>
      <c r="C165" s="8">
        <v>3.1451486000000002E-3</v>
      </c>
      <c r="D165" s="46" t="str">
        <f t="shared" si="54"/>
        <v>N/A</v>
      </c>
      <c r="E165" s="8">
        <v>3.2411584000000002E-3</v>
      </c>
      <c r="F165" s="46" t="str">
        <f t="shared" si="55"/>
        <v>N/A</v>
      </c>
      <c r="G165" s="8">
        <v>3.143482E-3</v>
      </c>
      <c r="H165" s="46" t="str">
        <f t="shared" si="56"/>
        <v>N/A</v>
      </c>
      <c r="I165" s="12">
        <v>3.0529999999999999</v>
      </c>
      <c r="J165" s="12">
        <v>-3.01</v>
      </c>
      <c r="K165" s="47" t="s">
        <v>739</v>
      </c>
      <c r="L165" s="9" t="str">
        <f t="shared" si="57"/>
        <v>Yes</v>
      </c>
    </row>
    <row r="166" spans="1:12" x14ac:dyDescent="0.2">
      <c r="A166" s="4" t="s">
        <v>428</v>
      </c>
      <c r="B166" s="37" t="s">
        <v>213</v>
      </c>
      <c r="C166" s="38">
        <v>14586</v>
      </c>
      <c r="D166" s="46" t="str">
        <f>IF($B166="N/A","N/A",IF(C166&gt;10,"No",IF(C166&lt;-10,"No","Yes")))</f>
        <v>N/A</v>
      </c>
      <c r="E166" s="38">
        <v>13610</v>
      </c>
      <c r="F166" s="46" t="str">
        <f>IF($B166="N/A","N/A",IF(E166&gt;10,"No",IF(E166&lt;-10,"No","Yes")))</f>
        <v>N/A</v>
      </c>
      <c r="G166" s="38">
        <v>12993</v>
      </c>
      <c r="H166" s="46" t="str">
        <f>IF($B166="N/A","N/A",IF(G166&gt;10,"No",IF(G166&lt;-10,"No","Yes")))</f>
        <v>N/A</v>
      </c>
      <c r="I166" s="12">
        <v>-6.69</v>
      </c>
      <c r="J166" s="12">
        <v>-4.53</v>
      </c>
      <c r="K166" s="47" t="s">
        <v>739</v>
      </c>
      <c r="L166" s="9" t="str">
        <f t="shared" si="57"/>
        <v>Yes</v>
      </c>
    </row>
    <row r="167" spans="1:12" x14ac:dyDescent="0.2">
      <c r="A167" s="4" t="s">
        <v>429</v>
      </c>
      <c r="B167" s="37" t="s">
        <v>213</v>
      </c>
      <c r="C167" s="38">
        <v>307</v>
      </c>
      <c r="D167" s="46" t="str">
        <f>IF($B167="N/A","N/A",IF(C167&gt;10,"No",IF(C167&lt;-10,"No","Yes")))</f>
        <v>N/A</v>
      </c>
      <c r="E167" s="38">
        <v>230</v>
      </c>
      <c r="F167" s="46" t="str">
        <f>IF($B167="N/A","N/A",IF(E167&gt;10,"No",IF(E167&lt;-10,"No","Yes")))</f>
        <v>N/A</v>
      </c>
      <c r="G167" s="38">
        <v>221</v>
      </c>
      <c r="H167" s="46" t="str">
        <f>IF($B167="N/A","N/A",IF(G167&gt;10,"No",IF(G167&lt;-10,"No","Yes")))</f>
        <v>N/A</v>
      </c>
      <c r="I167" s="12">
        <v>-25.1</v>
      </c>
      <c r="J167" s="12">
        <v>-3.91</v>
      </c>
      <c r="K167" s="47" t="s">
        <v>739</v>
      </c>
      <c r="L167" s="9" t="str">
        <f t="shared" si="57"/>
        <v>Yes</v>
      </c>
    </row>
    <row r="168" spans="1:12" x14ac:dyDescent="0.2">
      <c r="A168" s="4" t="s">
        <v>430</v>
      </c>
      <c r="B168" s="37" t="s">
        <v>213</v>
      </c>
      <c r="C168" s="38">
        <v>8881</v>
      </c>
      <c r="D168" s="46" t="str">
        <f>IF($B168="N/A","N/A",IF(C168&gt;10,"No",IF(C168&lt;-10,"No","Yes")))</f>
        <v>N/A</v>
      </c>
      <c r="E168" s="38">
        <v>8529</v>
      </c>
      <c r="F168" s="46" t="str">
        <f>IF($B168="N/A","N/A",IF(E168&gt;10,"No",IF(E168&lt;-10,"No","Yes")))</f>
        <v>N/A</v>
      </c>
      <c r="G168" s="38">
        <v>8387</v>
      </c>
      <c r="H168" s="46" t="str">
        <f>IF($B168="N/A","N/A",IF(G168&gt;10,"No",IF(G168&lt;-10,"No","Yes")))</f>
        <v>N/A</v>
      </c>
      <c r="I168" s="12">
        <v>-3.96</v>
      </c>
      <c r="J168" s="12">
        <v>-1.66</v>
      </c>
      <c r="K168" s="47" t="s">
        <v>739</v>
      </c>
      <c r="L168" s="9" t="str">
        <f t="shared" si="57"/>
        <v>Yes</v>
      </c>
    </row>
    <row r="169" spans="1:12" x14ac:dyDescent="0.2">
      <c r="A169" s="4" t="s">
        <v>431</v>
      </c>
      <c r="B169" s="37" t="s">
        <v>213</v>
      </c>
      <c r="C169" s="38">
        <v>6369</v>
      </c>
      <c r="D169" s="46" t="str">
        <f>IF($B169="N/A","N/A",IF(C169&gt;10,"No",IF(C169&lt;-10,"No","Yes")))</f>
        <v>N/A</v>
      </c>
      <c r="E169" s="38">
        <v>5845</v>
      </c>
      <c r="F169" s="46" t="str">
        <f>IF($B169="N/A","N/A",IF(E169&gt;10,"No",IF(E169&lt;-10,"No","Yes")))</f>
        <v>N/A</v>
      </c>
      <c r="G169" s="38">
        <v>5403</v>
      </c>
      <c r="H169" s="46" t="str">
        <f>IF($B169="N/A","N/A",IF(G169&gt;10,"No",IF(G169&lt;-10,"No","Yes")))</f>
        <v>N/A</v>
      </c>
      <c r="I169" s="12">
        <v>-8.23</v>
      </c>
      <c r="J169" s="12">
        <v>-7.56</v>
      </c>
      <c r="K169" s="47" t="s">
        <v>739</v>
      </c>
      <c r="L169" s="9" t="str">
        <f t="shared" si="57"/>
        <v>Yes</v>
      </c>
    </row>
    <row r="170" spans="1:12" x14ac:dyDescent="0.2">
      <c r="A170" s="4" t="s">
        <v>432</v>
      </c>
      <c r="B170" s="37" t="s">
        <v>213</v>
      </c>
      <c r="C170" s="38">
        <v>114</v>
      </c>
      <c r="D170" s="46" t="str">
        <f>IF($B170="N/A","N/A",IF(C170&gt;10,"No",IF(C170&lt;-10,"No","Yes")))</f>
        <v>N/A</v>
      </c>
      <c r="E170" s="38">
        <v>47</v>
      </c>
      <c r="F170" s="46" t="str">
        <f>IF($B170="N/A","N/A",IF(E170&gt;10,"No",IF(E170&lt;-10,"No","Yes")))</f>
        <v>N/A</v>
      </c>
      <c r="G170" s="38">
        <v>40</v>
      </c>
      <c r="H170" s="46" t="str">
        <f>IF($B170="N/A","N/A",IF(G170&gt;10,"No",IF(G170&lt;-10,"No","Yes")))</f>
        <v>N/A</v>
      </c>
      <c r="I170" s="12">
        <v>-58.8</v>
      </c>
      <c r="J170" s="12">
        <v>-14.9</v>
      </c>
      <c r="K170" s="47" t="s">
        <v>739</v>
      </c>
      <c r="L170" s="9" t="str">
        <f t="shared" si="57"/>
        <v>Yes</v>
      </c>
    </row>
    <row r="171" spans="1:12" x14ac:dyDescent="0.2">
      <c r="A171" s="6" t="s">
        <v>1024</v>
      </c>
      <c r="B171" s="37" t="s">
        <v>213</v>
      </c>
      <c r="C171" s="38">
        <v>24746</v>
      </c>
      <c r="D171" s="46" t="str">
        <f t="shared" si="54"/>
        <v>N/A</v>
      </c>
      <c r="E171" s="38">
        <v>22910</v>
      </c>
      <c r="F171" s="46" t="str">
        <f t="shared" si="55"/>
        <v>N/A</v>
      </c>
      <c r="G171" s="38">
        <v>21795</v>
      </c>
      <c r="H171" s="46" t="str">
        <f t="shared" si="56"/>
        <v>N/A</v>
      </c>
      <c r="I171" s="12">
        <v>-7.42</v>
      </c>
      <c r="J171" s="12">
        <v>-4.87</v>
      </c>
      <c r="K171" s="47" t="s">
        <v>739</v>
      </c>
      <c r="L171" s="9" t="str">
        <f t="shared" si="57"/>
        <v>Yes</v>
      </c>
    </row>
    <row r="172" spans="1:12" x14ac:dyDescent="0.2">
      <c r="A172" s="4" t="s">
        <v>1025</v>
      </c>
      <c r="B172" s="37" t="s">
        <v>213</v>
      </c>
      <c r="C172" s="38">
        <v>14461</v>
      </c>
      <c r="D172" s="46" t="str">
        <f>IF($B172="N/A","N/A",IF(C172&gt;10,"No",IF(C172&lt;-10,"No","Yes")))</f>
        <v>N/A</v>
      </c>
      <c r="E172" s="38">
        <v>13476</v>
      </c>
      <c r="F172" s="46" t="str">
        <f>IF($B172="N/A","N/A",IF(E172&gt;10,"No",IF(E172&lt;-10,"No","Yes")))</f>
        <v>N/A</v>
      </c>
      <c r="G172" s="38">
        <v>12836</v>
      </c>
      <c r="H172" s="46" t="str">
        <f>IF($B172="N/A","N/A",IF(G172&gt;10,"No",IF(G172&lt;-10,"No","Yes")))</f>
        <v>N/A</v>
      </c>
      <c r="I172" s="12">
        <v>-6.81</v>
      </c>
      <c r="J172" s="12">
        <v>-4.75</v>
      </c>
      <c r="K172" s="47" t="s">
        <v>739</v>
      </c>
      <c r="L172" s="9" t="str">
        <f t="shared" si="57"/>
        <v>Yes</v>
      </c>
    </row>
    <row r="173" spans="1:12" x14ac:dyDescent="0.2">
      <c r="A173" s="4" t="s">
        <v>1026</v>
      </c>
      <c r="B173" s="37" t="s">
        <v>213</v>
      </c>
      <c r="C173" s="38">
        <v>301</v>
      </c>
      <c r="D173" s="46" t="str">
        <f>IF($B173="N/A","N/A",IF(C173&gt;10,"No",IF(C173&lt;-10,"No","Yes")))</f>
        <v>N/A</v>
      </c>
      <c r="E173" s="38">
        <v>224</v>
      </c>
      <c r="F173" s="46" t="str">
        <f>IF($B173="N/A","N/A",IF(E173&gt;10,"No",IF(E173&lt;-10,"No","Yes")))</f>
        <v>N/A</v>
      </c>
      <c r="G173" s="38">
        <v>214</v>
      </c>
      <c r="H173" s="46" t="str">
        <f>IF($B173="N/A","N/A",IF(G173&gt;10,"No",IF(G173&lt;-10,"No","Yes")))</f>
        <v>N/A</v>
      </c>
      <c r="I173" s="12">
        <v>-25.6</v>
      </c>
      <c r="J173" s="12">
        <v>-4.46</v>
      </c>
      <c r="K173" s="47" t="s">
        <v>739</v>
      </c>
      <c r="L173" s="9" t="str">
        <f t="shared" si="57"/>
        <v>Yes</v>
      </c>
    </row>
    <row r="174" spans="1:12" ht="25.5" x14ac:dyDescent="0.2">
      <c r="A174" s="4" t="s">
        <v>1027</v>
      </c>
      <c r="B174" s="37" t="s">
        <v>213</v>
      </c>
      <c r="C174" s="38">
        <v>6103</v>
      </c>
      <c r="D174" s="46" t="str">
        <f>IF($B174="N/A","N/A",IF(C174&gt;10,"No",IF(C174&lt;-10,"No","Yes")))</f>
        <v>N/A</v>
      </c>
      <c r="E174" s="38">
        <v>5706</v>
      </c>
      <c r="F174" s="46" t="str">
        <f>IF($B174="N/A","N/A",IF(E174&gt;10,"No",IF(E174&lt;-10,"No","Yes")))</f>
        <v>N/A</v>
      </c>
      <c r="G174" s="38">
        <v>5519</v>
      </c>
      <c r="H174" s="46" t="str">
        <f>IF($B174="N/A","N/A",IF(G174&gt;10,"No",IF(G174&lt;-10,"No","Yes")))</f>
        <v>N/A</v>
      </c>
      <c r="I174" s="12">
        <v>-6.5</v>
      </c>
      <c r="J174" s="12">
        <v>-3.28</v>
      </c>
      <c r="K174" s="47" t="s">
        <v>739</v>
      </c>
      <c r="L174" s="9" t="str">
        <f t="shared" si="57"/>
        <v>Yes</v>
      </c>
    </row>
    <row r="175" spans="1:12" ht="25.5" x14ac:dyDescent="0.2">
      <c r="A175" s="4" t="s">
        <v>1028</v>
      </c>
      <c r="B175" s="37" t="s">
        <v>213</v>
      </c>
      <c r="C175" s="38">
        <v>3878</v>
      </c>
      <c r="D175" s="46" t="str">
        <f>IF($B175="N/A","N/A",IF(C175&gt;10,"No",IF(C175&lt;-10,"No","Yes")))</f>
        <v>N/A</v>
      </c>
      <c r="E175" s="38">
        <v>3499</v>
      </c>
      <c r="F175" s="46" t="str">
        <f>IF($B175="N/A","N/A",IF(E175&gt;10,"No",IF(E175&lt;-10,"No","Yes")))</f>
        <v>N/A</v>
      </c>
      <c r="G175" s="38">
        <v>3219</v>
      </c>
      <c r="H175" s="46" t="str">
        <f>IF($B175="N/A","N/A",IF(G175&gt;10,"No",IF(G175&lt;-10,"No","Yes")))</f>
        <v>N/A</v>
      </c>
      <c r="I175" s="12">
        <v>-9.77</v>
      </c>
      <c r="J175" s="12">
        <v>-8</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66.67</v>
      </c>
      <c r="J176" s="12">
        <v>40</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5511</v>
      </c>
      <c r="D201" s="11" t="str">
        <f t="shared" si="54"/>
        <v>N/A</v>
      </c>
      <c r="E201" s="1">
        <v>5351</v>
      </c>
      <c r="F201" s="11" t="str">
        <f t="shared" si="55"/>
        <v>N/A</v>
      </c>
      <c r="G201" s="1">
        <v>5249</v>
      </c>
      <c r="H201" s="11" t="str">
        <f t="shared" si="56"/>
        <v>N/A</v>
      </c>
      <c r="I201" s="59">
        <v>-2.9</v>
      </c>
      <c r="J201" s="59">
        <v>-1.91</v>
      </c>
      <c r="K201" s="50" t="s">
        <v>739</v>
      </c>
      <c r="L201" s="11" t="str">
        <f t="shared" si="57"/>
        <v>Yes</v>
      </c>
    </row>
    <row r="202" spans="1:12" x14ac:dyDescent="0.2">
      <c r="A202" s="4" t="s">
        <v>1055</v>
      </c>
      <c r="B202" s="37" t="s">
        <v>213</v>
      </c>
      <c r="C202" s="38">
        <v>125</v>
      </c>
      <c r="D202" s="46" t="str">
        <f t="shared" si="54"/>
        <v>N/A</v>
      </c>
      <c r="E202" s="38">
        <v>134</v>
      </c>
      <c r="F202" s="46" t="str">
        <f t="shared" si="55"/>
        <v>N/A</v>
      </c>
      <c r="G202" s="38">
        <v>157</v>
      </c>
      <c r="H202" s="46" t="str">
        <f t="shared" si="56"/>
        <v>N/A</v>
      </c>
      <c r="I202" s="12">
        <v>7.2</v>
      </c>
      <c r="J202" s="12">
        <v>17.16</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0</v>
      </c>
      <c r="J203" s="12">
        <v>16.670000000000002</v>
      </c>
      <c r="K203" s="47" t="s">
        <v>739</v>
      </c>
      <c r="L203" s="9" t="str">
        <f t="shared" si="57"/>
        <v>Yes</v>
      </c>
    </row>
    <row r="204" spans="1:12" ht="25.5" x14ac:dyDescent="0.2">
      <c r="A204" s="4" t="s">
        <v>1057</v>
      </c>
      <c r="B204" s="37" t="s">
        <v>213</v>
      </c>
      <c r="C204" s="38">
        <v>2778</v>
      </c>
      <c r="D204" s="46" t="str">
        <f t="shared" si="54"/>
        <v>N/A</v>
      </c>
      <c r="E204" s="38">
        <v>2823</v>
      </c>
      <c r="F204" s="46" t="str">
        <f t="shared" si="55"/>
        <v>N/A</v>
      </c>
      <c r="G204" s="38">
        <v>2868</v>
      </c>
      <c r="H204" s="46" t="str">
        <f t="shared" si="56"/>
        <v>N/A</v>
      </c>
      <c r="I204" s="12">
        <v>1.62</v>
      </c>
      <c r="J204" s="12">
        <v>1.5940000000000001</v>
      </c>
      <c r="K204" s="47" t="s">
        <v>739</v>
      </c>
      <c r="L204" s="9" t="str">
        <f t="shared" si="57"/>
        <v>Yes</v>
      </c>
    </row>
    <row r="205" spans="1:12" ht="25.5" x14ac:dyDescent="0.2">
      <c r="A205" s="4" t="s">
        <v>1058</v>
      </c>
      <c r="B205" s="37" t="s">
        <v>213</v>
      </c>
      <c r="C205" s="38">
        <v>2491</v>
      </c>
      <c r="D205" s="46" t="str">
        <f t="shared" si="54"/>
        <v>N/A</v>
      </c>
      <c r="E205" s="38">
        <v>2346</v>
      </c>
      <c r="F205" s="46" t="str">
        <f t="shared" si="55"/>
        <v>N/A</v>
      </c>
      <c r="G205" s="38">
        <v>2184</v>
      </c>
      <c r="H205" s="46" t="str">
        <f t="shared" si="56"/>
        <v>N/A</v>
      </c>
      <c r="I205" s="12">
        <v>-5.82</v>
      </c>
      <c r="J205" s="12">
        <v>-6.91</v>
      </c>
      <c r="K205" s="47" t="s">
        <v>739</v>
      </c>
      <c r="L205" s="9" t="str">
        <f t="shared" si="57"/>
        <v>Yes</v>
      </c>
    </row>
    <row r="206" spans="1:12" ht="25.5" x14ac:dyDescent="0.2">
      <c r="A206" s="4" t="s">
        <v>1059</v>
      </c>
      <c r="B206" s="37" t="s">
        <v>213</v>
      </c>
      <c r="C206" s="38">
        <v>111</v>
      </c>
      <c r="D206" s="46" t="str">
        <f t="shared" si="54"/>
        <v>N/A</v>
      </c>
      <c r="E206" s="38">
        <v>42</v>
      </c>
      <c r="F206" s="46" t="str">
        <f t="shared" si="55"/>
        <v>N/A</v>
      </c>
      <c r="G206" s="38">
        <v>33</v>
      </c>
      <c r="H206" s="46" t="str">
        <f t="shared" si="56"/>
        <v>N/A</v>
      </c>
      <c r="I206" s="12">
        <v>-62.2</v>
      </c>
      <c r="J206" s="12">
        <v>-21.4</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4.2998314439999996</v>
      </c>
      <c r="D231" s="46" t="str">
        <f>IF($B231="N/A","N/A",IF(C231&lt;15,"Yes","No"))</f>
        <v>Yes</v>
      </c>
      <c r="E231" s="8">
        <v>3.8993666183000002</v>
      </c>
      <c r="F231" s="46" t="str">
        <f>IF($B231="N/A","N/A",IF(E231&lt;15,"Yes","No"))</f>
        <v>Yes</v>
      </c>
      <c r="G231" s="8">
        <v>3.3500961396000002</v>
      </c>
      <c r="H231" s="46" t="str">
        <f>IF($B231="N/A","N/A",IF(G231&lt;15,"Yes","No"))</f>
        <v>Yes</v>
      </c>
      <c r="I231" s="12">
        <v>-9.31</v>
      </c>
      <c r="J231" s="12">
        <v>-14.1</v>
      </c>
      <c r="K231" s="47" t="s">
        <v>739</v>
      </c>
      <c r="L231" s="9" t="str">
        <f t="shared" si="59"/>
        <v>Yes</v>
      </c>
    </row>
    <row r="232" spans="1:12" x14ac:dyDescent="0.2">
      <c r="A232" s="18" t="s">
        <v>1085</v>
      </c>
      <c r="B232" s="37" t="s">
        <v>213</v>
      </c>
      <c r="C232" s="38" t="s">
        <v>213</v>
      </c>
      <c r="D232" s="46" t="str">
        <f t="shared" ref="D232" si="60">IF($B232="N/A","N/A",IF(C232&gt;10,"No",IF(C232&lt;-10,"No","Yes")))</f>
        <v>N/A</v>
      </c>
      <c r="E232" s="38">
        <v>41</v>
      </c>
      <c r="F232" s="46" t="str">
        <f t="shared" ref="F232" si="61">IF($B232="N/A","N/A",IF(E232&gt;10,"No",IF(E232&lt;-10,"No","Yes")))</f>
        <v>N/A</v>
      </c>
      <c r="G232" s="38">
        <v>29</v>
      </c>
      <c r="H232" s="46" t="str">
        <f t="shared" ref="H232" si="62">IF($B232="N/A","N/A",IF(G232&gt;10,"No",IF(G232&lt;-10,"No","Yes")))</f>
        <v>N/A</v>
      </c>
      <c r="I232" s="12" t="s">
        <v>213</v>
      </c>
      <c r="J232" s="12">
        <v>-29.3</v>
      </c>
      <c r="K232" s="47" t="s">
        <v>739</v>
      </c>
      <c r="L232" s="9" t="str">
        <f t="shared" si="59"/>
        <v>Yes</v>
      </c>
    </row>
    <row r="233" spans="1:12" ht="25.5" x14ac:dyDescent="0.2">
      <c r="A233" s="18" t="s">
        <v>1086</v>
      </c>
      <c r="B233" s="37" t="s">
        <v>279</v>
      </c>
      <c r="C233" s="8">
        <v>0.1586097511</v>
      </c>
      <c r="D233" s="46" t="str">
        <f>IF($B233="N/A","N/A",IF(C233&lt;10,"Yes","No"))</f>
        <v>Yes</v>
      </c>
      <c r="E233" s="8">
        <v>0.1507352941</v>
      </c>
      <c r="F233" s="46" t="str">
        <f>IF($B233="N/A","N/A",IF(E233&lt;10,"Yes","No"))</f>
        <v>Yes</v>
      </c>
      <c r="G233" s="8">
        <v>0.11082661370000001</v>
      </c>
      <c r="H233" s="46" t="str">
        <f>IF($B233="N/A","N/A",IF(G233&lt;10,"Yes","No"))</f>
        <v>Yes</v>
      </c>
      <c r="I233" s="12">
        <v>-4.96</v>
      </c>
      <c r="J233" s="12">
        <v>-26.5</v>
      </c>
      <c r="K233" s="47" t="s">
        <v>739</v>
      </c>
      <c r="L233" s="9" t="str">
        <f t="shared" si="59"/>
        <v>Yes</v>
      </c>
    </row>
    <row r="234" spans="1:12" x14ac:dyDescent="0.2">
      <c r="A234" s="2" t="s">
        <v>72</v>
      </c>
      <c r="B234" s="37" t="s">
        <v>213</v>
      </c>
      <c r="C234" s="8">
        <v>6.9405426800000003E-2</v>
      </c>
      <c r="D234" s="46" t="str">
        <f t="shared" si="54"/>
        <v>N/A</v>
      </c>
      <c r="E234" s="8">
        <v>4.95382329E-2</v>
      </c>
      <c r="F234" s="46" t="str">
        <f t="shared" si="55"/>
        <v>N/A</v>
      </c>
      <c r="G234" s="8">
        <v>9.6139624300000004E-2</v>
      </c>
      <c r="H234" s="46" t="str">
        <f>IF($B234="N/A","N/A",IF(G234&gt;10,"No",IF(G234&lt;-10,"No","Yes")))</f>
        <v>N/A</v>
      </c>
      <c r="I234" s="12">
        <v>-28.6</v>
      </c>
      <c r="J234" s="12">
        <v>94.07</v>
      </c>
      <c r="K234" s="47" t="s">
        <v>739</v>
      </c>
      <c r="L234" s="9" t="str">
        <f t="shared" si="59"/>
        <v>No</v>
      </c>
    </row>
    <row r="235" spans="1:12" ht="25.5" x14ac:dyDescent="0.2">
      <c r="A235" s="18" t="s">
        <v>1087</v>
      </c>
      <c r="B235" s="37" t="s">
        <v>289</v>
      </c>
      <c r="C235" s="9">
        <v>4.2899163829999996</v>
      </c>
      <c r="D235" s="46" t="str">
        <f>IF($B235="N/A","N/A",IF(C235&lt;15,"Yes","No"))</f>
        <v>Yes</v>
      </c>
      <c r="E235" s="9">
        <v>3.8816743922999999</v>
      </c>
      <c r="F235" s="46" t="str">
        <f>IF($B235="N/A","N/A",IF(E235&lt;15,"Yes","No"))</f>
        <v>Yes</v>
      </c>
      <c r="G235" s="9">
        <v>3.3094216832000001</v>
      </c>
      <c r="H235" s="46" t="str">
        <f>IF($B235="N/A","N/A",IF(G235&lt;15,"Yes","No"))</f>
        <v>Yes</v>
      </c>
      <c r="I235" s="12">
        <v>-9.52</v>
      </c>
      <c r="J235" s="12">
        <v>-14.7</v>
      </c>
      <c r="K235" s="47" t="s">
        <v>739</v>
      </c>
      <c r="L235" s="9" t="str">
        <f t="shared" si="59"/>
        <v>Yes</v>
      </c>
    </row>
    <row r="236" spans="1:12" ht="25.5" x14ac:dyDescent="0.2">
      <c r="A236" s="18" t="s">
        <v>152</v>
      </c>
      <c r="B236" s="37" t="s">
        <v>213</v>
      </c>
      <c r="C236" s="38">
        <v>100</v>
      </c>
      <c r="D236" s="46" t="str">
        <f>IF($B236="N/A","N/A",IF(C236&gt;10,"No",IF(C236&lt;-10,"No","Yes")))</f>
        <v>N/A</v>
      </c>
      <c r="E236" s="38">
        <v>79</v>
      </c>
      <c r="F236" s="46" t="str">
        <f>IF($B236="N/A","N/A",IF(E236&gt;10,"No",IF(E236&lt;-10,"No","Yes")))</f>
        <v>N/A</v>
      </c>
      <c r="G236" s="38">
        <v>75</v>
      </c>
      <c r="H236" s="46" t="str">
        <f>IF($B236="N/A","N/A",IF(G236&gt;10,"No",IF(G236&lt;-10,"No","Yes")))</f>
        <v>N/A</v>
      </c>
      <c r="I236" s="12">
        <v>-21</v>
      </c>
      <c r="J236" s="12">
        <v>-5.0599999999999996</v>
      </c>
      <c r="K236" s="47" t="s">
        <v>739</v>
      </c>
      <c r="L236" s="9" t="str">
        <f>IF(J236="Div by 0", "N/A", IF(K236="N/A","N/A", IF(J236&gt;VALUE(MID(K236,1,2)), "No", IF(J236&lt;-1*VALUE(MID(K236,1,2)), "No", "Yes"))))</f>
        <v>Yes</v>
      </c>
    </row>
    <row r="237" spans="1:12" x14ac:dyDescent="0.2">
      <c r="A237" s="18" t="s">
        <v>1088</v>
      </c>
      <c r="B237" s="37" t="s">
        <v>213</v>
      </c>
      <c r="C237" s="38">
        <v>29002</v>
      </c>
      <c r="D237" s="46" t="str">
        <f t="shared" ref="D237:D242" si="63">IF($B237="N/A","N/A",IF(C237&gt;10,"No",IF(C237&lt;-10,"No","Yes")))</f>
        <v>N/A</v>
      </c>
      <c r="E237" s="38">
        <v>27200</v>
      </c>
      <c r="F237" s="46" t="str">
        <f t="shared" ref="F237:F242" si="64">IF($B237="N/A","N/A",IF(E237&gt;10,"No",IF(E237&lt;-10,"No","Yes")))</f>
        <v>N/A</v>
      </c>
      <c r="G237" s="38">
        <v>26167</v>
      </c>
      <c r="H237" s="46" t="str">
        <f>IF($B237="N/A","N/A",IF(G237&gt;10,"No",IF(G237&lt;-10,"No","Yes")))</f>
        <v>N/A</v>
      </c>
      <c r="I237" s="12">
        <v>-6.21</v>
      </c>
      <c r="J237" s="12">
        <v>-3.8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3.3500961396000002</v>
      </c>
      <c r="H242" s="46" t="str">
        <f t="shared" si="65"/>
        <v>N/A</v>
      </c>
      <c r="I242" s="12" t="s">
        <v>213</v>
      </c>
      <c r="J242" s="12" t="s">
        <v>213</v>
      </c>
      <c r="K242" s="47" t="s">
        <v>213</v>
      </c>
      <c r="L242" s="9" t="str">
        <f t="shared" si="66"/>
        <v>N/A</v>
      </c>
    </row>
    <row r="243" spans="1:12" x14ac:dyDescent="0.2">
      <c r="A243" s="6" t="s">
        <v>1094</v>
      </c>
      <c r="B243" s="37" t="s">
        <v>213</v>
      </c>
      <c r="C243" s="38">
        <v>629768</v>
      </c>
      <c r="D243" s="46" t="str">
        <f>IF($B243="N/A","N/A",IF(C243&gt;10,"No",IF(C243&lt;-10,"No","Yes")))</f>
        <v>N/A</v>
      </c>
      <c r="E243" s="38">
        <v>673299</v>
      </c>
      <c r="F243" s="46" t="str">
        <f>IF($B243="N/A","N/A",IF(E243&gt;10,"No",IF(E243&lt;-10,"No","Yes")))</f>
        <v>N/A</v>
      </c>
      <c r="G243" s="38">
        <v>737626</v>
      </c>
      <c r="H243" s="46" t="str">
        <f>IF($B243="N/A","N/A",IF(G243&gt;10,"No",IF(G243&lt;-10,"No","Yes")))</f>
        <v>N/A</v>
      </c>
      <c r="I243" s="12">
        <v>6.9119999999999999</v>
      </c>
      <c r="J243" s="12">
        <v>9.5540000000000003</v>
      </c>
      <c r="K243" s="47" t="s">
        <v>739</v>
      </c>
      <c r="L243" s="9" t="str">
        <f t="shared" ref="L243:L276" si="67">IF(J243="Div by 0", "N/A", IF(K243="N/A","N/A", IF(J243&gt;VALUE(MID(K243,1,2)), "No", IF(J243&lt;-1*VALUE(MID(K243,1,2)), "No", "Yes"))))</f>
        <v>Yes</v>
      </c>
    </row>
    <row r="244" spans="1:12" x14ac:dyDescent="0.2">
      <c r="A244" s="2" t="s">
        <v>1095</v>
      </c>
      <c r="B244" s="37" t="s">
        <v>213</v>
      </c>
      <c r="C244" s="8">
        <v>0.8578022045</v>
      </c>
      <c r="D244" s="46" t="str">
        <f>IF($B244="N/A","N/A",IF(C244&gt;10,"No",IF(C244&lt;-10,"No","Yes")))</f>
        <v>N/A</v>
      </c>
      <c r="E244" s="8">
        <v>0.86654850100000003</v>
      </c>
      <c r="F244" s="46" t="str">
        <f>IF($B244="N/A","N/A",IF(E244&gt;10,"No",IF(E244&lt;-10,"No","Yes")))</f>
        <v>N/A</v>
      </c>
      <c r="G244" s="8">
        <v>0.97641692260000001</v>
      </c>
      <c r="H244" s="46" t="str">
        <f>IF($B244="N/A","N/A",IF(G244&gt;10,"No",IF(G244&lt;-10,"No","Yes")))</f>
        <v>N/A</v>
      </c>
      <c r="I244" s="12">
        <v>1.02</v>
      </c>
      <c r="J244" s="12">
        <v>12.68</v>
      </c>
      <c r="K244" s="47" t="s">
        <v>739</v>
      </c>
      <c r="L244" s="9" t="str">
        <f t="shared" si="67"/>
        <v>Yes</v>
      </c>
    </row>
    <row r="245" spans="1:12" x14ac:dyDescent="0.2">
      <c r="A245" s="2" t="s">
        <v>1096</v>
      </c>
      <c r="B245" s="37" t="s">
        <v>213</v>
      </c>
      <c r="C245" s="8">
        <v>43.934659781000001</v>
      </c>
      <c r="D245" s="46" t="str">
        <f>IF($B245="N/A","N/A",IF(C245&gt;10,"No",IF(C245&lt;-10,"No","Yes")))</f>
        <v>N/A</v>
      </c>
      <c r="E245" s="8">
        <v>43.145683802000001</v>
      </c>
      <c r="F245" s="46" t="str">
        <f>IF($B245="N/A","N/A",IF(E245&gt;10,"No",IF(E245&lt;-10,"No","Yes")))</f>
        <v>N/A</v>
      </c>
      <c r="G245" s="8">
        <v>42.325193038000002</v>
      </c>
      <c r="H245" s="46" t="str">
        <f>IF($B245="N/A","N/A",IF(G245&gt;10,"No",IF(G245&lt;-10,"No","Yes")))</f>
        <v>N/A</v>
      </c>
      <c r="I245" s="12">
        <v>-1.8</v>
      </c>
      <c r="J245" s="12">
        <v>-1.9</v>
      </c>
      <c r="K245" s="47" t="s">
        <v>739</v>
      </c>
      <c r="L245" s="9" t="str">
        <f t="shared" si="67"/>
        <v>Yes</v>
      </c>
    </row>
    <row r="246" spans="1:12" x14ac:dyDescent="0.2">
      <c r="A246" s="2" t="s">
        <v>1097</v>
      </c>
      <c r="B246" s="37" t="s">
        <v>213</v>
      </c>
      <c r="C246" s="8">
        <v>85.387838252999998</v>
      </c>
      <c r="D246" s="46" t="str">
        <f t="shared" ref="D246:D274" si="68">IF($B246="N/A","N/A",IF(C246&gt;10,"No",IF(C246&lt;-10,"No","Yes")))</f>
        <v>N/A</v>
      </c>
      <c r="E246" s="8">
        <v>84.691553150000004</v>
      </c>
      <c r="F246" s="46" t="str">
        <f t="shared" ref="F246:F274" si="69">IF($B246="N/A","N/A",IF(E246&gt;10,"No",IF(E246&lt;-10,"No","Yes")))</f>
        <v>N/A</v>
      </c>
      <c r="G246" s="8">
        <v>87.686729514000007</v>
      </c>
      <c r="H246" s="46" t="str">
        <f t="shared" ref="H246:H274" si="70">IF($B246="N/A","N/A",IF(G246&gt;10,"No",IF(G246&lt;-10,"No","Yes")))</f>
        <v>N/A</v>
      </c>
      <c r="I246" s="12">
        <v>-0.81499999999999995</v>
      </c>
      <c r="J246" s="12">
        <v>3.5369999999999999</v>
      </c>
      <c r="K246" s="47" t="s">
        <v>739</v>
      </c>
      <c r="L246" s="9" t="str">
        <f t="shared" si="67"/>
        <v>Yes</v>
      </c>
    </row>
    <row r="247" spans="1:12" x14ac:dyDescent="0.2">
      <c r="A247" s="2" t="s">
        <v>1098</v>
      </c>
      <c r="B247" s="37" t="s">
        <v>213</v>
      </c>
      <c r="C247" s="8">
        <v>82.174555748000003</v>
      </c>
      <c r="D247" s="46" t="str">
        <f t="shared" si="68"/>
        <v>N/A</v>
      </c>
      <c r="E247" s="8">
        <v>82.113667425000003</v>
      </c>
      <c r="F247" s="46" t="str">
        <f t="shared" si="69"/>
        <v>N/A</v>
      </c>
      <c r="G247" s="8">
        <v>80.787487145</v>
      </c>
      <c r="H247" s="46" t="str">
        <f t="shared" si="70"/>
        <v>N/A</v>
      </c>
      <c r="I247" s="12">
        <v>-7.3999999999999996E-2</v>
      </c>
      <c r="J247" s="12">
        <v>-1.62</v>
      </c>
      <c r="K247" s="47" t="s">
        <v>739</v>
      </c>
      <c r="L247" s="9" t="str">
        <f t="shared" si="67"/>
        <v>Yes</v>
      </c>
    </row>
    <row r="248" spans="1:12" x14ac:dyDescent="0.2">
      <c r="A248" s="2" t="s">
        <v>1099</v>
      </c>
      <c r="B248" s="37" t="s">
        <v>213</v>
      </c>
      <c r="C248" s="8">
        <v>1.587886E-4</v>
      </c>
      <c r="D248" s="46" t="str">
        <f t="shared" si="68"/>
        <v>N/A</v>
      </c>
      <c r="E248" s="8">
        <v>2.970448E-4</v>
      </c>
      <c r="F248" s="46" t="str">
        <f t="shared" si="69"/>
        <v>N/A</v>
      </c>
      <c r="G248" s="8">
        <v>0</v>
      </c>
      <c r="H248" s="46" t="str">
        <f t="shared" si="70"/>
        <v>N/A</v>
      </c>
      <c r="I248" s="12">
        <v>87.07</v>
      </c>
      <c r="J248" s="12">
        <v>-100</v>
      </c>
      <c r="K248" s="47" t="s">
        <v>739</v>
      </c>
      <c r="L248" s="9" t="str">
        <f t="shared" si="67"/>
        <v>No</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39979</v>
      </c>
      <c r="D263" s="46" t="str">
        <f t="shared" si="68"/>
        <v>N/A</v>
      </c>
      <c r="E263" s="38">
        <v>48914</v>
      </c>
      <c r="F263" s="46" t="str">
        <f t="shared" si="69"/>
        <v>N/A</v>
      </c>
      <c r="G263" s="38">
        <v>48527</v>
      </c>
      <c r="H263" s="46" t="str">
        <f t="shared" si="70"/>
        <v>N/A</v>
      </c>
      <c r="I263" s="12">
        <v>22.35</v>
      </c>
      <c r="J263" s="12">
        <v>-0.79100000000000004</v>
      </c>
      <c r="K263" s="47" t="s">
        <v>739</v>
      </c>
      <c r="L263" s="9" t="str">
        <f t="shared" si="67"/>
        <v>Yes</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35675</v>
      </c>
      <c r="D273" s="46" t="str">
        <f t="shared" si="68"/>
        <v>N/A</v>
      </c>
      <c r="E273" s="38">
        <v>47110</v>
      </c>
      <c r="F273" s="46" t="str">
        <f t="shared" si="69"/>
        <v>N/A</v>
      </c>
      <c r="G273" s="38">
        <v>52073</v>
      </c>
      <c r="H273" s="46" t="str">
        <f t="shared" si="70"/>
        <v>N/A</v>
      </c>
      <c r="I273" s="12">
        <v>32.049999999999997</v>
      </c>
      <c r="J273" s="12">
        <v>10.53</v>
      </c>
      <c r="K273" s="47" t="s">
        <v>739</v>
      </c>
      <c r="L273" s="9" t="str">
        <f t="shared" si="67"/>
        <v>Yes</v>
      </c>
    </row>
    <row r="274" spans="1:12" x14ac:dyDescent="0.2">
      <c r="A274" s="81" t="s">
        <v>153</v>
      </c>
      <c r="B274" s="37" t="s">
        <v>213</v>
      </c>
      <c r="C274" s="38">
        <v>1</v>
      </c>
      <c r="D274" s="46" t="str">
        <f t="shared" si="68"/>
        <v>N/A</v>
      </c>
      <c r="E274" s="38">
        <v>1</v>
      </c>
      <c r="F274" s="46" t="str">
        <f t="shared" si="69"/>
        <v>N/A</v>
      </c>
      <c r="G274" s="38">
        <v>1</v>
      </c>
      <c r="H274" s="46" t="str">
        <f t="shared" si="70"/>
        <v>N/A</v>
      </c>
      <c r="I274" s="12">
        <v>0</v>
      </c>
      <c r="J274" s="12">
        <v>0</v>
      </c>
      <c r="K274" s="47" t="s">
        <v>739</v>
      </c>
      <c r="L274" s="9" t="str">
        <f t="shared" si="67"/>
        <v>Yes</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1</v>
      </c>
      <c r="H275" s="46" t="str">
        <f t="shared" ref="H275:H276" si="73">IF($B275="N/A","N/A",IF(G275&gt;0,"No",IF(G275&lt;0,"No","Yes")))</f>
        <v>No</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794021</v>
      </c>
      <c r="D277" s="11" t="str">
        <f t="shared" ref="D277:D284" si="74">IF($B277="N/A","N/A",IF(C277&gt;10,"No",IF(C277&lt;-10,"No","Yes")))</f>
        <v>N/A</v>
      </c>
      <c r="E277" s="1">
        <v>839395</v>
      </c>
      <c r="F277" s="11" t="str">
        <f t="shared" ref="F277:F278" si="75">IF($B277="N/A","N/A",IF(E277&gt;10,"No",IF(E277&lt;-10,"No","Yes")))</f>
        <v>N/A</v>
      </c>
      <c r="G277" s="1">
        <v>889458</v>
      </c>
      <c r="H277" s="11" t="str">
        <f t="shared" ref="H277:H278" si="76">IF($B277="N/A","N/A",IF(G277&gt;10,"No",IF(G277&lt;-10,"No","Yes")))</f>
        <v>N/A</v>
      </c>
      <c r="I277" s="12">
        <v>5.7140000000000004</v>
      </c>
      <c r="J277" s="12">
        <v>5.9640000000000004</v>
      </c>
      <c r="K277" s="1" t="s">
        <v>213</v>
      </c>
      <c r="L277" s="9" t="str">
        <f t="shared" ref="L277:L278" si="77">IF(J277="Div by 0", "N/A", IF(K277="N/A","N/A", IF(J277&gt;VALUE(MID(K277,1,2)), "No", IF(J277&lt;-1*VALUE(MID(K277,1,2)), "No", "Yes"))))</f>
        <v>N/A</v>
      </c>
    </row>
    <row r="278" spans="1:12" x14ac:dyDescent="0.2">
      <c r="A278" s="18" t="s">
        <v>694</v>
      </c>
      <c r="B278" s="1" t="s">
        <v>213</v>
      </c>
      <c r="C278" s="1">
        <v>624288.83333000005</v>
      </c>
      <c r="D278" s="11" t="str">
        <f t="shared" si="74"/>
        <v>N/A</v>
      </c>
      <c r="E278" s="1">
        <v>674144.25</v>
      </c>
      <c r="F278" s="11" t="str">
        <f t="shared" si="75"/>
        <v>N/A</v>
      </c>
      <c r="G278" s="1">
        <v>687255.83333000005</v>
      </c>
      <c r="H278" s="11" t="str">
        <f t="shared" si="76"/>
        <v>N/A</v>
      </c>
      <c r="I278" s="12">
        <v>7.9859999999999998</v>
      </c>
      <c r="J278" s="12">
        <v>1.9450000000000001</v>
      </c>
      <c r="K278" s="1" t="s">
        <v>213</v>
      </c>
      <c r="L278" s="9" t="str">
        <f t="shared" si="77"/>
        <v>N/A</v>
      </c>
    </row>
    <row r="279" spans="1:12" x14ac:dyDescent="0.2">
      <c r="A279" s="18" t="s">
        <v>695</v>
      </c>
      <c r="B279" s="1" t="s">
        <v>213</v>
      </c>
      <c r="C279" s="1">
        <v>7042</v>
      </c>
      <c r="D279" s="11" t="str">
        <f t="shared" si="74"/>
        <v>N/A</v>
      </c>
      <c r="E279" s="1">
        <v>6564</v>
      </c>
      <c r="F279" s="11" t="str">
        <f t="shared" ref="F279:F284" si="78">IF($B279="N/A","N/A",IF(E279&gt;10,"No",IF(E279&lt;-10,"No","Yes")))</f>
        <v>N/A</v>
      </c>
      <c r="G279" s="1">
        <v>5550</v>
      </c>
      <c r="H279" s="11" t="str">
        <f t="shared" ref="H279:H284" si="79">IF($B279="N/A","N/A",IF(G279&gt;10,"No",IF(G279&lt;-10,"No","Yes")))</f>
        <v>N/A</v>
      </c>
      <c r="I279" s="12">
        <v>-6.79</v>
      </c>
      <c r="J279" s="12">
        <v>-15.4</v>
      </c>
      <c r="K279" s="1" t="s">
        <v>213</v>
      </c>
      <c r="L279" s="9" t="str">
        <f t="shared" ref="L279:L285" si="80">IF(J279="Div by 0", "N/A", IF(K279="N/A","N/A", IF(J279&gt;VALUE(MID(K279,1,2)), "No", IF(J279&lt;-1*VALUE(MID(K279,1,2)), "No", "Yes"))))</f>
        <v>N/A</v>
      </c>
    </row>
    <row r="280" spans="1:12" x14ac:dyDescent="0.2">
      <c r="A280" s="18" t="s">
        <v>696</v>
      </c>
      <c r="B280" s="1" t="s">
        <v>213</v>
      </c>
      <c r="C280" s="1">
        <v>7185</v>
      </c>
      <c r="D280" s="11" t="str">
        <f t="shared" si="74"/>
        <v>N/A</v>
      </c>
      <c r="E280" s="1">
        <v>6705</v>
      </c>
      <c r="F280" s="11" t="str">
        <f t="shared" si="78"/>
        <v>N/A</v>
      </c>
      <c r="G280" s="1">
        <v>5741</v>
      </c>
      <c r="H280" s="11" t="str">
        <f t="shared" si="79"/>
        <v>N/A</v>
      </c>
      <c r="I280" s="12">
        <v>-6.68</v>
      </c>
      <c r="J280" s="12">
        <v>-14.4</v>
      </c>
      <c r="K280" s="1" t="s">
        <v>213</v>
      </c>
      <c r="L280" s="9" t="str">
        <f t="shared" si="80"/>
        <v>N/A</v>
      </c>
    </row>
    <row r="281" spans="1:12" x14ac:dyDescent="0.2">
      <c r="A281" s="18" t="s">
        <v>697</v>
      </c>
      <c r="B281" s="1" t="s">
        <v>213</v>
      </c>
      <c r="C281" s="1">
        <v>3176.9166667</v>
      </c>
      <c r="D281" s="11" t="str">
        <f t="shared" si="74"/>
        <v>N/A</v>
      </c>
      <c r="E281" s="1">
        <v>2889.8333333</v>
      </c>
      <c r="F281" s="11" t="str">
        <f t="shared" si="78"/>
        <v>N/A</v>
      </c>
      <c r="G281" s="1">
        <v>2387</v>
      </c>
      <c r="H281" s="11" t="str">
        <f t="shared" si="79"/>
        <v>N/A</v>
      </c>
      <c r="I281" s="12">
        <v>-9.0399999999999991</v>
      </c>
      <c r="J281" s="12">
        <v>-17.399999999999999</v>
      </c>
      <c r="K281" s="1" t="s">
        <v>213</v>
      </c>
      <c r="L281" s="9" t="str">
        <f t="shared" si="80"/>
        <v>N/A</v>
      </c>
    </row>
    <row r="282" spans="1:12" x14ac:dyDescent="0.2">
      <c r="A282" s="18" t="s">
        <v>698</v>
      </c>
      <c r="B282" s="1" t="s">
        <v>213</v>
      </c>
      <c r="C282" s="1">
        <v>18095</v>
      </c>
      <c r="D282" s="11" t="str">
        <f t="shared" si="74"/>
        <v>N/A</v>
      </c>
      <c r="E282" s="1">
        <v>19691</v>
      </c>
      <c r="F282" s="11" t="str">
        <f t="shared" si="78"/>
        <v>N/A</v>
      </c>
      <c r="G282" s="1">
        <v>21432</v>
      </c>
      <c r="H282" s="11" t="str">
        <f t="shared" si="79"/>
        <v>N/A</v>
      </c>
      <c r="I282" s="12">
        <v>8.82</v>
      </c>
      <c r="J282" s="12">
        <v>8.8420000000000005</v>
      </c>
      <c r="K282" s="1" t="s">
        <v>213</v>
      </c>
      <c r="L282" s="9" t="str">
        <f t="shared" si="80"/>
        <v>N/A</v>
      </c>
    </row>
    <row r="283" spans="1:12" x14ac:dyDescent="0.2">
      <c r="A283" s="18" t="s">
        <v>699</v>
      </c>
      <c r="B283" s="1" t="s">
        <v>213</v>
      </c>
      <c r="C283" s="1">
        <v>21448</v>
      </c>
      <c r="D283" s="11" t="str">
        <f t="shared" si="74"/>
        <v>N/A</v>
      </c>
      <c r="E283" s="1">
        <v>22920</v>
      </c>
      <c r="F283" s="11" t="str">
        <f t="shared" si="78"/>
        <v>N/A</v>
      </c>
      <c r="G283" s="1">
        <v>24590</v>
      </c>
      <c r="H283" s="11" t="str">
        <f t="shared" si="79"/>
        <v>N/A</v>
      </c>
      <c r="I283" s="12">
        <v>6.8630000000000004</v>
      </c>
      <c r="J283" s="12">
        <v>7.2859999999999996</v>
      </c>
      <c r="K283" s="1" t="s">
        <v>213</v>
      </c>
      <c r="L283" s="9" t="str">
        <f t="shared" si="80"/>
        <v>N/A</v>
      </c>
    </row>
    <row r="284" spans="1:12" ht="25.5" x14ac:dyDescent="0.2">
      <c r="A284" s="18" t="s">
        <v>700</v>
      </c>
      <c r="B284" s="1" t="s">
        <v>213</v>
      </c>
      <c r="C284" s="1">
        <v>16579.5</v>
      </c>
      <c r="D284" s="11" t="str">
        <f t="shared" si="74"/>
        <v>N/A</v>
      </c>
      <c r="E284" s="1">
        <v>18170.333332999999</v>
      </c>
      <c r="F284" s="11" t="str">
        <f t="shared" si="78"/>
        <v>N/A</v>
      </c>
      <c r="G284" s="1">
        <v>19840.5</v>
      </c>
      <c r="H284" s="11" t="str">
        <f t="shared" si="79"/>
        <v>N/A</v>
      </c>
      <c r="I284" s="12">
        <v>9.5950000000000006</v>
      </c>
      <c r="J284" s="12">
        <v>9.1920000000000002</v>
      </c>
      <c r="K284" s="1" t="s">
        <v>213</v>
      </c>
      <c r="L284" s="9" t="str">
        <f t="shared" si="80"/>
        <v>N/A</v>
      </c>
    </row>
    <row r="285" spans="1:12" x14ac:dyDescent="0.2">
      <c r="A285" s="18" t="s">
        <v>404</v>
      </c>
      <c r="B285" s="37" t="s">
        <v>290</v>
      </c>
      <c r="C285" s="8">
        <v>15.485135296999999</v>
      </c>
      <c r="D285" s="46" t="str">
        <f>IF($B285="N/A","N/A",IF(C285&lt;=40,"Yes","No"))</f>
        <v>Yes</v>
      </c>
      <c r="E285" s="8">
        <v>16.389772102999999</v>
      </c>
      <c r="F285" s="46" t="str">
        <f>IF($B285="N/A","N/A",IF(E285&lt;=40,"Yes","No"))</f>
        <v>Yes</v>
      </c>
      <c r="G285" s="8">
        <v>17.205198808999999</v>
      </c>
      <c r="H285" s="46" t="str">
        <f>IF($B285="N/A","N/A",IF(G285&lt;=40,"Yes","No"))</f>
        <v>Yes</v>
      </c>
      <c r="I285" s="12">
        <v>5.8419999999999996</v>
      </c>
      <c r="J285" s="12">
        <v>4.9749999999999996</v>
      </c>
      <c r="K285" s="47" t="s">
        <v>741</v>
      </c>
      <c r="L285" s="9" t="str">
        <f t="shared" si="80"/>
        <v>Yes</v>
      </c>
    </row>
    <row r="286" spans="1:12" x14ac:dyDescent="0.2">
      <c r="A286" s="18" t="s">
        <v>701</v>
      </c>
      <c r="B286" s="1" t="s">
        <v>213</v>
      </c>
      <c r="C286" s="1">
        <v>20</v>
      </c>
      <c r="D286" s="11" t="str">
        <f t="shared" ref="D286:D304" si="81">IF($B286="N/A","N/A",IF(C286&gt;10,"No",IF(C286&lt;-10,"No","Yes")))</f>
        <v>N/A</v>
      </c>
      <c r="E286" s="1">
        <v>36</v>
      </c>
      <c r="F286" s="11" t="str">
        <f t="shared" ref="F286:F287" si="82">IF($B286="N/A","N/A",IF(E286&gt;10,"No",IF(E286&lt;-10,"No","Yes")))</f>
        <v>N/A</v>
      </c>
      <c r="G286" s="1">
        <v>62</v>
      </c>
      <c r="H286" s="11" t="str">
        <f t="shared" ref="H286:H287" si="83">IF($B286="N/A","N/A",IF(G286&gt;10,"No",IF(G286&lt;-10,"No","Yes")))</f>
        <v>N/A</v>
      </c>
      <c r="I286" s="12">
        <v>80</v>
      </c>
      <c r="J286" s="12">
        <v>72.22</v>
      </c>
      <c r="K286" s="1" t="s">
        <v>213</v>
      </c>
      <c r="L286" s="9" t="str">
        <f t="shared" ref="L286:L287" si="84">IF(J286="Div by 0", "N/A", IF(K286="N/A","N/A", IF(J286&gt;VALUE(MID(K286,1,2)), "No", IF(J286&lt;-1*VALUE(MID(K286,1,2)), "No", "Yes"))))</f>
        <v>N/A</v>
      </c>
    </row>
    <row r="287" spans="1:12" x14ac:dyDescent="0.2">
      <c r="A287" s="18" t="s">
        <v>702</v>
      </c>
      <c r="B287" s="1" t="s">
        <v>213</v>
      </c>
      <c r="C287" s="1">
        <v>2.3333333333000001</v>
      </c>
      <c r="D287" s="11" t="str">
        <f t="shared" si="81"/>
        <v>N/A</v>
      </c>
      <c r="E287" s="1">
        <v>5.5833333332999997</v>
      </c>
      <c r="F287" s="11" t="str">
        <f t="shared" si="82"/>
        <v>N/A</v>
      </c>
      <c r="G287" s="1">
        <v>16.916666667000001</v>
      </c>
      <c r="H287" s="11" t="str">
        <f t="shared" si="83"/>
        <v>N/A</v>
      </c>
      <c r="I287" s="12">
        <v>139.30000000000001</v>
      </c>
      <c r="J287" s="12">
        <v>203</v>
      </c>
      <c r="K287" s="1" t="s">
        <v>213</v>
      </c>
      <c r="L287" s="9" t="str">
        <f t="shared" si="84"/>
        <v>N/A</v>
      </c>
    </row>
    <row r="288" spans="1:12" x14ac:dyDescent="0.2">
      <c r="A288" s="18" t="s">
        <v>703</v>
      </c>
      <c r="B288" s="1" t="s">
        <v>213</v>
      </c>
      <c r="C288" s="1">
        <v>13</v>
      </c>
      <c r="D288" s="11" t="str">
        <f t="shared" si="81"/>
        <v>N/A</v>
      </c>
      <c r="E288" s="1">
        <v>11</v>
      </c>
      <c r="F288" s="11" t="str">
        <f t="shared" ref="F288:F289" si="85">IF($B288="N/A","N/A",IF(E288&gt;10,"No",IF(E288&lt;-10,"No","Yes")))</f>
        <v>N/A</v>
      </c>
      <c r="G288" s="1">
        <v>11</v>
      </c>
      <c r="H288" s="11" t="str">
        <f t="shared" ref="H288:H289" si="86">IF($B288="N/A","N/A",IF(G288&gt;10,"No",IF(G288&lt;-10,"No","Yes")))</f>
        <v>N/A</v>
      </c>
      <c r="I288" s="12">
        <v>-15.4</v>
      </c>
      <c r="J288" s="12">
        <v>-54.5</v>
      </c>
      <c r="K288" s="1" t="s">
        <v>213</v>
      </c>
      <c r="L288" s="9" t="str">
        <f t="shared" ref="L288:L289" si="87">IF(J288="Div by 0", "N/A", IF(K288="N/A","N/A", IF(J288&gt;VALUE(MID(K288,1,2)), "No", IF(J288&lt;-1*VALUE(MID(K288,1,2)), "No", "Yes"))))</f>
        <v>N/A</v>
      </c>
    </row>
    <row r="289" spans="1:12" x14ac:dyDescent="0.2">
      <c r="A289" s="18" t="s">
        <v>715</v>
      </c>
      <c r="B289" s="1" t="s">
        <v>213</v>
      </c>
      <c r="C289" s="1">
        <v>7.8333333332999997</v>
      </c>
      <c r="D289" s="11" t="str">
        <f t="shared" si="81"/>
        <v>N/A</v>
      </c>
      <c r="E289" s="1">
        <v>4.8333333332999997</v>
      </c>
      <c r="F289" s="11" t="str">
        <f t="shared" si="85"/>
        <v>N/A</v>
      </c>
      <c r="G289" s="1">
        <v>2.6666666666999999</v>
      </c>
      <c r="H289" s="11" t="str">
        <f t="shared" si="86"/>
        <v>N/A</v>
      </c>
      <c r="I289" s="12">
        <v>-38.299999999999997</v>
      </c>
      <c r="J289" s="12">
        <v>-44.8</v>
      </c>
      <c r="K289" s="1" t="s">
        <v>213</v>
      </c>
      <c r="L289" s="9" t="str">
        <f t="shared" si="87"/>
        <v>N/A</v>
      </c>
    </row>
    <row r="290" spans="1:12" x14ac:dyDescent="0.2">
      <c r="A290" s="18" t="s">
        <v>704</v>
      </c>
      <c r="B290" s="1" t="s">
        <v>213</v>
      </c>
      <c r="C290" s="1">
        <v>25653</v>
      </c>
      <c r="D290" s="11" t="str">
        <f t="shared" si="81"/>
        <v>N/A</v>
      </c>
      <c r="E290" s="1">
        <v>35937</v>
      </c>
      <c r="F290" s="11" t="str">
        <f t="shared" ref="F290:F304" si="88">IF($B290="N/A","N/A",IF(E290&gt;10,"No",IF(E290&lt;-10,"No","Yes")))</f>
        <v>N/A</v>
      </c>
      <c r="G290" s="1">
        <v>50191</v>
      </c>
      <c r="H290" s="11" t="str">
        <f t="shared" ref="H290:H304" si="89">IF($B290="N/A","N/A",IF(G290&gt;10,"No",IF(G290&lt;-10,"No","Yes")))</f>
        <v>N/A</v>
      </c>
      <c r="I290" s="12">
        <v>40.090000000000003</v>
      </c>
      <c r="J290" s="12">
        <v>39.659999999999997</v>
      </c>
      <c r="K290" s="1" t="s">
        <v>213</v>
      </c>
      <c r="L290" s="9" t="str">
        <f t="shared" ref="L290:L301" si="90">IF(J290="Div by 0", "N/A", IF(K290="N/A","N/A", IF(J290&gt;VALUE(MID(K290,1,2)), "No", IF(J290&lt;-1*VALUE(MID(K290,1,2)), "No", "Yes"))))</f>
        <v>N/A</v>
      </c>
    </row>
    <row r="291" spans="1:12" x14ac:dyDescent="0.2">
      <c r="A291" s="18" t="s">
        <v>705</v>
      </c>
      <c r="B291" s="1" t="s">
        <v>213</v>
      </c>
      <c r="C291" s="1">
        <v>35673</v>
      </c>
      <c r="D291" s="11" t="str">
        <f t="shared" si="81"/>
        <v>N/A</v>
      </c>
      <c r="E291" s="1">
        <v>47110</v>
      </c>
      <c r="F291" s="11" t="str">
        <f t="shared" si="88"/>
        <v>N/A</v>
      </c>
      <c r="G291" s="1">
        <v>69866</v>
      </c>
      <c r="H291" s="11" t="str">
        <f t="shared" si="89"/>
        <v>N/A</v>
      </c>
      <c r="I291" s="12">
        <v>32.06</v>
      </c>
      <c r="J291" s="12">
        <v>48.3</v>
      </c>
      <c r="K291" s="1" t="s">
        <v>213</v>
      </c>
      <c r="L291" s="9" t="str">
        <f t="shared" si="90"/>
        <v>N/A</v>
      </c>
    </row>
    <row r="292" spans="1:12" x14ac:dyDescent="0.2">
      <c r="A292" s="18" t="s">
        <v>723</v>
      </c>
      <c r="B292" s="37" t="s">
        <v>213</v>
      </c>
      <c r="C292" s="13">
        <v>3.2461525523999999</v>
      </c>
      <c r="D292" s="11" t="str">
        <f t="shared" si="81"/>
        <v>N/A</v>
      </c>
      <c r="E292" s="13">
        <v>9.0469114838000007</v>
      </c>
      <c r="F292" s="11" t="str">
        <f t="shared" si="88"/>
        <v>N/A</v>
      </c>
      <c r="G292" s="13">
        <v>17.861334554999999</v>
      </c>
      <c r="H292" s="11" t="str">
        <f t="shared" si="89"/>
        <v>N/A</v>
      </c>
      <c r="I292" s="12">
        <v>178.7</v>
      </c>
      <c r="J292" s="12">
        <v>97.43</v>
      </c>
      <c r="K292" s="37" t="s">
        <v>213</v>
      </c>
      <c r="L292" s="9" t="str">
        <f t="shared" si="90"/>
        <v>N/A</v>
      </c>
    </row>
    <row r="293" spans="1:12" x14ac:dyDescent="0.2">
      <c r="A293" s="18" t="s">
        <v>716</v>
      </c>
      <c r="B293" s="1" t="s">
        <v>213</v>
      </c>
      <c r="C293" s="1">
        <v>19360.083332999999</v>
      </c>
      <c r="D293" s="11" t="str">
        <f t="shared" si="81"/>
        <v>N/A</v>
      </c>
      <c r="E293" s="1">
        <v>26204.583332999999</v>
      </c>
      <c r="F293" s="11" t="str">
        <f t="shared" si="88"/>
        <v>N/A</v>
      </c>
      <c r="G293" s="1">
        <v>35890.166666999998</v>
      </c>
      <c r="H293" s="11" t="str">
        <f t="shared" si="89"/>
        <v>N/A</v>
      </c>
      <c r="I293" s="12">
        <v>35.35</v>
      </c>
      <c r="J293" s="12">
        <v>36.96</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28</v>
      </c>
      <c r="D296" s="11" t="str">
        <f t="shared" si="81"/>
        <v>N/A</v>
      </c>
      <c r="E296" s="1">
        <v>152</v>
      </c>
      <c r="F296" s="11" t="str">
        <f t="shared" si="88"/>
        <v>N/A</v>
      </c>
      <c r="G296" s="1">
        <v>224</v>
      </c>
      <c r="H296" s="11" t="str">
        <f t="shared" si="89"/>
        <v>N/A</v>
      </c>
      <c r="I296" s="12">
        <v>442.9</v>
      </c>
      <c r="J296" s="12">
        <v>47.37</v>
      </c>
      <c r="K296" s="1" t="s">
        <v>213</v>
      </c>
      <c r="L296" s="9" t="str">
        <f t="shared" si="90"/>
        <v>N/A</v>
      </c>
    </row>
    <row r="297" spans="1:12" x14ac:dyDescent="0.2">
      <c r="A297" s="18" t="s">
        <v>718</v>
      </c>
      <c r="B297" s="1" t="s">
        <v>213</v>
      </c>
      <c r="C297" s="1">
        <v>11.333333333000001</v>
      </c>
      <c r="D297" s="11" t="str">
        <f t="shared" si="81"/>
        <v>N/A</v>
      </c>
      <c r="E297" s="1">
        <v>69.25</v>
      </c>
      <c r="F297" s="11" t="str">
        <f t="shared" si="88"/>
        <v>N/A</v>
      </c>
      <c r="G297" s="1">
        <v>110</v>
      </c>
      <c r="H297" s="11" t="str">
        <f t="shared" si="89"/>
        <v>N/A</v>
      </c>
      <c r="I297" s="12">
        <v>511</v>
      </c>
      <c r="J297" s="12">
        <v>58.84</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23147</v>
      </c>
      <c r="D302" s="11" t="str">
        <f t="shared" si="81"/>
        <v>N/A</v>
      </c>
      <c r="E302" s="1">
        <v>26733</v>
      </c>
      <c r="F302" s="11" t="str">
        <f t="shared" si="88"/>
        <v>N/A</v>
      </c>
      <c r="G302" s="1">
        <v>24947</v>
      </c>
      <c r="H302" s="11" t="str">
        <f t="shared" si="89"/>
        <v>N/A</v>
      </c>
      <c r="I302" s="12">
        <v>15.49</v>
      </c>
      <c r="J302" s="12">
        <v>-6.68</v>
      </c>
      <c r="K302" s="1" t="s">
        <v>213</v>
      </c>
      <c r="L302" s="9" t="str">
        <f t="shared" ref="L302:L304" si="91">IF(J302="Div by 0", "N/A", IF(K302="N/A","N/A", IF(J302&gt;VALUE(MID(K302,1,2)), "No", IF(J302&lt;-1*VALUE(MID(K302,1,2)), "No", "Yes"))))</f>
        <v>N/A</v>
      </c>
    </row>
    <row r="303" spans="1:12" x14ac:dyDescent="0.2">
      <c r="A303" s="18" t="s">
        <v>710</v>
      </c>
      <c r="B303" s="1" t="s">
        <v>213</v>
      </c>
      <c r="C303" s="1">
        <v>25308</v>
      </c>
      <c r="D303" s="11" t="str">
        <f t="shared" si="81"/>
        <v>N/A</v>
      </c>
      <c r="E303" s="1">
        <v>28775</v>
      </c>
      <c r="F303" s="11" t="str">
        <f t="shared" si="88"/>
        <v>N/A</v>
      </c>
      <c r="G303" s="1">
        <v>27084</v>
      </c>
      <c r="H303" s="11" t="str">
        <f t="shared" si="89"/>
        <v>N/A</v>
      </c>
      <c r="I303" s="12">
        <v>13.7</v>
      </c>
      <c r="J303" s="12">
        <v>-5.88</v>
      </c>
      <c r="K303" s="1" t="s">
        <v>213</v>
      </c>
      <c r="L303" s="9" t="str">
        <f t="shared" si="91"/>
        <v>N/A</v>
      </c>
    </row>
    <row r="304" spans="1:12" x14ac:dyDescent="0.2">
      <c r="A304" s="18" t="s">
        <v>721</v>
      </c>
      <c r="B304" s="1" t="s">
        <v>213</v>
      </c>
      <c r="C304" s="1">
        <v>14359.583333</v>
      </c>
      <c r="D304" s="11" t="str">
        <f t="shared" si="81"/>
        <v>N/A</v>
      </c>
      <c r="E304" s="1">
        <v>18289.833332999999</v>
      </c>
      <c r="F304" s="11" t="str">
        <f t="shared" si="88"/>
        <v>N/A</v>
      </c>
      <c r="G304" s="1">
        <v>17523</v>
      </c>
      <c r="H304" s="11" t="str">
        <f t="shared" si="89"/>
        <v>N/A</v>
      </c>
      <c r="I304" s="12">
        <v>27.37</v>
      </c>
      <c r="J304" s="12">
        <v>-4.1900000000000004</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74661</v>
      </c>
      <c r="D309" s="1" t="s">
        <v>213</v>
      </c>
      <c r="E309" s="1">
        <v>89766</v>
      </c>
      <c r="F309" s="1" t="s">
        <v>213</v>
      </c>
      <c r="G309" s="1">
        <v>103086</v>
      </c>
      <c r="H309" s="1" t="s">
        <v>213</v>
      </c>
      <c r="I309" s="12">
        <v>20.23</v>
      </c>
      <c r="J309" s="12">
        <v>14.84</v>
      </c>
      <c r="K309" s="1" t="s">
        <v>213</v>
      </c>
      <c r="L309" s="9" t="str">
        <f>IF(J309="Div by 0", "N/A", IF(K309="N/A","N/A", IF(J309&gt;VALUE(MID(K309,1,2)), "No", IF(J309&lt;-1*VALUE(MID(K309,1,2)), "No", "Yes"))))</f>
        <v>N/A</v>
      </c>
    </row>
    <row r="310" spans="1:12" x14ac:dyDescent="0.2">
      <c r="A310" s="82" t="s">
        <v>73</v>
      </c>
      <c r="B310" s="37" t="s">
        <v>213</v>
      </c>
      <c r="C310" s="38">
        <v>672378</v>
      </c>
      <c r="D310" s="46" t="str">
        <f>IF($B310="N/A","N/A",IF(C310&gt;10,"No",IF(C310&lt;-10,"No","Yes")))</f>
        <v>N/A</v>
      </c>
      <c r="E310" s="38">
        <v>734388</v>
      </c>
      <c r="F310" s="46" t="str">
        <f>IF($B310="N/A","N/A",IF(E310&gt;10,"No",IF(E310&lt;-10,"No","Yes")))</f>
        <v>N/A</v>
      </c>
      <c r="G310" s="38">
        <v>752596</v>
      </c>
      <c r="H310" s="46" t="str">
        <f>IF($B310="N/A","N/A",IF(G310&gt;10,"No",IF(G310&lt;-10,"No","Yes")))</f>
        <v>N/A</v>
      </c>
      <c r="I310" s="12">
        <v>9.2219999999999995</v>
      </c>
      <c r="J310" s="12">
        <v>2.4790000000000001</v>
      </c>
      <c r="K310" s="47" t="s">
        <v>741</v>
      </c>
      <c r="L310" s="9" t="str">
        <f t="shared" ref="L310:L339" si="92">IF(J310="Div by 0", "N/A", IF(K310="N/A","N/A", IF(J310&gt;VALUE(MID(K310,1,2)), "No", IF(J310&lt;-1*VALUE(MID(K310,1,2)), "No", "Yes"))))</f>
        <v>Yes</v>
      </c>
    </row>
    <row r="311" spans="1:12" x14ac:dyDescent="0.2">
      <c r="A311" s="60" t="s">
        <v>182</v>
      </c>
      <c r="B311" s="37" t="s">
        <v>213</v>
      </c>
      <c r="C311" s="38">
        <v>55203</v>
      </c>
      <c r="D311" s="11" t="str">
        <f t="shared" ref="D311:D314" si="93">IF($B311="N/A","N/A",IF(C311&gt;10,"No",IF(C311&lt;-10,"No","Yes")))</f>
        <v>N/A</v>
      </c>
      <c r="E311" s="38">
        <v>56932</v>
      </c>
      <c r="F311" s="11" t="str">
        <f t="shared" ref="F311:F314" si="94">IF($B311="N/A","N/A",IF(E311&gt;10,"No",IF(E311&lt;-10,"No","Yes")))</f>
        <v>N/A</v>
      </c>
      <c r="G311" s="38">
        <v>57792</v>
      </c>
      <c r="H311" s="11" t="str">
        <f t="shared" ref="H311:H314" si="95">IF($B311="N/A","N/A",IF(G311&gt;10,"No",IF(G311&lt;-10,"No","Yes")))</f>
        <v>N/A</v>
      </c>
      <c r="I311" s="12">
        <v>3.1320000000000001</v>
      </c>
      <c r="J311" s="12">
        <v>1.5109999999999999</v>
      </c>
      <c r="K311" s="47" t="s">
        <v>741</v>
      </c>
      <c r="L311" s="9" t="str">
        <f>IF(J311="Div by 0", "N/A", IF(OR(J311="N/A",K311="N/A"),"N/A", IF(J311&gt;VALUE(MID(K311,1,2)), "No", IF(J311&lt;-1*VALUE(MID(K311,1,2)), "No", "Yes"))))</f>
        <v>Yes</v>
      </c>
    </row>
    <row r="312" spans="1:12" x14ac:dyDescent="0.2">
      <c r="A312" s="60" t="s">
        <v>183</v>
      </c>
      <c r="B312" s="37" t="s">
        <v>213</v>
      </c>
      <c r="C312" s="38">
        <v>105819</v>
      </c>
      <c r="D312" s="11" t="str">
        <f t="shared" si="93"/>
        <v>N/A</v>
      </c>
      <c r="E312" s="38">
        <v>111172</v>
      </c>
      <c r="F312" s="11" t="str">
        <f t="shared" si="94"/>
        <v>N/A</v>
      </c>
      <c r="G312" s="38">
        <v>114979</v>
      </c>
      <c r="H312" s="11" t="str">
        <f t="shared" si="95"/>
        <v>N/A</v>
      </c>
      <c r="I312" s="12">
        <v>5.0590000000000002</v>
      </c>
      <c r="J312" s="12">
        <v>3.4239999999999999</v>
      </c>
      <c r="K312" s="47" t="s">
        <v>741</v>
      </c>
      <c r="L312" s="9" t="str">
        <f t="shared" ref="L312:L314" si="96">IF(J312="Div by 0", "N/A", IF(OR(J312="N/A",K312="N/A"),"N/A", IF(J312&gt;VALUE(MID(K312,1,2)), "No", IF(J312&lt;-1*VALUE(MID(K312,1,2)), "No", "Yes"))))</f>
        <v>Yes</v>
      </c>
    </row>
    <row r="313" spans="1:12" x14ac:dyDescent="0.2">
      <c r="A313" s="60" t="s">
        <v>184</v>
      </c>
      <c r="B313" s="37" t="s">
        <v>213</v>
      </c>
      <c r="C313" s="38">
        <v>419879</v>
      </c>
      <c r="D313" s="11" t="str">
        <f t="shared" si="93"/>
        <v>N/A</v>
      </c>
      <c r="E313" s="38">
        <v>455182</v>
      </c>
      <c r="F313" s="11" t="str">
        <f t="shared" si="94"/>
        <v>N/A</v>
      </c>
      <c r="G313" s="38">
        <v>441101</v>
      </c>
      <c r="H313" s="11" t="str">
        <f t="shared" si="95"/>
        <v>N/A</v>
      </c>
      <c r="I313" s="12">
        <v>8.4079999999999995</v>
      </c>
      <c r="J313" s="12">
        <v>-3.09</v>
      </c>
      <c r="K313" s="47" t="s">
        <v>741</v>
      </c>
      <c r="L313" s="9" t="str">
        <f t="shared" si="96"/>
        <v>Yes</v>
      </c>
    </row>
    <row r="314" spans="1:12" x14ac:dyDescent="0.2">
      <c r="A314" s="7" t="s">
        <v>185</v>
      </c>
      <c r="B314" s="37" t="s">
        <v>213</v>
      </c>
      <c r="C314" s="38">
        <v>91477</v>
      </c>
      <c r="D314" s="11" t="str">
        <f t="shared" si="93"/>
        <v>N/A</v>
      </c>
      <c r="E314" s="38">
        <v>111102</v>
      </c>
      <c r="F314" s="11" t="str">
        <f t="shared" si="94"/>
        <v>N/A</v>
      </c>
      <c r="G314" s="38">
        <v>138724</v>
      </c>
      <c r="H314" s="11" t="str">
        <f t="shared" si="95"/>
        <v>N/A</v>
      </c>
      <c r="I314" s="12">
        <v>21.45</v>
      </c>
      <c r="J314" s="12">
        <v>24.86</v>
      </c>
      <c r="K314" s="47" t="s">
        <v>741</v>
      </c>
      <c r="L314" s="9" t="str">
        <f t="shared" si="96"/>
        <v>No</v>
      </c>
    </row>
    <row r="315" spans="1:12" x14ac:dyDescent="0.2">
      <c r="A315" s="60" t="s">
        <v>1125</v>
      </c>
      <c r="B315" s="13" t="s">
        <v>213</v>
      </c>
      <c r="C315" s="38">
        <v>421753</v>
      </c>
      <c r="D315" s="9" t="str">
        <f t="shared" ref="D315:F318" si="97">IF($B315="N/A","N/A",IF(C315&lt;0,"No","Yes"))</f>
        <v>N/A</v>
      </c>
      <c r="E315" s="38">
        <v>456557</v>
      </c>
      <c r="F315" s="9" t="str">
        <f t="shared" si="97"/>
        <v>N/A</v>
      </c>
      <c r="G315" s="38">
        <v>443182</v>
      </c>
      <c r="H315" s="9" t="str">
        <f t="shared" ref="H315:H318" si="98">IF($B315="N/A","N/A",IF(G315&lt;0,"No","Yes"))</f>
        <v>N/A</v>
      </c>
      <c r="I315" s="12">
        <v>8.2520000000000007</v>
      </c>
      <c r="J315" s="12">
        <v>-2.93</v>
      </c>
      <c r="K315" s="1" t="s">
        <v>740</v>
      </c>
      <c r="L315" s="9" t="str">
        <f>IF(J315="Div by 0", "N/A", IF(OR(J315="N/A",K315="N/A"),"N/A", IF(J315&gt;VALUE(MID(K315,1,2)), "No", IF(J315&lt;-1*VALUE(MID(K315,1,2)), "No", "Yes"))))</f>
        <v>Yes</v>
      </c>
    </row>
    <row r="316" spans="1:12" x14ac:dyDescent="0.2">
      <c r="A316" s="60" t="s">
        <v>433</v>
      </c>
      <c r="B316" s="13" t="s">
        <v>213</v>
      </c>
      <c r="C316" s="38">
        <v>17790</v>
      </c>
      <c r="D316" s="9" t="str">
        <f t="shared" si="97"/>
        <v>N/A</v>
      </c>
      <c r="E316" s="38">
        <v>19922</v>
      </c>
      <c r="F316" s="9" t="str">
        <f t="shared" si="97"/>
        <v>N/A</v>
      </c>
      <c r="G316" s="38">
        <v>20333</v>
      </c>
      <c r="H316" s="9" t="str">
        <f t="shared" si="98"/>
        <v>N/A</v>
      </c>
      <c r="I316" s="12">
        <v>11.98</v>
      </c>
      <c r="J316" s="12">
        <v>2.0630000000000002</v>
      </c>
      <c r="K316" s="1" t="s">
        <v>740</v>
      </c>
      <c r="L316" s="9" t="str">
        <f t="shared" ref="L316:L318" si="99">IF(J316="Div by 0", "N/A", IF(OR(J316="N/A",K316="N/A"),"N/A", IF(J316&gt;VALUE(MID(K316,1,2)), "No", IF(J316&lt;-1*VALUE(MID(K316,1,2)), "No", "Yes"))))</f>
        <v>Yes</v>
      </c>
    </row>
    <row r="317" spans="1:12" x14ac:dyDescent="0.2">
      <c r="A317" s="60" t="s">
        <v>434</v>
      </c>
      <c r="B317" s="13" t="s">
        <v>213</v>
      </c>
      <c r="C317" s="38">
        <v>166371</v>
      </c>
      <c r="D317" s="9" t="str">
        <f t="shared" si="97"/>
        <v>N/A</v>
      </c>
      <c r="E317" s="38">
        <v>191053</v>
      </c>
      <c r="F317" s="9" t="str">
        <f t="shared" si="97"/>
        <v>N/A</v>
      </c>
      <c r="G317" s="38">
        <v>221344</v>
      </c>
      <c r="H317" s="9" t="str">
        <f t="shared" si="98"/>
        <v>N/A</v>
      </c>
      <c r="I317" s="12">
        <v>14.84</v>
      </c>
      <c r="J317" s="12">
        <v>15.85</v>
      </c>
      <c r="K317" s="1" t="s">
        <v>740</v>
      </c>
      <c r="L317" s="9" t="str">
        <f t="shared" si="99"/>
        <v>No</v>
      </c>
    </row>
    <row r="318" spans="1:12" x14ac:dyDescent="0.2">
      <c r="A318" s="60" t="s">
        <v>1126</v>
      </c>
      <c r="B318" s="13" t="s">
        <v>213</v>
      </c>
      <c r="C318" s="38">
        <v>44185</v>
      </c>
      <c r="D318" s="9" t="str">
        <f t="shared" si="97"/>
        <v>N/A</v>
      </c>
      <c r="E318" s="38">
        <v>44817</v>
      </c>
      <c r="F318" s="9" t="str">
        <f t="shared" si="97"/>
        <v>N/A</v>
      </c>
      <c r="G318" s="38">
        <v>45917</v>
      </c>
      <c r="H318" s="9" t="str">
        <f t="shared" si="98"/>
        <v>N/A</v>
      </c>
      <c r="I318" s="12">
        <v>1.43</v>
      </c>
      <c r="J318" s="12">
        <v>2.4540000000000002</v>
      </c>
      <c r="K318" s="1" t="s">
        <v>740</v>
      </c>
      <c r="L318" s="9" t="str">
        <f t="shared" si="99"/>
        <v>Yes</v>
      </c>
    </row>
    <row r="319" spans="1:12" x14ac:dyDescent="0.2">
      <c r="A319" s="60" t="s">
        <v>98</v>
      </c>
      <c r="B319" s="37" t="s">
        <v>291</v>
      </c>
      <c r="C319" s="8">
        <v>92.212564955999994</v>
      </c>
      <c r="D319" s="46" t="str">
        <f>IF($B319="N/A","N/A",IF(C319&gt;80,"Yes","No"))</f>
        <v>Yes</v>
      </c>
      <c r="E319" s="8">
        <v>91.151407703000004</v>
      </c>
      <c r="F319" s="46" t="str">
        <f>IF($B319="N/A","N/A",IF(E319&gt;80,"Yes","No"))</f>
        <v>Yes</v>
      </c>
      <c r="G319" s="8">
        <v>90.008849369000004</v>
      </c>
      <c r="H319" s="46" t="str">
        <f>IF($B319="N/A","N/A",IF(G319&gt;80,"Yes","No"))</f>
        <v>Yes</v>
      </c>
      <c r="I319" s="12">
        <v>-1.1499999999999999</v>
      </c>
      <c r="J319" s="12">
        <v>-1.25</v>
      </c>
      <c r="K319" s="47" t="s">
        <v>741</v>
      </c>
      <c r="L319" s="9" t="str">
        <f t="shared" si="92"/>
        <v>Yes</v>
      </c>
    </row>
    <row r="320" spans="1:12" x14ac:dyDescent="0.2">
      <c r="A320" s="60" t="s">
        <v>332</v>
      </c>
      <c r="B320" s="37" t="s">
        <v>278</v>
      </c>
      <c r="C320" s="8">
        <v>0.48380524050000001</v>
      </c>
      <c r="D320" s="46" t="str">
        <f>IF($B320="N/A","N/A",IF(C320&gt;=5,"No",IF(C320&lt;0,"No","Yes")))</f>
        <v>Yes</v>
      </c>
      <c r="E320" s="8">
        <v>0.42089467689999999</v>
      </c>
      <c r="F320" s="46" t="str">
        <f>IF($B320="N/A","N/A",IF(E320&gt;=5,"No",IF(E320&lt;0,"No","Yes")))</f>
        <v>Yes</v>
      </c>
      <c r="G320" s="8">
        <v>0.32899457339999999</v>
      </c>
      <c r="H320" s="46" t="str">
        <f>IF($B320="N/A","N/A",IF(G320&gt;=5,"No",IF(G320&lt;0,"No","Yes")))</f>
        <v>Yes</v>
      </c>
      <c r="I320" s="12">
        <v>-13</v>
      </c>
      <c r="J320" s="12">
        <v>-21.8</v>
      </c>
      <c r="K320" s="47" t="s">
        <v>741</v>
      </c>
      <c r="L320" s="9" t="str">
        <f t="shared" si="92"/>
        <v>No</v>
      </c>
    </row>
    <row r="321" spans="1:12" x14ac:dyDescent="0.2">
      <c r="A321" s="60" t="s">
        <v>340</v>
      </c>
      <c r="B321" s="50" t="s">
        <v>278</v>
      </c>
      <c r="C321" s="8">
        <v>2.4643875915</v>
      </c>
      <c r="D321" s="46" t="str">
        <f>IF($B321="N/A","N/A",IF(C321&gt;=5,"No",IF(C321&lt;0,"No","Yes")))</f>
        <v>Yes</v>
      </c>
      <c r="E321" s="8">
        <v>2.4728072899</v>
      </c>
      <c r="F321" s="46" t="str">
        <f>IF($B321="N/A","N/A",IF(E321&gt;=5,"No",IF(E321&lt;0,"No","Yes")))</f>
        <v>Yes</v>
      </c>
      <c r="G321" s="8">
        <v>2.6427193341000002</v>
      </c>
      <c r="H321" s="46" t="str">
        <f>IF($B321="N/A","N/A",IF(G321&gt;=5,"No",IF(G321&lt;0,"No","Yes")))</f>
        <v>Yes</v>
      </c>
      <c r="I321" s="12">
        <v>0.3417</v>
      </c>
      <c r="J321" s="12">
        <v>6.8710000000000004</v>
      </c>
      <c r="K321" s="47" t="s">
        <v>741</v>
      </c>
      <c r="L321" s="9" t="str">
        <f t="shared" si="92"/>
        <v>Yes</v>
      </c>
    </row>
    <row r="322" spans="1:12" x14ac:dyDescent="0.2">
      <c r="A322" s="60" t="s">
        <v>333</v>
      </c>
      <c r="B322" s="50" t="s">
        <v>278</v>
      </c>
      <c r="C322" s="8">
        <v>2.9745169999999998E-4</v>
      </c>
      <c r="D322" s="46" t="str">
        <f>IF($B322="N/A","N/A",IF(C322&gt;=5,"No",IF(C322&lt;0,"No","Yes")))</f>
        <v>Yes</v>
      </c>
      <c r="E322" s="8">
        <v>2.723356E-4</v>
      </c>
      <c r="F322" s="46" t="str">
        <f>IF($B322="N/A","N/A",IF(E322&gt;=5,"No",IF(E322&lt;0,"No","Yes")))</f>
        <v>Yes</v>
      </c>
      <c r="G322" s="8">
        <v>3.1889619E-3</v>
      </c>
      <c r="H322" s="46" t="str">
        <f>IF($B322="N/A","N/A",IF(G322&gt;=5,"No",IF(G322&lt;0,"No","Yes")))</f>
        <v>Yes</v>
      </c>
      <c r="I322" s="12">
        <v>-8.44</v>
      </c>
      <c r="J322" s="12">
        <v>1071</v>
      </c>
      <c r="K322" s="47" t="s">
        <v>741</v>
      </c>
      <c r="L322" s="9" t="str">
        <f t="shared" si="92"/>
        <v>No</v>
      </c>
    </row>
    <row r="323" spans="1:12" x14ac:dyDescent="0.2">
      <c r="A323" s="60" t="s">
        <v>334</v>
      </c>
      <c r="B323" s="50" t="s">
        <v>292</v>
      </c>
      <c r="C323" s="8">
        <v>1.0410810999999999E-3</v>
      </c>
      <c r="D323" s="46" t="str">
        <f>IF($B323="N/A","N/A",IF(C323&gt;0,"No",IF(C323&lt;0,"No","Yes")))</f>
        <v>No</v>
      </c>
      <c r="E323" s="8">
        <v>9.5317459999999998E-4</v>
      </c>
      <c r="F323" s="46" t="str">
        <f>IF($B323="N/A","N/A",IF(E323&gt;0,"No",IF(E323&lt;0,"No","Yes")))</f>
        <v>No</v>
      </c>
      <c r="G323" s="8">
        <v>3.9862019999999999E-4</v>
      </c>
      <c r="H323" s="46" t="str">
        <f>IF($B323="N/A","N/A",IF(G323&gt;0,"No",IF(G323&lt;0,"No","Yes")))</f>
        <v>No</v>
      </c>
      <c r="I323" s="12">
        <v>-8.44</v>
      </c>
      <c r="J323" s="12">
        <v>-58.2</v>
      </c>
      <c r="K323" s="47" t="s">
        <v>741</v>
      </c>
      <c r="L323" s="9" t="str">
        <f t="shared" si="92"/>
        <v>No</v>
      </c>
    </row>
    <row r="324" spans="1:12" x14ac:dyDescent="0.2">
      <c r="A324" s="60" t="s">
        <v>335</v>
      </c>
      <c r="B324" s="50" t="s">
        <v>278</v>
      </c>
      <c r="C324" s="8">
        <v>2.7526183189000002</v>
      </c>
      <c r="D324" s="46" t="str">
        <f>IF($B324="N/A","N/A",IF(C324&gt;=5,"No",IF(C324&lt;0,"No","Yes")))</f>
        <v>Yes</v>
      </c>
      <c r="E324" s="8">
        <v>3.4559388224999998</v>
      </c>
      <c r="F324" s="46" t="str">
        <f>IF($B324="N/A","N/A",IF(E324&gt;=5,"No",IF(E324&lt;0,"No","Yes")))</f>
        <v>Yes</v>
      </c>
      <c r="G324" s="8">
        <v>4.6553529384000001</v>
      </c>
      <c r="H324" s="46" t="str">
        <f>IF($B324="N/A","N/A",IF(G324&gt;=5,"No",IF(G324&lt;0,"No","Yes")))</f>
        <v>Yes</v>
      </c>
      <c r="I324" s="12">
        <v>25.55</v>
      </c>
      <c r="J324" s="12">
        <v>34.71</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1.1898068999999999E-3</v>
      </c>
      <c r="D326" s="46" t="str">
        <f t="shared" si="100"/>
        <v>No</v>
      </c>
      <c r="E326" s="8">
        <v>8.8509070999999995E-3</v>
      </c>
      <c r="F326" s="46" t="str">
        <f t="shared" si="101"/>
        <v>No</v>
      </c>
      <c r="G326" s="8">
        <v>1.55461895E-2</v>
      </c>
      <c r="H326" s="46" t="str">
        <f t="shared" si="102"/>
        <v>No</v>
      </c>
      <c r="I326" s="12">
        <v>643.9</v>
      </c>
      <c r="J326" s="12">
        <v>75.650000000000006</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2.0840955534000001</v>
      </c>
      <c r="D330" s="46" t="str">
        <f>IF($B330="N/A","N/A",IF(C330&gt;10,"No",IF(C330&lt;-10,"No","Yes")))</f>
        <v>N/A</v>
      </c>
      <c r="E330" s="8">
        <v>2.4888750906000001</v>
      </c>
      <c r="F330" s="46" t="str">
        <f>IF($B330="N/A","N/A",IF(E330&gt;10,"No",IF(E330&lt;-10,"No","Yes")))</f>
        <v>N/A</v>
      </c>
      <c r="G330" s="8">
        <v>2.3449500130000001</v>
      </c>
      <c r="H330" s="46" t="str">
        <f>IF($B330="N/A","N/A",IF(G330&gt;10,"No",IF(G330&lt;-10,"No","Yes")))</f>
        <v>N/A</v>
      </c>
      <c r="I330" s="12">
        <v>19.420000000000002</v>
      </c>
      <c r="J330" s="12">
        <v>-5.78</v>
      </c>
      <c r="K330" s="47" t="s">
        <v>741</v>
      </c>
      <c r="L330" s="9" t="str">
        <f t="shared" si="92"/>
        <v>Yes</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11.098370262</v>
      </c>
      <c r="D334" s="46" t="str">
        <f>IF($B334="N/A","N/A",IF(C334&gt;15,"No",IF(C334&lt;2,"No","Yes")))</f>
        <v>Yes</v>
      </c>
      <c r="E334" s="8">
        <v>12.120568419</v>
      </c>
      <c r="F334" s="46" t="str">
        <f>IF($B334="N/A","N/A",IF(E334&gt;15,"No",IF(E334&lt;2,"No","Yes")))</f>
        <v>Yes</v>
      </c>
      <c r="G334" s="8">
        <v>12.059856816</v>
      </c>
      <c r="H334" s="46" t="str">
        <f>IF($B334="N/A","N/A",IF(G334&gt;15,"No",IF(G334&lt;2,"No","Yes")))</f>
        <v>Yes</v>
      </c>
      <c r="I334" s="12">
        <v>9.2100000000000009</v>
      </c>
      <c r="J334" s="12">
        <v>-0.501</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63422</v>
      </c>
      <c r="D336" s="46" t="str">
        <f>IF($B336="N/A","N/A",IF(C336&gt;10,"No",IF(C336&lt;-10,"No","Yes")))</f>
        <v>N/A</v>
      </c>
      <c r="E336" s="38">
        <v>67792</v>
      </c>
      <c r="F336" s="46" t="str">
        <f>IF($B336="N/A","N/A",IF(E336&gt;10,"No",IF(E336&lt;-10,"No","Yes")))</f>
        <v>N/A</v>
      </c>
      <c r="G336" s="38">
        <v>62499</v>
      </c>
      <c r="H336" s="46" t="str">
        <f>IF($B336="N/A","N/A",IF(G336&gt;10,"No",IF(G336&lt;-10,"No","Yes")))</f>
        <v>N/A</v>
      </c>
      <c r="I336" s="12">
        <v>6.89</v>
      </c>
      <c r="J336" s="12">
        <v>-7.81</v>
      </c>
      <c r="K336" s="47" t="s">
        <v>741</v>
      </c>
      <c r="L336" s="9" t="str">
        <f t="shared" si="92"/>
        <v>Yes</v>
      </c>
    </row>
    <row r="337" spans="1:12" x14ac:dyDescent="0.2">
      <c r="A337" s="60" t="s">
        <v>1688</v>
      </c>
      <c r="B337" s="37" t="s">
        <v>213</v>
      </c>
      <c r="C337" s="38">
        <v>14</v>
      </c>
      <c r="D337" s="46" t="str">
        <f>IF($B337="N/A","N/A",IF(C337&gt;10,"No",IF(C337&lt;-10,"No","Yes")))</f>
        <v>N/A</v>
      </c>
      <c r="E337" s="38">
        <v>514</v>
      </c>
      <c r="F337" s="46" t="str">
        <f>IF($B337="N/A","N/A",IF(E337&gt;10,"No",IF(E337&lt;-10,"No","Yes")))</f>
        <v>N/A</v>
      </c>
      <c r="G337" s="38">
        <v>960</v>
      </c>
      <c r="H337" s="46" t="str">
        <f>IF($B337="N/A","N/A",IF(G337&gt;10,"No",IF(G337&lt;-10,"No","Yes")))</f>
        <v>N/A</v>
      </c>
      <c r="I337" s="12">
        <v>3571</v>
      </c>
      <c r="J337" s="12">
        <v>86.77</v>
      </c>
      <c r="K337" s="47" t="s">
        <v>741</v>
      </c>
      <c r="L337" s="9" t="str">
        <f t="shared" si="92"/>
        <v>No</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3603614122</v>
      </c>
      <c r="D6" s="11" t="str">
        <f t="shared" ref="D6:D12" si="0">IF($B6="N/A","N/A",IF(C6&gt;10,"No",IF(C6&lt;-10,"No","Yes")))</f>
        <v>N/A</v>
      </c>
      <c r="E6" s="14">
        <v>3667172938</v>
      </c>
      <c r="F6" s="11" t="str">
        <f t="shared" ref="F6:F12" si="1">IF($B6="N/A","N/A",IF(E6&gt;10,"No",IF(E6&lt;-10,"No","Yes")))</f>
        <v>N/A</v>
      </c>
      <c r="G6" s="14">
        <v>3720720278</v>
      </c>
      <c r="H6" s="11" t="str">
        <f t="shared" ref="H6:H12" si="2">IF($B6="N/A","N/A",IF(G6&gt;10,"No",IF(G6&lt;-10,"No","Yes")))</f>
        <v>N/A</v>
      </c>
      <c r="I6" s="12">
        <v>1.764</v>
      </c>
      <c r="J6" s="12">
        <v>1.46</v>
      </c>
      <c r="K6" s="50" t="s">
        <v>739</v>
      </c>
      <c r="L6" s="9" t="str">
        <f t="shared" ref="L6:L13" si="3">IF(J6="Div by 0", "N/A", IF(K6="N/A","N/A", IF(J6&gt;VALUE(MID(K6,1,2)), "No", IF(J6&lt;-1*VALUE(MID(K6,1,2)), "No", "Yes"))))</f>
        <v>Yes</v>
      </c>
    </row>
    <row r="7" spans="1:12" x14ac:dyDescent="0.2">
      <c r="A7" s="4" t="s">
        <v>1133</v>
      </c>
      <c r="B7" s="50" t="s">
        <v>213</v>
      </c>
      <c r="C7" s="14">
        <v>4148.2885579000003</v>
      </c>
      <c r="D7" s="11" t="str">
        <f t="shared" si="0"/>
        <v>N/A</v>
      </c>
      <c r="E7" s="14">
        <v>3946.6340985000002</v>
      </c>
      <c r="F7" s="11" t="str">
        <f t="shared" si="1"/>
        <v>N/A</v>
      </c>
      <c r="G7" s="14">
        <v>3748.4815321999999</v>
      </c>
      <c r="H7" s="11" t="str">
        <f t="shared" si="2"/>
        <v>N/A</v>
      </c>
      <c r="I7" s="12">
        <v>-4.8600000000000003</v>
      </c>
      <c r="J7" s="12">
        <v>-5.0199999999999996</v>
      </c>
      <c r="K7" s="50" t="s">
        <v>739</v>
      </c>
      <c r="L7" s="9" t="str">
        <f t="shared" si="3"/>
        <v>Yes</v>
      </c>
    </row>
    <row r="8" spans="1:12" x14ac:dyDescent="0.2">
      <c r="A8" s="4" t="s">
        <v>724</v>
      </c>
      <c r="B8" s="50" t="s">
        <v>213</v>
      </c>
      <c r="C8" s="14">
        <v>211</v>
      </c>
      <c r="D8" s="11" t="str">
        <f t="shared" si="0"/>
        <v>N/A</v>
      </c>
      <c r="E8" s="14">
        <v>214</v>
      </c>
      <c r="F8" s="11" t="str">
        <f t="shared" si="1"/>
        <v>N/A</v>
      </c>
      <c r="G8" s="14">
        <v>174</v>
      </c>
      <c r="H8" s="11" t="str">
        <f t="shared" si="2"/>
        <v>N/A</v>
      </c>
      <c r="I8" s="12">
        <v>1.4219999999999999</v>
      </c>
      <c r="J8" s="12">
        <v>-18.7</v>
      </c>
      <c r="K8" s="50" t="s">
        <v>739</v>
      </c>
      <c r="L8" s="9" t="str">
        <f t="shared" si="3"/>
        <v>Yes</v>
      </c>
    </row>
    <row r="9" spans="1:12" x14ac:dyDescent="0.2">
      <c r="A9" s="4" t="s">
        <v>725</v>
      </c>
      <c r="B9" s="50" t="s">
        <v>213</v>
      </c>
      <c r="C9" s="14">
        <v>835</v>
      </c>
      <c r="D9" s="11" t="str">
        <f t="shared" si="0"/>
        <v>N/A</v>
      </c>
      <c r="E9" s="14">
        <v>851</v>
      </c>
      <c r="F9" s="11" t="str">
        <f t="shared" si="1"/>
        <v>N/A</v>
      </c>
      <c r="G9" s="14">
        <v>778</v>
      </c>
      <c r="H9" s="11" t="str">
        <f t="shared" si="2"/>
        <v>N/A</v>
      </c>
      <c r="I9" s="12">
        <v>1.9159999999999999</v>
      </c>
      <c r="J9" s="12">
        <v>-8.58</v>
      </c>
      <c r="K9" s="50" t="s">
        <v>739</v>
      </c>
      <c r="L9" s="9" t="str">
        <f t="shared" si="3"/>
        <v>Yes</v>
      </c>
    </row>
    <row r="10" spans="1:12" x14ac:dyDescent="0.2">
      <c r="A10" s="4" t="s">
        <v>726</v>
      </c>
      <c r="B10" s="50" t="s">
        <v>213</v>
      </c>
      <c r="C10" s="14">
        <v>2802</v>
      </c>
      <c r="D10" s="11" t="str">
        <f t="shared" si="0"/>
        <v>N/A</v>
      </c>
      <c r="E10" s="14">
        <v>2736</v>
      </c>
      <c r="F10" s="11" t="str">
        <f t="shared" si="1"/>
        <v>N/A</v>
      </c>
      <c r="G10" s="14">
        <v>2597</v>
      </c>
      <c r="H10" s="11" t="str">
        <f t="shared" si="2"/>
        <v>N/A</v>
      </c>
      <c r="I10" s="12">
        <v>-2.36</v>
      </c>
      <c r="J10" s="12">
        <v>-5.08</v>
      </c>
      <c r="K10" s="50" t="s">
        <v>739</v>
      </c>
      <c r="L10" s="9" t="str">
        <f t="shared" si="3"/>
        <v>Yes</v>
      </c>
    </row>
    <row r="11" spans="1:12" x14ac:dyDescent="0.2">
      <c r="A11" s="4" t="s">
        <v>727</v>
      </c>
      <c r="B11" s="50" t="s">
        <v>213</v>
      </c>
      <c r="C11" s="14">
        <v>17862</v>
      </c>
      <c r="D11" s="11" t="str">
        <f t="shared" si="0"/>
        <v>N/A</v>
      </c>
      <c r="E11" s="14">
        <v>16381</v>
      </c>
      <c r="F11" s="11" t="str">
        <f t="shared" si="1"/>
        <v>N/A</v>
      </c>
      <c r="G11" s="14">
        <v>15337</v>
      </c>
      <c r="H11" s="11" t="str">
        <f t="shared" si="2"/>
        <v>N/A</v>
      </c>
      <c r="I11" s="12">
        <v>-8.2899999999999991</v>
      </c>
      <c r="J11" s="12">
        <v>-6.37</v>
      </c>
      <c r="K11" s="50" t="s">
        <v>739</v>
      </c>
      <c r="L11" s="9" t="str">
        <f t="shared" si="3"/>
        <v>Yes</v>
      </c>
    </row>
    <row r="12" spans="1:12" x14ac:dyDescent="0.2">
      <c r="A12" s="4" t="s">
        <v>728</v>
      </c>
      <c r="B12" s="50" t="s">
        <v>213</v>
      </c>
      <c r="C12" s="14">
        <v>52418</v>
      </c>
      <c r="D12" s="11" t="str">
        <f t="shared" si="0"/>
        <v>N/A</v>
      </c>
      <c r="E12" s="14">
        <v>49223</v>
      </c>
      <c r="F12" s="11" t="str">
        <f t="shared" si="1"/>
        <v>N/A</v>
      </c>
      <c r="G12" s="14">
        <v>47281</v>
      </c>
      <c r="H12" s="11" t="str">
        <f t="shared" si="2"/>
        <v>N/A</v>
      </c>
      <c r="I12" s="12">
        <v>-6.1</v>
      </c>
      <c r="J12" s="12">
        <v>-3.95</v>
      </c>
      <c r="K12" s="50" t="s">
        <v>739</v>
      </c>
      <c r="L12" s="9" t="str">
        <f t="shared" si="3"/>
        <v>Yes</v>
      </c>
    </row>
    <row r="13" spans="1:12" x14ac:dyDescent="0.2">
      <c r="A13" s="4" t="s">
        <v>74</v>
      </c>
      <c r="B13" s="50" t="s">
        <v>213</v>
      </c>
      <c r="C13" s="14">
        <v>10413169</v>
      </c>
      <c r="D13" s="11" t="str">
        <f>IF($B13="N/A","N/A",IF(C13&gt;10,"No",IF(C13&lt;-10,"No","Yes")))</f>
        <v>N/A</v>
      </c>
      <c r="E13" s="14">
        <v>3901585</v>
      </c>
      <c r="F13" s="11" t="str">
        <f>IF($B13="N/A","N/A",IF(E13&gt;10,"No",IF(E13&lt;-10,"No","Yes")))</f>
        <v>N/A</v>
      </c>
      <c r="G13" s="14">
        <v>2799898</v>
      </c>
      <c r="H13" s="11" t="str">
        <f>IF($B13="N/A","N/A",IF(G13&gt;10,"No",IF(G13&lt;-10,"No","Yes")))</f>
        <v>N/A</v>
      </c>
      <c r="I13" s="12">
        <v>-62.5</v>
      </c>
      <c r="J13" s="12">
        <v>-28.2</v>
      </c>
      <c r="K13" s="50" t="s">
        <v>739</v>
      </c>
      <c r="L13" s="9" t="str">
        <f t="shared" si="3"/>
        <v>Yes</v>
      </c>
    </row>
    <row r="14" spans="1:12" x14ac:dyDescent="0.2">
      <c r="A14" s="65" t="s">
        <v>157</v>
      </c>
      <c r="B14" s="37" t="s">
        <v>213</v>
      </c>
      <c r="C14" s="8">
        <v>8.1372258976000005</v>
      </c>
      <c r="D14" s="46" t="str">
        <f t="shared" ref="D14:D18" si="4">IF($B14="N/A","N/A",IF(C14&gt;10,"No",IF(C14&lt;-10,"No","Yes")))</f>
        <v>N/A</v>
      </c>
      <c r="E14" s="8">
        <v>8.6416125872999991</v>
      </c>
      <c r="F14" s="46" t="str">
        <f t="shared" ref="F14:F18" si="5">IF($B14="N/A","N/A",IF(E14&gt;10,"No",IF(E14&lt;-10,"No","Yes")))</f>
        <v>N/A</v>
      </c>
      <c r="G14" s="8">
        <v>9.6421094627000006</v>
      </c>
      <c r="H14" s="46" t="str">
        <f t="shared" ref="H14:H18" si="6">IF($B14="N/A","N/A",IF(G14&gt;10,"No",IF(G14&lt;-10,"No","Yes")))</f>
        <v>N/A</v>
      </c>
      <c r="I14" s="12">
        <v>6.1989999999999998</v>
      </c>
      <c r="J14" s="12">
        <v>11.58</v>
      </c>
      <c r="K14" s="47" t="s">
        <v>739</v>
      </c>
      <c r="L14" s="9" t="str">
        <f t="shared" ref="L14:L18" si="7">IF(J14="Div by 0", "N/A", IF(K14="N/A","N/A", IF(J14&gt;VALUE(MID(K14,1,2)), "No", IF(J14&lt;-1*VALUE(MID(K14,1,2)), "No", "Yes"))))</f>
        <v>Yes</v>
      </c>
    </row>
    <row r="15" spans="1:12" x14ac:dyDescent="0.2">
      <c r="A15" s="4" t="s">
        <v>419</v>
      </c>
      <c r="B15" s="37" t="s">
        <v>213</v>
      </c>
      <c r="C15" s="8">
        <v>16.875170800999999</v>
      </c>
      <c r="D15" s="46" t="str">
        <f t="shared" si="4"/>
        <v>N/A</v>
      </c>
      <c r="E15" s="8">
        <v>17.491554182000002</v>
      </c>
      <c r="F15" s="46" t="str">
        <f t="shared" si="5"/>
        <v>N/A</v>
      </c>
      <c r="G15" s="8">
        <v>18.362600996000001</v>
      </c>
      <c r="H15" s="46" t="str">
        <f t="shared" si="6"/>
        <v>N/A</v>
      </c>
      <c r="I15" s="12">
        <v>3.653</v>
      </c>
      <c r="J15" s="12">
        <v>4.9800000000000004</v>
      </c>
      <c r="K15" s="47" t="s">
        <v>739</v>
      </c>
      <c r="L15" s="9" t="str">
        <f t="shared" si="7"/>
        <v>Yes</v>
      </c>
    </row>
    <row r="16" spans="1:12" x14ac:dyDescent="0.2">
      <c r="A16" s="4" t="s">
        <v>420</v>
      </c>
      <c r="B16" s="37" t="s">
        <v>213</v>
      </c>
      <c r="C16" s="8">
        <v>8.5269309847999999</v>
      </c>
      <c r="D16" s="46" t="str">
        <f t="shared" si="4"/>
        <v>N/A</v>
      </c>
      <c r="E16" s="8">
        <v>8.0473326867000008</v>
      </c>
      <c r="F16" s="46" t="str">
        <f t="shared" si="5"/>
        <v>N/A</v>
      </c>
      <c r="G16" s="8">
        <v>8.0509253585000007</v>
      </c>
      <c r="H16" s="46" t="str">
        <f t="shared" si="6"/>
        <v>N/A</v>
      </c>
      <c r="I16" s="12">
        <v>-5.62</v>
      </c>
      <c r="J16" s="12">
        <v>4.4600000000000001E-2</v>
      </c>
      <c r="K16" s="47" t="s">
        <v>739</v>
      </c>
      <c r="L16" s="9" t="str">
        <f t="shared" si="7"/>
        <v>Yes</v>
      </c>
    </row>
    <row r="17" spans="1:12" x14ac:dyDescent="0.2">
      <c r="A17" s="4" t="s">
        <v>421</v>
      </c>
      <c r="B17" s="37" t="s">
        <v>213</v>
      </c>
      <c r="C17" s="8">
        <v>2.1196571341000001</v>
      </c>
      <c r="D17" s="46" t="str">
        <f t="shared" si="4"/>
        <v>N/A</v>
      </c>
      <c r="E17" s="8">
        <v>1.7170836163000001</v>
      </c>
      <c r="F17" s="46" t="str">
        <f t="shared" si="5"/>
        <v>N/A</v>
      </c>
      <c r="G17" s="8">
        <v>2.0522991167</v>
      </c>
      <c r="H17" s="46" t="str">
        <f t="shared" si="6"/>
        <v>N/A</v>
      </c>
      <c r="I17" s="12">
        <v>-19</v>
      </c>
      <c r="J17" s="12">
        <v>19.52</v>
      </c>
      <c r="K17" s="47" t="s">
        <v>739</v>
      </c>
      <c r="L17" s="9" t="str">
        <f t="shared" si="7"/>
        <v>Yes</v>
      </c>
    </row>
    <row r="18" spans="1:12" x14ac:dyDescent="0.2">
      <c r="A18" s="4" t="s">
        <v>422</v>
      </c>
      <c r="B18" s="37" t="s">
        <v>213</v>
      </c>
      <c r="C18" s="8">
        <v>23.909419719999999</v>
      </c>
      <c r="D18" s="46" t="str">
        <f t="shared" si="4"/>
        <v>N/A</v>
      </c>
      <c r="E18" s="8">
        <v>26.442450531999999</v>
      </c>
      <c r="F18" s="46" t="str">
        <f t="shared" si="5"/>
        <v>N/A</v>
      </c>
      <c r="G18" s="8">
        <v>27.453375426000001</v>
      </c>
      <c r="H18" s="46" t="str">
        <f t="shared" si="6"/>
        <v>N/A</v>
      </c>
      <c r="I18" s="12">
        <v>10.59</v>
      </c>
      <c r="J18" s="12">
        <v>3.823</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20</v>
      </c>
      <c r="J19" s="12">
        <v>33.33</v>
      </c>
      <c r="K19" s="50" t="s">
        <v>213</v>
      </c>
      <c r="L19" s="9" t="str">
        <f t="shared" ref="L19:L25" si="11">IF(J19="Div by 0", "N/A", IF(K19="N/A","N/A", IF(J19&gt;VALUE(MID(K19,1,2)), "No", IF(J19&lt;-1*VALUE(MID(K19,1,2)), "No", "Yes"))))</f>
        <v>N/A</v>
      </c>
    </row>
    <row r="20" spans="1:12" x14ac:dyDescent="0.2">
      <c r="A20" s="4" t="s">
        <v>76</v>
      </c>
      <c r="B20" s="50" t="s">
        <v>213</v>
      </c>
      <c r="C20" s="38">
        <v>18</v>
      </c>
      <c r="D20" s="46" t="str">
        <f t="shared" si="8"/>
        <v>N/A</v>
      </c>
      <c r="E20" s="38">
        <v>31</v>
      </c>
      <c r="F20" s="46" t="str">
        <f t="shared" si="9"/>
        <v>N/A</v>
      </c>
      <c r="G20" s="38">
        <v>38</v>
      </c>
      <c r="H20" s="46" t="str">
        <f t="shared" si="10"/>
        <v>N/A</v>
      </c>
      <c r="I20" s="12">
        <v>72.22</v>
      </c>
      <c r="J20" s="12">
        <v>22.58</v>
      </c>
      <c r="K20" s="50" t="s">
        <v>213</v>
      </c>
      <c r="L20" s="9" t="str">
        <f t="shared" si="11"/>
        <v>N/A</v>
      </c>
    </row>
    <row r="21" spans="1:12" x14ac:dyDescent="0.2">
      <c r="A21" s="65" t="s">
        <v>1133</v>
      </c>
      <c r="B21" s="50" t="s">
        <v>213</v>
      </c>
      <c r="C21" s="14">
        <v>4148.2885579000003</v>
      </c>
      <c r="D21" s="11" t="str">
        <f t="shared" si="8"/>
        <v>N/A</v>
      </c>
      <c r="E21" s="14">
        <v>3946.6340985000002</v>
      </c>
      <c r="F21" s="11" t="str">
        <f t="shared" si="9"/>
        <v>N/A</v>
      </c>
      <c r="G21" s="14">
        <v>3748.4815321999999</v>
      </c>
      <c r="H21" s="11" t="str">
        <f t="shared" si="10"/>
        <v>N/A</v>
      </c>
      <c r="I21" s="12">
        <v>-4.8600000000000003</v>
      </c>
      <c r="J21" s="12">
        <v>-5.0199999999999996</v>
      </c>
      <c r="K21" s="50" t="s">
        <v>739</v>
      </c>
      <c r="L21" s="9" t="str">
        <f t="shared" si="11"/>
        <v>Yes</v>
      </c>
    </row>
    <row r="22" spans="1:12" x14ac:dyDescent="0.2">
      <c r="A22" s="4" t="s">
        <v>1716</v>
      </c>
      <c r="B22" s="50" t="s">
        <v>213</v>
      </c>
      <c r="C22" s="14">
        <v>9848.6534630999995</v>
      </c>
      <c r="D22" s="11" t="str">
        <f t="shared" si="8"/>
        <v>N/A</v>
      </c>
      <c r="E22" s="14">
        <v>9322.8635035000007</v>
      </c>
      <c r="F22" s="11" t="str">
        <f t="shared" si="9"/>
        <v>N/A</v>
      </c>
      <c r="G22" s="14">
        <v>8986.3387198</v>
      </c>
      <c r="H22" s="11" t="str">
        <f t="shared" si="10"/>
        <v>N/A</v>
      </c>
      <c r="I22" s="12">
        <v>-5.34</v>
      </c>
      <c r="J22" s="12">
        <v>-3.61</v>
      </c>
      <c r="K22" s="50" t="s">
        <v>739</v>
      </c>
      <c r="L22" s="9" t="str">
        <f t="shared" si="11"/>
        <v>Yes</v>
      </c>
    </row>
    <row r="23" spans="1:12" x14ac:dyDescent="0.2">
      <c r="A23" s="4" t="s">
        <v>1134</v>
      </c>
      <c r="B23" s="50" t="s">
        <v>213</v>
      </c>
      <c r="C23" s="14">
        <v>12074.394494</v>
      </c>
      <c r="D23" s="11" t="str">
        <f t="shared" si="8"/>
        <v>N/A</v>
      </c>
      <c r="E23" s="14">
        <v>11600.532477000001</v>
      </c>
      <c r="F23" s="11" t="str">
        <f t="shared" si="9"/>
        <v>N/A</v>
      </c>
      <c r="G23" s="14">
        <v>11274.102142</v>
      </c>
      <c r="H23" s="11" t="str">
        <f t="shared" si="10"/>
        <v>N/A</v>
      </c>
      <c r="I23" s="12">
        <v>-3.92</v>
      </c>
      <c r="J23" s="12">
        <v>-2.81</v>
      </c>
      <c r="K23" s="50" t="s">
        <v>739</v>
      </c>
      <c r="L23" s="9" t="str">
        <f t="shared" si="11"/>
        <v>Yes</v>
      </c>
    </row>
    <row r="24" spans="1:12" x14ac:dyDescent="0.2">
      <c r="A24" s="4" t="s">
        <v>1135</v>
      </c>
      <c r="B24" s="50" t="s">
        <v>213</v>
      </c>
      <c r="C24" s="14">
        <v>2061.4107242</v>
      </c>
      <c r="D24" s="11" t="str">
        <f t="shared" si="8"/>
        <v>N/A</v>
      </c>
      <c r="E24" s="14">
        <v>2050.0006736999999</v>
      </c>
      <c r="F24" s="11" t="str">
        <f t="shared" si="9"/>
        <v>N/A</v>
      </c>
      <c r="G24" s="14">
        <v>2026.0851393999999</v>
      </c>
      <c r="H24" s="11" t="str">
        <f t="shared" si="10"/>
        <v>N/A</v>
      </c>
      <c r="I24" s="12">
        <v>-0.55400000000000005</v>
      </c>
      <c r="J24" s="12">
        <v>-1.17</v>
      </c>
      <c r="K24" s="50" t="s">
        <v>739</v>
      </c>
      <c r="L24" s="9" t="str">
        <f t="shared" si="11"/>
        <v>Yes</v>
      </c>
    </row>
    <row r="25" spans="1:12" x14ac:dyDescent="0.2">
      <c r="A25" s="4" t="s">
        <v>1136</v>
      </c>
      <c r="B25" s="50" t="s">
        <v>213</v>
      </c>
      <c r="C25" s="14">
        <v>2457.5117974999998</v>
      </c>
      <c r="D25" s="11" t="str">
        <f t="shared" si="8"/>
        <v>N/A</v>
      </c>
      <c r="E25" s="14">
        <v>2327.8415398000002</v>
      </c>
      <c r="F25" s="11" t="str">
        <f t="shared" si="9"/>
        <v>N/A</v>
      </c>
      <c r="G25" s="14">
        <v>2185.3225437000001</v>
      </c>
      <c r="H25" s="11" t="str">
        <f t="shared" si="10"/>
        <v>N/A</v>
      </c>
      <c r="I25" s="12">
        <v>-5.28</v>
      </c>
      <c r="J25" s="12">
        <v>-6.12</v>
      </c>
      <c r="K25" s="50" t="s">
        <v>739</v>
      </c>
      <c r="L25" s="9" t="str">
        <f t="shared" si="11"/>
        <v>Yes</v>
      </c>
    </row>
    <row r="26" spans="1:12" x14ac:dyDescent="0.2">
      <c r="A26" s="2" t="s">
        <v>1137</v>
      </c>
      <c r="B26" s="50" t="s">
        <v>213</v>
      </c>
      <c r="C26" s="14">
        <v>4150.8170194000004</v>
      </c>
      <c r="D26" s="11" t="str">
        <f t="shared" si="8"/>
        <v>N/A</v>
      </c>
      <c r="E26" s="14">
        <v>3952.2741507000001</v>
      </c>
      <c r="F26" s="11" t="str">
        <f t="shared" si="9"/>
        <v>N/A</v>
      </c>
      <c r="G26" s="14">
        <v>3742.0929897999999</v>
      </c>
      <c r="H26" s="11" t="str">
        <f t="shared" si="10"/>
        <v>N/A</v>
      </c>
      <c r="I26" s="12">
        <v>-4.78</v>
      </c>
      <c r="J26" s="12">
        <v>-5.32</v>
      </c>
      <c r="K26" s="50" t="s">
        <v>739</v>
      </c>
      <c r="L26" s="9" t="str">
        <f>IF(J26="Div by 0", "N/A", IF(OR(J26="N/A",K26="N/A"),"N/A", IF(J26&gt;VALUE(MID(K26,1,2)), "No", IF(J26&lt;-1*VALUE(MID(K26,1,2)), "No", "Yes"))))</f>
        <v>Yes</v>
      </c>
    </row>
    <row r="27" spans="1:12" x14ac:dyDescent="0.2">
      <c r="A27" s="2" t="s">
        <v>1138</v>
      </c>
      <c r="B27" s="50" t="s">
        <v>213</v>
      </c>
      <c r="C27" s="14">
        <v>4144.7989418999996</v>
      </c>
      <c r="D27" s="11" t="str">
        <f t="shared" si="8"/>
        <v>N/A</v>
      </c>
      <c r="E27" s="14">
        <v>3938.9202283</v>
      </c>
      <c r="F27" s="11" t="str">
        <f t="shared" si="9"/>
        <v>N/A</v>
      </c>
      <c r="G27" s="14">
        <v>3757.2111313999999</v>
      </c>
      <c r="H27" s="11" t="str">
        <f t="shared" si="10"/>
        <v>N/A</v>
      </c>
      <c r="I27" s="12">
        <v>-4.97</v>
      </c>
      <c r="J27" s="12">
        <v>-4.6100000000000003</v>
      </c>
      <c r="K27" s="50" t="s">
        <v>739</v>
      </c>
      <c r="L27" s="9" t="str">
        <f>IF(J27="Div by 0", "N/A", IF(OR(J27="N/A",K27="N/A"),"N/A", IF(J27&gt;VALUE(MID(K27,1,2)), "No", IF(J27&lt;-1*VALUE(MID(K27,1,2)), "No", "Yes"))))</f>
        <v>Yes</v>
      </c>
    </row>
    <row r="28" spans="1:12" x14ac:dyDescent="0.2">
      <c r="A28" s="65" t="s">
        <v>1139</v>
      </c>
      <c r="B28" s="50" t="s">
        <v>213</v>
      </c>
      <c r="C28" s="14">
        <v>9630.9785116000003</v>
      </c>
      <c r="D28" s="11" t="str">
        <f t="shared" si="8"/>
        <v>N/A</v>
      </c>
      <c r="E28" s="14">
        <v>8976.4865325999999</v>
      </c>
      <c r="F28" s="11" t="str">
        <f t="shared" si="9"/>
        <v>N/A</v>
      </c>
      <c r="G28" s="14">
        <v>8568.3728675999992</v>
      </c>
      <c r="H28" s="11" t="str">
        <f t="shared" si="10"/>
        <v>N/A</v>
      </c>
      <c r="I28" s="12">
        <v>-6.8</v>
      </c>
      <c r="J28" s="12">
        <v>-4.55</v>
      </c>
      <c r="K28" s="50" t="s">
        <v>739</v>
      </c>
      <c r="L28" s="9" t="str">
        <f>IF(J28="Div by 0", "N/A", IF(K28="N/A","N/A", IF(J28&gt;VALUE(MID(K28,1,2)), "No", IF(J28&lt;-1*VALUE(MID(K28,1,2)), "No", "Yes"))))</f>
        <v>Yes</v>
      </c>
    </row>
    <row r="29" spans="1:12" x14ac:dyDescent="0.2">
      <c r="A29" s="2" t="s">
        <v>1140</v>
      </c>
      <c r="B29" s="50" t="s">
        <v>213</v>
      </c>
      <c r="C29" s="14">
        <v>9754.6607086999993</v>
      </c>
      <c r="D29" s="11" t="str">
        <f t="shared" si="8"/>
        <v>N/A</v>
      </c>
      <c r="E29" s="14">
        <v>9159.4592993000006</v>
      </c>
      <c r="F29" s="11" t="str">
        <f t="shared" si="9"/>
        <v>N/A</v>
      </c>
      <c r="G29" s="14">
        <v>8812.9875278</v>
      </c>
      <c r="H29" s="11" t="str">
        <f t="shared" si="10"/>
        <v>N/A</v>
      </c>
      <c r="I29" s="12">
        <v>-6.1</v>
      </c>
      <c r="J29" s="12">
        <v>-3.78</v>
      </c>
      <c r="K29" s="50" t="s">
        <v>739</v>
      </c>
      <c r="L29" s="9" t="str">
        <f>IF(J29="Div by 0", "N/A", IF(K29="N/A","N/A", IF(J29&gt;VALUE(MID(K29,1,2)), "No", IF(J29&lt;-1*VALUE(MID(K29,1,2)), "No", "Yes"))))</f>
        <v>Yes</v>
      </c>
    </row>
    <row r="30" spans="1:12" x14ac:dyDescent="0.2">
      <c r="A30" s="2" t="s">
        <v>1141</v>
      </c>
      <c r="B30" s="50" t="s">
        <v>213</v>
      </c>
      <c r="C30" s="14">
        <v>9556.0878255000007</v>
      </c>
      <c r="D30" s="11" t="str">
        <f t="shared" si="8"/>
        <v>N/A</v>
      </c>
      <c r="E30" s="14">
        <v>8825.7280033000006</v>
      </c>
      <c r="F30" s="11" t="str">
        <f t="shared" si="9"/>
        <v>N/A</v>
      </c>
      <c r="G30" s="14">
        <v>8394.2691973000001</v>
      </c>
      <c r="H30" s="11" t="str">
        <f t="shared" si="10"/>
        <v>N/A</v>
      </c>
      <c r="I30" s="12">
        <v>-7.64</v>
      </c>
      <c r="J30" s="12">
        <v>-4.8899999999999997</v>
      </c>
      <c r="K30" s="50" t="s">
        <v>739</v>
      </c>
      <c r="L30" s="9" t="str">
        <f>IF(J30="Div by 0", "N/A", IF(K30="N/A","N/A", IF(J30&gt;VALUE(MID(K30,1,2)), "No", IF(J30&lt;-1*VALUE(MID(K30,1,2)), "No", "Yes"))))</f>
        <v>Yes</v>
      </c>
    </row>
    <row r="31" spans="1:12" x14ac:dyDescent="0.2">
      <c r="A31" s="2" t="s">
        <v>1142</v>
      </c>
      <c r="B31" s="50" t="s">
        <v>213</v>
      </c>
      <c r="C31" s="14">
        <v>9610.4100582999999</v>
      </c>
      <c r="D31" s="11" t="str">
        <f t="shared" si="8"/>
        <v>N/A</v>
      </c>
      <c r="E31" s="14">
        <v>8950.220319</v>
      </c>
      <c r="F31" s="11" t="str">
        <f t="shared" si="9"/>
        <v>N/A</v>
      </c>
      <c r="G31" s="14">
        <v>8506.8277103</v>
      </c>
      <c r="H31" s="11" t="str">
        <f t="shared" si="10"/>
        <v>N/A</v>
      </c>
      <c r="I31" s="12">
        <v>-6.87</v>
      </c>
      <c r="J31" s="12">
        <v>-4.95</v>
      </c>
      <c r="K31" s="50" t="s">
        <v>739</v>
      </c>
      <c r="L31" s="9" t="str">
        <f>IF(J31="Div by 0", "N/A", IF(OR(J31="N/A",K31="N/A"),"N/A", IF(J31&gt;VALUE(MID(K31,1,2)), "No", IF(J31&lt;-1*VALUE(MID(K31,1,2)), "No", "Yes"))))</f>
        <v>Yes</v>
      </c>
    </row>
    <row r="32" spans="1:12" x14ac:dyDescent="0.2">
      <c r="A32" s="2" t="s">
        <v>1143</v>
      </c>
      <c r="B32" s="50" t="s">
        <v>213</v>
      </c>
      <c r="C32" s="14">
        <v>9665.8888119000003</v>
      </c>
      <c r="D32" s="11" t="str">
        <f t="shared" si="8"/>
        <v>N/A</v>
      </c>
      <c r="E32" s="14">
        <v>9020.7004065000001</v>
      </c>
      <c r="F32" s="11" t="str">
        <f t="shared" si="9"/>
        <v>N/A</v>
      </c>
      <c r="G32" s="14">
        <v>8670.6732277999999</v>
      </c>
      <c r="H32" s="11" t="str">
        <f t="shared" si="10"/>
        <v>N/A</v>
      </c>
      <c r="I32" s="12">
        <v>-6.67</v>
      </c>
      <c r="J32" s="12">
        <v>-3.88</v>
      </c>
      <c r="K32" s="50" t="s">
        <v>739</v>
      </c>
      <c r="L32" s="9" t="str">
        <f>IF(J32="Div by 0", "N/A", IF(OR(J32="N/A",K32="N/A"),"N/A", IF(J32&gt;VALUE(MID(K32,1,2)), "No", IF(J32&lt;-1*VALUE(MID(K32,1,2)), "No", "Yes"))))</f>
        <v>Yes</v>
      </c>
    </row>
    <row r="33" spans="1:12" x14ac:dyDescent="0.2">
      <c r="A33" s="2" t="s">
        <v>1719</v>
      </c>
      <c r="B33" s="50" t="s">
        <v>213</v>
      </c>
      <c r="C33" s="14">
        <v>4298.6608315000003</v>
      </c>
      <c r="D33" s="11" t="str">
        <f t="shared" si="8"/>
        <v>N/A</v>
      </c>
      <c r="E33" s="14">
        <v>6008.5850202000001</v>
      </c>
      <c r="F33" s="11" t="str">
        <f t="shared" si="9"/>
        <v>N/A</v>
      </c>
      <c r="G33" s="14">
        <v>6172.7407407000001</v>
      </c>
      <c r="H33" s="11" t="str">
        <f t="shared" si="10"/>
        <v>N/A</v>
      </c>
      <c r="I33" s="12">
        <v>39.78</v>
      </c>
      <c r="J33" s="12">
        <v>2.7320000000000002</v>
      </c>
      <c r="K33" s="50" t="s">
        <v>739</v>
      </c>
      <c r="L33" s="9" t="str">
        <f t="shared" ref="L33:L45" si="12">IF(J33="Div by 0", "N/A", IF(K33="N/A","N/A", IF(J33&gt;VALUE(MID(K33,1,2)), "No", IF(J33&lt;-1*VALUE(MID(K33,1,2)), "No", "Yes"))))</f>
        <v>Yes</v>
      </c>
    </row>
    <row r="34" spans="1:12" x14ac:dyDescent="0.2">
      <c r="A34" s="2" t="s">
        <v>1720</v>
      </c>
      <c r="B34" s="50" t="s">
        <v>213</v>
      </c>
      <c r="C34" s="14" t="s">
        <v>1747</v>
      </c>
      <c r="D34" s="11" t="str">
        <f t="shared" si="8"/>
        <v>N/A</v>
      </c>
      <c r="E34" s="14" t="s">
        <v>1747</v>
      </c>
      <c r="F34" s="11" t="str">
        <f t="shared" si="9"/>
        <v>N/A</v>
      </c>
      <c r="G34" s="14" t="s">
        <v>1747</v>
      </c>
      <c r="H34" s="11" t="str">
        <f t="shared" si="10"/>
        <v>N/A</v>
      </c>
      <c r="I34" s="12" t="s">
        <v>1747</v>
      </c>
      <c r="J34" s="12" t="s">
        <v>1747</v>
      </c>
      <c r="K34" s="50" t="s">
        <v>739</v>
      </c>
      <c r="L34" s="9" t="str">
        <f t="shared" si="12"/>
        <v>N/A</v>
      </c>
    </row>
    <row r="35" spans="1:12" x14ac:dyDescent="0.2">
      <c r="A35" s="2" t="s">
        <v>1721</v>
      </c>
      <c r="B35" s="50" t="s">
        <v>213</v>
      </c>
      <c r="C35" s="14">
        <v>9461.4913066000008</v>
      </c>
      <c r="D35" s="11" t="str">
        <f t="shared" si="8"/>
        <v>N/A</v>
      </c>
      <c r="E35" s="14">
        <v>8665.3319298999995</v>
      </c>
      <c r="F35" s="11" t="str">
        <f t="shared" si="9"/>
        <v>N/A</v>
      </c>
      <c r="G35" s="14">
        <v>8232.4545952999997</v>
      </c>
      <c r="H35" s="11" t="str">
        <f t="shared" si="10"/>
        <v>N/A</v>
      </c>
      <c r="I35" s="12">
        <v>-8.41</v>
      </c>
      <c r="J35" s="12">
        <v>-5</v>
      </c>
      <c r="K35" s="50" t="s">
        <v>739</v>
      </c>
      <c r="L35" s="9" t="str">
        <f t="shared" si="12"/>
        <v>Yes</v>
      </c>
    </row>
    <row r="36" spans="1:12" x14ac:dyDescent="0.2">
      <c r="A36" s="2" t="s">
        <v>1722</v>
      </c>
      <c r="B36" s="50" t="s">
        <v>213</v>
      </c>
      <c r="C36" s="14">
        <v>183.53418176</v>
      </c>
      <c r="D36" s="11" t="str">
        <f t="shared" si="8"/>
        <v>N/A</v>
      </c>
      <c r="E36" s="14">
        <v>204.43850466999999</v>
      </c>
      <c r="F36" s="11" t="str">
        <f t="shared" si="9"/>
        <v>N/A</v>
      </c>
      <c r="G36" s="14">
        <v>217.05577072</v>
      </c>
      <c r="H36" s="11" t="str">
        <f t="shared" si="10"/>
        <v>N/A</v>
      </c>
      <c r="I36" s="12">
        <v>11.39</v>
      </c>
      <c r="J36" s="12">
        <v>6.1719999999999997</v>
      </c>
      <c r="K36" s="50" t="s">
        <v>739</v>
      </c>
      <c r="L36" s="9" t="str">
        <f t="shared" si="12"/>
        <v>Yes</v>
      </c>
    </row>
    <row r="37" spans="1:12" x14ac:dyDescent="0.2">
      <c r="A37" s="2" t="s">
        <v>1723</v>
      </c>
      <c r="B37" s="50" t="s">
        <v>213</v>
      </c>
      <c r="C37" s="14">
        <v>17993.845966000001</v>
      </c>
      <c r="D37" s="11" t="str">
        <f t="shared" si="8"/>
        <v>N/A</v>
      </c>
      <c r="E37" s="14">
        <v>18710.341630999999</v>
      </c>
      <c r="F37" s="11" t="str">
        <f t="shared" si="9"/>
        <v>N/A</v>
      </c>
      <c r="G37" s="14">
        <v>18678.569328000001</v>
      </c>
      <c r="H37" s="11" t="str">
        <f t="shared" si="10"/>
        <v>N/A</v>
      </c>
      <c r="I37" s="12">
        <v>3.9820000000000002</v>
      </c>
      <c r="J37" s="12">
        <v>-0.17</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111.69039757</v>
      </c>
      <c r="D39" s="11" t="str">
        <f t="shared" si="8"/>
        <v>N/A</v>
      </c>
      <c r="E39" s="14">
        <v>123.80417135</v>
      </c>
      <c r="F39" s="11" t="str">
        <f t="shared" si="9"/>
        <v>N/A</v>
      </c>
      <c r="G39" s="14">
        <v>128.27041224000001</v>
      </c>
      <c r="H39" s="11" t="str">
        <f t="shared" si="10"/>
        <v>N/A</v>
      </c>
      <c r="I39" s="12">
        <v>10.85</v>
      </c>
      <c r="J39" s="12">
        <v>3.6080000000000001</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18533.019245</v>
      </c>
      <c r="D41" s="11" t="str">
        <f t="shared" si="8"/>
        <v>N/A</v>
      </c>
      <c r="E41" s="14">
        <v>18316.448106</v>
      </c>
      <c r="F41" s="11" t="str">
        <f t="shared" si="9"/>
        <v>N/A</v>
      </c>
      <c r="G41" s="14">
        <v>18174.335408999999</v>
      </c>
      <c r="H41" s="11" t="str">
        <f t="shared" si="10"/>
        <v>N/A</v>
      </c>
      <c r="I41" s="12">
        <v>-1.17</v>
      </c>
      <c r="J41" s="12">
        <v>-0.77600000000000002</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11567.358856000001</v>
      </c>
      <c r="D44" s="11" t="str">
        <f t="shared" si="8"/>
        <v>N/A</v>
      </c>
      <c r="E44" s="14">
        <v>10882.213244</v>
      </c>
      <c r="F44" s="11" t="str">
        <f t="shared" si="9"/>
        <v>N/A</v>
      </c>
      <c r="G44" s="14">
        <v>10462.959285000001</v>
      </c>
      <c r="H44" s="11" t="str">
        <f t="shared" si="10"/>
        <v>N/A</v>
      </c>
      <c r="I44" s="12">
        <v>-5.92</v>
      </c>
      <c r="J44" s="12">
        <v>-3.85</v>
      </c>
      <c r="K44" s="50" t="s">
        <v>739</v>
      </c>
      <c r="L44" s="9" t="str">
        <f t="shared" si="12"/>
        <v>Yes</v>
      </c>
    </row>
    <row r="45" spans="1:12" ht="25.5" x14ac:dyDescent="0.2">
      <c r="A45" s="2" t="s">
        <v>1145</v>
      </c>
      <c r="B45" s="50" t="s">
        <v>213</v>
      </c>
      <c r="C45" s="14">
        <v>156.10318221</v>
      </c>
      <c r="D45" s="11" t="str">
        <f t="shared" si="8"/>
        <v>N/A</v>
      </c>
      <c r="E45" s="14">
        <v>174.24305491000001</v>
      </c>
      <c r="F45" s="11" t="str">
        <f t="shared" si="9"/>
        <v>N/A</v>
      </c>
      <c r="G45" s="14">
        <v>183.18986846000001</v>
      </c>
      <c r="H45" s="11" t="str">
        <f t="shared" si="10"/>
        <v>N/A</v>
      </c>
      <c r="I45" s="12">
        <v>11.62</v>
      </c>
      <c r="J45" s="12">
        <v>5.1349999999999998</v>
      </c>
      <c r="K45" s="50" t="s">
        <v>739</v>
      </c>
      <c r="L45" s="9" t="str">
        <f t="shared" si="12"/>
        <v>Yes</v>
      </c>
    </row>
    <row r="46" spans="1:12" x14ac:dyDescent="0.2">
      <c r="A46" s="2" t="s">
        <v>1146</v>
      </c>
      <c r="B46" s="37" t="s">
        <v>213</v>
      </c>
      <c r="C46" s="49">
        <v>34839.428285000002</v>
      </c>
      <c r="D46" s="46" t="str">
        <f t="shared" si="8"/>
        <v>N/A</v>
      </c>
      <c r="E46" s="49">
        <v>33547.535472000003</v>
      </c>
      <c r="F46" s="46" t="str">
        <f t="shared" si="9"/>
        <v>N/A</v>
      </c>
      <c r="G46" s="49">
        <v>33226.031243999998</v>
      </c>
      <c r="H46" s="46" t="str">
        <f t="shared" si="10"/>
        <v>N/A</v>
      </c>
      <c r="I46" s="12">
        <v>-3.71</v>
      </c>
      <c r="J46" s="12">
        <v>-0.95799999999999996</v>
      </c>
      <c r="K46" s="47" t="s">
        <v>739</v>
      </c>
      <c r="L46" s="9" t="str">
        <f>IF(J46="Div by 0", "N/A", IF(K46="N/A","N/A", IF(J46&gt;VALUE(MID(K46,1,2)), "No", IF(J46&lt;-1*VALUE(MID(K46,1,2)), "No", "Yes"))))</f>
        <v>Yes</v>
      </c>
    </row>
    <row r="47" spans="1:12" x14ac:dyDescent="0.2">
      <c r="A47" s="66" t="s">
        <v>1147</v>
      </c>
      <c r="B47" s="37" t="s">
        <v>213</v>
      </c>
      <c r="C47" s="49">
        <v>25295.386966999999</v>
      </c>
      <c r="D47" s="46" t="str">
        <f t="shared" si="8"/>
        <v>N/A</v>
      </c>
      <c r="E47" s="49">
        <v>25072.037694999999</v>
      </c>
      <c r="F47" s="46" t="str">
        <f t="shared" si="9"/>
        <v>N/A</v>
      </c>
      <c r="G47" s="49">
        <v>24809.432954</v>
      </c>
      <c r="H47" s="46" t="str">
        <f t="shared" si="10"/>
        <v>N/A</v>
      </c>
      <c r="I47" s="12">
        <v>-0.88300000000000001</v>
      </c>
      <c r="J47" s="12">
        <v>-1.05</v>
      </c>
      <c r="K47" s="47" t="s">
        <v>739</v>
      </c>
      <c r="L47" s="9" t="str">
        <f>IF(J47="Div by 0", "N/A", IF(K47="N/A","N/A", IF(J47&gt;VALUE(MID(K47,1,2)), "No", IF(J47&lt;-1*VALUE(MID(K47,1,2)), "No", "Yes"))))</f>
        <v>Yes</v>
      </c>
    </row>
    <row r="48" spans="1:12" ht="25.5" x14ac:dyDescent="0.2">
      <c r="A48" s="2" t="s">
        <v>1148</v>
      </c>
      <c r="B48" s="37" t="s">
        <v>213</v>
      </c>
      <c r="C48" s="49">
        <v>32222.585402000001</v>
      </c>
      <c r="D48" s="46" t="str">
        <f t="shared" si="8"/>
        <v>N/A</v>
      </c>
      <c r="E48" s="49">
        <v>31082.831193999999</v>
      </c>
      <c r="F48" s="46" t="str">
        <f t="shared" si="9"/>
        <v>N/A</v>
      </c>
      <c r="G48" s="49">
        <v>30913.706023999999</v>
      </c>
      <c r="H48" s="46" t="str">
        <f t="shared" si="10"/>
        <v>N/A</v>
      </c>
      <c r="I48" s="12">
        <v>-3.54</v>
      </c>
      <c r="J48" s="12">
        <v>-0.54400000000000004</v>
      </c>
      <c r="K48" s="47" t="s">
        <v>739</v>
      </c>
      <c r="L48" s="9" t="str">
        <f>IF(J48="Div by 0", "N/A", IF(K48="N/A","N/A", IF(J48&gt;VALUE(MID(K48,1,2)), "No", IF(J48&lt;-1*VALUE(MID(K48,1,2)), "No", "Yes"))))</f>
        <v>Yes</v>
      </c>
    </row>
    <row r="49" spans="1:12" x14ac:dyDescent="0.2">
      <c r="A49" s="6" t="s">
        <v>1149</v>
      </c>
      <c r="B49" s="37" t="s">
        <v>213</v>
      </c>
      <c r="C49" s="49">
        <v>24792.479954999999</v>
      </c>
      <c r="D49" s="46" t="str">
        <f t="shared" si="8"/>
        <v>N/A</v>
      </c>
      <c r="E49" s="49">
        <v>25030.968331</v>
      </c>
      <c r="F49" s="46" t="str">
        <f t="shared" si="9"/>
        <v>N/A</v>
      </c>
      <c r="G49" s="49">
        <v>24912.508947999999</v>
      </c>
      <c r="H49" s="46" t="str">
        <f t="shared" si="10"/>
        <v>N/A</v>
      </c>
      <c r="I49" s="12">
        <v>0.96189999999999998</v>
      </c>
      <c r="J49" s="12">
        <v>-0.47299999999999998</v>
      </c>
      <c r="K49" s="47" t="s">
        <v>739</v>
      </c>
      <c r="L49" s="9" t="str">
        <f t="shared" ref="L49:L59" si="13">IF(J49="Div by 0", "N/A", IF(K49="N/A","N/A", IF(J49&gt;VALUE(MID(K49,1,2)), "No", IF(J49&lt;-1*VALUE(MID(K49,1,2)), "No", "Yes"))))</f>
        <v>Yes</v>
      </c>
    </row>
    <row r="50" spans="1:12" ht="25.5" x14ac:dyDescent="0.2">
      <c r="A50" s="2" t="s">
        <v>1150</v>
      </c>
      <c r="B50" s="37" t="s">
        <v>213</v>
      </c>
      <c r="C50" s="49">
        <v>16390.373919000001</v>
      </c>
      <c r="D50" s="46" t="str">
        <f t="shared" si="8"/>
        <v>N/A</v>
      </c>
      <c r="E50" s="49">
        <v>15965.837364000001</v>
      </c>
      <c r="F50" s="46" t="str">
        <f t="shared" si="9"/>
        <v>N/A</v>
      </c>
      <c r="G50" s="49">
        <v>15899.905208</v>
      </c>
      <c r="H50" s="46" t="str">
        <f t="shared" si="10"/>
        <v>N/A</v>
      </c>
      <c r="I50" s="12">
        <v>-2.59</v>
      </c>
      <c r="J50" s="12">
        <v>-0.41299999999999998</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62520.390673000002</v>
      </c>
      <c r="D55" s="46" t="str">
        <f t="shared" si="14"/>
        <v>N/A</v>
      </c>
      <c r="E55" s="49">
        <v>63842.807326000002</v>
      </c>
      <c r="F55" s="46" t="str">
        <f t="shared" si="15"/>
        <v>N/A</v>
      </c>
      <c r="G55" s="49">
        <v>62334.81768</v>
      </c>
      <c r="H55" s="46" t="str">
        <f t="shared" si="16"/>
        <v>N/A</v>
      </c>
      <c r="I55" s="12">
        <v>2.1150000000000002</v>
      </c>
      <c r="J55" s="12">
        <v>-2.36</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462793691</v>
      </c>
      <c r="F60" s="46" t="str">
        <f t="shared" si="15"/>
        <v>N/A</v>
      </c>
      <c r="G60" s="49">
        <v>445867994</v>
      </c>
      <c r="H60" s="46" t="str">
        <f t="shared" si="16"/>
        <v>N/A</v>
      </c>
      <c r="I60" s="12" t="s">
        <v>213</v>
      </c>
      <c r="J60" s="12">
        <v>-3.66</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191237273</v>
      </c>
      <c r="F61" s="46" t="str">
        <f t="shared" si="15"/>
        <v>N/A</v>
      </c>
      <c r="G61" s="49">
        <v>175007745</v>
      </c>
      <c r="H61" s="46" t="str">
        <f t="shared" si="16"/>
        <v>N/A</v>
      </c>
      <c r="I61" s="12" t="s">
        <v>213</v>
      </c>
      <c r="J61" s="12">
        <v>-8.49</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271556418</v>
      </c>
      <c r="F66" s="46" t="str">
        <f t="shared" si="15"/>
        <v>N/A</v>
      </c>
      <c r="G66" s="49">
        <v>270860249</v>
      </c>
      <c r="H66" s="46" t="str">
        <f t="shared" si="16"/>
        <v>N/A</v>
      </c>
      <c r="I66" s="12" t="s">
        <v>213</v>
      </c>
      <c r="J66" s="12">
        <v>-0.25600000000000001</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15860.244142</v>
      </c>
      <c r="D71" s="46" t="str">
        <f t="shared" si="14"/>
        <v>N/A</v>
      </c>
      <c r="E71" s="49">
        <v>16375.701177999999</v>
      </c>
      <c r="F71" s="46" t="str">
        <f t="shared" si="15"/>
        <v>N/A</v>
      </c>
      <c r="G71" s="49">
        <v>16486.762091000001</v>
      </c>
      <c r="H71" s="46" t="str">
        <f t="shared" si="16"/>
        <v>N/A</v>
      </c>
      <c r="I71" s="12">
        <v>3.25</v>
      </c>
      <c r="J71" s="12">
        <v>0.67820000000000003</v>
      </c>
      <c r="K71" s="47" t="s">
        <v>739</v>
      </c>
      <c r="L71" s="9" t="str">
        <f t="shared" ref="L71:L81" si="18">IF(J71="Div by 0", "N/A", IF(K71="N/A","N/A", IF(J71&gt;VALUE(MID(K71,1,2)), "No", IF(J71&lt;-1*VALUE(MID(K71,1,2)), "No", "Yes"))))</f>
        <v>Yes</v>
      </c>
    </row>
    <row r="72" spans="1:12" ht="25.5" x14ac:dyDescent="0.2">
      <c r="A72" s="2" t="s">
        <v>1171</v>
      </c>
      <c r="B72" s="37" t="s">
        <v>213</v>
      </c>
      <c r="C72" s="49">
        <v>8346.1993858000005</v>
      </c>
      <c r="D72" s="46" t="str">
        <f t="shared" si="14"/>
        <v>N/A</v>
      </c>
      <c r="E72" s="49">
        <v>8347.3274989000001</v>
      </c>
      <c r="F72" s="46" t="str">
        <f t="shared" si="15"/>
        <v>N/A</v>
      </c>
      <c r="G72" s="49">
        <v>8029.7198899000005</v>
      </c>
      <c r="H72" s="46" t="str">
        <f t="shared" si="16"/>
        <v>N/A</v>
      </c>
      <c r="I72" s="12">
        <v>1.35E-2</v>
      </c>
      <c r="J72" s="12">
        <v>-3.8</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49600.500271999997</v>
      </c>
      <c r="D77" s="46" t="str">
        <f t="shared" si="14"/>
        <v>N/A</v>
      </c>
      <c r="E77" s="49">
        <v>50748.723229000003</v>
      </c>
      <c r="F77" s="46" t="str">
        <f t="shared" si="15"/>
        <v>N/A</v>
      </c>
      <c r="G77" s="49">
        <v>51602.257382000003</v>
      </c>
      <c r="H77" s="46" t="str">
        <f t="shared" si="16"/>
        <v>N/A</v>
      </c>
      <c r="I77" s="12">
        <v>2.3149999999999999</v>
      </c>
      <c r="J77" s="12">
        <v>1.6819999999999999</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462983098</v>
      </c>
      <c r="F82" s="46" t="str">
        <f t="shared" si="15"/>
        <v>N/A</v>
      </c>
      <c r="G82" s="49">
        <v>446072709</v>
      </c>
      <c r="H82" s="46" t="str">
        <f t="shared" si="16"/>
        <v>N/A</v>
      </c>
      <c r="I82" s="12" t="s">
        <v>213</v>
      </c>
      <c r="J82" s="12">
        <v>-3.65</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27200</v>
      </c>
      <c r="F83" s="46" t="str">
        <f t="shared" ref="F83:F114" si="21">IF($B83="N/A","N/A",IF(E83&gt;10,"No",IF(E83&lt;-10,"No","Yes")))</f>
        <v>N/A</v>
      </c>
      <c r="G83" s="38">
        <v>26167</v>
      </c>
      <c r="H83" s="46" t="str">
        <f t="shared" ref="H83:H114" si="22">IF($B83="N/A","N/A",IF(G83&gt;10,"No",IF(G83&lt;-10,"No","Yes")))</f>
        <v>N/A</v>
      </c>
      <c r="I83" s="12" t="s">
        <v>213</v>
      </c>
      <c r="J83" s="12">
        <v>-3.8</v>
      </c>
      <c r="K83" s="47" t="s">
        <v>739</v>
      </c>
      <c r="L83" s="9" t="str">
        <f t="shared" si="19"/>
        <v>Yes</v>
      </c>
    </row>
    <row r="84" spans="1:12" x14ac:dyDescent="0.2">
      <c r="A84" s="2" t="s">
        <v>358</v>
      </c>
      <c r="B84" s="37" t="s">
        <v>213</v>
      </c>
      <c r="C84" s="49" t="s">
        <v>213</v>
      </c>
      <c r="D84" s="46" t="str">
        <f t="shared" si="20"/>
        <v>N/A</v>
      </c>
      <c r="E84" s="49">
        <v>17021.437426</v>
      </c>
      <c r="F84" s="46" t="str">
        <f t="shared" si="21"/>
        <v>N/A</v>
      </c>
      <c r="G84" s="49">
        <v>17047.147514</v>
      </c>
      <c r="H84" s="46" t="str">
        <f t="shared" si="22"/>
        <v>N/A</v>
      </c>
      <c r="I84" s="12" t="s">
        <v>213</v>
      </c>
      <c r="J84" s="12">
        <v>0.151</v>
      </c>
      <c r="K84" s="47" t="s">
        <v>739</v>
      </c>
      <c r="L84" s="9" t="str">
        <f t="shared" si="19"/>
        <v>Yes</v>
      </c>
    </row>
    <row r="85" spans="1:12" ht="25.5" x14ac:dyDescent="0.2">
      <c r="A85" s="2" t="s">
        <v>1181</v>
      </c>
      <c r="B85" s="37" t="s">
        <v>213</v>
      </c>
      <c r="C85" s="49" t="s">
        <v>213</v>
      </c>
      <c r="D85" s="46" t="str">
        <f t="shared" si="20"/>
        <v>N/A</v>
      </c>
      <c r="E85" s="49">
        <v>55067876</v>
      </c>
      <c r="F85" s="46" t="str">
        <f t="shared" si="21"/>
        <v>N/A</v>
      </c>
      <c r="G85" s="49">
        <v>50308807</v>
      </c>
      <c r="H85" s="46" t="str">
        <f t="shared" si="22"/>
        <v>N/A</v>
      </c>
      <c r="I85" s="12" t="s">
        <v>213</v>
      </c>
      <c r="J85" s="12">
        <v>-8.64</v>
      </c>
      <c r="K85" s="47" t="s">
        <v>739</v>
      </c>
      <c r="L85" s="9" t="str">
        <f t="shared" si="19"/>
        <v>Yes</v>
      </c>
    </row>
    <row r="86" spans="1:12" x14ac:dyDescent="0.2">
      <c r="A86" s="2" t="s">
        <v>729</v>
      </c>
      <c r="B86" s="37" t="s">
        <v>213</v>
      </c>
      <c r="C86" s="49" t="s">
        <v>213</v>
      </c>
      <c r="D86" s="46" t="str">
        <f t="shared" si="20"/>
        <v>N/A</v>
      </c>
      <c r="E86" s="38">
        <v>21729</v>
      </c>
      <c r="F86" s="46" t="str">
        <f t="shared" si="21"/>
        <v>N/A</v>
      </c>
      <c r="G86" s="38">
        <v>20832</v>
      </c>
      <c r="H86" s="46" t="str">
        <f t="shared" si="22"/>
        <v>N/A</v>
      </c>
      <c r="I86" s="12" t="s">
        <v>213</v>
      </c>
      <c r="J86" s="12">
        <v>-4.13</v>
      </c>
      <c r="K86" s="47" t="s">
        <v>739</v>
      </c>
      <c r="L86" s="9" t="str">
        <f t="shared" si="19"/>
        <v>Yes</v>
      </c>
    </row>
    <row r="87" spans="1:12" ht="25.5" x14ac:dyDescent="0.2">
      <c r="A87" s="2" t="s">
        <v>1182</v>
      </c>
      <c r="B87" s="37" t="s">
        <v>213</v>
      </c>
      <c r="C87" s="49" t="s">
        <v>213</v>
      </c>
      <c r="D87" s="46" t="str">
        <f t="shared" si="20"/>
        <v>N/A</v>
      </c>
      <c r="E87" s="49">
        <v>2534.3032813</v>
      </c>
      <c r="F87" s="46" t="str">
        <f t="shared" si="21"/>
        <v>N/A</v>
      </c>
      <c r="G87" s="49">
        <v>2414.9772945</v>
      </c>
      <c r="H87" s="46" t="str">
        <f t="shared" si="22"/>
        <v>N/A</v>
      </c>
      <c r="I87" s="12" t="s">
        <v>213</v>
      </c>
      <c r="J87" s="12">
        <v>-4.71</v>
      </c>
      <c r="K87" s="47" t="s">
        <v>739</v>
      </c>
      <c r="L87" s="9" t="str">
        <f t="shared" si="19"/>
        <v>Yes</v>
      </c>
    </row>
    <row r="88" spans="1:12" ht="25.5" x14ac:dyDescent="0.2">
      <c r="A88" s="2" t="s">
        <v>1183</v>
      </c>
      <c r="B88" s="37" t="s">
        <v>213</v>
      </c>
      <c r="C88" s="49" t="s">
        <v>213</v>
      </c>
      <c r="D88" s="46" t="str">
        <f t="shared" si="20"/>
        <v>N/A</v>
      </c>
      <c r="E88" s="49">
        <v>186034075</v>
      </c>
      <c r="F88" s="46" t="str">
        <f t="shared" si="21"/>
        <v>N/A</v>
      </c>
      <c r="G88" s="49">
        <v>186236870</v>
      </c>
      <c r="H88" s="46" t="str">
        <f t="shared" si="22"/>
        <v>N/A</v>
      </c>
      <c r="I88" s="12" t="s">
        <v>213</v>
      </c>
      <c r="J88" s="12">
        <v>0.109</v>
      </c>
      <c r="K88" s="47" t="s">
        <v>739</v>
      </c>
      <c r="L88" s="9" t="str">
        <f t="shared" si="19"/>
        <v>Yes</v>
      </c>
    </row>
    <row r="89" spans="1:12" x14ac:dyDescent="0.2">
      <c r="A89" s="2" t="s">
        <v>730</v>
      </c>
      <c r="B89" s="37" t="s">
        <v>213</v>
      </c>
      <c r="C89" s="49" t="s">
        <v>213</v>
      </c>
      <c r="D89" s="46" t="str">
        <f t="shared" si="20"/>
        <v>N/A</v>
      </c>
      <c r="E89" s="38">
        <v>4520</v>
      </c>
      <c r="F89" s="46" t="str">
        <f t="shared" si="21"/>
        <v>N/A</v>
      </c>
      <c r="G89" s="38">
        <v>4397</v>
      </c>
      <c r="H89" s="46" t="str">
        <f t="shared" si="22"/>
        <v>N/A</v>
      </c>
      <c r="I89" s="12" t="s">
        <v>213</v>
      </c>
      <c r="J89" s="12">
        <v>-2.72</v>
      </c>
      <c r="K89" s="47" t="s">
        <v>739</v>
      </c>
      <c r="L89" s="9" t="str">
        <f t="shared" si="19"/>
        <v>Yes</v>
      </c>
    </row>
    <row r="90" spans="1:12" ht="25.5" x14ac:dyDescent="0.2">
      <c r="A90" s="2" t="s">
        <v>1184</v>
      </c>
      <c r="B90" s="37" t="s">
        <v>213</v>
      </c>
      <c r="C90" s="49" t="s">
        <v>213</v>
      </c>
      <c r="D90" s="46" t="str">
        <f t="shared" si="20"/>
        <v>N/A</v>
      </c>
      <c r="E90" s="49">
        <v>41157.981195</v>
      </c>
      <c r="F90" s="46" t="str">
        <f t="shared" si="21"/>
        <v>N/A</v>
      </c>
      <c r="G90" s="49">
        <v>42355.440072999998</v>
      </c>
      <c r="H90" s="46" t="str">
        <f t="shared" si="22"/>
        <v>N/A</v>
      </c>
      <c r="I90" s="12" t="s">
        <v>213</v>
      </c>
      <c r="J90" s="12">
        <v>2.9089999999999998</v>
      </c>
      <c r="K90" s="47" t="s">
        <v>739</v>
      </c>
      <c r="L90" s="9" t="str">
        <f t="shared" si="19"/>
        <v>Yes</v>
      </c>
    </row>
    <row r="91" spans="1:12" ht="25.5" x14ac:dyDescent="0.2">
      <c r="A91" s="2" t="s">
        <v>1185</v>
      </c>
      <c r="B91" s="37" t="s">
        <v>213</v>
      </c>
      <c r="C91" s="49" t="s">
        <v>213</v>
      </c>
      <c r="D91" s="46" t="str">
        <f t="shared" si="20"/>
        <v>N/A</v>
      </c>
      <c r="E91" s="49">
        <v>15568382</v>
      </c>
      <c r="F91" s="46" t="str">
        <f t="shared" si="21"/>
        <v>N/A</v>
      </c>
      <c r="G91" s="49">
        <v>15455355</v>
      </c>
      <c r="H91" s="46" t="str">
        <f t="shared" si="22"/>
        <v>N/A</v>
      </c>
      <c r="I91" s="12" t="s">
        <v>213</v>
      </c>
      <c r="J91" s="12">
        <v>-0.72599999999999998</v>
      </c>
      <c r="K91" s="47" t="s">
        <v>739</v>
      </c>
      <c r="L91" s="9" t="str">
        <f t="shared" si="19"/>
        <v>Yes</v>
      </c>
    </row>
    <row r="92" spans="1:12" x14ac:dyDescent="0.2">
      <c r="A92" s="2" t="s">
        <v>731</v>
      </c>
      <c r="B92" s="37" t="s">
        <v>213</v>
      </c>
      <c r="C92" s="49" t="s">
        <v>213</v>
      </c>
      <c r="D92" s="46" t="str">
        <f t="shared" si="20"/>
        <v>N/A</v>
      </c>
      <c r="E92" s="38">
        <v>1669</v>
      </c>
      <c r="F92" s="46" t="str">
        <f t="shared" si="21"/>
        <v>N/A</v>
      </c>
      <c r="G92" s="38">
        <v>1699</v>
      </c>
      <c r="H92" s="46" t="str">
        <f t="shared" si="22"/>
        <v>N/A</v>
      </c>
      <c r="I92" s="12" t="s">
        <v>213</v>
      </c>
      <c r="J92" s="12">
        <v>1.7969999999999999</v>
      </c>
      <c r="K92" s="47" t="s">
        <v>739</v>
      </c>
      <c r="L92" s="9" t="str">
        <f t="shared" si="19"/>
        <v>Yes</v>
      </c>
    </row>
    <row r="93" spans="1:12" ht="25.5" x14ac:dyDescent="0.2">
      <c r="A93" s="2" t="s">
        <v>1186</v>
      </c>
      <c r="B93" s="37" t="s">
        <v>213</v>
      </c>
      <c r="C93" s="49" t="s">
        <v>213</v>
      </c>
      <c r="D93" s="46" t="str">
        <f t="shared" si="20"/>
        <v>N/A</v>
      </c>
      <c r="E93" s="49">
        <v>9327.9700419000001</v>
      </c>
      <c r="F93" s="46" t="str">
        <f t="shared" si="21"/>
        <v>N/A</v>
      </c>
      <c r="G93" s="49">
        <v>9096.7363155000003</v>
      </c>
      <c r="H93" s="46" t="str">
        <f t="shared" si="22"/>
        <v>N/A</v>
      </c>
      <c r="I93" s="12" t="s">
        <v>213</v>
      </c>
      <c r="J93" s="12">
        <v>-2.48</v>
      </c>
      <c r="K93" s="47" t="s">
        <v>739</v>
      </c>
      <c r="L93" s="9" t="str">
        <f t="shared" si="19"/>
        <v>Yes</v>
      </c>
    </row>
    <row r="94" spans="1:12" x14ac:dyDescent="0.2">
      <c r="A94" s="2" t="s">
        <v>1187</v>
      </c>
      <c r="B94" s="37" t="s">
        <v>213</v>
      </c>
      <c r="C94" s="49" t="s">
        <v>213</v>
      </c>
      <c r="D94" s="46" t="str">
        <f t="shared" si="20"/>
        <v>N/A</v>
      </c>
      <c r="E94" s="49">
        <v>15315395</v>
      </c>
      <c r="F94" s="46" t="str">
        <f t="shared" si="21"/>
        <v>N/A</v>
      </c>
      <c r="G94" s="49">
        <v>15406876</v>
      </c>
      <c r="H94" s="46" t="str">
        <f t="shared" si="22"/>
        <v>N/A</v>
      </c>
      <c r="I94" s="12" t="s">
        <v>213</v>
      </c>
      <c r="J94" s="12">
        <v>0.59730000000000005</v>
      </c>
      <c r="K94" s="47" t="s">
        <v>739</v>
      </c>
      <c r="L94" s="9" t="str">
        <f t="shared" si="19"/>
        <v>Yes</v>
      </c>
    </row>
    <row r="95" spans="1:12" x14ac:dyDescent="0.2">
      <c r="A95" s="2" t="s">
        <v>732</v>
      </c>
      <c r="B95" s="37" t="s">
        <v>213</v>
      </c>
      <c r="C95" s="49" t="s">
        <v>213</v>
      </c>
      <c r="D95" s="46" t="str">
        <f t="shared" si="20"/>
        <v>N/A</v>
      </c>
      <c r="E95" s="38">
        <v>2718</v>
      </c>
      <c r="F95" s="46" t="str">
        <f t="shared" si="21"/>
        <v>N/A</v>
      </c>
      <c r="G95" s="38">
        <v>2774</v>
      </c>
      <c r="H95" s="46" t="str">
        <f t="shared" si="22"/>
        <v>N/A</v>
      </c>
      <c r="I95" s="12" t="s">
        <v>213</v>
      </c>
      <c r="J95" s="12">
        <v>2.06</v>
      </c>
      <c r="K95" s="47" t="s">
        <v>739</v>
      </c>
      <c r="L95" s="9" t="str">
        <f t="shared" si="19"/>
        <v>Yes</v>
      </c>
    </row>
    <row r="96" spans="1:12" x14ac:dyDescent="0.2">
      <c r="A96" s="2" t="s">
        <v>1188</v>
      </c>
      <c r="B96" s="37" t="s">
        <v>213</v>
      </c>
      <c r="C96" s="49" t="s">
        <v>213</v>
      </c>
      <c r="D96" s="46" t="str">
        <f t="shared" si="20"/>
        <v>N/A</v>
      </c>
      <c r="E96" s="49">
        <v>5634.8031640999998</v>
      </c>
      <c r="F96" s="46" t="str">
        <f t="shared" si="21"/>
        <v>N/A</v>
      </c>
      <c r="G96" s="49">
        <v>5554.0288392000002</v>
      </c>
      <c r="H96" s="46" t="str">
        <f t="shared" si="22"/>
        <v>N/A</v>
      </c>
      <c r="I96" s="12" t="s">
        <v>213</v>
      </c>
      <c r="J96" s="12">
        <v>-1.43</v>
      </c>
      <c r="K96" s="47" t="s">
        <v>739</v>
      </c>
      <c r="L96" s="9" t="str">
        <f t="shared" si="19"/>
        <v>Yes</v>
      </c>
    </row>
    <row r="97" spans="1:12" x14ac:dyDescent="0.2">
      <c r="A97" s="2" t="s">
        <v>1189</v>
      </c>
      <c r="B97" s="37" t="s">
        <v>213</v>
      </c>
      <c r="C97" s="49" t="s">
        <v>213</v>
      </c>
      <c r="D97" s="46" t="str">
        <f t="shared" si="20"/>
        <v>N/A</v>
      </c>
      <c r="E97" s="49">
        <v>7687804</v>
      </c>
      <c r="F97" s="46" t="str">
        <f t="shared" si="21"/>
        <v>N/A</v>
      </c>
      <c r="G97" s="49">
        <v>7046917</v>
      </c>
      <c r="H97" s="46" t="str">
        <f t="shared" si="22"/>
        <v>N/A</v>
      </c>
      <c r="I97" s="12" t="s">
        <v>213</v>
      </c>
      <c r="J97" s="12">
        <v>-8.34</v>
      </c>
      <c r="K97" s="47" t="s">
        <v>739</v>
      </c>
      <c r="L97" s="9" t="str">
        <f t="shared" si="19"/>
        <v>Yes</v>
      </c>
    </row>
    <row r="98" spans="1:12" x14ac:dyDescent="0.2">
      <c r="A98" s="2" t="s">
        <v>520</v>
      </c>
      <c r="B98" s="37" t="s">
        <v>213</v>
      </c>
      <c r="C98" s="49" t="s">
        <v>213</v>
      </c>
      <c r="D98" s="46" t="str">
        <f t="shared" si="20"/>
        <v>N/A</v>
      </c>
      <c r="E98" s="38">
        <v>20089</v>
      </c>
      <c r="F98" s="46" t="str">
        <f t="shared" si="21"/>
        <v>N/A</v>
      </c>
      <c r="G98" s="38">
        <v>19350</v>
      </c>
      <c r="H98" s="46" t="str">
        <f t="shared" si="22"/>
        <v>N/A</v>
      </c>
      <c r="I98" s="12" t="s">
        <v>213</v>
      </c>
      <c r="J98" s="12">
        <v>-3.68</v>
      </c>
      <c r="K98" s="47" t="s">
        <v>739</v>
      </c>
      <c r="L98" s="9" t="str">
        <f t="shared" si="19"/>
        <v>Yes</v>
      </c>
    </row>
    <row r="99" spans="1:12" x14ac:dyDescent="0.2">
      <c r="A99" s="2" t="s">
        <v>1190</v>
      </c>
      <c r="B99" s="37" t="s">
        <v>213</v>
      </c>
      <c r="C99" s="49" t="s">
        <v>213</v>
      </c>
      <c r="D99" s="46" t="str">
        <f t="shared" si="20"/>
        <v>N/A</v>
      </c>
      <c r="E99" s="49">
        <v>382.68724177000001</v>
      </c>
      <c r="F99" s="46" t="str">
        <f t="shared" si="21"/>
        <v>N/A</v>
      </c>
      <c r="G99" s="49">
        <v>364.18175710999998</v>
      </c>
      <c r="H99" s="46" t="str">
        <f t="shared" si="22"/>
        <v>N/A</v>
      </c>
      <c r="I99" s="12" t="s">
        <v>213</v>
      </c>
      <c r="J99" s="12">
        <v>-4.84</v>
      </c>
      <c r="K99" s="47" t="s">
        <v>739</v>
      </c>
      <c r="L99" s="9" t="str">
        <f t="shared" si="19"/>
        <v>Yes</v>
      </c>
    </row>
    <row r="100" spans="1:12" ht="25.5" x14ac:dyDescent="0.2">
      <c r="A100" s="2" t="s">
        <v>1191</v>
      </c>
      <c r="B100" s="37" t="s">
        <v>213</v>
      </c>
      <c r="C100" s="49" t="s">
        <v>213</v>
      </c>
      <c r="D100" s="46" t="str">
        <f t="shared" si="20"/>
        <v>N/A</v>
      </c>
      <c r="E100" s="49">
        <v>14638480</v>
      </c>
      <c r="F100" s="46" t="str">
        <f t="shared" si="21"/>
        <v>N/A</v>
      </c>
      <c r="G100" s="49">
        <v>14096863</v>
      </c>
      <c r="H100" s="46" t="str">
        <f t="shared" si="22"/>
        <v>N/A</v>
      </c>
      <c r="I100" s="12" t="s">
        <v>213</v>
      </c>
      <c r="J100" s="12">
        <v>-3.7</v>
      </c>
      <c r="K100" s="47" t="s">
        <v>739</v>
      </c>
      <c r="L100" s="9" t="str">
        <f t="shared" si="19"/>
        <v>Yes</v>
      </c>
    </row>
    <row r="101" spans="1:12" x14ac:dyDescent="0.2">
      <c r="A101" s="2" t="s">
        <v>521</v>
      </c>
      <c r="B101" s="37" t="s">
        <v>213</v>
      </c>
      <c r="C101" s="49" t="s">
        <v>213</v>
      </c>
      <c r="D101" s="46" t="str">
        <f t="shared" si="20"/>
        <v>N/A</v>
      </c>
      <c r="E101" s="38">
        <v>12995</v>
      </c>
      <c r="F101" s="46" t="str">
        <f t="shared" si="21"/>
        <v>N/A</v>
      </c>
      <c r="G101" s="38">
        <v>12313</v>
      </c>
      <c r="H101" s="46" t="str">
        <f t="shared" si="22"/>
        <v>N/A</v>
      </c>
      <c r="I101" s="12" t="s">
        <v>213</v>
      </c>
      <c r="J101" s="12">
        <v>-5.25</v>
      </c>
      <c r="K101" s="47" t="s">
        <v>739</v>
      </c>
      <c r="L101" s="9" t="str">
        <f t="shared" si="19"/>
        <v>Yes</v>
      </c>
    </row>
    <row r="102" spans="1:12" ht="25.5" x14ac:dyDescent="0.2">
      <c r="A102" s="2" t="s">
        <v>1192</v>
      </c>
      <c r="B102" s="37" t="s">
        <v>213</v>
      </c>
      <c r="C102" s="49" t="s">
        <v>213</v>
      </c>
      <c r="D102" s="46" t="str">
        <f t="shared" si="20"/>
        <v>N/A</v>
      </c>
      <c r="E102" s="49">
        <v>1126.4701808</v>
      </c>
      <c r="F102" s="46" t="str">
        <f t="shared" si="21"/>
        <v>N/A</v>
      </c>
      <c r="G102" s="49">
        <v>1144.8763908000001</v>
      </c>
      <c r="H102" s="46" t="str">
        <f t="shared" si="22"/>
        <v>N/A</v>
      </c>
      <c r="I102" s="12" t="s">
        <v>213</v>
      </c>
      <c r="J102" s="12">
        <v>1.6339999999999999</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125985812</v>
      </c>
      <c r="F106" s="46" t="str">
        <f t="shared" si="21"/>
        <v>N/A</v>
      </c>
      <c r="G106" s="49">
        <v>115949128</v>
      </c>
      <c r="H106" s="46" t="str">
        <f t="shared" si="22"/>
        <v>N/A</v>
      </c>
      <c r="I106" s="12" t="s">
        <v>213</v>
      </c>
      <c r="J106" s="12">
        <v>-7.97</v>
      </c>
      <c r="K106" s="47" t="s">
        <v>739</v>
      </c>
      <c r="L106" s="9" t="str">
        <f t="shared" si="19"/>
        <v>Yes</v>
      </c>
    </row>
    <row r="107" spans="1:12" x14ac:dyDescent="0.2">
      <c r="A107" s="2" t="s">
        <v>523</v>
      </c>
      <c r="B107" s="37" t="s">
        <v>213</v>
      </c>
      <c r="C107" s="49" t="s">
        <v>213</v>
      </c>
      <c r="D107" s="46" t="str">
        <f t="shared" si="20"/>
        <v>N/A</v>
      </c>
      <c r="E107" s="38">
        <v>20409</v>
      </c>
      <c r="F107" s="46" t="str">
        <f t="shared" si="21"/>
        <v>N/A</v>
      </c>
      <c r="G107" s="38">
        <v>19607</v>
      </c>
      <c r="H107" s="46" t="str">
        <f t="shared" si="22"/>
        <v>N/A</v>
      </c>
      <c r="I107" s="12" t="s">
        <v>213</v>
      </c>
      <c r="J107" s="12">
        <v>-3.93</v>
      </c>
      <c r="K107" s="47" t="s">
        <v>739</v>
      </c>
      <c r="L107" s="9" t="str">
        <f t="shared" si="19"/>
        <v>Yes</v>
      </c>
    </row>
    <row r="108" spans="1:12" ht="25.5" x14ac:dyDescent="0.2">
      <c r="A108" s="2" t="s">
        <v>1196</v>
      </c>
      <c r="B108" s="37" t="s">
        <v>213</v>
      </c>
      <c r="C108" s="49" t="s">
        <v>213</v>
      </c>
      <c r="D108" s="46" t="str">
        <f t="shared" si="20"/>
        <v>N/A</v>
      </c>
      <c r="E108" s="49">
        <v>6173.0516928999996</v>
      </c>
      <c r="F108" s="46" t="str">
        <f t="shared" si="21"/>
        <v>N/A</v>
      </c>
      <c r="G108" s="49">
        <v>5913.6598154000003</v>
      </c>
      <c r="H108" s="46" t="str">
        <f t="shared" si="22"/>
        <v>N/A</v>
      </c>
      <c r="I108" s="12" t="s">
        <v>213</v>
      </c>
      <c r="J108" s="12">
        <v>-4.2</v>
      </c>
      <c r="K108" s="47" t="s">
        <v>739</v>
      </c>
      <c r="L108" s="9" t="str">
        <f t="shared" si="19"/>
        <v>Yes</v>
      </c>
    </row>
    <row r="109" spans="1:12" ht="25.5" x14ac:dyDescent="0.2">
      <c r="A109" s="2" t="s">
        <v>1197</v>
      </c>
      <c r="B109" s="37" t="s">
        <v>213</v>
      </c>
      <c r="C109" s="49" t="s">
        <v>213</v>
      </c>
      <c r="D109" s="46" t="str">
        <f t="shared" si="20"/>
        <v>N/A</v>
      </c>
      <c r="E109" s="49">
        <v>4163134</v>
      </c>
      <c r="F109" s="46" t="str">
        <f t="shared" si="21"/>
        <v>N/A</v>
      </c>
      <c r="G109" s="49">
        <v>4479907</v>
      </c>
      <c r="H109" s="46" t="str">
        <f t="shared" si="22"/>
        <v>N/A</v>
      </c>
      <c r="I109" s="12" t="s">
        <v>213</v>
      </c>
      <c r="J109" s="12">
        <v>7.609</v>
      </c>
      <c r="K109" s="47" t="s">
        <v>739</v>
      </c>
      <c r="L109" s="9" t="str">
        <f t="shared" si="19"/>
        <v>Yes</v>
      </c>
    </row>
    <row r="110" spans="1:12" x14ac:dyDescent="0.2">
      <c r="A110" s="2" t="s">
        <v>524</v>
      </c>
      <c r="B110" s="37" t="s">
        <v>213</v>
      </c>
      <c r="C110" s="49" t="s">
        <v>213</v>
      </c>
      <c r="D110" s="46" t="str">
        <f t="shared" si="20"/>
        <v>N/A</v>
      </c>
      <c r="E110" s="38">
        <v>1396</v>
      </c>
      <c r="F110" s="46" t="str">
        <f t="shared" si="21"/>
        <v>N/A</v>
      </c>
      <c r="G110" s="38">
        <v>1470</v>
      </c>
      <c r="H110" s="46" t="str">
        <f t="shared" si="22"/>
        <v>N/A</v>
      </c>
      <c r="I110" s="12" t="s">
        <v>213</v>
      </c>
      <c r="J110" s="12">
        <v>5.3010000000000002</v>
      </c>
      <c r="K110" s="47" t="s">
        <v>739</v>
      </c>
      <c r="L110" s="9" t="str">
        <f t="shared" si="19"/>
        <v>Yes</v>
      </c>
    </row>
    <row r="111" spans="1:12" ht="25.5" x14ac:dyDescent="0.2">
      <c r="A111" s="2" t="s">
        <v>1198</v>
      </c>
      <c r="B111" s="37" t="s">
        <v>213</v>
      </c>
      <c r="C111" s="49" t="s">
        <v>213</v>
      </c>
      <c r="D111" s="46" t="str">
        <f t="shared" si="20"/>
        <v>N/A</v>
      </c>
      <c r="E111" s="49">
        <v>2982.1876791</v>
      </c>
      <c r="F111" s="46" t="str">
        <f t="shared" si="21"/>
        <v>N/A</v>
      </c>
      <c r="G111" s="49">
        <v>3047.5557822999999</v>
      </c>
      <c r="H111" s="46" t="str">
        <f t="shared" si="22"/>
        <v>N/A</v>
      </c>
      <c r="I111" s="12" t="s">
        <v>213</v>
      </c>
      <c r="J111" s="12">
        <v>2.1920000000000002</v>
      </c>
      <c r="K111" s="47" t="s">
        <v>739</v>
      </c>
      <c r="L111" s="9" t="str">
        <f t="shared" si="19"/>
        <v>Yes</v>
      </c>
    </row>
    <row r="112" spans="1:12" ht="25.5" x14ac:dyDescent="0.2">
      <c r="A112" s="2" t="s">
        <v>1199</v>
      </c>
      <c r="B112" s="37" t="s">
        <v>213</v>
      </c>
      <c r="C112" s="49" t="s">
        <v>213</v>
      </c>
      <c r="D112" s="46" t="str">
        <f t="shared" si="20"/>
        <v>N/A</v>
      </c>
      <c r="E112" s="49">
        <v>2830105</v>
      </c>
      <c r="F112" s="46" t="str">
        <f t="shared" si="21"/>
        <v>N/A</v>
      </c>
      <c r="G112" s="49">
        <v>2948418</v>
      </c>
      <c r="H112" s="46" t="str">
        <f t="shared" si="22"/>
        <v>N/A</v>
      </c>
      <c r="I112" s="12" t="s">
        <v>213</v>
      </c>
      <c r="J112" s="12">
        <v>4.181</v>
      </c>
      <c r="K112" s="47" t="s">
        <v>739</v>
      </c>
      <c r="L112" s="9" t="str">
        <f t="shared" si="19"/>
        <v>Yes</v>
      </c>
    </row>
    <row r="113" spans="1:12" ht="25.5" x14ac:dyDescent="0.2">
      <c r="A113" s="2" t="s">
        <v>525</v>
      </c>
      <c r="B113" s="37" t="s">
        <v>213</v>
      </c>
      <c r="C113" s="49" t="s">
        <v>213</v>
      </c>
      <c r="D113" s="46" t="str">
        <f t="shared" si="20"/>
        <v>N/A</v>
      </c>
      <c r="E113" s="38">
        <v>1144</v>
      </c>
      <c r="F113" s="46" t="str">
        <f t="shared" si="21"/>
        <v>N/A</v>
      </c>
      <c r="G113" s="38">
        <v>1171</v>
      </c>
      <c r="H113" s="46" t="str">
        <f t="shared" si="22"/>
        <v>N/A</v>
      </c>
      <c r="I113" s="12" t="s">
        <v>213</v>
      </c>
      <c r="J113" s="12">
        <v>2.36</v>
      </c>
      <c r="K113" s="47" t="s">
        <v>739</v>
      </c>
      <c r="L113" s="9" t="str">
        <f t="shared" si="19"/>
        <v>Yes</v>
      </c>
    </row>
    <row r="114" spans="1:12" ht="25.5" x14ac:dyDescent="0.2">
      <c r="A114" s="2" t="s">
        <v>1200</v>
      </c>
      <c r="B114" s="37" t="s">
        <v>213</v>
      </c>
      <c r="C114" s="49" t="s">
        <v>213</v>
      </c>
      <c r="D114" s="46" t="str">
        <f t="shared" si="20"/>
        <v>N/A</v>
      </c>
      <c r="E114" s="49">
        <v>2473.868007</v>
      </c>
      <c r="F114" s="46" t="str">
        <f t="shared" si="21"/>
        <v>N/A</v>
      </c>
      <c r="G114" s="49">
        <v>2517.8633645999998</v>
      </c>
      <c r="H114" s="46" t="str">
        <f t="shared" si="22"/>
        <v>N/A</v>
      </c>
      <c r="I114" s="12" t="s">
        <v>213</v>
      </c>
      <c r="J114" s="12">
        <v>1.778</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3964607</v>
      </c>
      <c r="F115" s="46" t="str">
        <f t="shared" ref="F115:F146" si="24">IF($B115="N/A","N/A",IF(E115&gt;10,"No",IF(E115&lt;-10,"No","Yes")))</f>
        <v>N/A</v>
      </c>
      <c r="G115" s="49">
        <v>4011868</v>
      </c>
      <c r="H115" s="46" t="str">
        <f t="shared" ref="H115:H146" si="25">IF($B115="N/A","N/A",IF(G115&gt;10,"No",IF(G115&lt;-10,"No","Yes")))</f>
        <v>N/A</v>
      </c>
      <c r="I115" s="12" t="s">
        <v>213</v>
      </c>
      <c r="J115" s="12">
        <v>1.1919999999999999</v>
      </c>
      <c r="K115" s="47" t="s">
        <v>739</v>
      </c>
      <c r="L115" s="9" t="str">
        <f t="shared" si="19"/>
        <v>Yes</v>
      </c>
    </row>
    <row r="116" spans="1:12" ht="25.5" x14ac:dyDescent="0.2">
      <c r="A116" s="2" t="s">
        <v>526</v>
      </c>
      <c r="B116" s="37" t="s">
        <v>213</v>
      </c>
      <c r="C116" s="49" t="s">
        <v>213</v>
      </c>
      <c r="D116" s="46" t="str">
        <f t="shared" si="23"/>
        <v>N/A</v>
      </c>
      <c r="E116" s="38">
        <v>2712</v>
      </c>
      <c r="F116" s="46" t="str">
        <f t="shared" si="24"/>
        <v>N/A</v>
      </c>
      <c r="G116" s="38">
        <v>2711</v>
      </c>
      <c r="H116" s="46" t="str">
        <f t="shared" si="25"/>
        <v>N/A</v>
      </c>
      <c r="I116" s="12" t="s">
        <v>213</v>
      </c>
      <c r="J116" s="12">
        <v>-3.6999999999999998E-2</v>
      </c>
      <c r="K116" s="47" t="s">
        <v>739</v>
      </c>
      <c r="L116" s="9" t="str">
        <f t="shared" si="19"/>
        <v>Yes</v>
      </c>
    </row>
    <row r="117" spans="1:12" ht="25.5" x14ac:dyDescent="0.2">
      <c r="A117" s="2" t="s">
        <v>1202</v>
      </c>
      <c r="B117" s="37" t="s">
        <v>213</v>
      </c>
      <c r="C117" s="49" t="s">
        <v>213</v>
      </c>
      <c r="D117" s="46" t="str">
        <f t="shared" si="23"/>
        <v>N/A</v>
      </c>
      <c r="E117" s="49">
        <v>1461.8757375</v>
      </c>
      <c r="F117" s="46" t="str">
        <f t="shared" si="24"/>
        <v>N/A</v>
      </c>
      <c r="G117" s="49">
        <v>1479.8480265999999</v>
      </c>
      <c r="H117" s="46" t="str">
        <f t="shared" si="25"/>
        <v>N/A</v>
      </c>
      <c r="I117" s="12" t="s">
        <v>213</v>
      </c>
      <c r="J117" s="12">
        <v>1.2290000000000001</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20718184</v>
      </c>
      <c r="F124" s="46" t="str">
        <f t="shared" si="24"/>
        <v>N/A</v>
      </c>
      <c r="G124" s="49">
        <v>19877592</v>
      </c>
      <c r="H124" s="46" t="str">
        <f t="shared" si="25"/>
        <v>N/A</v>
      </c>
      <c r="I124" s="12" t="s">
        <v>213</v>
      </c>
      <c r="J124" s="12">
        <v>-4.0599999999999996</v>
      </c>
      <c r="K124" s="47" t="s">
        <v>739</v>
      </c>
      <c r="L124" s="9" t="str">
        <f t="shared" si="19"/>
        <v>Yes</v>
      </c>
    </row>
    <row r="125" spans="1:12" ht="25.5" x14ac:dyDescent="0.2">
      <c r="A125" s="2" t="s">
        <v>529</v>
      </c>
      <c r="B125" s="37" t="s">
        <v>213</v>
      </c>
      <c r="C125" s="49" t="s">
        <v>213</v>
      </c>
      <c r="D125" s="46" t="str">
        <f t="shared" si="23"/>
        <v>N/A</v>
      </c>
      <c r="E125" s="38">
        <v>18977</v>
      </c>
      <c r="F125" s="46" t="str">
        <f t="shared" si="24"/>
        <v>N/A</v>
      </c>
      <c r="G125" s="38">
        <v>18630</v>
      </c>
      <c r="H125" s="46" t="str">
        <f t="shared" si="25"/>
        <v>N/A</v>
      </c>
      <c r="I125" s="12" t="s">
        <v>213</v>
      </c>
      <c r="J125" s="12">
        <v>-1.83</v>
      </c>
      <c r="K125" s="47" t="s">
        <v>739</v>
      </c>
      <c r="L125" s="9" t="str">
        <f t="shared" si="19"/>
        <v>Yes</v>
      </c>
    </row>
    <row r="126" spans="1:12" ht="25.5" x14ac:dyDescent="0.2">
      <c r="A126" s="2" t="s">
        <v>1208</v>
      </c>
      <c r="B126" s="37" t="s">
        <v>213</v>
      </c>
      <c r="C126" s="49" t="s">
        <v>213</v>
      </c>
      <c r="D126" s="46" t="str">
        <f t="shared" si="23"/>
        <v>N/A</v>
      </c>
      <c r="E126" s="49">
        <v>1091.7523318000001</v>
      </c>
      <c r="F126" s="46" t="str">
        <f t="shared" si="24"/>
        <v>N/A</v>
      </c>
      <c r="G126" s="49">
        <v>1066.9668277000001</v>
      </c>
      <c r="H126" s="46" t="str">
        <f t="shared" si="25"/>
        <v>N/A</v>
      </c>
      <c r="I126" s="12" t="s">
        <v>213</v>
      </c>
      <c r="J126" s="12">
        <v>-2.27</v>
      </c>
      <c r="K126" s="47" t="s">
        <v>739</v>
      </c>
      <c r="L126" s="9" t="str">
        <f t="shared" si="19"/>
        <v>Yes</v>
      </c>
    </row>
    <row r="127" spans="1:12" ht="25.5" x14ac:dyDescent="0.2">
      <c r="A127" s="2" t="s">
        <v>1209</v>
      </c>
      <c r="B127" s="37" t="s">
        <v>213</v>
      </c>
      <c r="C127" s="49" t="s">
        <v>213</v>
      </c>
      <c r="D127" s="46" t="str">
        <f t="shared" si="23"/>
        <v>N/A</v>
      </c>
      <c r="E127" s="49">
        <v>9249016</v>
      </c>
      <c r="F127" s="46" t="str">
        <f t="shared" si="24"/>
        <v>N/A</v>
      </c>
      <c r="G127" s="49">
        <v>8935958</v>
      </c>
      <c r="H127" s="46" t="str">
        <f t="shared" si="25"/>
        <v>N/A</v>
      </c>
      <c r="I127" s="12" t="s">
        <v>213</v>
      </c>
      <c r="J127" s="12">
        <v>-3.38</v>
      </c>
      <c r="K127" s="47" t="s">
        <v>739</v>
      </c>
      <c r="L127" s="9" t="str">
        <f t="shared" si="19"/>
        <v>Yes</v>
      </c>
    </row>
    <row r="128" spans="1:12" x14ac:dyDescent="0.2">
      <c r="A128" s="2" t="s">
        <v>530</v>
      </c>
      <c r="B128" s="37" t="s">
        <v>213</v>
      </c>
      <c r="C128" s="49" t="s">
        <v>213</v>
      </c>
      <c r="D128" s="46" t="str">
        <f t="shared" si="23"/>
        <v>N/A</v>
      </c>
      <c r="E128" s="38">
        <v>3780</v>
      </c>
      <c r="F128" s="46" t="str">
        <f t="shared" si="24"/>
        <v>N/A</v>
      </c>
      <c r="G128" s="38">
        <v>3764</v>
      </c>
      <c r="H128" s="46" t="str">
        <f t="shared" si="25"/>
        <v>N/A</v>
      </c>
      <c r="I128" s="12" t="s">
        <v>213</v>
      </c>
      <c r="J128" s="12">
        <v>-0.42299999999999999</v>
      </c>
      <c r="K128" s="47" t="s">
        <v>739</v>
      </c>
      <c r="L128" s="9" t="str">
        <f t="shared" si="19"/>
        <v>Yes</v>
      </c>
    </row>
    <row r="129" spans="1:12" ht="25.5" x14ac:dyDescent="0.2">
      <c r="A129" s="2" t="s">
        <v>1210</v>
      </c>
      <c r="B129" s="37" t="s">
        <v>213</v>
      </c>
      <c r="C129" s="49" t="s">
        <v>213</v>
      </c>
      <c r="D129" s="46" t="str">
        <f t="shared" si="23"/>
        <v>N/A</v>
      </c>
      <c r="E129" s="49">
        <v>2446.8296295999999</v>
      </c>
      <c r="F129" s="46" t="str">
        <f t="shared" si="24"/>
        <v>N/A</v>
      </c>
      <c r="G129" s="49">
        <v>2374.0589798000001</v>
      </c>
      <c r="H129" s="46" t="str">
        <f t="shared" si="25"/>
        <v>N/A</v>
      </c>
      <c r="I129" s="12" t="s">
        <v>213</v>
      </c>
      <c r="J129" s="12">
        <v>-2.97</v>
      </c>
      <c r="K129" s="47" t="s">
        <v>739</v>
      </c>
      <c r="L129" s="9" t="str">
        <f t="shared" si="19"/>
        <v>Yes</v>
      </c>
    </row>
    <row r="130" spans="1:12" ht="25.5" x14ac:dyDescent="0.2">
      <c r="A130" s="2" t="s">
        <v>1211</v>
      </c>
      <c r="B130" s="37" t="s">
        <v>213</v>
      </c>
      <c r="C130" s="49" t="s">
        <v>213</v>
      </c>
      <c r="D130" s="46" t="str">
        <f t="shared" si="23"/>
        <v>N/A</v>
      </c>
      <c r="E130" s="49">
        <v>24143</v>
      </c>
      <c r="F130" s="46" t="str">
        <f t="shared" si="24"/>
        <v>N/A</v>
      </c>
      <c r="G130" s="49">
        <v>33115</v>
      </c>
      <c r="H130" s="46" t="str">
        <f t="shared" si="25"/>
        <v>N/A</v>
      </c>
      <c r="I130" s="12" t="s">
        <v>213</v>
      </c>
      <c r="J130" s="12">
        <v>37.159999999999997</v>
      </c>
      <c r="K130" s="47" t="s">
        <v>739</v>
      </c>
      <c r="L130" s="9" t="str">
        <f t="shared" si="19"/>
        <v>No</v>
      </c>
    </row>
    <row r="131" spans="1:12" ht="25.5" x14ac:dyDescent="0.2">
      <c r="A131" s="2" t="s">
        <v>531</v>
      </c>
      <c r="B131" s="37" t="s">
        <v>213</v>
      </c>
      <c r="C131" s="49" t="s">
        <v>213</v>
      </c>
      <c r="D131" s="46" t="str">
        <f t="shared" si="23"/>
        <v>N/A</v>
      </c>
      <c r="E131" s="38">
        <v>15</v>
      </c>
      <c r="F131" s="46" t="str">
        <f t="shared" si="24"/>
        <v>N/A</v>
      </c>
      <c r="G131" s="38">
        <v>17</v>
      </c>
      <c r="H131" s="46" t="str">
        <f t="shared" si="25"/>
        <v>N/A</v>
      </c>
      <c r="I131" s="12" t="s">
        <v>213</v>
      </c>
      <c r="J131" s="12">
        <v>13.33</v>
      </c>
      <c r="K131" s="47" t="s">
        <v>739</v>
      </c>
      <c r="L131" s="9" t="str">
        <f t="shared" si="19"/>
        <v>Yes</v>
      </c>
    </row>
    <row r="132" spans="1:12" ht="25.5" x14ac:dyDescent="0.2">
      <c r="A132" s="2" t="s">
        <v>1212</v>
      </c>
      <c r="B132" s="37" t="s">
        <v>213</v>
      </c>
      <c r="C132" s="49" t="s">
        <v>213</v>
      </c>
      <c r="D132" s="46" t="str">
        <f t="shared" si="23"/>
        <v>N/A</v>
      </c>
      <c r="E132" s="49">
        <v>1609.5333333000001</v>
      </c>
      <c r="F132" s="46" t="str">
        <f t="shared" si="24"/>
        <v>N/A</v>
      </c>
      <c r="G132" s="49">
        <v>1947.9411765</v>
      </c>
      <c r="H132" s="46" t="str">
        <f t="shared" si="25"/>
        <v>N/A</v>
      </c>
      <c r="I132" s="12" t="s">
        <v>213</v>
      </c>
      <c r="J132" s="12">
        <v>21.03</v>
      </c>
      <c r="K132" s="47" t="s">
        <v>739</v>
      </c>
      <c r="L132" s="9" t="str">
        <f t="shared" si="19"/>
        <v>Yes</v>
      </c>
    </row>
    <row r="133" spans="1:12" ht="25.5" x14ac:dyDescent="0.2">
      <c r="A133" s="2" t="s">
        <v>1213</v>
      </c>
      <c r="B133" s="37" t="s">
        <v>213</v>
      </c>
      <c r="C133" s="49" t="s">
        <v>213</v>
      </c>
      <c r="D133" s="46" t="str">
        <f t="shared" si="23"/>
        <v>N/A</v>
      </c>
      <c r="E133" s="49">
        <v>1647354</v>
      </c>
      <c r="F133" s="46" t="str">
        <f t="shared" si="24"/>
        <v>N/A</v>
      </c>
      <c r="G133" s="49">
        <v>1063023</v>
      </c>
      <c r="H133" s="46" t="str">
        <f t="shared" si="25"/>
        <v>N/A</v>
      </c>
      <c r="I133" s="12" t="s">
        <v>213</v>
      </c>
      <c r="J133" s="12">
        <v>-35.5</v>
      </c>
      <c r="K133" s="47" t="s">
        <v>739</v>
      </c>
      <c r="L133" s="9" t="str">
        <f t="shared" si="19"/>
        <v>No</v>
      </c>
    </row>
    <row r="134" spans="1:12" x14ac:dyDescent="0.2">
      <c r="A134" s="2" t="s">
        <v>532</v>
      </c>
      <c r="B134" s="37" t="s">
        <v>213</v>
      </c>
      <c r="C134" s="49" t="s">
        <v>213</v>
      </c>
      <c r="D134" s="46" t="str">
        <f t="shared" si="23"/>
        <v>N/A</v>
      </c>
      <c r="E134" s="38">
        <v>146</v>
      </c>
      <c r="F134" s="46" t="str">
        <f t="shared" si="24"/>
        <v>N/A</v>
      </c>
      <c r="G134" s="38">
        <v>114</v>
      </c>
      <c r="H134" s="46" t="str">
        <f t="shared" si="25"/>
        <v>N/A</v>
      </c>
      <c r="I134" s="12" t="s">
        <v>213</v>
      </c>
      <c r="J134" s="12">
        <v>-21.9</v>
      </c>
      <c r="K134" s="47" t="s">
        <v>739</v>
      </c>
      <c r="L134" s="9" t="str">
        <f t="shared" si="19"/>
        <v>Yes</v>
      </c>
    </row>
    <row r="135" spans="1:12" ht="25.5" x14ac:dyDescent="0.2">
      <c r="A135" s="2" t="s">
        <v>1214</v>
      </c>
      <c r="B135" s="37" t="s">
        <v>213</v>
      </c>
      <c r="C135" s="49" t="s">
        <v>213</v>
      </c>
      <c r="D135" s="46" t="str">
        <f t="shared" si="23"/>
        <v>N/A</v>
      </c>
      <c r="E135" s="49">
        <v>11283.246574999999</v>
      </c>
      <c r="F135" s="46" t="str">
        <f t="shared" si="24"/>
        <v>N/A</v>
      </c>
      <c r="G135" s="49">
        <v>9324.7631579000008</v>
      </c>
      <c r="H135" s="46" t="str">
        <f t="shared" si="25"/>
        <v>N/A</v>
      </c>
      <c r="I135" s="12" t="s">
        <v>213</v>
      </c>
      <c r="J135" s="12">
        <v>-17.399999999999999</v>
      </c>
      <c r="K135" s="47" t="s">
        <v>739</v>
      </c>
      <c r="L135" s="9" t="str">
        <f t="shared" si="19"/>
        <v>Yes</v>
      </c>
    </row>
    <row r="136" spans="1:12" x14ac:dyDescent="0.2">
      <c r="A136" s="2" t="s">
        <v>1215</v>
      </c>
      <c r="B136" s="37" t="s">
        <v>213</v>
      </c>
      <c r="C136" s="49" t="s">
        <v>213</v>
      </c>
      <c r="D136" s="46" t="str">
        <f t="shared" si="23"/>
        <v>N/A</v>
      </c>
      <c r="E136" s="49">
        <v>88731</v>
      </c>
      <c r="F136" s="46" t="str">
        <f t="shared" si="24"/>
        <v>N/A</v>
      </c>
      <c r="G136" s="49">
        <v>222012</v>
      </c>
      <c r="H136" s="46" t="str">
        <f t="shared" si="25"/>
        <v>N/A</v>
      </c>
      <c r="I136" s="12" t="s">
        <v>213</v>
      </c>
      <c r="J136" s="12">
        <v>150.19999999999999</v>
      </c>
      <c r="K136" s="47" t="s">
        <v>739</v>
      </c>
      <c r="L136" s="9" t="str">
        <f t="shared" si="19"/>
        <v>No</v>
      </c>
    </row>
    <row r="137" spans="1:12" x14ac:dyDescent="0.2">
      <c r="A137" s="2" t="s">
        <v>533</v>
      </c>
      <c r="B137" s="37" t="s">
        <v>213</v>
      </c>
      <c r="C137" s="49" t="s">
        <v>213</v>
      </c>
      <c r="D137" s="46" t="str">
        <f t="shared" si="23"/>
        <v>N/A</v>
      </c>
      <c r="E137" s="38">
        <v>416</v>
      </c>
      <c r="F137" s="46" t="str">
        <f t="shared" si="24"/>
        <v>N/A</v>
      </c>
      <c r="G137" s="38">
        <v>673</v>
      </c>
      <c r="H137" s="46" t="str">
        <f t="shared" si="25"/>
        <v>N/A</v>
      </c>
      <c r="I137" s="12" t="s">
        <v>213</v>
      </c>
      <c r="J137" s="12">
        <v>61.78</v>
      </c>
      <c r="K137" s="47" t="s">
        <v>739</v>
      </c>
      <c r="L137" s="9" t="str">
        <f t="shared" si="19"/>
        <v>No</v>
      </c>
    </row>
    <row r="138" spans="1:12" x14ac:dyDescent="0.2">
      <c r="A138" s="2" t="s">
        <v>1216</v>
      </c>
      <c r="B138" s="37" t="s">
        <v>213</v>
      </c>
      <c r="C138" s="49" t="s">
        <v>213</v>
      </c>
      <c r="D138" s="46" t="str">
        <f t="shared" si="23"/>
        <v>N/A</v>
      </c>
      <c r="E138" s="49">
        <v>213.29567308</v>
      </c>
      <c r="F138" s="46" t="str">
        <f t="shared" si="24"/>
        <v>N/A</v>
      </c>
      <c r="G138" s="49">
        <v>329.88410104000002</v>
      </c>
      <c r="H138" s="46" t="str">
        <f t="shared" si="25"/>
        <v>N/A</v>
      </c>
      <c r="I138" s="12" t="s">
        <v>213</v>
      </c>
      <c r="J138" s="12">
        <v>54.66</v>
      </c>
      <c r="K138" s="47" t="s">
        <v>739</v>
      </c>
      <c r="L138" s="9" t="str">
        <f t="shared" si="19"/>
        <v>No</v>
      </c>
    </row>
    <row r="139" spans="1:12" x14ac:dyDescent="0.2">
      <c r="A139" s="60" t="s">
        <v>406</v>
      </c>
      <c r="B139" s="14" t="s">
        <v>213</v>
      </c>
      <c r="C139" s="14">
        <v>3578894553</v>
      </c>
      <c r="D139" s="11" t="str">
        <f t="shared" si="23"/>
        <v>N/A</v>
      </c>
      <c r="E139" s="14">
        <v>3639852078</v>
      </c>
      <c r="F139" s="11" t="str">
        <f t="shared" si="24"/>
        <v>N/A</v>
      </c>
      <c r="G139" s="14">
        <v>3693874714</v>
      </c>
      <c r="H139" s="11" t="str">
        <f t="shared" si="25"/>
        <v>N/A</v>
      </c>
      <c r="I139" s="12">
        <v>1.7030000000000001</v>
      </c>
      <c r="J139" s="12">
        <v>1.484</v>
      </c>
      <c r="K139" s="14" t="s">
        <v>213</v>
      </c>
      <c r="L139" s="9" t="str">
        <f t="shared" ref="L139:L158" si="26">IF(J139="Div by 0", "N/A", IF(K139="N/A","N/A", IF(J139&gt;VALUE(MID(K139,1,2)), "No", IF(J139&lt;-1*VALUE(MID(K139,1,2)), "No", "Yes"))))</f>
        <v>N/A</v>
      </c>
    </row>
    <row r="140" spans="1:12" x14ac:dyDescent="0.2">
      <c r="A140" s="60" t="s">
        <v>1217</v>
      </c>
      <c r="B140" s="14" t="s">
        <v>213</v>
      </c>
      <c r="C140" s="14">
        <v>4507.3046593999998</v>
      </c>
      <c r="D140" s="11" t="str">
        <f t="shared" si="23"/>
        <v>N/A</v>
      </c>
      <c r="E140" s="14">
        <v>4336.2803899999999</v>
      </c>
      <c r="F140" s="11" t="str">
        <f t="shared" si="24"/>
        <v>N/A</v>
      </c>
      <c r="G140" s="14">
        <v>4152.9501269000002</v>
      </c>
      <c r="H140" s="11" t="str">
        <f t="shared" si="25"/>
        <v>N/A</v>
      </c>
      <c r="I140" s="12">
        <v>-3.79</v>
      </c>
      <c r="J140" s="12">
        <v>-4.2300000000000004</v>
      </c>
      <c r="K140" s="14" t="s">
        <v>213</v>
      </c>
      <c r="L140" s="9" t="str">
        <f t="shared" si="26"/>
        <v>N/A</v>
      </c>
    </row>
    <row r="141" spans="1:12" x14ac:dyDescent="0.2">
      <c r="A141" s="60" t="s">
        <v>407</v>
      </c>
      <c r="B141" s="14" t="s">
        <v>213</v>
      </c>
      <c r="C141" s="14">
        <v>19378384</v>
      </c>
      <c r="D141" s="11" t="str">
        <f t="shared" si="23"/>
        <v>N/A</v>
      </c>
      <c r="E141" s="14">
        <v>19205456</v>
      </c>
      <c r="F141" s="11" t="str">
        <f t="shared" si="24"/>
        <v>N/A</v>
      </c>
      <c r="G141" s="14">
        <v>15730458</v>
      </c>
      <c r="H141" s="11" t="str">
        <f t="shared" si="25"/>
        <v>N/A</v>
      </c>
      <c r="I141" s="12">
        <v>-0.89200000000000002</v>
      </c>
      <c r="J141" s="12">
        <v>-18.100000000000001</v>
      </c>
      <c r="K141" s="14" t="s">
        <v>213</v>
      </c>
      <c r="L141" s="9" t="str">
        <f t="shared" si="26"/>
        <v>N/A</v>
      </c>
    </row>
    <row r="142" spans="1:12" x14ac:dyDescent="0.2">
      <c r="A142" s="60" t="s">
        <v>1218</v>
      </c>
      <c r="B142" s="14" t="s">
        <v>213</v>
      </c>
      <c r="C142" s="14">
        <v>2751.8295939</v>
      </c>
      <c r="D142" s="11" t="str">
        <f t="shared" si="23"/>
        <v>N/A</v>
      </c>
      <c r="E142" s="14">
        <v>2925.8769043000002</v>
      </c>
      <c r="F142" s="11" t="str">
        <f t="shared" si="24"/>
        <v>N/A</v>
      </c>
      <c r="G142" s="14">
        <v>2834.3167567999999</v>
      </c>
      <c r="H142" s="11" t="str">
        <f t="shared" si="25"/>
        <v>N/A</v>
      </c>
      <c r="I142" s="12">
        <v>6.3250000000000002</v>
      </c>
      <c r="J142" s="12">
        <v>-3.13</v>
      </c>
      <c r="K142" s="14" t="s">
        <v>213</v>
      </c>
      <c r="L142" s="9" t="str">
        <f t="shared" si="26"/>
        <v>N/A</v>
      </c>
    </row>
    <row r="143" spans="1:12" x14ac:dyDescent="0.2">
      <c r="A143" s="60" t="s">
        <v>408</v>
      </c>
      <c r="B143" s="14" t="s">
        <v>213</v>
      </c>
      <c r="C143" s="14">
        <v>21499</v>
      </c>
      <c r="D143" s="11" t="str">
        <f t="shared" si="23"/>
        <v>N/A</v>
      </c>
      <c r="E143" s="14">
        <v>701989</v>
      </c>
      <c r="F143" s="11" t="str">
        <f t="shared" si="24"/>
        <v>N/A</v>
      </c>
      <c r="G143" s="14">
        <v>1455532</v>
      </c>
      <c r="H143" s="11" t="str">
        <f t="shared" si="25"/>
        <v>N/A</v>
      </c>
      <c r="I143" s="12">
        <v>3165</v>
      </c>
      <c r="J143" s="12">
        <v>107.3</v>
      </c>
      <c r="K143" s="14" t="s">
        <v>213</v>
      </c>
      <c r="L143" s="9" t="str">
        <f t="shared" si="26"/>
        <v>N/A</v>
      </c>
    </row>
    <row r="144" spans="1:12" ht="25.5" x14ac:dyDescent="0.2">
      <c r="A144" s="60" t="s">
        <v>1219</v>
      </c>
      <c r="B144" s="14" t="s">
        <v>213</v>
      </c>
      <c r="C144" s="14">
        <v>1.1881182646999999</v>
      </c>
      <c r="D144" s="11" t="str">
        <f t="shared" si="23"/>
        <v>N/A</v>
      </c>
      <c r="E144" s="14">
        <v>35.650246305000003</v>
      </c>
      <c r="F144" s="11" t="str">
        <f t="shared" si="24"/>
        <v>N/A</v>
      </c>
      <c r="G144" s="14">
        <v>67.913960433</v>
      </c>
      <c r="H144" s="11" t="str">
        <f t="shared" si="25"/>
        <v>N/A</v>
      </c>
      <c r="I144" s="12">
        <v>2901</v>
      </c>
      <c r="J144" s="12">
        <v>90.5</v>
      </c>
      <c r="K144" s="14" t="s">
        <v>213</v>
      </c>
      <c r="L144" s="9" t="str">
        <f t="shared" si="26"/>
        <v>N/A</v>
      </c>
    </row>
    <row r="145" spans="1:13" x14ac:dyDescent="0.2">
      <c r="A145" s="60" t="s">
        <v>409</v>
      </c>
      <c r="B145" s="14" t="s">
        <v>213</v>
      </c>
      <c r="C145" s="14">
        <v>64693</v>
      </c>
      <c r="D145" s="11" t="str">
        <f t="shared" si="23"/>
        <v>N/A</v>
      </c>
      <c r="E145" s="14">
        <v>88038</v>
      </c>
      <c r="F145" s="11" t="str">
        <f t="shared" si="24"/>
        <v>N/A</v>
      </c>
      <c r="G145" s="14">
        <v>122974</v>
      </c>
      <c r="H145" s="11" t="str">
        <f t="shared" si="25"/>
        <v>N/A</v>
      </c>
      <c r="I145" s="12">
        <v>36.090000000000003</v>
      </c>
      <c r="J145" s="12">
        <v>39.68</v>
      </c>
      <c r="K145" s="14" t="s">
        <v>213</v>
      </c>
      <c r="L145" s="9" t="str">
        <f t="shared" si="26"/>
        <v>N/A</v>
      </c>
    </row>
    <row r="146" spans="1:13" x14ac:dyDescent="0.2">
      <c r="A146" s="60" t="s">
        <v>1220</v>
      </c>
      <c r="B146" s="14" t="s">
        <v>213</v>
      </c>
      <c r="C146" s="14">
        <v>3234.65</v>
      </c>
      <c r="D146" s="11" t="str">
        <f t="shared" si="23"/>
        <v>N/A</v>
      </c>
      <c r="E146" s="14">
        <v>2445.5</v>
      </c>
      <c r="F146" s="11" t="str">
        <f t="shared" si="24"/>
        <v>N/A</v>
      </c>
      <c r="G146" s="14">
        <v>1983.4516129000001</v>
      </c>
      <c r="H146" s="11" t="str">
        <f t="shared" si="25"/>
        <v>N/A</v>
      </c>
      <c r="I146" s="12">
        <v>-24.4</v>
      </c>
      <c r="J146" s="12">
        <v>-18.899999999999999</v>
      </c>
      <c r="K146" s="14" t="s">
        <v>213</v>
      </c>
      <c r="L146" s="9" t="str">
        <f t="shared" si="26"/>
        <v>N/A</v>
      </c>
    </row>
    <row r="147" spans="1:13" x14ac:dyDescent="0.2">
      <c r="A147" s="60" t="s">
        <v>410</v>
      </c>
      <c r="B147" s="14" t="s">
        <v>213</v>
      </c>
      <c r="C147" s="14">
        <v>127656</v>
      </c>
      <c r="D147" s="11" t="str">
        <f t="shared" ref="D147:D160" si="27">IF($B147="N/A","N/A",IF(C147&gt;10,"No",IF(C147&lt;-10,"No","Yes")))</f>
        <v>N/A</v>
      </c>
      <c r="E147" s="14">
        <v>59589</v>
      </c>
      <c r="F147" s="11" t="str">
        <f t="shared" ref="F147:F160" si="28">IF($B147="N/A","N/A",IF(E147&gt;10,"No",IF(E147&lt;-10,"No","Yes")))</f>
        <v>N/A</v>
      </c>
      <c r="G147" s="14">
        <v>64740</v>
      </c>
      <c r="H147" s="11" t="str">
        <f t="shared" ref="H147:H160" si="29">IF($B147="N/A","N/A",IF(G147&gt;10,"No",IF(G147&lt;-10,"No","Yes")))</f>
        <v>N/A</v>
      </c>
      <c r="I147" s="12">
        <v>-53.3</v>
      </c>
      <c r="J147" s="12">
        <v>8.6440000000000001</v>
      </c>
      <c r="K147" s="14" t="s">
        <v>213</v>
      </c>
      <c r="L147" s="9" t="str">
        <f t="shared" si="26"/>
        <v>N/A</v>
      </c>
    </row>
    <row r="148" spans="1:13" x14ac:dyDescent="0.2">
      <c r="A148" s="60" t="s">
        <v>1221</v>
      </c>
      <c r="B148" s="14" t="s">
        <v>213</v>
      </c>
      <c r="C148" s="14">
        <v>9819.6923076999992</v>
      </c>
      <c r="D148" s="11" t="str">
        <f t="shared" si="27"/>
        <v>N/A</v>
      </c>
      <c r="E148" s="14">
        <v>5417.1818181999997</v>
      </c>
      <c r="F148" s="11" t="str">
        <f t="shared" si="28"/>
        <v>N/A</v>
      </c>
      <c r="G148" s="14">
        <v>12948</v>
      </c>
      <c r="H148" s="11" t="str">
        <f t="shared" si="29"/>
        <v>N/A</v>
      </c>
      <c r="I148" s="12">
        <v>-44.8</v>
      </c>
      <c r="J148" s="12">
        <v>139</v>
      </c>
      <c r="K148" s="14" t="s">
        <v>213</v>
      </c>
      <c r="L148" s="9" t="str">
        <f t="shared" si="26"/>
        <v>N/A</v>
      </c>
    </row>
    <row r="149" spans="1:13" x14ac:dyDescent="0.2">
      <c r="A149" s="60" t="s">
        <v>411</v>
      </c>
      <c r="B149" s="14" t="s">
        <v>213</v>
      </c>
      <c r="C149" s="14">
        <v>5188809</v>
      </c>
      <c r="D149" s="11" t="str">
        <f t="shared" si="27"/>
        <v>N/A</v>
      </c>
      <c r="E149" s="14">
        <v>6988705</v>
      </c>
      <c r="F149" s="11" t="str">
        <f t="shared" si="28"/>
        <v>N/A</v>
      </c>
      <c r="G149" s="14">
        <v>8942462</v>
      </c>
      <c r="H149" s="11" t="str">
        <f t="shared" si="29"/>
        <v>N/A</v>
      </c>
      <c r="I149" s="12">
        <v>34.69</v>
      </c>
      <c r="J149" s="12">
        <v>27.96</v>
      </c>
      <c r="K149" s="14" t="s">
        <v>213</v>
      </c>
      <c r="L149" s="9" t="str">
        <f t="shared" si="26"/>
        <v>N/A</v>
      </c>
    </row>
    <row r="150" spans="1:13" x14ac:dyDescent="0.2">
      <c r="A150" s="60" t="s">
        <v>1222</v>
      </c>
      <c r="B150" s="14" t="s">
        <v>213</v>
      </c>
      <c r="C150" s="14">
        <v>202.26909133000001</v>
      </c>
      <c r="D150" s="11" t="str">
        <f t="shared" si="27"/>
        <v>N/A</v>
      </c>
      <c r="E150" s="14">
        <v>194.47101873</v>
      </c>
      <c r="F150" s="11" t="str">
        <f t="shared" si="28"/>
        <v>N/A</v>
      </c>
      <c r="G150" s="14">
        <v>178.16863581000001</v>
      </c>
      <c r="H150" s="11" t="str">
        <f t="shared" si="29"/>
        <v>N/A</v>
      </c>
      <c r="I150" s="12">
        <v>-3.86</v>
      </c>
      <c r="J150" s="12">
        <v>-8.3800000000000008</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3343716</v>
      </c>
      <c r="D153" s="11" t="str">
        <f t="shared" si="27"/>
        <v>N/A</v>
      </c>
      <c r="E153" s="14">
        <v>7927398</v>
      </c>
      <c r="F153" s="11" t="str">
        <f t="shared" si="28"/>
        <v>N/A</v>
      </c>
      <c r="G153" s="14">
        <v>7879697</v>
      </c>
      <c r="H153" s="11" t="str">
        <f t="shared" si="29"/>
        <v>N/A</v>
      </c>
      <c r="I153" s="12">
        <v>137.1</v>
      </c>
      <c r="J153" s="12">
        <v>-0.60199999999999998</v>
      </c>
      <c r="K153" s="14" t="s">
        <v>213</v>
      </c>
      <c r="L153" s="9" t="str">
        <f t="shared" si="26"/>
        <v>N/A</v>
      </c>
      <c r="M153" s="68"/>
    </row>
    <row r="154" spans="1:13" x14ac:dyDescent="0.2">
      <c r="A154" s="60" t="s">
        <v>1224</v>
      </c>
      <c r="B154" s="14" t="s">
        <v>213</v>
      </c>
      <c r="C154" s="14">
        <v>119418.42857</v>
      </c>
      <c r="D154" s="11" t="str">
        <f t="shared" si="27"/>
        <v>N/A</v>
      </c>
      <c r="E154" s="14">
        <v>52153.934211</v>
      </c>
      <c r="F154" s="11" t="str">
        <f t="shared" si="28"/>
        <v>N/A</v>
      </c>
      <c r="G154" s="14">
        <v>35177.21875</v>
      </c>
      <c r="H154" s="11" t="str">
        <f t="shared" si="29"/>
        <v>N/A</v>
      </c>
      <c r="I154" s="12">
        <v>-56.3</v>
      </c>
      <c r="J154" s="12">
        <v>-32.6</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11977</v>
      </c>
      <c r="D159" s="11" t="str">
        <f t="shared" si="27"/>
        <v>N/A</v>
      </c>
      <c r="E159" s="14">
        <v>208480</v>
      </c>
      <c r="F159" s="11" t="str">
        <f t="shared" si="28"/>
        <v>N/A</v>
      </c>
      <c r="G159" s="14">
        <v>328417</v>
      </c>
      <c r="H159" s="11" t="str">
        <f t="shared" si="29"/>
        <v>N/A</v>
      </c>
      <c r="I159" s="12">
        <v>1641</v>
      </c>
      <c r="J159" s="12">
        <v>57.53</v>
      </c>
      <c r="K159" s="14" t="s">
        <v>213</v>
      </c>
      <c r="L159" s="9" t="str">
        <f t="shared" ref="L159:L160" si="30">IF(J159="Div by 0", "N/A", IF(K159="N/A","N/A", IF(J159&gt;VALUE(MID(K159,1,2)), "No", IF(J159&lt;-1*VALUE(MID(K159,1,2)), "No", "Yes"))))</f>
        <v>N/A</v>
      </c>
    </row>
    <row r="160" spans="1:13" ht="25.5" x14ac:dyDescent="0.2">
      <c r="A160" s="60" t="s">
        <v>1227</v>
      </c>
      <c r="B160" s="14" t="s">
        <v>213</v>
      </c>
      <c r="C160" s="14">
        <v>0.51743206460000002</v>
      </c>
      <c r="D160" s="11" t="str">
        <f t="shared" si="27"/>
        <v>N/A</v>
      </c>
      <c r="E160" s="14">
        <v>7.7986009800999998</v>
      </c>
      <c r="F160" s="11" t="str">
        <f t="shared" si="28"/>
        <v>N/A</v>
      </c>
      <c r="G160" s="14">
        <v>13.164588929000001</v>
      </c>
      <c r="H160" s="11" t="str">
        <f t="shared" si="29"/>
        <v>N/A</v>
      </c>
      <c r="I160" s="12">
        <v>1407</v>
      </c>
      <c r="J160" s="12">
        <v>68.81</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1934.3400432000001</v>
      </c>
      <c r="D164" s="132" t="str">
        <f t="shared" ref="D164" si="31">IF($B164="N/A","N/A",IF(C164&gt;10,"No",IF(C164&lt;-10,"No","Yes")))</f>
        <v>N/A</v>
      </c>
      <c r="E164" s="131">
        <v>1929.9605727000001</v>
      </c>
      <c r="F164" s="132" t="str">
        <f t="shared" ref="F164" si="32">IF($B164="N/A","N/A",IF(E164&gt;10,"No",IF(E164&lt;-10,"No","Yes")))</f>
        <v>N/A</v>
      </c>
      <c r="G164" s="131">
        <v>1924.7413790000001</v>
      </c>
      <c r="H164" s="132" t="str">
        <f t="shared" ref="H164" si="33">IF($B164="N/A","N/A",IF(G164&gt;10,"No",IF(G164&lt;-10,"No","Yes")))</f>
        <v>N/A</v>
      </c>
      <c r="I164" s="133">
        <v>-0.22600000000000001</v>
      </c>
      <c r="J164" s="133">
        <v>-0.27</v>
      </c>
      <c r="K164" s="134" t="s">
        <v>739</v>
      </c>
      <c r="L164" s="135" t="str">
        <f>IF(J164="Div by 0", "N/A", IF(OR(J164="N/A",K164="N/A"),"N/A", IF(J164&gt;VALUE(MID(K164,1,2)), "No", IF(J164&lt;-1*VALUE(MID(K164,1,2)), "No", "Yes"))))</f>
        <v>Yes</v>
      </c>
      <c r="N164" s="69"/>
    </row>
    <row r="165" spans="1:16" x14ac:dyDescent="0.2">
      <c r="A165" s="60" t="s">
        <v>1229</v>
      </c>
      <c r="B165" s="14" t="s">
        <v>213</v>
      </c>
      <c r="C165" s="14">
        <v>1934.7230758000001</v>
      </c>
      <c r="D165" s="11" t="str">
        <f t="shared" ref="D165:D171" si="34">IF($B165="N/A","N/A",IF(C165&gt;10,"No",IF(C165&lt;-10,"No","Yes")))</f>
        <v>N/A</v>
      </c>
      <c r="E165" s="14">
        <v>1929.9395508</v>
      </c>
      <c r="F165" s="11" t="str">
        <f t="shared" ref="F165:F171" si="35">IF($B165="N/A","N/A",IF(E165&gt;10,"No",IF(E165&lt;-10,"No","Yes")))</f>
        <v>N/A</v>
      </c>
      <c r="G165" s="14">
        <v>1908.3057145</v>
      </c>
      <c r="H165" s="11" t="str">
        <f t="shared" ref="H165:H171" si="36">IF($B165="N/A","N/A",IF(G165&gt;10,"No",IF(G165&lt;-10,"No","Yes")))</f>
        <v>N/A</v>
      </c>
      <c r="I165" s="12">
        <v>-0.247</v>
      </c>
      <c r="J165" s="12">
        <v>-1.1200000000000001</v>
      </c>
      <c r="K165" s="47" t="s">
        <v>739</v>
      </c>
      <c r="L165" s="9" t="str">
        <f>IF(J165="Div by 0", "N/A", IF(OR(J165="N/A",K165="N/A"),"N/A", IF(J165&gt;VALUE(MID(K165,1,2)), "No", IF(J165&lt;-1*VALUE(MID(K165,1,2)), "No", "Yes"))))</f>
        <v>Yes</v>
      </c>
      <c r="N165" s="69"/>
    </row>
    <row r="166" spans="1:16" x14ac:dyDescent="0.2">
      <c r="A166" s="60" t="s">
        <v>1230</v>
      </c>
      <c r="B166" s="14" t="s">
        <v>213</v>
      </c>
      <c r="C166" s="14">
        <v>1559.5691056999999</v>
      </c>
      <c r="D166" s="11" t="str">
        <f t="shared" si="34"/>
        <v>N/A</v>
      </c>
      <c r="E166" s="14">
        <v>1933.5578330999999</v>
      </c>
      <c r="F166" s="11" t="str">
        <f t="shared" si="35"/>
        <v>N/A</v>
      </c>
      <c r="G166" s="14">
        <v>2694.5377276999998</v>
      </c>
      <c r="H166" s="11" t="str">
        <f t="shared" si="36"/>
        <v>N/A</v>
      </c>
      <c r="I166" s="12">
        <v>23.98</v>
      </c>
      <c r="J166" s="12">
        <v>39.36</v>
      </c>
      <c r="K166" s="47" t="s">
        <v>739</v>
      </c>
      <c r="L166" s="9" t="str">
        <f t="shared" ref="L166" si="37">IF(J166="Div by 0", "N/A", IF(OR(J166="N/A",K166="N/A"),"N/A", IF(J166&gt;VALUE(MID(K166,1,2)), "No", IF(J166&lt;-1*VALUE(MID(K166,1,2)), "No", "Yes"))))</f>
        <v>No</v>
      </c>
      <c r="O166" s="69"/>
      <c r="P166" s="69"/>
    </row>
    <row r="167" spans="1:16" s="69" customFormat="1" x14ac:dyDescent="0.2">
      <c r="A167" s="70" t="s">
        <v>733</v>
      </c>
      <c r="B167" s="14" t="s">
        <v>213</v>
      </c>
      <c r="C167" s="1" t="s">
        <v>213</v>
      </c>
      <c r="D167" s="11" t="str">
        <f t="shared" si="34"/>
        <v>N/A</v>
      </c>
      <c r="E167" s="1" t="s">
        <v>213</v>
      </c>
      <c r="F167" s="11" t="str">
        <f t="shared" si="35"/>
        <v>N/A</v>
      </c>
      <c r="G167" s="1">
        <v>14</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1.4104458E-3</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42</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v>3</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v>265765734.13999999</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794038</v>
      </c>
      <c r="D6" s="11" t="str">
        <f t="shared" ref="D6:D11" si="0">IF($B6="N/A","N/A",IF(C6&gt;10,"No",IF(C6&lt;-10,"No","Yes")))</f>
        <v>N/A</v>
      </c>
      <c r="E6" s="1">
        <v>839424</v>
      </c>
      <c r="F6" s="11" t="str">
        <f t="shared" ref="F6:F11" si="1">IF($B6="N/A","N/A",IF(E6&gt;10,"No",IF(E6&lt;-10,"No","Yes")))</f>
        <v>N/A</v>
      </c>
      <c r="G6" s="1">
        <v>889508</v>
      </c>
      <c r="H6" s="11" t="str">
        <f t="shared" ref="H6:H11" si="2">IF($B6="N/A","N/A",IF(G6&gt;10,"No",IF(G6&lt;-10,"No","Yes")))</f>
        <v>N/A</v>
      </c>
      <c r="I6" s="12">
        <v>5.7160000000000002</v>
      </c>
      <c r="J6" s="12">
        <v>5.9660000000000002</v>
      </c>
      <c r="K6" s="1" t="s">
        <v>739</v>
      </c>
      <c r="L6" s="9" t="str">
        <f t="shared" ref="L6:L14" si="3">IF(J6="Div by 0", "N/A", IF(K6="N/A","N/A", IF(J6&gt;VALUE(MID(K6,1,2)), "No", IF(J6&lt;-1*VALUE(MID(K6,1,2)), "No", "Yes"))))</f>
        <v>Yes</v>
      </c>
    </row>
    <row r="7" spans="1:12" x14ac:dyDescent="0.2">
      <c r="A7" s="18" t="s">
        <v>100</v>
      </c>
      <c r="B7" s="50" t="s">
        <v>213</v>
      </c>
      <c r="C7" s="1">
        <v>55384</v>
      </c>
      <c r="D7" s="11" t="str">
        <f t="shared" si="0"/>
        <v>N/A</v>
      </c>
      <c r="E7" s="1">
        <v>54947</v>
      </c>
      <c r="F7" s="11" t="str">
        <f t="shared" si="1"/>
        <v>N/A</v>
      </c>
      <c r="G7" s="1">
        <v>55237</v>
      </c>
      <c r="H7" s="11" t="str">
        <f t="shared" si="2"/>
        <v>N/A</v>
      </c>
      <c r="I7" s="12">
        <v>-0.78900000000000003</v>
      </c>
      <c r="J7" s="12">
        <v>0.52780000000000005</v>
      </c>
      <c r="K7" s="50" t="s">
        <v>739</v>
      </c>
      <c r="L7" s="9" t="str">
        <f t="shared" si="3"/>
        <v>Yes</v>
      </c>
    </row>
    <row r="8" spans="1:12" x14ac:dyDescent="0.2">
      <c r="A8" s="18" t="s">
        <v>101</v>
      </c>
      <c r="B8" s="50" t="s">
        <v>213</v>
      </c>
      <c r="C8" s="1">
        <v>115633</v>
      </c>
      <c r="D8" s="11" t="str">
        <f t="shared" si="0"/>
        <v>N/A</v>
      </c>
      <c r="E8" s="1">
        <v>119944</v>
      </c>
      <c r="F8" s="11" t="str">
        <f t="shared" si="1"/>
        <v>N/A</v>
      </c>
      <c r="G8" s="1">
        <v>120633</v>
      </c>
      <c r="H8" s="11" t="str">
        <f t="shared" si="2"/>
        <v>N/A</v>
      </c>
      <c r="I8" s="12">
        <v>3.7280000000000002</v>
      </c>
      <c r="J8" s="12">
        <v>0.57440000000000002</v>
      </c>
      <c r="K8" s="50" t="s">
        <v>739</v>
      </c>
      <c r="L8" s="9" t="str">
        <f t="shared" si="3"/>
        <v>Yes</v>
      </c>
    </row>
    <row r="9" spans="1:12" x14ac:dyDescent="0.2">
      <c r="A9" s="18" t="s">
        <v>104</v>
      </c>
      <c r="B9" s="50" t="s">
        <v>213</v>
      </c>
      <c r="C9" s="1">
        <v>520101</v>
      </c>
      <c r="D9" s="11" t="str">
        <f t="shared" si="0"/>
        <v>N/A</v>
      </c>
      <c r="E9" s="1">
        <v>548988</v>
      </c>
      <c r="F9" s="11" t="str">
        <f t="shared" si="1"/>
        <v>N/A</v>
      </c>
      <c r="G9" s="1">
        <v>572207</v>
      </c>
      <c r="H9" s="11" t="str">
        <f t="shared" si="2"/>
        <v>N/A</v>
      </c>
      <c r="I9" s="12">
        <v>5.5540000000000003</v>
      </c>
      <c r="J9" s="12">
        <v>4.2290000000000001</v>
      </c>
      <c r="K9" s="50" t="s">
        <v>739</v>
      </c>
      <c r="L9" s="9" t="str">
        <f t="shared" si="3"/>
        <v>Yes</v>
      </c>
    </row>
    <row r="10" spans="1:12" x14ac:dyDescent="0.2">
      <c r="A10" s="18" t="s">
        <v>105</v>
      </c>
      <c r="B10" s="50" t="s">
        <v>213</v>
      </c>
      <c r="C10" s="1">
        <v>102920</v>
      </c>
      <c r="D10" s="11" t="str">
        <f t="shared" si="0"/>
        <v>N/A</v>
      </c>
      <c r="E10" s="1">
        <v>115545</v>
      </c>
      <c r="F10" s="11" t="str">
        <f t="shared" si="1"/>
        <v>N/A</v>
      </c>
      <c r="G10" s="1">
        <v>141431</v>
      </c>
      <c r="H10" s="11" t="str">
        <f t="shared" si="2"/>
        <v>N/A</v>
      </c>
      <c r="I10" s="12">
        <v>12.27</v>
      </c>
      <c r="J10" s="12">
        <v>22.4</v>
      </c>
      <c r="K10" s="50" t="s">
        <v>739</v>
      </c>
      <c r="L10" s="9" t="str">
        <f t="shared" si="3"/>
        <v>Yes</v>
      </c>
    </row>
    <row r="11" spans="1:12" x14ac:dyDescent="0.2">
      <c r="A11" s="18" t="s">
        <v>77</v>
      </c>
      <c r="B11" s="1" t="s">
        <v>213</v>
      </c>
      <c r="C11" s="1">
        <v>629860.48</v>
      </c>
      <c r="D11" s="46" t="str">
        <f t="shared" si="0"/>
        <v>N/A</v>
      </c>
      <c r="E11" s="1">
        <v>680448.44</v>
      </c>
      <c r="F11" s="11" t="str">
        <f t="shared" si="1"/>
        <v>N/A</v>
      </c>
      <c r="G11" s="1">
        <v>696047.78</v>
      </c>
      <c r="H11" s="11" t="str">
        <f t="shared" si="2"/>
        <v>N/A</v>
      </c>
      <c r="I11" s="12">
        <v>8.032</v>
      </c>
      <c r="J11" s="12">
        <v>2.2930000000000001</v>
      </c>
      <c r="K11" s="1" t="s">
        <v>740</v>
      </c>
      <c r="L11" s="9" t="str">
        <f t="shared" si="3"/>
        <v>Yes</v>
      </c>
    </row>
    <row r="12" spans="1:12" x14ac:dyDescent="0.2">
      <c r="A12" s="18" t="s">
        <v>115</v>
      </c>
      <c r="B12" s="1" t="s">
        <v>213</v>
      </c>
      <c r="C12" s="1">
        <v>98570</v>
      </c>
      <c r="D12" s="1" t="s">
        <v>213</v>
      </c>
      <c r="E12" s="1">
        <v>100226</v>
      </c>
      <c r="F12" s="1" t="s">
        <v>213</v>
      </c>
      <c r="G12" s="1">
        <v>102747</v>
      </c>
      <c r="H12" s="1" t="s">
        <v>213</v>
      </c>
      <c r="I12" s="12">
        <v>1.68</v>
      </c>
      <c r="J12" s="12">
        <v>2.5150000000000001</v>
      </c>
      <c r="K12" s="1" t="s">
        <v>740</v>
      </c>
      <c r="L12" s="9" t="str">
        <f t="shared" si="3"/>
        <v>Yes</v>
      </c>
    </row>
    <row r="13" spans="1:12" x14ac:dyDescent="0.2">
      <c r="A13" s="18" t="s">
        <v>449</v>
      </c>
      <c r="B13" s="1" t="s">
        <v>213</v>
      </c>
      <c r="C13" s="1">
        <v>53311</v>
      </c>
      <c r="D13" s="1" t="s">
        <v>213</v>
      </c>
      <c r="E13" s="1">
        <v>53003</v>
      </c>
      <c r="F13" s="1" t="s">
        <v>213</v>
      </c>
      <c r="G13" s="1">
        <v>53127</v>
      </c>
      <c r="H13" s="1" t="s">
        <v>213</v>
      </c>
      <c r="I13" s="12">
        <v>-0.57799999999999996</v>
      </c>
      <c r="J13" s="12">
        <v>0.2339</v>
      </c>
      <c r="K13" s="1" t="s">
        <v>740</v>
      </c>
      <c r="L13" s="9" t="str">
        <f t="shared" si="3"/>
        <v>Yes</v>
      </c>
    </row>
    <row r="14" spans="1:12" x14ac:dyDescent="0.2">
      <c r="A14" s="18" t="s">
        <v>450</v>
      </c>
      <c r="B14" s="1" t="s">
        <v>213</v>
      </c>
      <c r="C14" s="1">
        <v>44637</v>
      </c>
      <c r="D14" s="1" t="s">
        <v>213</v>
      </c>
      <c r="E14" s="1">
        <v>46627</v>
      </c>
      <c r="F14" s="1" t="s">
        <v>213</v>
      </c>
      <c r="G14" s="1">
        <v>48802</v>
      </c>
      <c r="H14" s="1" t="s">
        <v>213</v>
      </c>
      <c r="I14" s="12">
        <v>4.4580000000000002</v>
      </c>
      <c r="J14" s="12">
        <v>4.665</v>
      </c>
      <c r="K14" s="1" t="s">
        <v>740</v>
      </c>
      <c r="L14" s="9" t="str">
        <f t="shared" si="3"/>
        <v>Yes</v>
      </c>
    </row>
    <row r="15" spans="1:12" x14ac:dyDescent="0.2">
      <c r="A15" s="4" t="s">
        <v>58</v>
      </c>
      <c r="B15" s="50" t="s">
        <v>213</v>
      </c>
      <c r="C15" s="14">
        <v>3578925693</v>
      </c>
      <c r="D15" s="11" t="str">
        <f t="shared" ref="D15:D20" si="4">IF($B15="N/A","N/A",IF(C15&gt;10,"No",IF(C15&lt;-10,"No","Yes")))</f>
        <v>N/A</v>
      </c>
      <c r="E15" s="14">
        <v>3639902913</v>
      </c>
      <c r="F15" s="11" t="str">
        <f t="shared" ref="F15:F20" si="5">IF($B15="N/A","N/A",IF(E15&gt;10,"No",IF(E15&lt;-10,"No","Yes")))</f>
        <v>N/A</v>
      </c>
      <c r="G15" s="14">
        <v>3694031114</v>
      </c>
      <c r="H15" s="11" t="str">
        <f t="shared" ref="H15:H20" si="6">IF($B15="N/A","N/A",IF(G15&gt;10,"No",IF(G15&lt;-10,"No","Yes")))</f>
        <v>N/A</v>
      </c>
      <c r="I15" s="12">
        <v>1.704</v>
      </c>
      <c r="J15" s="12">
        <v>1.4870000000000001</v>
      </c>
      <c r="K15" s="50" t="s">
        <v>739</v>
      </c>
      <c r="L15" s="9" t="str">
        <f t="shared" ref="L15:L20" si="7">IF(J15="Div by 0", "N/A", IF(K15="N/A","N/A", IF(J15&gt;VALUE(MID(K15,1,2)), "No", IF(J15&lt;-1*VALUE(MID(K15,1,2)), "No", "Yes"))))</f>
        <v>Yes</v>
      </c>
    </row>
    <row r="16" spans="1:12" x14ac:dyDescent="0.2">
      <c r="A16" s="4" t="s">
        <v>1133</v>
      </c>
      <c r="B16" s="50" t="s">
        <v>213</v>
      </c>
      <c r="C16" s="14">
        <v>4507.2473773000002</v>
      </c>
      <c r="D16" s="11" t="str">
        <f t="shared" si="4"/>
        <v>N/A</v>
      </c>
      <c r="E16" s="14">
        <v>4336.1911418</v>
      </c>
      <c r="F16" s="11" t="str">
        <f t="shared" si="5"/>
        <v>N/A</v>
      </c>
      <c r="G16" s="14">
        <v>4152.8925135999998</v>
      </c>
      <c r="H16" s="11" t="str">
        <f t="shared" si="6"/>
        <v>N/A</v>
      </c>
      <c r="I16" s="12">
        <v>-3.8</v>
      </c>
      <c r="J16" s="12">
        <v>-4.2300000000000004</v>
      </c>
      <c r="K16" s="50" t="s">
        <v>739</v>
      </c>
      <c r="L16" s="9" t="str">
        <f t="shared" si="7"/>
        <v>Yes</v>
      </c>
    </row>
    <row r="17" spans="1:12" x14ac:dyDescent="0.2">
      <c r="A17" s="4" t="s">
        <v>1233</v>
      </c>
      <c r="B17" s="50" t="s">
        <v>213</v>
      </c>
      <c r="C17" s="14">
        <v>11711.137783</v>
      </c>
      <c r="D17" s="11" t="str">
        <f t="shared" si="4"/>
        <v>N/A</v>
      </c>
      <c r="E17" s="14">
        <v>11193.495878</v>
      </c>
      <c r="F17" s="11" t="str">
        <f t="shared" si="5"/>
        <v>N/A</v>
      </c>
      <c r="G17" s="14">
        <v>10904.990387</v>
      </c>
      <c r="H17" s="11" t="str">
        <f t="shared" si="6"/>
        <v>N/A</v>
      </c>
      <c r="I17" s="12">
        <v>-4.42</v>
      </c>
      <c r="J17" s="12">
        <v>-2.58</v>
      </c>
      <c r="K17" s="50" t="s">
        <v>739</v>
      </c>
      <c r="L17" s="9" t="str">
        <f t="shared" si="7"/>
        <v>Yes</v>
      </c>
    </row>
    <row r="18" spans="1:12" x14ac:dyDescent="0.2">
      <c r="A18" s="4" t="s">
        <v>1234</v>
      </c>
      <c r="B18" s="50" t="s">
        <v>213</v>
      </c>
      <c r="C18" s="14">
        <v>12898.107625000001</v>
      </c>
      <c r="D18" s="11" t="str">
        <f t="shared" si="4"/>
        <v>N/A</v>
      </c>
      <c r="E18" s="14">
        <v>12455.967618000001</v>
      </c>
      <c r="F18" s="11" t="str">
        <f t="shared" si="5"/>
        <v>N/A</v>
      </c>
      <c r="G18" s="14">
        <v>12186.945065</v>
      </c>
      <c r="H18" s="11" t="str">
        <f t="shared" si="6"/>
        <v>N/A</v>
      </c>
      <c r="I18" s="12">
        <v>-3.43</v>
      </c>
      <c r="J18" s="12">
        <v>-2.16</v>
      </c>
      <c r="K18" s="50" t="s">
        <v>739</v>
      </c>
      <c r="L18" s="9" t="str">
        <f t="shared" si="7"/>
        <v>Yes</v>
      </c>
    </row>
    <row r="19" spans="1:12" x14ac:dyDescent="0.2">
      <c r="A19" s="4" t="s">
        <v>1235</v>
      </c>
      <c r="B19" s="50" t="s">
        <v>213</v>
      </c>
      <c r="C19" s="14">
        <v>2061.8851531</v>
      </c>
      <c r="D19" s="11" t="str">
        <f t="shared" si="4"/>
        <v>N/A</v>
      </c>
      <c r="E19" s="14">
        <v>2050.2954327000002</v>
      </c>
      <c r="F19" s="11" t="str">
        <f t="shared" si="5"/>
        <v>N/A</v>
      </c>
      <c r="G19" s="14">
        <v>2026.0322819999999</v>
      </c>
      <c r="H19" s="11" t="str">
        <f t="shared" si="6"/>
        <v>N/A</v>
      </c>
      <c r="I19" s="12">
        <v>-0.56200000000000006</v>
      </c>
      <c r="J19" s="12">
        <v>-1.18</v>
      </c>
      <c r="K19" s="50" t="s">
        <v>739</v>
      </c>
      <c r="L19" s="9" t="str">
        <f t="shared" si="7"/>
        <v>Yes</v>
      </c>
    </row>
    <row r="20" spans="1:12" x14ac:dyDescent="0.2">
      <c r="A20" s="4" t="s">
        <v>1236</v>
      </c>
      <c r="B20" s="50" t="s">
        <v>213</v>
      </c>
      <c r="C20" s="14">
        <v>3560.8300525</v>
      </c>
      <c r="D20" s="11" t="str">
        <f t="shared" si="4"/>
        <v>N/A</v>
      </c>
      <c r="E20" s="14">
        <v>3507.2718507999998</v>
      </c>
      <c r="F20" s="11" t="str">
        <f t="shared" si="5"/>
        <v>N/A</v>
      </c>
      <c r="G20" s="14">
        <v>3268.1276524</v>
      </c>
      <c r="H20" s="11" t="str">
        <f t="shared" si="6"/>
        <v>N/A</v>
      </c>
      <c r="I20" s="12">
        <v>-1.5</v>
      </c>
      <c r="J20" s="12">
        <v>-6.82</v>
      </c>
      <c r="K20" s="50" t="s">
        <v>739</v>
      </c>
      <c r="L20" s="9" t="str">
        <f t="shared" si="7"/>
        <v>Yes</v>
      </c>
    </row>
    <row r="21" spans="1:12" x14ac:dyDescent="0.2">
      <c r="A21" s="2" t="s">
        <v>1137</v>
      </c>
      <c r="B21" s="50" t="s">
        <v>213</v>
      </c>
      <c r="C21" s="14">
        <v>4596.1384940999997</v>
      </c>
      <c r="D21" s="11" t="str">
        <f t="shared" ref="D21:D22" si="8">IF($B21="N/A","N/A",IF(C21&gt;10,"No",IF(C21&lt;-10,"No","Yes")))</f>
        <v>N/A</v>
      </c>
      <c r="E21" s="14">
        <v>4433.5640653</v>
      </c>
      <c r="F21" s="11" t="str">
        <f t="shared" ref="F21:F22" si="9">IF($B21="N/A","N/A",IF(E21&gt;10,"No",IF(E21&lt;-10,"No","Yes")))</f>
        <v>N/A</v>
      </c>
      <c r="G21" s="14">
        <v>4218.4937044999997</v>
      </c>
      <c r="H21" s="11" t="str">
        <f t="shared" ref="H21:H22" si="10">IF($B21="N/A","N/A",IF(G21&gt;10,"No",IF(G21&lt;-10,"No","Yes")))</f>
        <v>N/A</v>
      </c>
      <c r="I21" s="12">
        <v>-3.54</v>
      </c>
      <c r="J21" s="12">
        <v>-4.8499999999999996</v>
      </c>
      <c r="K21" s="50" t="s">
        <v>739</v>
      </c>
      <c r="L21" s="9" t="str">
        <f>IF(J21="Div by 0", "N/A", IF(OR(J21="N/A",K21="N/A"),"N/A", IF(J21&gt;VALUE(MID(K21,1,2)), "No", IF(J21&lt;-1*VALUE(MID(K21,1,2)), "No", "Yes"))))</f>
        <v>Yes</v>
      </c>
    </row>
    <row r="22" spans="1:12" x14ac:dyDescent="0.2">
      <c r="A22" s="2" t="s">
        <v>1138</v>
      </c>
      <c r="B22" s="50" t="s">
        <v>213</v>
      </c>
      <c r="C22" s="14">
        <v>4391.1819791999997</v>
      </c>
      <c r="D22" s="11" t="str">
        <f t="shared" si="8"/>
        <v>N/A</v>
      </c>
      <c r="E22" s="14">
        <v>4210.7048881000001</v>
      </c>
      <c r="F22" s="11" t="str">
        <f t="shared" si="9"/>
        <v>N/A</v>
      </c>
      <c r="G22" s="14">
        <v>4067.6532412000001</v>
      </c>
      <c r="H22" s="11" t="str">
        <f t="shared" si="10"/>
        <v>N/A</v>
      </c>
      <c r="I22" s="12">
        <v>-4.1100000000000003</v>
      </c>
      <c r="J22" s="12">
        <v>-3.4</v>
      </c>
      <c r="K22" s="50" t="s">
        <v>739</v>
      </c>
      <c r="L22" s="9" t="str">
        <f>IF(J22="Div by 0", "N/A", IF(OR(J22="N/A",K22="N/A"),"N/A", IF(J22&gt;VALUE(MID(K22,1,2)), "No", IF(J22&lt;-1*VALUE(MID(K22,1,2)), "No", "Yes"))))</f>
        <v>Yes</v>
      </c>
    </row>
    <row r="23" spans="1:12" x14ac:dyDescent="0.2">
      <c r="A23" s="4" t="s">
        <v>1237</v>
      </c>
      <c r="B23" s="50" t="s">
        <v>213</v>
      </c>
      <c r="C23" s="14">
        <v>11417.110733</v>
      </c>
      <c r="D23" s="11" t="str">
        <f>IF($B23="N/A","N/A",IF(C23&gt;10,"No",IF(C23&lt;-10,"No","Yes")))</f>
        <v>N/A</v>
      </c>
      <c r="E23" s="14">
        <v>10753.003941000001</v>
      </c>
      <c r="F23" s="11" t="str">
        <f>IF($B23="N/A","N/A",IF(E23&gt;10,"No",IF(E23&lt;-10,"No","Yes")))</f>
        <v>N/A</v>
      </c>
      <c r="G23" s="14">
        <v>10371.63343</v>
      </c>
      <c r="H23" s="11" t="str">
        <f>IF($B23="N/A","N/A",IF(G23&gt;10,"No",IF(G23&lt;-10,"No","Yes")))</f>
        <v>N/A</v>
      </c>
      <c r="I23" s="12">
        <v>-5.82</v>
      </c>
      <c r="J23" s="12">
        <v>-3.55</v>
      </c>
      <c r="K23" s="50" t="s">
        <v>739</v>
      </c>
      <c r="L23" s="9" t="str">
        <f>IF(J23="Div by 0", "N/A", IF(K23="N/A","N/A", IF(J23&gt;VALUE(MID(K23,1,2)), "No", IF(J23&lt;-1*VALUE(MID(K23,1,2)), "No", "Yes"))))</f>
        <v>Yes</v>
      </c>
    </row>
    <row r="24" spans="1:12" x14ac:dyDescent="0.2">
      <c r="A24" s="4" t="s">
        <v>1238</v>
      </c>
      <c r="B24" s="50" t="s">
        <v>213</v>
      </c>
      <c r="C24" s="14">
        <v>11649.385942999999</v>
      </c>
      <c r="D24" s="11" t="str">
        <f>IF($B24="N/A","N/A",IF(C24&gt;10,"No",IF(C24&lt;-10,"No","Yes")))</f>
        <v>N/A</v>
      </c>
      <c r="E24" s="14">
        <v>11052.441975</v>
      </c>
      <c r="F24" s="11" t="str">
        <f>IF($B24="N/A","N/A",IF(E24&gt;10,"No",IF(E24&lt;-10,"No","Yes")))</f>
        <v>N/A</v>
      </c>
      <c r="G24" s="14">
        <v>10753.829352000001</v>
      </c>
      <c r="H24" s="11" t="str">
        <f>IF($B24="N/A","N/A",IF(G24&gt;10,"No",IF(G24&lt;-10,"No","Yes")))</f>
        <v>N/A</v>
      </c>
      <c r="I24" s="12">
        <v>-5.12</v>
      </c>
      <c r="J24" s="12">
        <v>-2.7</v>
      </c>
      <c r="K24" s="50" t="s">
        <v>739</v>
      </c>
      <c r="L24" s="9" t="str">
        <f>IF(J24="Div by 0", "N/A", IF(K24="N/A","N/A", IF(J24&gt;VALUE(MID(K24,1,2)), "No", IF(J24&lt;-1*VALUE(MID(K24,1,2)), "No", "Yes"))))</f>
        <v>Yes</v>
      </c>
    </row>
    <row r="25" spans="1:12" x14ac:dyDescent="0.2">
      <c r="A25" s="4" t="s">
        <v>1239</v>
      </c>
      <c r="B25" s="50" t="s">
        <v>213</v>
      </c>
      <c r="C25" s="14">
        <v>11215.366309999999</v>
      </c>
      <c r="D25" s="11" t="str">
        <f>IF($B25="N/A","N/A",IF(C25&gt;10,"No",IF(C25&lt;-10,"No","Yes")))</f>
        <v>N/A</v>
      </c>
      <c r="E25" s="14">
        <v>10467.846119</v>
      </c>
      <c r="F25" s="11" t="str">
        <f>IF($B25="N/A","N/A",IF(E25&gt;10,"No",IF(E25&lt;-10,"No","Yes")))</f>
        <v>N/A</v>
      </c>
      <c r="G25" s="14">
        <v>10042.360149</v>
      </c>
      <c r="H25" s="11" t="str">
        <f>IF($B25="N/A","N/A",IF(G25&gt;10,"No",IF(G25&lt;-10,"No","Yes")))</f>
        <v>N/A</v>
      </c>
      <c r="I25" s="12">
        <v>-6.67</v>
      </c>
      <c r="J25" s="12">
        <v>-4.0599999999999996</v>
      </c>
      <c r="K25" s="50" t="s">
        <v>739</v>
      </c>
      <c r="L25" s="9" t="str">
        <f>IF(J25="Div by 0", "N/A", IF(K25="N/A","N/A", IF(J25&gt;VALUE(MID(K25,1,2)), "No", IF(J25&lt;-1*VALUE(MID(K25,1,2)), "No", "Yes"))))</f>
        <v>Yes</v>
      </c>
    </row>
    <row r="26" spans="1:12" x14ac:dyDescent="0.2">
      <c r="A26" s="4" t="s">
        <v>1240</v>
      </c>
      <c r="B26" s="50" t="s">
        <v>213</v>
      </c>
      <c r="C26" s="14">
        <v>11124.513208</v>
      </c>
      <c r="D26" s="11" t="str">
        <f t="shared" ref="D26:D27" si="11">IF($B26="N/A","N/A",IF(C26&gt;10,"No",IF(C26&lt;-10,"No","Yes")))</f>
        <v>N/A</v>
      </c>
      <c r="E26" s="14">
        <v>10480.957903</v>
      </c>
      <c r="F26" s="11" t="str">
        <f t="shared" ref="F26:F30" si="12">IF($B26="N/A","N/A",IF(E26&gt;10,"No",IF(E26&lt;-10,"No","Yes")))</f>
        <v>N/A</v>
      </c>
      <c r="G26" s="14">
        <v>10054.864872</v>
      </c>
      <c r="H26" s="11" t="str">
        <f t="shared" ref="H26:H27" si="13">IF($B26="N/A","N/A",IF(G26&gt;10,"No",IF(G26&lt;-10,"No","Yes")))</f>
        <v>N/A</v>
      </c>
      <c r="I26" s="12">
        <v>-5.79</v>
      </c>
      <c r="J26" s="12">
        <v>-4.07</v>
      </c>
      <c r="K26" s="50" t="s">
        <v>739</v>
      </c>
      <c r="L26" s="9" t="str">
        <f>IF(J26="Div by 0", "N/A", IF(OR(J26="N/A",K26="N/A"),"N/A", IF(J26&gt;VALUE(MID(K26,1,2)), "No", IF(J26&lt;-1*VALUE(MID(K26,1,2)), "No", "Yes"))))</f>
        <v>Yes</v>
      </c>
    </row>
    <row r="27" spans="1:12" x14ac:dyDescent="0.2">
      <c r="A27" s="4" t="s">
        <v>1241</v>
      </c>
      <c r="B27" s="50" t="s">
        <v>213</v>
      </c>
      <c r="C27" s="14">
        <v>11947.422877000001</v>
      </c>
      <c r="D27" s="11" t="str">
        <f t="shared" si="11"/>
        <v>N/A</v>
      </c>
      <c r="E27" s="14">
        <v>11240.501226</v>
      </c>
      <c r="F27" s="11" t="str">
        <f t="shared" si="12"/>
        <v>N/A</v>
      </c>
      <c r="G27" s="14">
        <v>10933.94382</v>
      </c>
      <c r="H27" s="11" t="str">
        <f t="shared" si="13"/>
        <v>N/A</v>
      </c>
      <c r="I27" s="12">
        <v>-5.92</v>
      </c>
      <c r="J27" s="12">
        <v>-2.73</v>
      </c>
      <c r="K27" s="50" t="s">
        <v>739</v>
      </c>
      <c r="L27" s="9" t="str">
        <f>IF(J27="Div by 0", "N/A", IF(OR(J27="N/A",K27="N/A"),"N/A", IF(J27&gt;VALUE(MID(K27,1,2)), "No", IF(J27&lt;-1*VALUE(MID(K27,1,2)), "No", "Yes"))))</f>
        <v>Yes</v>
      </c>
    </row>
    <row r="28" spans="1:12" x14ac:dyDescent="0.2">
      <c r="A28" s="60" t="s">
        <v>1242</v>
      </c>
      <c r="B28" s="14" t="s">
        <v>213</v>
      </c>
      <c r="C28" s="14">
        <v>1934.3560998999999</v>
      </c>
      <c r="D28" s="11" t="str">
        <f t="shared" ref="D28:D30" si="14">IF($B28="N/A","N/A",IF(C28&gt;10,"No",IF(C28&lt;-10,"No","Yes")))</f>
        <v>N/A</v>
      </c>
      <c r="E28" s="14">
        <v>1929.9769899</v>
      </c>
      <c r="F28" s="11" t="str">
        <f t="shared" si="12"/>
        <v>N/A</v>
      </c>
      <c r="G28" s="14">
        <v>1924.7588272999999</v>
      </c>
      <c r="H28" s="11" t="str">
        <f t="shared" ref="H28:H30" si="15">IF($B28="N/A","N/A",IF(G28&gt;10,"No",IF(G28&lt;-10,"No","Yes")))</f>
        <v>N/A</v>
      </c>
      <c r="I28" s="12">
        <v>-0.22600000000000001</v>
      </c>
      <c r="J28" s="12">
        <v>-0.27</v>
      </c>
      <c r="K28" s="47" t="s">
        <v>739</v>
      </c>
      <c r="L28" s="9" t="str">
        <f>IF(J28="Div by 0", "N/A", IF(OR(J28="N/A",K28="N/A"),"N/A", IF(J28&gt;VALUE(MID(K28,1,2)), "No", IF(J28&lt;-1*VALUE(MID(K28,1,2)), "No", "Yes"))))</f>
        <v>Yes</v>
      </c>
    </row>
    <row r="29" spans="1:12" x14ac:dyDescent="0.2">
      <c r="A29" s="60" t="s">
        <v>1243</v>
      </c>
      <c r="B29" s="14" t="s">
        <v>213</v>
      </c>
      <c r="C29" s="14">
        <v>1934.7391521</v>
      </c>
      <c r="D29" s="11" t="str">
        <f t="shared" si="14"/>
        <v>N/A</v>
      </c>
      <c r="E29" s="14">
        <v>1929.9560638</v>
      </c>
      <c r="F29" s="11" t="str">
        <f t="shared" si="12"/>
        <v>N/A</v>
      </c>
      <c r="G29" s="14">
        <v>1908.3233832000001</v>
      </c>
      <c r="H29" s="11" t="str">
        <f t="shared" si="15"/>
        <v>N/A</v>
      </c>
      <c r="I29" s="12">
        <v>-0.247</v>
      </c>
      <c r="J29" s="12">
        <v>-1.1200000000000001</v>
      </c>
      <c r="K29" s="47" t="s">
        <v>739</v>
      </c>
      <c r="L29" s="9" t="str">
        <f t="shared" ref="L29:L30" si="16">IF(J29="Div by 0", "N/A", IF(OR(J29="N/A",K29="N/A"),"N/A", IF(J29&gt;VALUE(MID(K29,1,2)), "No", IF(J29&lt;-1*VALUE(MID(K29,1,2)), "No", "Yes"))))</f>
        <v>Yes</v>
      </c>
    </row>
    <row r="30" spans="1:12" x14ac:dyDescent="0.2">
      <c r="A30" s="60" t="s">
        <v>1244</v>
      </c>
      <c r="B30" s="14" t="s">
        <v>213</v>
      </c>
      <c r="C30" s="14">
        <v>1559.5691056999999</v>
      </c>
      <c r="D30" s="11" t="str">
        <f t="shared" si="14"/>
        <v>N/A</v>
      </c>
      <c r="E30" s="14">
        <v>1933.5578330999999</v>
      </c>
      <c r="F30" s="11" t="str">
        <f t="shared" si="12"/>
        <v>N/A</v>
      </c>
      <c r="G30" s="14">
        <v>2694.5377276999998</v>
      </c>
      <c r="H30" s="11" t="str">
        <f t="shared" si="15"/>
        <v>N/A</v>
      </c>
      <c r="I30" s="12">
        <v>23.98</v>
      </c>
      <c r="J30" s="12">
        <v>39.36</v>
      </c>
      <c r="K30" s="47" t="s">
        <v>739</v>
      </c>
      <c r="L30" s="9" t="str">
        <f t="shared" si="16"/>
        <v>No</v>
      </c>
    </row>
    <row r="31" spans="1:12" x14ac:dyDescent="0.2">
      <c r="A31" s="48" t="s">
        <v>2</v>
      </c>
      <c r="B31" s="37" t="s">
        <v>213</v>
      </c>
      <c r="C31" s="13">
        <v>93.147557169999999</v>
      </c>
      <c r="D31" s="46" t="str">
        <f t="shared" ref="D31:D69" si="17">IF($B31="N/A","N/A",IF(C31&gt;10,"No",IF(C31&lt;-10,"No","Yes")))</f>
        <v>N/A</v>
      </c>
      <c r="E31" s="13">
        <v>92.490207570999999</v>
      </c>
      <c r="F31" s="46" t="str">
        <f t="shared" ref="F31:F69" si="18">IF($B31="N/A","N/A",IF(E31&gt;10,"No",IF(E31&lt;-10,"No","Yes")))</f>
        <v>N/A</v>
      </c>
      <c r="G31" s="13">
        <v>95.967883369000006</v>
      </c>
      <c r="H31" s="46" t="str">
        <f t="shared" ref="H31:H69" si="19">IF($B31="N/A","N/A",IF(G31&gt;10,"No",IF(G31&lt;-10,"No","Yes")))</f>
        <v>N/A</v>
      </c>
      <c r="I31" s="12">
        <v>-0.70599999999999996</v>
      </c>
      <c r="J31" s="12">
        <v>3.76</v>
      </c>
      <c r="K31" s="47" t="s">
        <v>739</v>
      </c>
      <c r="L31" s="9" t="str">
        <f t="shared" ref="L31:L99" si="20">IF(J31="Div by 0", "N/A", IF(K31="N/A","N/A", IF(J31&gt;VALUE(MID(K31,1,2)), "No", IF(J31&lt;-1*VALUE(MID(K31,1,2)), "No", "Yes"))))</f>
        <v>Yes</v>
      </c>
    </row>
    <row r="32" spans="1:12" x14ac:dyDescent="0.2">
      <c r="A32" s="48" t="s">
        <v>22</v>
      </c>
      <c r="B32" s="37" t="s">
        <v>213</v>
      </c>
      <c r="C32" s="1">
        <v>739627</v>
      </c>
      <c r="D32" s="46" t="str">
        <f t="shared" si="17"/>
        <v>N/A</v>
      </c>
      <c r="E32" s="1">
        <v>776385</v>
      </c>
      <c r="F32" s="46" t="str">
        <f t="shared" si="18"/>
        <v>N/A</v>
      </c>
      <c r="G32" s="1">
        <v>853642</v>
      </c>
      <c r="H32" s="46" t="str">
        <f t="shared" si="19"/>
        <v>N/A</v>
      </c>
      <c r="I32" s="12">
        <v>4.97</v>
      </c>
      <c r="J32" s="12">
        <v>9.9510000000000005</v>
      </c>
      <c r="K32" s="47" t="s">
        <v>739</v>
      </c>
      <c r="L32" s="9" t="str">
        <f t="shared" si="20"/>
        <v>Yes</v>
      </c>
    </row>
    <row r="33" spans="1:12" x14ac:dyDescent="0.2">
      <c r="A33" s="48" t="s">
        <v>451</v>
      </c>
      <c r="B33" s="50" t="s">
        <v>213</v>
      </c>
      <c r="C33" s="1">
        <v>53266</v>
      </c>
      <c r="D33" s="1" t="str">
        <f t="shared" si="17"/>
        <v>N/A</v>
      </c>
      <c r="E33" s="1">
        <v>49292</v>
      </c>
      <c r="F33" s="1" t="str">
        <f t="shared" si="18"/>
        <v>N/A</v>
      </c>
      <c r="G33" s="1">
        <v>52492</v>
      </c>
      <c r="H33" s="11" t="str">
        <f t="shared" si="19"/>
        <v>N/A</v>
      </c>
      <c r="I33" s="12">
        <v>-7.46</v>
      </c>
      <c r="J33" s="12">
        <v>6.492</v>
      </c>
      <c r="K33" s="50" t="s">
        <v>739</v>
      </c>
      <c r="L33" s="9" t="str">
        <f t="shared" si="20"/>
        <v>Yes</v>
      </c>
    </row>
    <row r="34" spans="1:12" x14ac:dyDescent="0.2">
      <c r="A34" s="48" t="s">
        <v>1245</v>
      </c>
      <c r="B34" s="5" t="s">
        <v>213</v>
      </c>
      <c r="C34" s="1">
        <v>15313</v>
      </c>
      <c r="D34" s="9" t="str">
        <f t="shared" ref="D34:D38" si="21">IF($B34="N/A","N/A",IF(C34&lt;0,"No","Yes"))</f>
        <v>N/A</v>
      </c>
      <c r="E34" s="1">
        <v>15434</v>
      </c>
      <c r="F34" s="9" t="str">
        <f t="shared" ref="F34:F38" si="22">IF($B34="N/A","N/A",IF(E34&lt;0,"No","Yes"))</f>
        <v>N/A</v>
      </c>
      <c r="G34" s="1">
        <v>15090</v>
      </c>
      <c r="H34" s="9" t="str">
        <f t="shared" ref="H34:H38" si="23">IF($B34="N/A","N/A",IF(G34&lt;0,"No","Yes"))</f>
        <v>N/A</v>
      </c>
      <c r="I34" s="12">
        <v>0.79020000000000001</v>
      </c>
      <c r="J34" s="12">
        <v>-2.23</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14077</v>
      </c>
      <c r="D36" s="9" t="str">
        <f t="shared" si="21"/>
        <v>N/A</v>
      </c>
      <c r="E36" s="1">
        <v>14749</v>
      </c>
      <c r="F36" s="9" t="str">
        <f t="shared" si="22"/>
        <v>N/A</v>
      </c>
      <c r="G36" s="1">
        <v>15794</v>
      </c>
      <c r="H36" s="9" t="str">
        <f t="shared" si="23"/>
        <v>N/A</v>
      </c>
      <c r="I36" s="12">
        <v>4.774</v>
      </c>
      <c r="J36" s="12">
        <v>7.085</v>
      </c>
      <c r="K36" s="1" t="s">
        <v>739</v>
      </c>
      <c r="L36" s="9" t="str">
        <f t="shared" si="20"/>
        <v>Yes</v>
      </c>
    </row>
    <row r="37" spans="1:12" x14ac:dyDescent="0.2">
      <c r="A37" s="48" t="s">
        <v>1248</v>
      </c>
      <c r="B37" s="5" t="s">
        <v>213</v>
      </c>
      <c r="C37" s="1">
        <v>23876</v>
      </c>
      <c r="D37" s="9" t="str">
        <f t="shared" si="21"/>
        <v>N/A</v>
      </c>
      <c r="E37" s="1">
        <v>19109</v>
      </c>
      <c r="F37" s="9" t="str">
        <f t="shared" si="22"/>
        <v>N/A</v>
      </c>
      <c r="G37" s="1">
        <v>21608</v>
      </c>
      <c r="H37" s="9" t="str">
        <f t="shared" si="23"/>
        <v>N/A</v>
      </c>
      <c r="I37" s="12">
        <v>-20</v>
      </c>
      <c r="J37" s="12">
        <v>13.08</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104926</v>
      </c>
      <c r="D39" s="1" t="str">
        <f t="shared" si="17"/>
        <v>N/A</v>
      </c>
      <c r="E39" s="1">
        <v>108484</v>
      </c>
      <c r="F39" s="1" t="str">
        <f t="shared" si="18"/>
        <v>N/A</v>
      </c>
      <c r="G39" s="1">
        <v>111296</v>
      </c>
      <c r="H39" s="11" t="str">
        <f t="shared" si="19"/>
        <v>N/A</v>
      </c>
      <c r="I39" s="12">
        <v>3.391</v>
      </c>
      <c r="J39" s="12">
        <v>2.5920000000000001</v>
      </c>
      <c r="K39" s="50" t="s">
        <v>739</v>
      </c>
      <c r="L39" s="9" t="str">
        <f t="shared" si="20"/>
        <v>Yes</v>
      </c>
    </row>
    <row r="40" spans="1:12" x14ac:dyDescent="0.2">
      <c r="A40" s="48" t="s">
        <v>1250</v>
      </c>
      <c r="B40" s="5" t="s">
        <v>213</v>
      </c>
      <c r="C40" s="1">
        <v>70766</v>
      </c>
      <c r="D40" s="9" t="str">
        <f t="shared" ref="D40:D45" si="24">IF($B40="N/A","N/A",IF(C40&lt;0,"No","Yes"))</f>
        <v>N/A</v>
      </c>
      <c r="E40" s="1">
        <v>74648</v>
      </c>
      <c r="F40" s="9" t="str">
        <f t="shared" ref="F40:F45" si="25">IF($B40="N/A","N/A",IF(E40&lt;0,"No","Yes"))</f>
        <v>N/A</v>
      </c>
      <c r="G40" s="1">
        <v>75955</v>
      </c>
      <c r="H40" s="9" t="str">
        <f t="shared" ref="H40:H45" si="26">IF($B40="N/A","N/A",IF(G40&lt;0,"No","Yes"))</f>
        <v>N/A</v>
      </c>
      <c r="I40" s="12">
        <v>5.4859999999999998</v>
      </c>
      <c r="J40" s="12">
        <v>1.7509999999999999</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19459</v>
      </c>
      <c r="D42" s="9" t="str">
        <f t="shared" si="24"/>
        <v>N/A</v>
      </c>
      <c r="E42" s="1">
        <v>21807</v>
      </c>
      <c r="F42" s="9" t="str">
        <f t="shared" si="25"/>
        <v>N/A</v>
      </c>
      <c r="G42" s="1">
        <v>23619</v>
      </c>
      <c r="H42" s="9" t="str">
        <f t="shared" si="26"/>
        <v>N/A</v>
      </c>
      <c r="I42" s="12">
        <v>12.07</v>
      </c>
      <c r="J42" s="12">
        <v>8.3089999999999993</v>
      </c>
      <c r="K42" s="1" t="s">
        <v>739</v>
      </c>
      <c r="L42" s="9" t="str">
        <f t="shared" si="20"/>
        <v>Yes</v>
      </c>
    </row>
    <row r="43" spans="1:12" x14ac:dyDescent="0.2">
      <c r="A43" s="48" t="s">
        <v>1253</v>
      </c>
      <c r="B43" s="5" t="s">
        <v>213</v>
      </c>
      <c r="C43" s="1">
        <v>5061</v>
      </c>
      <c r="D43" s="9" t="str">
        <f t="shared" si="24"/>
        <v>N/A</v>
      </c>
      <c r="E43" s="1">
        <v>4286</v>
      </c>
      <c r="F43" s="9" t="str">
        <f t="shared" si="25"/>
        <v>N/A</v>
      </c>
      <c r="G43" s="1">
        <v>2991</v>
      </c>
      <c r="H43" s="9" t="str">
        <f t="shared" si="26"/>
        <v>N/A</v>
      </c>
      <c r="I43" s="12">
        <v>-15.3</v>
      </c>
      <c r="J43" s="12">
        <v>-30.2</v>
      </c>
      <c r="K43" s="1" t="s">
        <v>739</v>
      </c>
      <c r="L43" s="9" t="str">
        <f t="shared" si="20"/>
        <v>No</v>
      </c>
    </row>
    <row r="44" spans="1:12" x14ac:dyDescent="0.2">
      <c r="A44" s="48" t="s">
        <v>1254</v>
      </c>
      <c r="B44" s="5" t="s">
        <v>213</v>
      </c>
      <c r="C44" s="1">
        <v>9638</v>
      </c>
      <c r="D44" s="9" t="str">
        <f t="shared" si="24"/>
        <v>N/A</v>
      </c>
      <c r="E44" s="1">
        <v>7736</v>
      </c>
      <c r="F44" s="9" t="str">
        <f t="shared" si="25"/>
        <v>N/A</v>
      </c>
      <c r="G44" s="1">
        <v>8685</v>
      </c>
      <c r="H44" s="9" t="str">
        <f t="shared" si="26"/>
        <v>N/A</v>
      </c>
      <c r="I44" s="12">
        <v>-19.7</v>
      </c>
      <c r="J44" s="12">
        <v>12.27</v>
      </c>
      <c r="K44" s="1" t="s">
        <v>739</v>
      </c>
      <c r="L44" s="9" t="str">
        <f t="shared" si="20"/>
        <v>Yes</v>
      </c>
    </row>
    <row r="45" spans="1:12" x14ac:dyDescent="0.2">
      <c r="A45" s="48" t="s">
        <v>1255</v>
      </c>
      <c r="B45" s="5" t="s">
        <v>213</v>
      </c>
      <c r="C45" s="1">
        <v>11</v>
      </c>
      <c r="D45" s="9" t="str">
        <f t="shared" si="24"/>
        <v>N/A</v>
      </c>
      <c r="E45" s="1">
        <v>11</v>
      </c>
      <c r="F45" s="9" t="str">
        <f t="shared" si="25"/>
        <v>N/A</v>
      </c>
      <c r="G45" s="1">
        <v>46</v>
      </c>
      <c r="H45" s="9" t="str">
        <f t="shared" si="26"/>
        <v>N/A</v>
      </c>
      <c r="I45" s="12">
        <v>250</v>
      </c>
      <c r="J45" s="12">
        <v>557.1</v>
      </c>
      <c r="K45" s="1" t="s">
        <v>739</v>
      </c>
      <c r="L45" s="9" t="str">
        <f t="shared" si="20"/>
        <v>No</v>
      </c>
    </row>
    <row r="46" spans="1:12" x14ac:dyDescent="0.2">
      <c r="A46" s="48" t="s">
        <v>453</v>
      </c>
      <c r="B46" s="50" t="s">
        <v>213</v>
      </c>
      <c r="C46" s="1">
        <v>501911</v>
      </c>
      <c r="D46" s="1" t="str">
        <f t="shared" si="17"/>
        <v>N/A</v>
      </c>
      <c r="E46" s="1">
        <v>532677</v>
      </c>
      <c r="F46" s="1" t="str">
        <f t="shared" si="18"/>
        <v>N/A</v>
      </c>
      <c r="G46" s="1">
        <v>558863</v>
      </c>
      <c r="H46" s="11" t="str">
        <f t="shared" si="19"/>
        <v>N/A</v>
      </c>
      <c r="I46" s="12">
        <v>6.13</v>
      </c>
      <c r="J46" s="12">
        <v>4.9160000000000004</v>
      </c>
      <c r="K46" s="50" t="s">
        <v>739</v>
      </c>
      <c r="L46" s="9" t="str">
        <f t="shared" si="20"/>
        <v>Yes</v>
      </c>
    </row>
    <row r="47" spans="1:12" x14ac:dyDescent="0.2">
      <c r="A47" s="48" t="s">
        <v>1256</v>
      </c>
      <c r="B47" s="5" t="s">
        <v>213</v>
      </c>
      <c r="C47" s="1">
        <v>68643</v>
      </c>
      <c r="D47" s="9" t="str">
        <f t="shared" ref="D47:D53" si="27">IF($B47="N/A","N/A",IF(C47&lt;0,"No","Yes"))</f>
        <v>N/A</v>
      </c>
      <c r="E47" s="1">
        <v>92737</v>
      </c>
      <c r="F47" s="9" t="str">
        <f t="shared" ref="F47:F53" si="28">IF($B47="N/A","N/A",IF(E47&lt;0,"No","Yes"))</f>
        <v>N/A</v>
      </c>
      <c r="G47" s="1">
        <v>48184</v>
      </c>
      <c r="H47" s="9" t="str">
        <f t="shared" ref="H47:H53" si="29">IF($B47="N/A","N/A",IF(G47&lt;0,"No","Yes"))</f>
        <v>N/A</v>
      </c>
      <c r="I47" s="12">
        <v>35.1</v>
      </c>
      <c r="J47" s="12">
        <v>-48</v>
      </c>
      <c r="K47" s="1" t="s">
        <v>739</v>
      </c>
      <c r="L47" s="9" t="str">
        <f t="shared" si="20"/>
        <v>No</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421396</v>
      </c>
      <c r="D50" s="9" t="str">
        <f t="shared" si="27"/>
        <v>N/A</v>
      </c>
      <c r="E50" s="1">
        <v>428517</v>
      </c>
      <c r="F50" s="9" t="str">
        <f t="shared" si="28"/>
        <v>N/A</v>
      </c>
      <c r="G50" s="1">
        <v>499888</v>
      </c>
      <c r="H50" s="9" t="str">
        <f t="shared" si="29"/>
        <v>N/A</v>
      </c>
      <c r="I50" s="12">
        <v>1.69</v>
      </c>
      <c r="J50" s="12">
        <v>16.66</v>
      </c>
      <c r="K50" s="1" t="s">
        <v>739</v>
      </c>
      <c r="L50" s="9" t="str">
        <f t="shared" si="20"/>
        <v>Yes</v>
      </c>
    </row>
    <row r="51" spans="1:12" x14ac:dyDescent="0.2">
      <c r="A51" s="48" t="s">
        <v>1260</v>
      </c>
      <c r="B51" s="5" t="s">
        <v>213</v>
      </c>
      <c r="C51" s="1">
        <v>1808</v>
      </c>
      <c r="D51" s="9" t="str">
        <f t="shared" si="27"/>
        <v>N/A</v>
      </c>
      <c r="E51" s="1">
        <v>2295</v>
      </c>
      <c r="F51" s="9" t="str">
        <f t="shared" si="28"/>
        <v>N/A</v>
      </c>
      <c r="G51" s="1">
        <v>2060</v>
      </c>
      <c r="H51" s="9" t="str">
        <f t="shared" si="29"/>
        <v>N/A</v>
      </c>
      <c r="I51" s="12">
        <v>26.94</v>
      </c>
      <c r="J51" s="12">
        <v>-10.199999999999999</v>
      </c>
      <c r="K51" s="1" t="s">
        <v>739</v>
      </c>
      <c r="L51" s="9" t="str">
        <f t="shared" si="20"/>
        <v>Yes</v>
      </c>
    </row>
    <row r="52" spans="1:12" x14ac:dyDescent="0.2">
      <c r="A52" s="48" t="s">
        <v>1261</v>
      </c>
      <c r="B52" s="5" t="s">
        <v>213</v>
      </c>
      <c r="C52" s="1">
        <v>10063</v>
      </c>
      <c r="D52" s="9" t="str">
        <f t="shared" si="27"/>
        <v>N/A</v>
      </c>
      <c r="E52" s="1">
        <v>9121</v>
      </c>
      <c r="F52" s="9" t="str">
        <f t="shared" si="28"/>
        <v>N/A</v>
      </c>
      <c r="G52" s="1">
        <v>8730</v>
      </c>
      <c r="H52" s="9" t="str">
        <f t="shared" si="29"/>
        <v>N/A</v>
      </c>
      <c r="I52" s="12">
        <v>-9.36</v>
      </c>
      <c r="J52" s="12">
        <v>-4.29</v>
      </c>
      <c r="K52" s="1" t="s">
        <v>739</v>
      </c>
      <c r="L52" s="9" t="str">
        <f t="shared" si="20"/>
        <v>Yes</v>
      </c>
    </row>
    <row r="53" spans="1:12" x14ac:dyDescent="0.2">
      <c r="A53" s="48" t="s">
        <v>1262</v>
      </c>
      <c r="B53" s="5" t="s">
        <v>213</v>
      </c>
      <c r="C53" s="1">
        <v>11</v>
      </c>
      <c r="D53" s="9" t="str">
        <f t="shared" si="27"/>
        <v>N/A</v>
      </c>
      <c r="E53" s="1">
        <v>11</v>
      </c>
      <c r="F53" s="9" t="str">
        <f t="shared" si="28"/>
        <v>N/A</v>
      </c>
      <c r="G53" s="1">
        <v>11</v>
      </c>
      <c r="H53" s="9" t="str">
        <f t="shared" si="29"/>
        <v>N/A</v>
      </c>
      <c r="I53" s="12">
        <v>600</v>
      </c>
      <c r="J53" s="12">
        <v>-85.7</v>
      </c>
      <c r="K53" s="1" t="s">
        <v>739</v>
      </c>
      <c r="L53" s="9" t="str">
        <f t="shared" si="20"/>
        <v>No</v>
      </c>
    </row>
    <row r="54" spans="1:12" x14ac:dyDescent="0.2">
      <c r="A54" s="48" t="s">
        <v>454</v>
      </c>
      <c r="B54" s="50" t="s">
        <v>213</v>
      </c>
      <c r="C54" s="1">
        <v>79524</v>
      </c>
      <c r="D54" s="1" t="str">
        <f t="shared" si="17"/>
        <v>N/A</v>
      </c>
      <c r="E54" s="1">
        <v>85932</v>
      </c>
      <c r="F54" s="1" t="str">
        <f t="shared" si="18"/>
        <v>N/A</v>
      </c>
      <c r="G54" s="1">
        <v>130991</v>
      </c>
      <c r="H54" s="11" t="str">
        <f t="shared" si="19"/>
        <v>N/A</v>
      </c>
      <c r="I54" s="12">
        <v>8.0579999999999998</v>
      </c>
      <c r="J54" s="12">
        <v>52.44</v>
      </c>
      <c r="K54" s="50" t="s">
        <v>739</v>
      </c>
      <c r="L54" s="9" t="str">
        <f t="shared" si="20"/>
        <v>No</v>
      </c>
    </row>
    <row r="55" spans="1:12" x14ac:dyDescent="0.2">
      <c r="A55" s="48" t="s">
        <v>1263</v>
      </c>
      <c r="B55" s="5" t="s">
        <v>213</v>
      </c>
      <c r="C55" s="1">
        <v>36884</v>
      </c>
      <c r="D55" s="9" t="str">
        <f t="shared" ref="D55:D60" si="30">IF($B55="N/A","N/A",IF(C55&lt;0,"No","Yes"))</f>
        <v>N/A</v>
      </c>
      <c r="E55" s="1">
        <v>43483</v>
      </c>
      <c r="F55" s="9" t="str">
        <f t="shared" ref="F55:F60" si="31">IF($B55="N/A","N/A",IF(E55&lt;0,"No","Yes"))</f>
        <v>N/A</v>
      </c>
      <c r="G55" s="1">
        <v>67557</v>
      </c>
      <c r="H55" s="9" t="str">
        <f t="shared" ref="H55:H60" si="32">IF($B55="N/A","N/A",IF(G55&lt;0,"No","Yes"))</f>
        <v>N/A</v>
      </c>
      <c r="I55" s="12">
        <v>17.89</v>
      </c>
      <c r="J55" s="12">
        <v>55.36</v>
      </c>
      <c r="K55" s="1" t="s">
        <v>739</v>
      </c>
      <c r="L55" s="9" t="str">
        <f t="shared" si="20"/>
        <v>No</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36273</v>
      </c>
      <c r="D58" s="9" t="str">
        <f t="shared" si="30"/>
        <v>N/A</v>
      </c>
      <c r="E58" s="1">
        <v>35601</v>
      </c>
      <c r="F58" s="9" t="str">
        <f t="shared" si="31"/>
        <v>N/A</v>
      </c>
      <c r="G58" s="1">
        <v>40549</v>
      </c>
      <c r="H58" s="9" t="str">
        <f t="shared" si="32"/>
        <v>N/A</v>
      </c>
      <c r="I58" s="12">
        <v>-1.85</v>
      </c>
      <c r="J58" s="12">
        <v>13.9</v>
      </c>
      <c r="K58" s="1" t="s">
        <v>739</v>
      </c>
      <c r="L58" s="9" t="str">
        <f t="shared" si="20"/>
        <v>Yes</v>
      </c>
    </row>
    <row r="59" spans="1:12" x14ac:dyDescent="0.2">
      <c r="A59" s="48" t="s">
        <v>1267</v>
      </c>
      <c r="B59" s="5" t="s">
        <v>213</v>
      </c>
      <c r="C59" s="1">
        <v>1018</v>
      </c>
      <c r="D59" s="9" t="str">
        <f t="shared" si="30"/>
        <v>N/A</v>
      </c>
      <c r="E59" s="1">
        <v>1275</v>
      </c>
      <c r="F59" s="9" t="str">
        <f t="shared" si="31"/>
        <v>N/A</v>
      </c>
      <c r="G59" s="1">
        <v>1248</v>
      </c>
      <c r="H59" s="9" t="str">
        <f t="shared" si="32"/>
        <v>N/A</v>
      </c>
      <c r="I59" s="12">
        <v>25.25</v>
      </c>
      <c r="J59" s="12">
        <v>-2.12</v>
      </c>
      <c r="K59" s="1" t="s">
        <v>739</v>
      </c>
      <c r="L59" s="9" t="str">
        <f t="shared" si="20"/>
        <v>Yes</v>
      </c>
    </row>
    <row r="60" spans="1:12" x14ac:dyDescent="0.2">
      <c r="A60" s="48" t="s">
        <v>1268</v>
      </c>
      <c r="B60" s="5" t="s">
        <v>213</v>
      </c>
      <c r="C60" s="1">
        <v>5349</v>
      </c>
      <c r="D60" s="9" t="str">
        <f t="shared" si="30"/>
        <v>N/A</v>
      </c>
      <c r="E60" s="1">
        <v>5573</v>
      </c>
      <c r="F60" s="9" t="str">
        <f t="shared" si="31"/>
        <v>N/A</v>
      </c>
      <c r="G60" s="1">
        <v>21637</v>
      </c>
      <c r="H60" s="9" t="str">
        <f t="shared" si="32"/>
        <v>N/A</v>
      </c>
      <c r="I60" s="12">
        <v>4.1879999999999997</v>
      </c>
      <c r="J60" s="12">
        <v>288.2</v>
      </c>
      <c r="K60" s="1" t="s">
        <v>739</v>
      </c>
      <c r="L60" s="9" t="str">
        <f t="shared" si="20"/>
        <v>No</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52</v>
      </c>
      <c r="D66" s="1" t="str">
        <f t="shared" si="17"/>
        <v>N/A</v>
      </c>
      <c r="E66" s="1">
        <v>75</v>
      </c>
      <c r="F66" s="1" t="str">
        <f t="shared" si="18"/>
        <v>N/A</v>
      </c>
      <c r="G66" s="1">
        <v>98</v>
      </c>
      <c r="H66" s="11" t="str">
        <f t="shared" si="19"/>
        <v>N/A</v>
      </c>
      <c r="I66" s="12">
        <v>44.23</v>
      </c>
      <c r="J66" s="12">
        <v>30.67</v>
      </c>
      <c r="K66" s="47" t="s">
        <v>739</v>
      </c>
      <c r="L66" s="9" t="str">
        <f t="shared" si="33"/>
        <v>No</v>
      </c>
    </row>
    <row r="67" spans="1:12" x14ac:dyDescent="0.2">
      <c r="A67" s="3" t="s">
        <v>192</v>
      </c>
      <c r="B67" s="37" t="s">
        <v>213</v>
      </c>
      <c r="C67" s="1">
        <v>561795</v>
      </c>
      <c r="D67" s="1" t="str">
        <f t="shared" si="17"/>
        <v>N/A</v>
      </c>
      <c r="E67" s="1">
        <v>585564</v>
      </c>
      <c r="F67" s="1" t="str">
        <f t="shared" si="18"/>
        <v>N/A</v>
      </c>
      <c r="G67" s="1">
        <v>669067</v>
      </c>
      <c r="H67" s="11" t="str">
        <f t="shared" si="19"/>
        <v>N/A</v>
      </c>
      <c r="I67" s="12">
        <v>4.2309999999999999</v>
      </c>
      <c r="J67" s="12">
        <v>14.26</v>
      </c>
      <c r="K67" s="47" t="s">
        <v>739</v>
      </c>
      <c r="L67" s="9" t="str">
        <f t="shared" si="33"/>
        <v>Yes</v>
      </c>
    </row>
    <row r="68" spans="1:12" x14ac:dyDescent="0.2">
      <c r="A68" s="2" t="s">
        <v>193</v>
      </c>
      <c r="B68" s="50" t="s">
        <v>213</v>
      </c>
      <c r="C68" s="1">
        <v>735660</v>
      </c>
      <c r="D68" s="1" t="str">
        <f t="shared" si="17"/>
        <v>N/A</v>
      </c>
      <c r="E68" s="1">
        <v>773351</v>
      </c>
      <c r="F68" s="1" t="str">
        <f t="shared" si="18"/>
        <v>N/A</v>
      </c>
      <c r="G68" s="1">
        <v>827167</v>
      </c>
      <c r="H68" s="11" t="str">
        <f t="shared" si="19"/>
        <v>N/A</v>
      </c>
      <c r="I68" s="59">
        <v>5.1230000000000002</v>
      </c>
      <c r="J68" s="59">
        <v>6.9589999999999996</v>
      </c>
      <c r="K68" s="50" t="s">
        <v>739</v>
      </c>
      <c r="L68" s="9" t="str">
        <f t="shared" si="33"/>
        <v>Yes</v>
      </c>
    </row>
    <row r="69" spans="1:12" x14ac:dyDescent="0.2">
      <c r="A69" s="2" t="s">
        <v>194</v>
      </c>
      <c r="B69" s="50" t="s">
        <v>213</v>
      </c>
      <c r="C69" s="1">
        <v>735660</v>
      </c>
      <c r="D69" s="1" t="str">
        <f t="shared" si="17"/>
        <v>N/A</v>
      </c>
      <c r="E69" s="1">
        <v>773351</v>
      </c>
      <c r="F69" s="1" t="str">
        <f t="shared" si="18"/>
        <v>N/A</v>
      </c>
      <c r="G69" s="1">
        <v>827167</v>
      </c>
      <c r="H69" s="11" t="str">
        <f t="shared" si="19"/>
        <v>N/A</v>
      </c>
      <c r="I69" s="59">
        <v>5.1230000000000002</v>
      </c>
      <c r="J69" s="59">
        <v>6.9589999999999996</v>
      </c>
      <c r="K69" s="50" t="s">
        <v>739</v>
      </c>
      <c r="L69" s="9" t="str">
        <f t="shared" si="33"/>
        <v>Yes</v>
      </c>
    </row>
    <row r="70" spans="1:12" x14ac:dyDescent="0.2">
      <c r="A70" s="48" t="s">
        <v>78</v>
      </c>
      <c r="B70" s="50" t="s">
        <v>294</v>
      </c>
      <c r="C70" s="13">
        <v>4.8696357900000001E-2</v>
      </c>
      <c r="D70" s="46" t="str">
        <f>IF($B70="N/A","N/A",IF(C70&gt;=20,"No",IF(C70&lt;0,"No","Yes")))</f>
        <v>Yes</v>
      </c>
      <c r="E70" s="13">
        <v>7.0839901799999994E-2</v>
      </c>
      <c r="F70" s="46" t="str">
        <f>IF($B70="N/A","N/A",IF(E70&gt;=20,"No",IF(E70&lt;0,"No","Yes")))</f>
        <v>Yes</v>
      </c>
      <c r="G70" s="13">
        <v>8.7593798400000006E-2</v>
      </c>
      <c r="H70" s="46" t="str">
        <f>IF($B70="N/A","N/A",IF(G70&gt;=20,"No",IF(G70&lt;0,"No","Yes")))</f>
        <v>Yes</v>
      </c>
      <c r="I70" s="12">
        <v>45.47</v>
      </c>
      <c r="J70" s="12">
        <v>23.65</v>
      </c>
      <c r="K70" s="47" t="s">
        <v>739</v>
      </c>
      <c r="L70" s="9" t="str">
        <f t="shared" si="20"/>
        <v>Yes</v>
      </c>
    </row>
    <row r="71" spans="1:12" x14ac:dyDescent="0.2">
      <c r="A71" s="48" t="s">
        <v>79</v>
      </c>
      <c r="B71" s="37" t="s">
        <v>213</v>
      </c>
      <c r="C71" s="13">
        <v>93.463528456999995</v>
      </c>
      <c r="D71" s="46" t="str">
        <f>IF($B71="N/A","N/A",IF(C71&gt;10,"No",IF(C71&lt;-10,"No","Yes")))</f>
        <v>N/A</v>
      </c>
      <c r="E71" s="13">
        <v>89.392971884000005</v>
      </c>
      <c r="F71" s="46" t="str">
        <f>IF($B71="N/A","N/A",IF(E71&gt;10,"No",IF(E71&lt;-10,"No","Yes")))</f>
        <v>N/A</v>
      </c>
      <c r="G71" s="13">
        <v>93.099555218000006</v>
      </c>
      <c r="H71" s="46" t="str">
        <f>IF($B71="N/A","N/A",IF(G71&gt;10,"No",IF(G71&lt;-10,"No","Yes")))</f>
        <v>N/A</v>
      </c>
      <c r="I71" s="12">
        <v>-4.3600000000000003</v>
      </c>
      <c r="J71" s="12">
        <v>4.1459999999999999</v>
      </c>
      <c r="K71" s="47" t="s">
        <v>739</v>
      </c>
      <c r="L71" s="9" t="str">
        <f t="shared" si="20"/>
        <v>Yes</v>
      </c>
    </row>
    <row r="72" spans="1:12" x14ac:dyDescent="0.2">
      <c r="A72" s="48" t="s">
        <v>80</v>
      </c>
      <c r="B72" s="37" t="s">
        <v>213</v>
      </c>
      <c r="C72" s="13">
        <v>2.8406208799999999E-2</v>
      </c>
      <c r="D72" s="46" t="str">
        <f>IF($B72="N/A","N/A",IF(C72&gt;10,"No",IF(C72&lt;-10,"No","Yes")))</f>
        <v>N/A</v>
      </c>
      <c r="E72" s="13">
        <v>4.9887255E-3</v>
      </c>
      <c r="F72" s="46" t="str">
        <f>IF($B72="N/A","N/A",IF(E72&gt;10,"No",IF(E72&lt;-10,"No","Yes")))</f>
        <v>N/A</v>
      </c>
      <c r="G72" s="13">
        <v>0.16934801020000001</v>
      </c>
      <c r="H72" s="46" t="str">
        <f>IF($B72="N/A","N/A",IF(G72&gt;10,"No",IF(G72&lt;-10,"No","Yes")))</f>
        <v>N/A</v>
      </c>
      <c r="I72" s="12">
        <v>-82.4</v>
      </c>
      <c r="J72" s="12">
        <v>3295</v>
      </c>
      <c r="K72" s="47" t="s">
        <v>739</v>
      </c>
      <c r="L72" s="9" t="str">
        <f t="shared" si="20"/>
        <v>No</v>
      </c>
    </row>
    <row r="73" spans="1:12" x14ac:dyDescent="0.2">
      <c r="A73" s="48" t="s">
        <v>81</v>
      </c>
      <c r="B73" s="37" t="s">
        <v>213</v>
      </c>
      <c r="C73" s="13">
        <v>6.9405426800000003E-2</v>
      </c>
      <c r="D73" s="46" t="str">
        <f>IF($B73="N/A","N/A",IF(C73&gt;10,"No",IF(C73&lt;-10,"No","Yes")))</f>
        <v>N/A</v>
      </c>
      <c r="E73" s="13">
        <v>4.95382329E-2</v>
      </c>
      <c r="F73" s="46" t="str">
        <f>IF($B73="N/A","N/A",IF(E73&gt;10,"No",IF(E73&lt;-10,"No","Yes")))</f>
        <v>N/A</v>
      </c>
      <c r="G73" s="13">
        <v>9.6143179400000001E-2</v>
      </c>
      <c r="H73" s="46" t="str">
        <f>IF($B73="N/A","N/A",IF(G73&gt;10,"No",IF(G73&lt;-10,"No","Yes")))</f>
        <v>N/A</v>
      </c>
      <c r="I73" s="12">
        <v>-28.6</v>
      </c>
      <c r="J73" s="12">
        <v>94.08</v>
      </c>
      <c r="K73" s="47" t="s">
        <v>739</v>
      </c>
      <c r="L73" s="9" t="str">
        <f t="shared" si="20"/>
        <v>No</v>
      </c>
    </row>
    <row r="74" spans="1:12" x14ac:dyDescent="0.2">
      <c r="A74" s="48" t="s">
        <v>121</v>
      </c>
      <c r="B74" s="37" t="s">
        <v>213</v>
      </c>
      <c r="C74" s="13">
        <v>82.622203127000006</v>
      </c>
      <c r="D74" s="46" t="str">
        <f>IF($B74="N/A","N/A",IF(C74&gt;10,"No",IF(C74&lt;-10,"No","Yes")))</f>
        <v>N/A</v>
      </c>
      <c r="E74" s="13">
        <v>81.568238915999999</v>
      </c>
      <c r="F74" s="46" t="str">
        <f>IF($B74="N/A","N/A",IF(E74&gt;10,"No",IF(E74&lt;-10,"No","Yes")))</f>
        <v>N/A</v>
      </c>
      <c r="G74" s="13">
        <v>80.660429686000001</v>
      </c>
      <c r="H74" s="46" t="str">
        <f>IF($B74="N/A","N/A",IF(G74&gt;10,"No",IF(G74&lt;-10,"No","Yes")))</f>
        <v>N/A</v>
      </c>
      <c r="I74" s="12">
        <v>-1.28</v>
      </c>
      <c r="J74" s="12">
        <v>-1.1100000000000001</v>
      </c>
      <c r="K74" s="47" t="s">
        <v>739</v>
      </c>
      <c r="L74" s="9" t="str">
        <f t="shared" si="20"/>
        <v>Yes</v>
      </c>
    </row>
    <row r="75" spans="1:12" x14ac:dyDescent="0.2">
      <c r="A75" s="48" t="s">
        <v>82</v>
      </c>
      <c r="B75" s="37" t="s">
        <v>213</v>
      </c>
      <c r="C75" s="13">
        <v>3.3050203000000002E-3</v>
      </c>
      <c r="D75" s="46" t="str">
        <f>IF($B75="N/A","N/A",IF(C75&gt;10,"No",IF(C75&lt;-10,"No","Yes")))</f>
        <v>N/A</v>
      </c>
      <c r="E75" s="13">
        <v>3.5384451999999999E-3</v>
      </c>
      <c r="F75" s="46" t="str">
        <f>IF($B75="N/A","N/A",IF(E75&gt;10,"No",IF(E75&lt;-10,"No","Yes")))</f>
        <v>N/A</v>
      </c>
      <c r="G75" s="13">
        <v>1.10934438E-2</v>
      </c>
      <c r="H75" s="46" t="str">
        <f>IF($B75="N/A","N/A",IF(G75&gt;10,"No",IF(G75&lt;-10,"No","Yes")))</f>
        <v>N/A</v>
      </c>
      <c r="I75" s="12">
        <v>7.0629999999999997</v>
      </c>
      <c r="J75" s="12">
        <v>213.5</v>
      </c>
      <c r="K75" s="47" t="s">
        <v>739</v>
      </c>
      <c r="L75" s="9" t="str">
        <f t="shared" si="20"/>
        <v>No</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97.578648231000003</v>
      </c>
      <c r="D77" s="46" t="str">
        <f t="shared" si="34"/>
        <v>N/A</v>
      </c>
      <c r="E77" s="13">
        <v>97.805328815999999</v>
      </c>
      <c r="F77" s="46" t="str">
        <f t="shared" si="35"/>
        <v>N/A</v>
      </c>
      <c r="G77" s="13">
        <v>98.190824499000001</v>
      </c>
      <c r="H77" s="46" t="str">
        <f t="shared" si="36"/>
        <v>N/A</v>
      </c>
      <c r="I77" s="12">
        <v>0.23230000000000001</v>
      </c>
      <c r="J77" s="12">
        <v>0.39410000000000001</v>
      </c>
      <c r="K77" s="47" t="s">
        <v>739</v>
      </c>
      <c r="L77" s="9" t="str">
        <f t="shared" ref="L77:L81" si="37">IF(J77="Div by 0", "N/A", IF(OR(J77="N/A",K77="N/A"),"N/A", IF(J77&gt;VALUE(MID(K77,1,2)), "No", IF(J77&lt;-1*VALUE(MID(K77,1,2)), "No", "Yes"))))</f>
        <v>Yes</v>
      </c>
    </row>
    <row r="78" spans="1:12" x14ac:dyDescent="0.2">
      <c r="A78" s="48" t="s">
        <v>197</v>
      </c>
      <c r="B78" s="37" t="s">
        <v>213</v>
      </c>
      <c r="C78" s="13">
        <v>0.39386435780000001</v>
      </c>
      <c r="D78" s="46" t="str">
        <f t="shared" si="34"/>
        <v>N/A</v>
      </c>
      <c r="E78" s="13">
        <v>0.2378629978</v>
      </c>
      <c r="F78" s="46" t="str">
        <f t="shared" si="35"/>
        <v>N/A</v>
      </c>
      <c r="G78" s="13">
        <v>0.25554372479999998</v>
      </c>
      <c r="H78" s="46" t="str">
        <f t="shared" si="36"/>
        <v>N/A</v>
      </c>
      <c r="I78" s="12">
        <v>-39.6</v>
      </c>
      <c r="J78" s="12">
        <v>7.4329999999999998</v>
      </c>
      <c r="K78" s="47" t="s">
        <v>739</v>
      </c>
      <c r="L78" s="9" t="str">
        <f t="shared" si="37"/>
        <v>Yes</v>
      </c>
    </row>
    <row r="79" spans="1:12" x14ac:dyDescent="0.2">
      <c r="A79" s="48" t="s">
        <v>198</v>
      </c>
      <c r="B79" s="37" t="s">
        <v>213</v>
      </c>
      <c r="C79" s="13">
        <v>0</v>
      </c>
      <c r="D79" s="46" t="str">
        <f t="shared" si="34"/>
        <v>N/A</v>
      </c>
      <c r="E79" s="13">
        <v>0</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v>100</v>
      </c>
      <c r="D80" s="46" t="str">
        <f t="shared" si="34"/>
        <v>N/A</v>
      </c>
      <c r="E80" s="13">
        <v>99.267935578000007</v>
      </c>
      <c r="F80" s="46" t="str">
        <f t="shared" si="35"/>
        <v>N/A</v>
      </c>
      <c r="G80" s="13">
        <v>98.655680833000005</v>
      </c>
      <c r="H80" s="46" t="str">
        <f t="shared" si="36"/>
        <v>N/A</v>
      </c>
      <c r="I80" s="12">
        <v>-0.73199999999999998</v>
      </c>
      <c r="J80" s="12">
        <v>-0.61699999999999999</v>
      </c>
      <c r="K80" s="47" t="s">
        <v>739</v>
      </c>
      <c r="L80" s="9" t="str">
        <f t="shared" si="37"/>
        <v>Yes</v>
      </c>
    </row>
    <row r="81" spans="1:12" x14ac:dyDescent="0.2">
      <c r="A81" s="48" t="s">
        <v>200</v>
      </c>
      <c r="B81" s="50" t="s">
        <v>213</v>
      </c>
      <c r="C81" s="13">
        <v>0</v>
      </c>
      <c r="D81" s="46" t="str">
        <f t="shared" si="34"/>
        <v>N/A</v>
      </c>
      <c r="E81" s="13">
        <v>0</v>
      </c>
      <c r="F81" s="46" t="str">
        <f t="shared" si="35"/>
        <v>N/A</v>
      </c>
      <c r="G81" s="13">
        <v>8.6730268900000004E-2</v>
      </c>
      <c r="H81" s="46" t="str">
        <f t="shared" si="36"/>
        <v>N/A</v>
      </c>
      <c r="I81" s="12" t="s">
        <v>1747</v>
      </c>
      <c r="J81" s="12" t="s">
        <v>1747</v>
      </c>
      <c r="K81" s="50" t="s">
        <v>739</v>
      </c>
      <c r="L81" s="9" t="str">
        <f t="shared" si="37"/>
        <v>N/A</v>
      </c>
    </row>
    <row r="82" spans="1:12" x14ac:dyDescent="0.2">
      <c r="A82" s="48" t="s">
        <v>73</v>
      </c>
      <c r="B82" s="37" t="s">
        <v>213</v>
      </c>
      <c r="C82" s="38">
        <v>625117</v>
      </c>
      <c r="D82" s="46" t="str">
        <f t="shared" si="34"/>
        <v>N/A</v>
      </c>
      <c r="E82" s="38">
        <v>675733</v>
      </c>
      <c r="F82" s="46" t="str">
        <f t="shared" si="35"/>
        <v>N/A</v>
      </c>
      <c r="G82" s="38">
        <v>685607</v>
      </c>
      <c r="H82" s="46" t="str">
        <f t="shared" si="36"/>
        <v>N/A</v>
      </c>
      <c r="I82" s="12">
        <v>8.0969999999999995</v>
      </c>
      <c r="J82" s="12">
        <v>1.4610000000000001</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0.74801997070000004</v>
      </c>
      <c r="D86" s="46" t="str">
        <f t="shared" si="34"/>
        <v>N/A</v>
      </c>
      <c r="E86" s="8">
        <v>0.70397627470000002</v>
      </c>
      <c r="F86" s="46" t="str">
        <f t="shared" si="35"/>
        <v>N/A</v>
      </c>
      <c r="G86" s="8">
        <v>2.9810080702000001</v>
      </c>
      <c r="H86" s="46" t="str">
        <f t="shared" si="36"/>
        <v>N/A</v>
      </c>
      <c r="I86" s="12">
        <v>-5.89</v>
      </c>
      <c r="J86" s="12">
        <v>323.5</v>
      </c>
      <c r="K86" s="47" t="s">
        <v>739</v>
      </c>
      <c r="L86" s="9" t="str">
        <f t="shared" si="20"/>
        <v>No</v>
      </c>
    </row>
    <row r="87" spans="1:12" x14ac:dyDescent="0.2">
      <c r="A87" s="48" t="s">
        <v>1273</v>
      </c>
      <c r="B87" s="37" t="s">
        <v>213</v>
      </c>
      <c r="C87" s="8">
        <v>22.732864408000001</v>
      </c>
      <c r="D87" s="46" t="str">
        <f t="shared" si="34"/>
        <v>N/A</v>
      </c>
      <c r="E87" s="8">
        <v>21.775316581999999</v>
      </c>
      <c r="F87" s="46" t="str">
        <f t="shared" si="35"/>
        <v>N/A</v>
      </c>
      <c r="G87" s="8">
        <v>22.116022736000001</v>
      </c>
      <c r="H87" s="46" t="str">
        <f t="shared" si="36"/>
        <v>N/A</v>
      </c>
      <c r="I87" s="12">
        <v>-4.21</v>
      </c>
      <c r="J87" s="12">
        <v>1.5649999999999999</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65.011509845000006</v>
      </c>
      <c r="D94" s="46" t="str">
        <f t="shared" si="34"/>
        <v>N/A</v>
      </c>
      <c r="E94" s="8">
        <v>65.454994798000001</v>
      </c>
      <c r="F94" s="46" t="str">
        <f t="shared" si="35"/>
        <v>N/A</v>
      </c>
      <c r="G94" s="8">
        <v>62.653094265</v>
      </c>
      <c r="H94" s="46" t="str">
        <f t="shared" si="36"/>
        <v>N/A</v>
      </c>
      <c r="I94" s="12">
        <v>0.68220000000000003</v>
      </c>
      <c r="J94" s="12">
        <v>-4.28</v>
      </c>
      <c r="K94" s="47" t="s">
        <v>739</v>
      </c>
      <c r="L94" s="9" t="str">
        <f t="shared" si="20"/>
        <v>Yes</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11.507605776</v>
      </c>
      <c r="D98" s="46" t="str">
        <f t="shared" si="34"/>
        <v>N/A</v>
      </c>
      <c r="E98" s="8">
        <v>12.065712345</v>
      </c>
      <c r="F98" s="46" t="str">
        <f t="shared" si="35"/>
        <v>N/A</v>
      </c>
      <c r="G98" s="8">
        <v>12.249874928000001</v>
      </c>
      <c r="H98" s="46" t="str">
        <f t="shared" si="36"/>
        <v>N/A</v>
      </c>
      <c r="I98" s="12">
        <v>4.8499999999999996</v>
      </c>
      <c r="J98" s="12">
        <v>1.526</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49890867</v>
      </c>
      <c r="D100" s="46" t="str">
        <f>IF($B100="N/A","N/A",IF(C100&gt;10,"No",IF(C100&lt;-10,"No","Yes")))</f>
        <v>N/A</v>
      </c>
      <c r="E100" s="49">
        <v>51010477</v>
      </c>
      <c r="F100" s="46" t="str">
        <f>IF($B100="N/A","N/A",IF(E100&gt;10,"No",IF(E100&lt;-10,"No","Yes")))</f>
        <v>N/A</v>
      </c>
      <c r="G100" s="49">
        <v>54426857</v>
      </c>
      <c r="H100" s="46" t="str">
        <f>IF($B100="N/A","N/A",IF(G100&gt;10,"No",IF(G100&lt;-10,"No","Yes")))</f>
        <v>N/A</v>
      </c>
      <c r="I100" s="12">
        <v>2.2440000000000002</v>
      </c>
      <c r="J100" s="12">
        <v>6.6970000000000001</v>
      </c>
      <c r="K100" s="47" t="s">
        <v>739</v>
      </c>
      <c r="L100" s="9" t="str">
        <f t="shared" ref="L100:L111" si="38">IF(J100="Div by 0", "N/A", IF(K100="N/A","N/A", IF(J100&gt;VALUE(MID(K100,1,2)), "No", IF(J100&lt;-1*VALUE(MID(K100,1,2)), "No", "Yes"))))</f>
        <v>Yes</v>
      </c>
    </row>
    <row r="101" spans="1:12" x14ac:dyDescent="0.2">
      <c r="A101" s="48" t="s">
        <v>455</v>
      </c>
      <c r="B101" s="37" t="s">
        <v>213</v>
      </c>
      <c r="C101" s="49">
        <v>232120</v>
      </c>
      <c r="D101" s="46" t="str">
        <f>IF($B101="N/A","N/A",IF(C101&gt;10,"No",IF(C101&lt;-10,"No","Yes")))</f>
        <v>N/A</v>
      </c>
      <c r="E101" s="49">
        <v>1855359</v>
      </c>
      <c r="F101" s="46" t="str">
        <f>IF($B101="N/A","N/A",IF(E101&gt;10,"No",IF(E101&lt;-10,"No","Yes")))</f>
        <v>N/A</v>
      </c>
      <c r="G101" s="49">
        <v>2669975</v>
      </c>
      <c r="H101" s="46" t="str">
        <f>IF($B101="N/A","N/A",IF(G101&gt;10,"No",IF(G101&lt;-10,"No","Yes")))</f>
        <v>N/A</v>
      </c>
      <c r="I101" s="12">
        <v>699.3</v>
      </c>
      <c r="J101" s="12">
        <v>43.91</v>
      </c>
      <c r="K101" s="47" t="s">
        <v>739</v>
      </c>
      <c r="L101" s="9" t="str">
        <f t="shared" si="38"/>
        <v>No</v>
      </c>
    </row>
    <row r="102" spans="1:12" x14ac:dyDescent="0.2">
      <c r="A102" s="48" t="s">
        <v>456</v>
      </c>
      <c r="B102" s="37" t="s">
        <v>213</v>
      </c>
      <c r="C102" s="49">
        <v>26889928</v>
      </c>
      <c r="D102" s="46" t="str">
        <f>IF($B102="N/A","N/A",IF(C102&gt;10,"No",IF(C102&lt;-10,"No","Yes")))</f>
        <v>N/A</v>
      </c>
      <c r="E102" s="49">
        <v>27429190</v>
      </c>
      <c r="F102" s="46" t="str">
        <f>IF($B102="N/A","N/A",IF(E102&gt;10,"No",IF(E102&lt;-10,"No","Yes")))</f>
        <v>N/A</v>
      </c>
      <c r="G102" s="49">
        <v>30097721</v>
      </c>
      <c r="H102" s="46" t="str">
        <f>IF($B102="N/A","N/A",IF(G102&gt;10,"No",IF(G102&lt;-10,"No","Yes")))</f>
        <v>N/A</v>
      </c>
      <c r="I102" s="12">
        <v>2.0049999999999999</v>
      </c>
      <c r="J102" s="12">
        <v>9.7289999999999992</v>
      </c>
      <c r="K102" s="47" t="s">
        <v>739</v>
      </c>
      <c r="L102" s="9" t="str">
        <f t="shared" si="38"/>
        <v>Yes</v>
      </c>
    </row>
    <row r="103" spans="1:12" x14ac:dyDescent="0.2">
      <c r="A103" s="48" t="s">
        <v>457</v>
      </c>
      <c r="B103" s="37" t="s">
        <v>213</v>
      </c>
      <c r="C103" s="49">
        <v>22768819</v>
      </c>
      <c r="D103" s="46" t="str">
        <f>IF($B103="N/A","N/A",IF(C103&gt;10,"No",IF(C103&lt;-10,"No","Yes")))</f>
        <v>N/A</v>
      </c>
      <c r="E103" s="49">
        <v>21725928</v>
      </c>
      <c r="F103" s="46" t="str">
        <f>IF($B103="N/A","N/A",IF(E103&gt;10,"No",IF(E103&lt;-10,"No","Yes")))</f>
        <v>N/A</v>
      </c>
      <c r="G103" s="49">
        <v>21659161</v>
      </c>
      <c r="H103" s="46" t="str">
        <f>IF($B103="N/A","N/A",IF(G103&gt;10,"No",IF(G103&lt;-10,"No","Yes")))</f>
        <v>N/A</v>
      </c>
      <c r="I103" s="12">
        <v>-4.58</v>
      </c>
      <c r="J103" s="12">
        <v>-0.307</v>
      </c>
      <c r="K103" s="47" t="s">
        <v>739</v>
      </c>
      <c r="L103" s="9" t="str">
        <f t="shared" si="38"/>
        <v>Yes</v>
      </c>
    </row>
    <row r="104" spans="1:12" x14ac:dyDescent="0.2">
      <c r="A104" s="48" t="s">
        <v>108</v>
      </c>
      <c r="B104" s="63" t="s">
        <v>295</v>
      </c>
      <c r="C104" s="8">
        <v>1.6759228846000001</v>
      </c>
      <c r="D104" s="46" t="str">
        <f>IF($B104="N/A","N/A",IF(C104&gt;2,"No",IF(C104&lt;0.9,"No","Yes")))</f>
        <v>Yes</v>
      </c>
      <c r="E104" s="8">
        <v>1.6534801798000001</v>
      </c>
      <c r="F104" s="46" t="str">
        <f>IF($B104="N/A","N/A",IF(E104&gt;2,"No",IF(E104&lt;0.9,"No","Yes")))</f>
        <v>Yes</v>
      </c>
      <c r="G104" s="8">
        <v>1.6265301622999999</v>
      </c>
      <c r="H104" s="46" t="str">
        <f>IF($B104="N/A","N/A",IF(G104&gt;2,"No",IF(G104&lt;0.9,"No","Yes")))</f>
        <v>Yes</v>
      </c>
      <c r="I104" s="12">
        <v>-1.34</v>
      </c>
      <c r="J104" s="12">
        <v>-1.63</v>
      </c>
      <c r="K104" s="47" t="s">
        <v>739</v>
      </c>
      <c r="L104" s="9" t="str">
        <f t="shared" si="38"/>
        <v>Yes</v>
      </c>
    </row>
    <row r="105" spans="1:12" x14ac:dyDescent="0.2">
      <c r="A105" s="48" t="s">
        <v>458</v>
      </c>
      <c r="B105" s="63" t="s">
        <v>295</v>
      </c>
      <c r="C105" s="8">
        <v>0.25460122699999999</v>
      </c>
      <c r="D105" s="46" t="str">
        <f>IF($B105="N/A","N/A",IF(C105&gt;2,"No",IF(C105&lt;0.9,"No","Yes")))</f>
        <v>No</v>
      </c>
      <c r="E105" s="8">
        <v>1.0030120482</v>
      </c>
      <c r="F105" s="46" t="str">
        <f>IF($B105="N/A","N/A",IF(E105&gt;2,"No",IF(E105&lt;0.9,"No","Yes")))</f>
        <v>Yes</v>
      </c>
      <c r="G105" s="8">
        <v>4.0757238307000003</v>
      </c>
      <c r="H105" s="46" t="str">
        <f>IF($B105="N/A","N/A",IF(G105&gt;2,"No",IF(G105&lt;0.9,"No","Yes")))</f>
        <v>No</v>
      </c>
      <c r="I105" s="12">
        <v>294</v>
      </c>
      <c r="J105" s="12">
        <v>306.3</v>
      </c>
      <c r="K105" s="47" t="s">
        <v>739</v>
      </c>
      <c r="L105" s="9" t="str">
        <f t="shared" si="38"/>
        <v>No</v>
      </c>
    </row>
    <row r="106" spans="1:12" x14ac:dyDescent="0.2">
      <c r="A106" s="48" t="s">
        <v>459</v>
      </c>
      <c r="B106" s="63" t="s">
        <v>295</v>
      </c>
      <c r="C106" s="8">
        <v>1.0086871452999999</v>
      </c>
      <c r="D106" s="46" t="str">
        <f>IF($B106="N/A","N/A",IF(C106&gt;2,"No",IF(C106&lt;0.9,"No","Yes")))</f>
        <v>Yes</v>
      </c>
      <c r="E106" s="8">
        <v>1.0067550297000001</v>
      </c>
      <c r="F106" s="46" t="str">
        <f>IF($B106="N/A","N/A",IF(E106&gt;2,"No",IF(E106&lt;0.9,"No","Yes")))</f>
        <v>Yes</v>
      </c>
      <c r="G106" s="8">
        <v>1.0157699985999999</v>
      </c>
      <c r="H106" s="46" t="str">
        <f>IF($B106="N/A","N/A",IF(G106&gt;2,"No",IF(G106&lt;0.9,"No","Yes")))</f>
        <v>Yes</v>
      </c>
      <c r="I106" s="12">
        <v>-0.192</v>
      </c>
      <c r="J106" s="12">
        <v>0.89539999999999997</v>
      </c>
      <c r="K106" s="47" t="s">
        <v>739</v>
      </c>
      <c r="L106" s="9" t="str">
        <f t="shared" si="38"/>
        <v>Yes</v>
      </c>
    </row>
    <row r="107" spans="1:12" x14ac:dyDescent="0.2">
      <c r="A107" s="48" t="s">
        <v>460</v>
      </c>
      <c r="B107" s="63" t="s">
        <v>295</v>
      </c>
      <c r="C107" s="8">
        <v>0.90127668019999996</v>
      </c>
      <c r="D107" s="46" t="str">
        <f>IF($B107="N/A","N/A",IF(C107&gt;2,"No",IF(C107&lt;0.9,"No","Yes")))</f>
        <v>Yes</v>
      </c>
      <c r="E107" s="8">
        <v>0.87497332459999999</v>
      </c>
      <c r="F107" s="46" t="str">
        <f>IF($B107="N/A","N/A",IF(E107&gt;2,"No",IF(E107&lt;0.9,"No","Yes")))</f>
        <v>No</v>
      </c>
      <c r="G107" s="8">
        <v>0.85598296480000002</v>
      </c>
      <c r="H107" s="46" t="str">
        <f>IF($B107="N/A","N/A",IF(G107&gt;2,"No",IF(G107&lt;0.9,"No","Yes")))</f>
        <v>No</v>
      </c>
      <c r="I107" s="12">
        <v>-2.92</v>
      </c>
      <c r="J107" s="12">
        <v>-2.17</v>
      </c>
      <c r="K107" s="47" t="s">
        <v>739</v>
      </c>
      <c r="L107" s="9" t="str">
        <f t="shared" si="38"/>
        <v>Yes</v>
      </c>
    </row>
    <row r="108" spans="1:12" x14ac:dyDescent="0.2">
      <c r="A108" s="48" t="s">
        <v>1286</v>
      </c>
      <c r="B108" s="37" t="s">
        <v>213</v>
      </c>
      <c r="C108" s="49">
        <v>7.5135976586000002</v>
      </c>
      <c r="D108" s="46" t="str">
        <f>IF($B108="N/A","N/A",IF(C108&gt;10,"No",IF(C108&lt;-10,"No","Yes")))</f>
        <v>N/A</v>
      </c>
      <c r="E108" s="49">
        <v>7.1335542415999997</v>
      </c>
      <c r="F108" s="46" t="str">
        <f>IF($B108="N/A","N/A",IF(E108&gt;10,"No",IF(E108&lt;-10,"No","Yes")))</f>
        <v>N/A</v>
      </c>
      <c r="G108" s="49">
        <v>7.3657635563000001</v>
      </c>
      <c r="H108" s="46" t="str">
        <f>IF($B108="N/A","N/A",IF(G108&gt;10,"No",IF(G108&lt;-10,"No","Yes")))</f>
        <v>N/A</v>
      </c>
      <c r="I108" s="12">
        <v>-5.0599999999999996</v>
      </c>
      <c r="J108" s="12">
        <v>3.2549999999999999</v>
      </c>
      <c r="K108" s="47" t="s">
        <v>739</v>
      </c>
      <c r="L108" s="9" t="str">
        <f t="shared" si="38"/>
        <v>Yes</v>
      </c>
    </row>
    <row r="109" spans="1:12" x14ac:dyDescent="0.2">
      <c r="A109" s="48" t="s">
        <v>1287</v>
      </c>
      <c r="B109" s="37" t="s">
        <v>213</v>
      </c>
      <c r="C109" s="49">
        <v>712.02453988000002</v>
      </c>
      <c r="D109" s="46" t="str">
        <f>IF($B109="N/A","N/A",IF(C109&gt;10,"No",IF(C109&lt;-10,"No","Yes")))</f>
        <v>N/A</v>
      </c>
      <c r="E109" s="49">
        <v>2794.2153613999999</v>
      </c>
      <c r="F109" s="46" t="str">
        <f>IF($B109="N/A","N/A",IF(E109&gt;10,"No",IF(E109&lt;-10,"No","Yes")))</f>
        <v>N/A</v>
      </c>
      <c r="G109" s="49">
        <v>2973.2461023999999</v>
      </c>
      <c r="H109" s="46" t="str">
        <f>IF($B109="N/A","N/A",IF(G109&gt;10,"No",IF(G109&lt;-10,"No","Yes")))</f>
        <v>N/A</v>
      </c>
      <c r="I109" s="12">
        <v>292.39999999999998</v>
      </c>
      <c r="J109" s="12">
        <v>6.407</v>
      </c>
      <c r="K109" s="47" t="s">
        <v>739</v>
      </c>
      <c r="L109" s="9" t="str">
        <f t="shared" si="38"/>
        <v>Yes</v>
      </c>
    </row>
    <row r="110" spans="1:12" x14ac:dyDescent="0.2">
      <c r="A110" s="48" t="s">
        <v>1288</v>
      </c>
      <c r="B110" s="37" t="s">
        <v>213</v>
      </c>
      <c r="C110" s="49">
        <v>4.0854299261999998</v>
      </c>
      <c r="D110" s="46" t="str">
        <f>IF($B110="N/A","N/A",IF(C110&gt;10,"No",IF(C110&lt;-10,"No","Yes")))</f>
        <v>N/A</v>
      </c>
      <c r="E110" s="49">
        <v>3.86719385</v>
      </c>
      <c r="F110" s="46" t="str">
        <f>IF($B110="N/A","N/A",IF(E110&gt;10,"No",IF(E110&lt;-10,"No","Yes")))</f>
        <v>N/A</v>
      </c>
      <c r="G110" s="49">
        <v>4.2124785301000003</v>
      </c>
      <c r="H110" s="46" t="str">
        <f>IF($B110="N/A","N/A",IF(G110&gt;10,"No",IF(G110&lt;-10,"No","Yes")))</f>
        <v>N/A</v>
      </c>
      <c r="I110" s="12">
        <v>-5.34</v>
      </c>
      <c r="J110" s="12">
        <v>8.9290000000000003</v>
      </c>
      <c r="K110" s="47" t="s">
        <v>739</v>
      </c>
      <c r="L110" s="9" t="str">
        <f t="shared" si="38"/>
        <v>Yes</v>
      </c>
    </row>
    <row r="111" spans="1:12" x14ac:dyDescent="0.2">
      <c r="A111" s="48" t="s">
        <v>1289</v>
      </c>
      <c r="B111" s="37" t="s">
        <v>213</v>
      </c>
      <c r="C111" s="49">
        <v>4.5713093996999996</v>
      </c>
      <c r="D111" s="46" t="str">
        <f>IF($B111="N/A","N/A",IF(C111&gt;10,"No",IF(C111&lt;-10,"No","Yes")))</f>
        <v>N/A</v>
      </c>
      <c r="E111" s="49">
        <v>4.0598814883000003</v>
      </c>
      <c r="F111" s="46" t="str">
        <f>IF($B111="N/A","N/A",IF(E111&gt;10,"No",IF(E111&lt;-10,"No","Yes")))</f>
        <v>N/A</v>
      </c>
      <c r="G111" s="49">
        <v>3.8970009383000002</v>
      </c>
      <c r="H111" s="46" t="str">
        <f>IF($B111="N/A","N/A",IF(G111&gt;10,"No",IF(G111&lt;-10,"No","Yes")))</f>
        <v>N/A</v>
      </c>
      <c r="I111" s="12">
        <v>-11.2</v>
      </c>
      <c r="J111" s="12">
        <v>-4.01</v>
      </c>
      <c r="K111" s="47" t="s">
        <v>739</v>
      </c>
      <c r="L111" s="9" t="str">
        <f t="shared" si="38"/>
        <v>Yes</v>
      </c>
    </row>
    <row r="112" spans="1:12" x14ac:dyDescent="0.2">
      <c r="A112" s="48" t="s">
        <v>325</v>
      </c>
      <c r="B112" s="50" t="s">
        <v>296</v>
      </c>
      <c r="C112" s="8">
        <v>99.488390769999995</v>
      </c>
      <c r="D112" s="46" t="str">
        <f>IF(OR($B112="N/A",$C112="N/A"),"N/A",IF(C112&gt;98,"Yes","No"))</f>
        <v>Yes</v>
      </c>
      <c r="E112" s="8">
        <v>99.599296741000003</v>
      </c>
      <c r="F112" s="46" t="str">
        <f>IF(OR($B112="N/A",$E112="N/A"),"N/A",IF(E112&gt;98,"Yes","No"))</f>
        <v>Yes</v>
      </c>
      <c r="G112" s="8">
        <v>98.579029617000003</v>
      </c>
      <c r="H112" s="46" t="str">
        <f t="shared" ref="H112:H115" si="39">IF($B112="N/A","N/A",IF(G112&gt;98,"Yes","No"))</f>
        <v>Yes</v>
      </c>
      <c r="I112" s="12">
        <v>0.1115</v>
      </c>
      <c r="J112" s="12">
        <v>-1.02</v>
      </c>
      <c r="K112" s="47" t="s">
        <v>739</v>
      </c>
      <c r="L112" s="9" t="str">
        <f>IF(J112="Div by 0", "N/A", IF(OR(J112="N/A",K112="N/A"),"N/A", IF(J112&gt;VALUE(MID(K112,1,2)), "No", IF(J112&lt;-1*VALUE(MID(K112,1,2)), "No", "Yes"))))</f>
        <v>Yes</v>
      </c>
    </row>
    <row r="113" spans="1:12" x14ac:dyDescent="0.2">
      <c r="A113" s="48" t="s">
        <v>461</v>
      </c>
      <c r="B113" s="50" t="s">
        <v>296</v>
      </c>
      <c r="C113" s="8">
        <v>84.615384614999996</v>
      </c>
      <c r="D113" s="46" t="str">
        <f t="shared" ref="D113:D115" si="40">IF(OR($B113="N/A",$C113="N/A"),"N/A",IF(C113&gt;98,"Yes","No"))</f>
        <v>No</v>
      </c>
      <c r="E113" s="8">
        <v>100</v>
      </c>
      <c r="F113" s="46" t="str">
        <f t="shared" ref="F113:F115" si="41">IF(OR($B113="N/A",$E113="N/A"),"N/A",IF(E113&gt;98,"Yes","No"))</f>
        <v>Yes</v>
      </c>
      <c r="G113" s="8">
        <v>100</v>
      </c>
      <c r="H113" s="46" t="str">
        <f t="shared" si="39"/>
        <v>Yes</v>
      </c>
      <c r="I113" s="12">
        <v>18.18</v>
      </c>
      <c r="J113" s="12">
        <v>0</v>
      </c>
      <c r="K113" s="47" t="s">
        <v>739</v>
      </c>
      <c r="L113" s="9" t="str">
        <f t="shared" ref="L113:L115" si="42">IF(J113="Div by 0", "N/A", IF(OR(J113="N/A",K113="N/A"),"N/A", IF(J113&gt;VALUE(MID(K113,1,2)), "No", IF(J113&lt;-1*VALUE(MID(K113,1,2)), "No", "Yes"))))</f>
        <v>Yes</v>
      </c>
    </row>
    <row r="114" spans="1:12" x14ac:dyDescent="0.2">
      <c r="A114" s="48" t="s">
        <v>462</v>
      </c>
      <c r="B114" s="50" t="s">
        <v>296</v>
      </c>
      <c r="C114" s="8">
        <v>99.953782997999994</v>
      </c>
      <c r="D114" s="46" t="str">
        <f t="shared" si="40"/>
        <v>Yes</v>
      </c>
      <c r="E114" s="8">
        <v>99.947242584999998</v>
      </c>
      <c r="F114" s="46" t="str">
        <f t="shared" si="41"/>
        <v>Yes</v>
      </c>
      <c r="G114" s="8">
        <v>99.490429380999998</v>
      </c>
      <c r="H114" s="46" t="str">
        <f t="shared" si="39"/>
        <v>Yes</v>
      </c>
      <c r="I114" s="12">
        <v>-7.0000000000000001E-3</v>
      </c>
      <c r="J114" s="12">
        <v>-0.45700000000000002</v>
      </c>
      <c r="K114" s="47" t="s">
        <v>739</v>
      </c>
      <c r="L114" s="9" t="str">
        <f t="shared" si="42"/>
        <v>Yes</v>
      </c>
    </row>
    <row r="115" spans="1:12" x14ac:dyDescent="0.2">
      <c r="A115" s="48" t="s">
        <v>463</v>
      </c>
      <c r="B115" s="50" t="s">
        <v>296</v>
      </c>
      <c r="C115" s="8">
        <v>91.597112826</v>
      </c>
      <c r="D115" s="46" t="str">
        <f t="shared" si="40"/>
        <v>No</v>
      </c>
      <c r="E115" s="8">
        <v>90.416931368999997</v>
      </c>
      <c r="F115" s="46" t="str">
        <f t="shared" si="41"/>
        <v>No</v>
      </c>
      <c r="G115" s="8">
        <v>88.135418426000001</v>
      </c>
      <c r="H115" s="46" t="str">
        <f t="shared" si="39"/>
        <v>No</v>
      </c>
      <c r="I115" s="12">
        <v>-1.29</v>
      </c>
      <c r="J115" s="12">
        <v>-2.52</v>
      </c>
      <c r="K115" s="47" t="s">
        <v>739</v>
      </c>
      <c r="L115" s="9" t="str">
        <f t="shared" si="42"/>
        <v>Yes</v>
      </c>
    </row>
    <row r="116" spans="1:12" x14ac:dyDescent="0.2">
      <c r="A116" s="3" t="s">
        <v>464</v>
      </c>
      <c r="B116" s="50" t="s">
        <v>213</v>
      </c>
      <c r="C116" s="52">
        <v>735690</v>
      </c>
      <c r="D116" s="46" t="str">
        <f>IF($B116="N/A","N/A",IF(C116&gt;10,"No",IF(C116&lt;-10,"No","Yes")))</f>
        <v>N/A</v>
      </c>
      <c r="E116" s="52">
        <v>773408</v>
      </c>
      <c r="F116" s="46" t="str">
        <f>IF($B116="N/A","N/A",IF(E116&gt;10,"No",IF(E116&lt;-10,"No","Yes")))</f>
        <v>N/A</v>
      </c>
      <c r="G116" s="52">
        <v>827246</v>
      </c>
      <c r="H116" s="46" t="str">
        <f>IF($B116="N/A","N/A",IF(G116&gt;10,"No",IF(G116&lt;-10,"No","Yes")))</f>
        <v>N/A</v>
      </c>
      <c r="I116" s="12">
        <v>5.1269999999999998</v>
      </c>
      <c r="J116" s="12">
        <v>6.9610000000000003</v>
      </c>
      <c r="K116" s="50" t="s">
        <v>739</v>
      </c>
      <c r="L116" s="9" t="str">
        <f>IF(J116="Div by 0", "N/A", IF(OR(J116="N/A",K116="N/A"),"N/A", IF(J116&gt;VALUE(MID(K116,1,2)), "No", IF(J116&lt;-1*VALUE(MID(K116,1,2)), "No", "Yes"))))</f>
        <v>Yes</v>
      </c>
    </row>
    <row r="117" spans="1:12" x14ac:dyDescent="0.2">
      <c r="A117" s="3" t="s">
        <v>211</v>
      </c>
      <c r="B117" s="50" t="s">
        <v>213</v>
      </c>
      <c r="C117" s="8">
        <v>39.848305672000002</v>
      </c>
      <c r="D117" s="46" t="str">
        <f>IF($B117="N/A","N/A",IF(C117&gt;10,"No",IF(C117&lt;-10,"No","Yes")))</f>
        <v>N/A</v>
      </c>
      <c r="E117" s="8">
        <v>9.8266373999999993E-3</v>
      </c>
      <c r="F117" s="46" t="str">
        <f>IF($B117="N/A","N/A",IF(E117&gt;10,"No",IF(E117&lt;-10,"No","Yes")))</f>
        <v>N/A</v>
      </c>
      <c r="G117" s="8">
        <v>0</v>
      </c>
      <c r="H117" s="46" t="str">
        <f>IF($B117="N/A","N/A",IF(G117&gt;10,"No",IF(G117&lt;-10,"No","Yes")))</f>
        <v>N/A</v>
      </c>
      <c r="I117" s="12">
        <v>-100</v>
      </c>
      <c r="J117" s="12">
        <v>-100</v>
      </c>
      <c r="K117" s="50" t="s">
        <v>739</v>
      </c>
      <c r="L117" s="9" t="str">
        <f>IF(J117="Div by 0", "N/A", IF(OR(J117="N/A",K117="N/A"),"N/A", IF(J117&gt;VALUE(MID(K117,1,2)), "No", IF(J117&lt;-1*VALUE(MID(K117,1,2)), "No", "Yes"))))</f>
        <v>No</v>
      </c>
    </row>
    <row r="118" spans="1:12" x14ac:dyDescent="0.2">
      <c r="A118" s="4" t="s">
        <v>1628</v>
      </c>
      <c r="B118" s="50" t="s">
        <v>213</v>
      </c>
      <c r="C118" s="14">
        <v>48967642</v>
      </c>
      <c r="D118" s="11" t="str">
        <f>IF($B118="N/A","N/A",IF(C118&gt;10,"No",IF(C118&lt;-10,"No","Yes")))</f>
        <v>N/A</v>
      </c>
      <c r="E118" s="14">
        <v>49148854</v>
      </c>
      <c r="F118" s="11" t="str">
        <f>IF($B118="N/A","N/A",IF(E118&gt;10,"No",IF(E118&lt;-10,"No","Yes")))</f>
        <v>N/A</v>
      </c>
      <c r="G118" s="14">
        <v>51345929</v>
      </c>
      <c r="H118" s="11" t="str">
        <f>IF($B118="N/A","N/A",IF(G118&gt;10,"No",IF(G118&lt;-10,"No","Yes")))</f>
        <v>N/A</v>
      </c>
      <c r="I118" s="59">
        <v>0.37009999999999998</v>
      </c>
      <c r="J118" s="59">
        <v>4.47</v>
      </c>
      <c r="K118" s="50" t="s">
        <v>739</v>
      </c>
      <c r="L118" s="9" t="str">
        <f>IF(J118="Div by 0", "N/A", IF(K118="N/A","N/A", IF(J118&gt;VALUE(MID(K118,1,2)), "No", IF(J118&lt;-1*VALUE(MID(K118,1,2)), "No", "Yes"))))</f>
        <v>Yes</v>
      </c>
    </row>
    <row r="119" spans="1:12" x14ac:dyDescent="0.2">
      <c r="A119" s="4" t="s">
        <v>1629</v>
      </c>
      <c r="B119" s="50" t="s">
        <v>213</v>
      </c>
      <c r="C119" s="14">
        <v>3097789025</v>
      </c>
      <c r="D119" s="11" t="str">
        <f>IF($B119="N/A","N/A",IF(C119&gt;10,"No",IF(C119&lt;-10,"No","Yes")))</f>
        <v>N/A</v>
      </c>
      <c r="E119" s="14">
        <v>2963957506</v>
      </c>
      <c r="F119" s="11" t="str">
        <f>IF($B119="N/A","N/A",IF(E119&gt;10,"No",IF(E119&lt;-10,"No","Yes")))</f>
        <v>N/A</v>
      </c>
      <c r="G119" s="14">
        <v>3204586959</v>
      </c>
      <c r="H119" s="11" t="str">
        <f>IF($B119="N/A","N/A",IF(G119&gt;10,"No",IF(G119&lt;-10,"No","Yes")))</f>
        <v>N/A</v>
      </c>
      <c r="I119" s="59">
        <v>-4.32</v>
      </c>
      <c r="J119" s="59">
        <v>8.1189999999999998</v>
      </c>
      <c r="K119" s="50" t="s">
        <v>739</v>
      </c>
      <c r="L119" s="9" t="str">
        <f>IF(J119="Div by 0", "N/A", IF(K119="N/A","N/A", IF(J119&gt;VALUE(MID(K119,1,2)), "No", IF(J119&lt;-1*VALUE(MID(K119,1,2)), "No", "Yes"))))</f>
        <v>Yes</v>
      </c>
    </row>
    <row r="120" spans="1:12" x14ac:dyDescent="0.2">
      <c r="A120" s="4" t="s">
        <v>1630</v>
      </c>
      <c r="B120" s="50" t="s">
        <v>213</v>
      </c>
      <c r="C120" s="1">
        <v>735638</v>
      </c>
      <c r="D120" s="11" t="str">
        <f>IF($B120="N/A","N/A",IF(C120&gt;10,"No",IF(C120&lt;-10,"No","Yes")))</f>
        <v>N/A</v>
      </c>
      <c r="E120" s="1">
        <v>773333</v>
      </c>
      <c r="F120" s="11" t="str">
        <f>IF($B120="N/A","N/A",IF(E120&gt;10,"No",IF(E120&lt;-10,"No","Yes")))</f>
        <v>N/A</v>
      </c>
      <c r="G120" s="1">
        <v>827148</v>
      </c>
      <c r="H120" s="11" t="str">
        <f>IF($B120="N/A","N/A",IF(G120&gt;10,"No",IF(G120&lt;-10,"No","Yes")))</f>
        <v>N/A</v>
      </c>
      <c r="I120" s="59">
        <v>5.1239999999999997</v>
      </c>
      <c r="J120" s="59">
        <v>6.9589999999999996</v>
      </c>
      <c r="K120" s="50" t="s">
        <v>739</v>
      </c>
      <c r="L120" s="9" t="str">
        <f>IF(J120="Div by 0", "N/A", IF(K120="N/A","N/A", IF(J120&gt;VALUE(MID(K120,1,2)), "No", IF(J120&lt;-1*VALUE(MID(K120,1,2)), "No", "Yes"))))</f>
        <v>Yes</v>
      </c>
    </row>
    <row r="121" spans="1:12" x14ac:dyDescent="0.2">
      <c r="A121" s="4" t="s">
        <v>1631</v>
      </c>
      <c r="B121" s="5" t="s">
        <v>213</v>
      </c>
      <c r="C121" s="1">
        <v>53227</v>
      </c>
      <c r="D121" s="9" t="str">
        <f t="shared" ref="D121:H134" si="43">IF($B121="N/A","N/A",IF(C121&lt;0,"No","Yes"))</f>
        <v>N/A</v>
      </c>
      <c r="E121" s="1">
        <v>49231</v>
      </c>
      <c r="F121" s="9" t="str">
        <f t="shared" si="43"/>
        <v>N/A</v>
      </c>
      <c r="G121" s="1">
        <v>52396</v>
      </c>
      <c r="H121" s="9" t="str">
        <f t="shared" si="43"/>
        <v>N/A</v>
      </c>
      <c r="I121" s="59">
        <v>-7.51</v>
      </c>
      <c r="J121" s="59">
        <v>6.4290000000000003</v>
      </c>
      <c r="K121" s="5" t="s">
        <v>739</v>
      </c>
      <c r="L121" s="9" t="str">
        <f t="shared" ref="L121:L142" si="44">IF(J121="Div by 0", "N/A", IF(OR(J121="N/A",K121="N/A"),"N/A", IF(J121&gt;VALUE(MID(K121,1,2)), "No", IF(J121&lt;-1*VALUE(MID(K121,1,2)), "No", "Yes"))))</f>
        <v>Yes</v>
      </c>
    </row>
    <row r="122" spans="1:12" x14ac:dyDescent="0.2">
      <c r="A122" s="4" t="s">
        <v>1632</v>
      </c>
      <c r="B122" s="5" t="s">
        <v>213</v>
      </c>
      <c r="C122" s="1">
        <v>104588</v>
      </c>
      <c r="D122" s="9" t="str">
        <f t="shared" si="43"/>
        <v>N/A</v>
      </c>
      <c r="E122" s="1">
        <v>108174</v>
      </c>
      <c r="F122" s="9" t="str">
        <f t="shared" si="43"/>
        <v>N/A</v>
      </c>
      <c r="G122" s="1">
        <v>110933</v>
      </c>
      <c r="H122" s="9" t="str">
        <f t="shared" si="43"/>
        <v>N/A</v>
      </c>
      <c r="I122" s="59">
        <v>3.4289999999999998</v>
      </c>
      <c r="J122" s="59">
        <v>2.5510000000000002</v>
      </c>
      <c r="K122" s="5" t="s">
        <v>739</v>
      </c>
      <c r="L122" s="9" t="str">
        <f t="shared" si="44"/>
        <v>Yes</v>
      </c>
    </row>
    <row r="123" spans="1:12" x14ac:dyDescent="0.2">
      <c r="A123" s="4" t="s">
        <v>1633</v>
      </c>
      <c r="B123" s="5" t="s">
        <v>213</v>
      </c>
      <c r="C123" s="1">
        <v>499130</v>
      </c>
      <c r="D123" s="9" t="str">
        <f t="shared" si="43"/>
        <v>N/A</v>
      </c>
      <c r="E123" s="1">
        <v>530879</v>
      </c>
      <c r="F123" s="9" t="str">
        <f t="shared" si="43"/>
        <v>N/A</v>
      </c>
      <c r="G123" s="1">
        <v>554643</v>
      </c>
      <c r="H123" s="9" t="str">
        <f t="shared" si="43"/>
        <v>N/A</v>
      </c>
      <c r="I123" s="59">
        <v>6.3609999999999998</v>
      </c>
      <c r="J123" s="59">
        <v>4.476</v>
      </c>
      <c r="K123" s="5" t="s">
        <v>739</v>
      </c>
      <c r="L123" s="9" t="str">
        <f t="shared" si="44"/>
        <v>Yes</v>
      </c>
    </row>
    <row r="124" spans="1:12" x14ac:dyDescent="0.2">
      <c r="A124" s="4" t="s">
        <v>1634</v>
      </c>
      <c r="B124" s="5" t="s">
        <v>213</v>
      </c>
      <c r="C124" s="1">
        <v>78693</v>
      </c>
      <c r="D124" s="9" t="str">
        <f t="shared" si="43"/>
        <v>N/A</v>
      </c>
      <c r="E124" s="1">
        <v>85049</v>
      </c>
      <c r="F124" s="9" t="str">
        <f t="shared" si="43"/>
        <v>N/A</v>
      </c>
      <c r="G124" s="1">
        <v>109176</v>
      </c>
      <c r="H124" s="9" t="str">
        <f t="shared" si="43"/>
        <v>N/A</v>
      </c>
      <c r="I124" s="59">
        <v>8.077</v>
      </c>
      <c r="J124" s="59">
        <v>28.37</v>
      </c>
      <c r="K124" s="5" t="s">
        <v>739</v>
      </c>
      <c r="L124" s="9" t="str">
        <f t="shared" si="44"/>
        <v>Yes</v>
      </c>
    </row>
    <row r="125" spans="1:12" x14ac:dyDescent="0.2">
      <c r="A125" s="2" t="s">
        <v>1635</v>
      </c>
      <c r="B125" s="5" t="s">
        <v>213</v>
      </c>
      <c r="C125" s="64" t="s">
        <v>213</v>
      </c>
      <c r="D125" s="9" t="str">
        <f t="shared" si="43"/>
        <v>N/A</v>
      </c>
      <c r="E125" s="64">
        <v>92.126624923999998</v>
      </c>
      <c r="F125" s="9" t="str">
        <f t="shared" si="43"/>
        <v>N/A</v>
      </c>
      <c r="G125" s="64">
        <v>92.989382895000006</v>
      </c>
      <c r="H125" s="9" t="str">
        <f t="shared" si="43"/>
        <v>N/A</v>
      </c>
      <c r="I125" s="12" t="s">
        <v>213</v>
      </c>
      <c r="J125" s="12">
        <v>0.9365</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89.597248257000004</v>
      </c>
      <c r="F126" s="9" t="str">
        <f t="shared" si="43"/>
        <v>N/A</v>
      </c>
      <c r="G126" s="64">
        <v>94.856708366000007</v>
      </c>
      <c r="H126" s="9" t="str">
        <f t="shared" si="43"/>
        <v>N/A</v>
      </c>
      <c r="I126" s="12" t="s">
        <v>213</v>
      </c>
      <c r="J126" s="12">
        <v>5.87</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90.187087306999999</v>
      </c>
      <c r="F127" s="9" t="str">
        <f t="shared" si="43"/>
        <v>N/A</v>
      </c>
      <c r="G127" s="64">
        <v>91.959082506000001</v>
      </c>
      <c r="H127" s="9" t="str">
        <f t="shared" si="43"/>
        <v>N/A</v>
      </c>
      <c r="I127" s="12" t="s">
        <v>213</v>
      </c>
      <c r="J127" s="12">
        <v>1.9650000000000001</v>
      </c>
      <c r="K127" s="5" t="s">
        <v>739</v>
      </c>
      <c r="L127" s="9" t="str">
        <f t="shared" si="45"/>
        <v>Yes</v>
      </c>
    </row>
    <row r="128" spans="1:12" ht="25.5" x14ac:dyDescent="0.2">
      <c r="A128" s="2" t="s">
        <v>1638</v>
      </c>
      <c r="B128" s="5" t="s">
        <v>213</v>
      </c>
      <c r="C128" s="64" t="s">
        <v>213</v>
      </c>
      <c r="D128" s="9" t="str">
        <f t="shared" si="43"/>
        <v>N/A</v>
      </c>
      <c r="E128" s="64">
        <v>96.701385094000003</v>
      </c>
      <c r="F128" s="9" t="str">
        <f t="shared" si="43"/>
        <v>N/A</v>
      </c>
      <c r="G128" s="64">
        <v>96.930481451999995</v>
      </c>
      <c r="H128" s="9" t="str">
        <f t="shared" si="43"/>
        <v>N/A</v>
      </c>
      <c r="I128" s="12" t="s">
        <v>213</v>
      </c>
      <c r="J128" s="12">
        <v>0.2369</v>
      </c>
      <c r="K128" s="5" t="s">
        <v>739</v>
      </c>
      <c r="L128" s="9" t="str">
        <f t="shared" si="45"/>
        <v>Yes</v>
      </c>
    </row>
    <row r="129" spans="1:12" ht="25.5" x14ac:dyDescent="0.2">
      <c r="A129" s="2" t="s">
        <v>1639</v>
      </c>
      <c r="B129" s="5" t="s">
        <v>213</v>
      </c>
      <c r="C129" s="64" t="s">
        <v>213</v>
      </c>
      <c r="D129" s="9" t="str">
        <f t="shared" si="43"/>
        <v>N/A</v>
      </c>
      <c r="E129" s="64">
        <v>73.606819853999994</v>
      </c>
      <c r="F129" s="9" t="str">
        <f t="shared" si="43"/>
        <v>N/A</v>
      </c>
      <c r="G129" s="64">
        <v>77.193825965000002</v>
      </c>
      <c r="H129" s="9" t="str">
        <f t="shared" si="43"/>
        <v>N/A</v>
      </c>
      <c r="I129" s="12" t="s">
        <v>213</v>
      </c>
      <c r="J129" s="12">
        <v>4.8730000000000002</v>
      </c>
      <c r="K129" s="5" t="s">
        <v>739</v>
      </c>
      <c r="L129" s="9" t="str">
        <f t="shared" si="45"/>
        <v>Yes</v>
      </c>
    </row>
    <row r="130" spans="1:12" ht="25.5" x14ac:dyDescent="0.2">
      <c r="A130" s="2" t="s">
        <v>1640</v>
      </c>
      <c r="B130" s="5" t="s">
        <v>213</v>
      </c>
      <c r="C130" s="64">
        <v>39.851122427</v>
      </c>
      <c r="D130" s="9" t="str">
        <f t="shared" si="43"/>
        <v>N/A</v>
      </c>
      <c r="E130" s="64">
        <v>9.8275904000000008E-3</v>
      </c>
      <c r="F130" s="9" t="str">
        <f t="shared" si="43"/>
        <v>N/A</v>
      </c>
      <c r="G130" s="64">
        <v>0</v>
      </c>
      <c r="H130" s="9" t="str">
        <f t="shared" si="43"/>
        <v>N/A</v>
      </c>
      <c r="I130" s="12">
        <v>-100</v>
      </c>
      <c r="J130" s="12">
        <v>-100</v>
      </c>
      <c r="K130" s="50" t="s">
        <v>739</v>
      </c>
      <c r="L130" s="9" t="str">
        <f>IF(J130="Div by 0", "N/A", IF(OR(J130="N/A",K130="N/A"),"N/A", IF(J130&gt;VALUE(MID(K130,1,2)), "No", IF(J130&lt;-1*VALUE(MID(K130,1,2)), "No", "Yes"))))</f>
        <v>No</v>
      </c>
    </row>
    <row r="131" spans="1:12" ht="25.5" x14ac:dyDescent="0.2">
      <c r="A131" s="2" t="s">
        <v>1641</v>
      </c>
      <c r="B131" s="5" t="s">
        <v>213</v>
      </c>
      <c r="C131" s="64">
        <v>0.65943975799999999</v>
      </c>
      <c r="D131" s="9" t="str">
        <f t="shared" si="43"/>
        <v>N/A</v>
      </c>
      <c r="E131" s="64">
        <v>0</v>
      </c>
      <c r="F131" s="9" t="str">
        <f t="shared" si="43"/>
        <v>N/A</v>
      </c>
      <c r="G131" s="64">
        <v>0</v>
      </c>
      <c r="H131" s="9" t="str">
        <f t="shared" si="43"/>
        <v>N/A</v>
      </c>
      <c r="I131" s="12">
        <v>-100</v>
      </c>
      <c r="J131" s="12" t="s">
        <v>1747</v>
      </c>
      <c r="K131" s="5" t="s">
        <v>739</v>
      </c>
      <c r="L131" s="9" t="str">
        <f t="shared" si="44"/>
        <v>N/A</v>
      </c>
    </row>
    <row r="132" spans="1:12" ht="25.5" x14ac:dyDescent="0.2">
      <c r="A132" s="2" t="s">
        <v>496</v>
      </c>
      <c r="B132" s="5" t="s">
        <v>213</v>
      </c>
      <c r="C132" s="64">
        <v>32.086855088999997</v>
      </c>
      <c r="D132" s="9" t="str">
        <f t="shared" si="43"/>
        <v>N/A</v>
      </c>
      <c r="E132" s="64">
        <v>4.4372954700000002E-2</v>
      </c>
      <c r="F132" s="9" t="str">
        <f t="shared" si="43"/>
        <v>N/A</v>
      </c>
      <c r="G132" s="64">
        <v>0</v>
      </c>
      <c r="H132" s="9" t="str">
        <f t="shared" si="43"/>
        <v>N/A</v>
      </c>
      <c r="I132" s="12">
        <v>-99.9</v>
      </c>
      <c r="J132" s="12">
        <v>-100</v>
      </c>
      <c r="K132" s="5" t="s">
        <v>739</v>
      </c>
      <c r="L132" s="9" t="str">
        <f t="shared" si="44"/>
        <v>No</v>
      </c>
    </row>
    <row r="133" spans="1:12" ht="25.5" x14ac:dyDescent="0.2">
      <c r="A133" s="2" t="s">
        <v>497</v>
      </c>
      <c r="B133" s="5" t="s">
        <v>213</v>
      </c>
      <c r="C133" s="64">
        <v>46.920441568000001</v>
      </c>
      <c r="D133" s="9" t="str">
        <f t="shared" si="43"/>
        <v>N/A</v>
      </c>
      <c r="E133" s="64">
        <v>1.8836683999999999E-3</v>
      </c>
      <c r="F133" s="9" t="str">
        <f t="shared" si="43"/>
        <v>N/A</v>
      </c>
      <c r="G133" s="64">
        <v>0</v>
      </c>
      <c r="H133" s="9" t="str">
        <f t="shared" si="43"/>
        <v>N/A</v>
      </c>
      <c r="I133" s="12">
        <v>-100</v>
      </c>
      <c r="J133" s="12">
        <v>-100</v>
      </c>
      <c r="K133" s="5" t="s">
        <v>739</v>
      </c>
      <c r="L133" s="9" t="str">
        <f t="shared" si="44"/>
        <v>No</v>
      </c>
    </row>
    <row r="134" spans="1:12" ht="25.5" x14ac:dyDescent="0.2">
      <c r="A134" s="2" t="s">
        <v>498</v>
      </c>
      <c r="B134" s="5" t="s">
        <v>213</v>
      </c>
      <c r="C134" s="64">
        <v>31.840189088999999</v>
      </c>
      <c r="D134" s="9" t="str">
        <f t="shared" si="43"/>
        <v>N/A</v>
      </c>
      <c r="E134" s="64">
        <v>2.1164269999999999E-2</v>
      </c>
      <c r="F134" s="9" t="str">
        <f t="shared" si="43"/>
        <v>N/A</v>
      </c>
      <c r="G134" s="64">
        <v>0</v>
      </c>
      <c r="H134" s="9" t="str">
        <f t="shared" si="43"/>
        <v>N/A</v>
      </c>
      <c r="I134" s="12">
        <v>-99.9</v>
      </c>
      <c r="J134" s="12">
        <v>-100</v>
      </c>
      <c r="K134" s="5" t="s">
        <v>739</v>
      </c>
      <c r="L134" s="9" t="str">
        <f t="shared" si="44"/>
        <v>No</v>
      </c>
    </row>
    <row r="135" spans="1:12" ht="25.5" x14ac:dyDescent="0.2">
      <c r="A135" s="2" t="s">
        <v>499</v>
      </c>
      <c r="B135" s="37" t="s">
        <v>213</v>
      </c>
      <c r="C135" s="64">
        <v>3.26247421E-2</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v>-100</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9.8275904000000008E-3</v>
      </c>
      <c r="F137" s="46" t="str">
        <f t="shared" si="47"/>
        <v>N/A</v>
      </c>
      <c r="G137" s="64">
        <v>0</v>
      </c>
      <c r="H137" s="46" t="str">
        <f t="shared" si="48"/>
        <v>N/A</v>
      </c>
      <c r="I137" s="12" t="s">
        <v>1747</v>
      </c>
      <c r="J137" s="12">
        <v>-100</v>
      </c>
      <c r="K137" s="5" t="s">
        <v>739</v>
      </c>
      <c r="L137" s="9" t="str">
        <f t="shared" si="44"/>
        <v>No</v>
      </c>
    </row>
    <row r="138" spans="1:12" ht="25.5" x14ac:dyDescent="0.2">
      <c r="A138" s="2" t="s">
        <v>502</v>
      </c>
      <c r="B138" s="37" t="s">
        <v>213</v>
      </c>
      <c r="C138" s="64">
        <v>0</v>
      </c>
      <c r="D138" s="46" t="str">
        <f t="shared" si="46"/>
        <v>N/A</v>
      </c>
      <c r="E138" s="64">
        <v>0</v>
      </c>
      <c r="F138" s="46" t="str">
        <f t="shared" si="47"/>
        <v>N/A</v>
      </c>
      <c r="G138" s="64">
        <v>0</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48.760395738</v>
      </c>
      <c r="D142" s="9" t="str">
        <f t="shared" ref="D142" si="49">IF($B142="N/A","N/A",IF(C142&lt;0,"No","Yes"))</f>
        <v>N/A</v>
      </c>
      <c r="E142" s="64">
        <v>0</v>
      </c>
      <c r="F142" s="9" t="str">
        <f t="shared" ref="F142" si="50">IF($B142="N/A","N/A",IF(E142&lt;0,"No","Yes"))</f>
        <v>N/A</v>
      </c>
      <c r="G142" s="64">
        <v>0</v>
      </c>
      <c r="H142" s="9" t="str">
        <f t="shared" ref="H142" si="51">IF($B142="N/A","N/A",IF(G142&lt;0,"No","Yes"))</f>
        <v>N/A</v>
      </c>
      <c r="I142" s="12">
        <v>-100</v>
      </c>
      <c r="J142" s="12" t="s">
        <v>1747</v>
      </c>
      <c r="K142" s="5" t="s">
        <v>739</v>
      </c>
      <c r="L142" s="9" t="str">
        <f t="shared" si="44"/>
        <v>N/A</v>
      </c>
    </row>
    <row r="143" spans="1:12" x14ac:dyDescent="0.2">
      <c r="A143" s="3" t="s">
        <v>736</v>
      </c>
      <c r="B143" s="37" t="s">
        <v>213</v>
      </c>
      <c r="C143" s="14">
        <v>2521</v>
      </c>
      <c r="D143" s="46" t="str">
        <f>IF($B143="N/A","N/A",IF(C143&gt;10,"No",IF(C143&lt;-10,"No","Yes")))</f>
        <v>N/A</v>
      </c>
      <c r="E143" s="14">
        <v>4922</v>
      </c>
      <c r="F143" s="46" t="str">
        <f>IF($B143="N/A","N/A",IF(E143&gt;10,"No",IF(E143&lt;-10,"No","Yes")))</f>
        <v>N/A</v>
      </c>
      <c r="G143" s="14">
        <v>428716</v>
      </c>
      <c r="H143" s="46" t="str">
        <f>IF($B143="N/A","N/A",IF(G143&gt;10,"No",IF(G143&lt;-10,"No","Yes")))</f>
        <v>N/A</v>
      </c>
      <c r="I143" s="12">
        <v>95.24</v>
      </c>
      <c r="J143" s="12">
        <v>8610</v>
      </c>
      <c r="K143" s="47" t="s">
        <v>739</v>
      </c>
      <c r="L143" s="9" t="str">
        <f>IF(J143="Div by 0", "N/A", IF(K143="N/A","N/A", IF(J143&gt;VALUE(MID(K143,1,2)), "No", IF(J143&lt;-1*VALUE(MID(K143,1,2)), "No", "Yes"))))</f>
        <v>No</v>
      </c>
    </row>
    <row r="144" spans="1:12" x14ac:dyDescent="0.2">
      <c r="A144" s="3" t="s">
        <v>737</v>
      </c>
      <c r="B144" s="37" t="s">
        <v>213</v>
      </c>
      <c r="C144" s="1">
        <v>3937</v>
      </c>
      <c r="D144" s="46" t="str">
        <f>IF($B144="N/A","N/A",IF(C144&gt;10,"No",IF(C144&lt;-10,"No","Yes")))</f>
        <v>N/A</v>
      </c>
      <c r="E144" s="1">
        <v>2977</v>
      </c>
      <c r="F144" s="46" t="str">
        <f>IF($B144="N/A","N/A",IF(E144&gt;10,"No",IF(E144&lt;-10,"No","Yes")))</f>
        <v>N/A</v>
      </c>
      <c r="G144" s="1">
        <v>26396</v>
      </c>
      <c r="H144" s="46" t="str">
        <f>IF($B144="N/A","N/A",IF(G144&gt;10,"No",IF(G144&lt;-10,"No","Yes")))</f>
        <v>N/A</v>
      </c>
      <c r="I144" s="12">
        <v>-24.4</v>
      </c>
      <c r="J144" s="12">
        <v>786.7</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0.35464794910000003</v>
      </c>
      <c r="F145" s="9" t="str">
        <f t="shared" ref="F145:F149" si="53">IF($B145="N/A","N/A",IF(E145&lt;0,"No","Yes"))</f>
        <v>N/A</v>
      </c>
      <c r="G145" s="64">
        <v>2.9674831479999999</v>
      </c>
      <c r="H145" s="9" t="str">
        <f t="shared" ref="H145:H149" si="54">IF($B145="N/A","N/A",IF(G145&lt;0,"No","Yes"))</f>
        <v>N/A</v>
      </c>
      <c r="I145" s="12" t="s">
        <v>213</v>
      </c>
      <c r="J145" s="12">
        <v>736.7</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3.6398710999999999E-3</v>
      </c>
      <c r="F146" s="9" t="str">
        <f t="shared" si="53"/>
        <v>N/A</v>
      </c>
      <c r="G146" s="64">
        <v>3.4397233700000002E-2</v>
      </c>
      <c r="H146" s="9" t="str">
        <f t="shared" si="54"/>
        <v>N/A</v>
      </c>
      <c r="I146" s="12" t="s">
        <v>213</v>
      </c>
      <c r="J146" s="12">
        <v>845</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0.24511438669999999</v>
      </c>
      <c r="F147" s="9" t="str">
        <f t="shared" si="53"/>
        <v>N/A</v>
      </c>
      <c r="G147" s="64">
        <v>0.28350451370000002</v>
      </c>
      <c r="H147" s="9" t="str">
        <f t="shared" si="54"/>
        <v>N/A</v>
      </c>
      <c r="I147" s="12" t="s">
        <v>213</v>
      </c>
      <c r="J147" s="12">
        <v>15.66</v>
      </c>
      <c r="K147" s="5" t="s">
        <v>739</v>
      </c>
      <c r="L147" s="9" t="str">
        <f t="shared" si="55"/>
        <v>Yes</v>
      </c>
    </row>
    <row r="148" spans="1:12" x14ac:dyDescent="0.2">
      <c r="A148" s="2" t="s">
        <v>510</v>
      </c>
      <c r="B148" s="5" t="s">
        <v>213</v>
      </c>
      <c r="C148" s="64" t="s">
        <v>213</v>
      </c>
      <c r="D148" s="9" t="str">
        <f t="shared" si="52"/>
        <v>N/A</v>
      </c>
      <c r="E148" s="64">
        <v>0.3275117125</v>
      </c>
      <c r="F148" s="9" t="str">
        <f t="shared" si="53"/>
        <v>N/A</v>
      </c>
      <c r="G148" s="64">
        <v>0.73749534699999997</v>
      </c>
      <c r="H148" s="9" t="str">
        <f t="shared" si="54"/>
        <v>N/A</v>
      </c>
      <c r="I148" s="12" t="s">
        <v>213</v>
      </c>
      <c r="J148" s="12">
        <v>125.2</v>
      </c>
      <c r="K148" s="5" t="s">
        <v>739</v>
      </c>
      <c r="L148" s="9" t="str">
        <f t="shared" si="55"/>
        <v>No</v>
      </c>
    </row>
    <row r="149" spans="1:12" x14ac:dyDescent="0.2">
      <c r="A149" s="2" t="s">
        <v>511</v>
      </c>
      <c r="B149" s="5" t="s">
        <v>213</v>
      </c>
      <c r="C149" s="64" t="s">
        <v>213</v>
      </c>
      <c r="D149" s="9" t="str">
        <f t="shared" si="52"/>
        <v>N/A</v>
      </c>
      <c r="E149" s="64">
        <v>0.76420442249999998</v>
      </c>
      <c r="F149" s="9" t="str">
        <f t="shared" si="53"/>
        <v>N/A</v>
      </c>
      <c r="G149" s="64">
        <v>15.42448261</v>
      </c>
      <c r="H149" s="9" t="str">
        <f t="shared" si="54"/>
        <v>N/A</v>
      </c>
      <c r="I149" s="12" t="s">
        <v>213</v>
      </c>
      <c r="J149" s="12">
        <v>1918</v>
      </c>
      <c r="K149" s="5" t="s">
        <v>739</v>
      </c>
      <c r="L149" s="9" t="str">
        <f t="shared" si="55"/>
        <v>No</v>
      </c>
    </row>
    <row r="150" spans="1:12" x14ac:dyDescent="0.2">
      <c r="A150" s="4" t="s">
        <v>738</v>
      </c>
      <c r="B150" s="50" t="s">
        <v>213</v>
      </c>
      <c r="C150" s="1">
        <v>52</v>
      </c>
      <c r="D150" s="11" t="str">
        <f t="shared" ref="D150:D172" si="56">IF($B150="N/A","N/A",IF(C150&gt;10,"No",IF(C150&lt;-10,"No","Yes")))</f>
        <v>N/A</v>
      </c>
      <c r="E150" s="1">
        <v>75</v>
      </c>
      <c r="F150" s="11" t="str">
        <f t="shared" ref="F150:F172" si="57">IF($B150="N/A","N/A",IF(E150&gt;10,"No",IF(E150&lt;-10,"No","Yes")))</f>
        <v>N/A</v>
      </c>
      <c r="G150" s="1">
        <v>98</v>
      </c>
      <c r="H150" s="11" t="str">
        <f t="shared" ref="H150:H172" si="58">IF($B150="N/A","N/A",IF(G150&gt;10,"No",IF(G150&lt;-10,"No","Yes")))</f>
        <v>N/A</v>
      </c>
      <c r="I150" s="12">
        <v>44.23</v>
      </c>
      <c r="J150" s="12">
        <v>30.67</v>
      </c>
      <c r="K150" s="50" t="s">
        <v>739</v>
      </c>
      <c r="L150" s="9" t="str">
        <f t="shared" ref="L150:L172" si="59">IF(J150="Div by 0", "N/A", IF(K150="N/A","N/A", IF(J150&gt;VALUE(MID(K150,1,2)), "No", IF(J150&lt;-1*VALUE(MID(K150,1,2)), "No", "Yes"))))</f>
        <v>No</v>
      </c>
    </row>
    <row r="151" spans="1:12" x14ac:dyDescent="0.2">
      <c r="A151" s="4" t="s">
        <v>534</v>
      </c>
      <c r="B151" s="50" t="s">
        <v>213</v>
      </c>
      <c r="C151" s="1">
        <v>39</v>
      </c>
      <c r="D151" s="11" t="str">
        <f t="shared" si="56"/>
        <v>N/A</v>
      </c>
      <c r="E151" s="1">
        <v>59</v>
      </c>
      <c r="F151" s="11" t="str">
        <f t="shared" si="57"/>
        <v>N/A</v>
      </c>
      <c r="G151" s="1">
        <v>77</v>
      </c>
      <c r="H151" s="11" t="str">
        <f t="shared" si="58"/>
        <v>N/A</v>
      </c>
      <c r="I151" s="12">
        <v>51.28</v>
      </c>
      <c r="J151" s="12">
        <v>30.51</v>
      </c>
      <c r="K151" s="50" t="s">
        <v>739</v>
      </c>
      <c r="L151" s="9" t="str">
        <f t="shared" si="59"/>
        <v>No</v>
      </c>
    </row>
    <row r="152" spans="1:12" x14ac:dyDescent="0.2">
      <c r="A152" s="4" t="s">
        <v>535</v>
      </c>
      <c r="B152" s="50" t="s">
        <v>213</v>
      </c>
      <c r="C152" s="1">
        <v>13</v>
      </c>
      <c r="D152" s="11" t="str">
        <f t="shared" si="56"/>
        <v>N/A</v>
      </c>
      <c r="E152" s="1">
        <v>16</v>
      </c>
      <c r="F152" s="11" t="str">
        <f t="shared" si="57"/>
        <v>N/A</v>
      </c>
      <c r="G152" s="1">
        <v>21</v>
      </c>
      <c r="H152" s="11" t="str">
        <f t="shared" si="58"/>
        <v>N/A</v>
      </c>
      <c r="I152" s="12">
        <v>23.08</v>
      </c>
      <c r="J152" s="12">
        <v>31.25</v>
      </c>
      <c r="K152" s="50" t="s">
        <v>739</v>
      </c>
      <c r="L152" s="9" t="str">
        <f t="shared" si="59"/>
        <v>No</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8.9346980999999992E-3</v>
      </c>
      <c r="F155" s="9" t="str">
        <f t="shared" ref="F155:F159" si="61">IF($B155="N/A","N/A",IF(E155&lt;0,"No","Yes"))</f>
        <v>N/A</v>
      </c>
      <c r="G155" s="64">
        <v>1.1017326399999999E-2</v>
      </c>
      <c r="H155" s="9" t="str">
        <f t="shared" ref="H155:H159" si="62">IF($B155="N/A","N/A",IF(G155&lt;0,"No","Yes"))</f>
        <v>N/A</v>
      </c>
      <c r="I155" s="12" t="s">
        <v>213</v>
      </c>
      <c r="J155" s="12">
        <v>23.31</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0.1073761989</v>
      </c>
      <c r="F156" s="9" t="str">
        <f t="shared" si="61"/>
        <v>N/A</v>
      </c>
      <c r="G156" s="64">
        <v>0.1393993157</v>
      </c>
      <c r="H156" s="9" t="str">
        <f t="shared" si="62"/>
        <v>N/A</v>
      </c>
      <c r="I156" s="12" t="s">
        <v>213</v>
      </c>
      <c r="J156" s="12">
        <v>29.82</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1.3339558499999999E-2</v>
      </c>
      <c r="F157" s="9" t="str">
        <f t="shared" si="61"/>
        <v>N/A</v>
      </c>
      <c r="G157" s="64">
        <v>1.7408171900000002E-2</v>
      </c>
      <c r="H157" s="9" t="str">
        <f t="shared" si="62"/>
        <v>N/A</v>
      </c>
      <c r="I157" s="12" t="s">
        <v>213</v>
      </c>
      <c r="J157" s="12">
        <v>30.5</v>
      </c>
      <c r="K157" s="5" t="s">
        <v>739</v>
      </c>
      <c r="L157" s="9" t="str">
        <f t="shared" si="63"/>
        <v>No</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27.17</v>
      </c>
      <c r="D160" s="11" t="str">
        <f t="shared" si="56"/>
        <v>N/A</v>
      </c>
      <c r="E160" s="1">
        <v>55.37</v>
      </c>
      <c r="F160" s="11" t="str">
        <f t="shared" si="57"/>
        <v>N/A</v>
      </c>
      <c r="G160" s="1">
        <v>74.849999999999994</v>
      </c>
      <c r="H160" s="11" t="str">
        <f t="shared" si="58"/>
        <v>N/A</v>
      </c>
      <c r="I160" s="12">
        <v>103.8</v>
      </c>
      <c r="J160" s="12">
        <v>35.18</v>
      </c>
      <c r="K160" s="50" t="s">
        <v>739</v>
      </c>
      <c r="L160" s="9" t="str">
        <f t="shared" si="59"/>
        <v>No</v>
      </c>
    </row>
    <row r="161" spans="1:12" x14ac:dyDescent="0.2">
      <c r="A161" s="4" t="s">
        <v>544</v>
      </c>
      <c r="B161" s="50" t="s">
        <v>213</v>
      </c>
      <c r="C161" s="14">
        <v>920704</v>
      </c>
      <c r="D161" s="11" t="str">
        <f t="shared" si="56"/>
        <v>N/A</v>
      </c>
      <c r="E161" s="14">
        <v>1856701</v>
      </c>
      <c r="F161" s="11" t="str">
        <f t="shared" si="57"/>
        <v>N/A</v>
      </c>
      <c r="G161" s="14">
        <v>2652212</v>
      </c>
      <c r="H161" s="11" t="str">
        <f t="shared" si="58"/>
        <v>N/A</v>
      </c>
      <c r="I161" s="12">
        <v>101.7</v>
      </c>
      <c r="J161" s="12">
        <v>42.85</v>
      </c>
      <c r="K161" s="50" t="s">
        <v>739</v>
      </c>
      <c r="L161" s="9" t="str">
        <f t="shared" si="59"/>
        <v>No</v>
      </c>
    </row>
    <row r="162" spans="1:12" x14ac:dyDescent="0.2">
      <c r="A162" s="4" t="s">
        <v>1290</v>
      </c>
      <c r="B162" s="50" t="s">
        <v>213</v>
      </c>
      <c r="C162" s="14">
        <v>17705.846153999999</v>
      </c>
      <c r="D162" s="11" t="str">
        <f t="shared" si="56"/>
        <v>N/A</v>
      </c>
      <c r="E162" s="14">
        <v>24756.013332999999</v>
      </c>
      <c r="F162" s="11" t="str">
        <f t="shared" si="57"/>
        <v>N/A</v>
      </c>
      <c r="G162" s="14">
        <v>27063.387755</v>
      </c>
      <c r="H162" s="11" t="str">
        <f t="shared" si="58"/>
        <v>N/A</v>
      </c>
      <c r="I162" s="12">
        <v>39.82</v>
      </c>
      <c r="J162" s="12">
        <v>9.32</v>
      </c>
      <c r="K162" s="50" t="s">
        <v>739</v>
      </c>
      <c r="L162" s="9" t="str">
        <f t="shared" si="59"/>
        <v>Yes</v>
      </c>
    </row>
    <row r="163" spans="1:12" ht="25.5" x14ac:dyDescent="0.2">
      <c r="A163" s="4" t="s">
        <v>1291</v>
      </c>
      <c r="B163" s="50" t="s">
        <v>213</v>
      </c>
      <c r="C163" s="14">
        <v>18355.974359</v>
      </c>
      <c r="D163" s="11" t="str">
        <f t="shared" si="56"/>
        <v>N/A</v>
      </c>
      <c r="E163" s="14">
        <v>23982.762712</v>
      </c>
      <c r="F163" s="11" t="str">
        <f t="shared" si="57"/>
        <v>N/A</v>
      </c>
      <c r="G163" s="14">
        <v>25633.766233999999</v>
      </c>
      <c r="H163" s="11" t="str">
        <f t="shared" si="58"/>
        <v>N/A</v>
      </c>
      <c r="I163" s="12">
        <v>30.65</v>
      </c>
      <c r="J163" s="12">
        <v>6.8840000000000003</v>
      </c>
      <c r="K163" s="50" t="s">
        <v>739</v>
      </c>
      <c r="L163" s="9" t="str">
        <f t="shared" si="59"/>
        <v>Yes</v>
      </c>
    </row>
    <row r="164" spans="1:12" ht="25.5" x14ac:dyDescent="0.2">
      <c r="A164" s="4" t="s">
        <v>1292</v>
      </c>
      <c r="B164" s="50" t="s">
        <v>213</v>
      </c>
      <c r="C164" s="14">
        <v>15755.461538</v>
      </c>
      <c r="D164" s="11" t="str">
        <f t="shared" si="56"/>
        <v>N/A</v>
      </c>
      <c r="E164" s="14">
        <v>27607.375</v>
      </c>
      <c r="F164" s="11" t="str">
        <f t="shared" si="57"/>
        <v>N/A</v>
      </c>
      <c r="G164" s="14">
        <v>32305.333332999999</v>
      </c>
      <c r="H164" s="11" t="str">
        <f t="shared" si="58"/>
        <v>N/A</v>
      </c>
      <c r="I164" s="12">
        <v>75.22</v>
      </c>
      <c r="J164" s="12">
        <v>17.02</v>
      </c>
      <c r="K164" s="50" t="s">
        <v>739</v>
      </c>
      <c r="L164" s="9" t="str">
        <f t="shared" si="59"/>
        <v>Yes</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138466</v>
      </c>
      <c r="D167" s="46" t="str">
        <f t="shared" si="56"/>
        <v>N/A</v>
      </c>
      <c r="E167" s="49">
        <v>98361</v>
      </c>
      <c r="F167" s="46" t="str">
        <f t="shared" si="57"/>
        <v>N/A</v>
      </c>
      <c r="G167" s="49">
        <v>155013</v>
      </c>
      <c r="H167" s="46" t="str">
        <f t="shared" si="58"/>
        <v>N/A</v>
      </c>
      <c r="I167" s="12">
        <v>-29</v>
      </c>
      <c r="J167" s="12">
        <v>57.6</v>
      </c>
      <c r="K167" s="47" t="s">
        <v>739</v>
      </c>
      <c r="L167" s="9" t="str">
        <f t="shared" si="59"/>
        <v>No</v>
      </c>
    </row>
    <row r="168" spans="1:12" x14ac:dyDescent="0.2">
      <c r="A168" s="48" t="s">
        <v>1295</v>
      </c>
      <c r="B168" s="37" t="s">
        <v>213</v>
      </c>
      <c r="C168" s="49">
        <v>2662.8076922999999</v>
      </c>
      <c r="D168" s="46" t="str">
        <f t="shared" si="56"/>
        <v>N/A</v>
      </c>
      <c r="E168" s="49">
        <v>1311.48</v>
      </c>
      <c r="F168" s="46" t="str">
        <f t="shared" si="57"/>
        <v>N/A</v>
      </c>
      <c r="G168" s="49">
        <v>1581.7653061000001</v>
      </c>
      <c r="H168" s="46" t="str">
        <f t="shared" si="58"/>
        <v>N/A</v>
      </c>
      <c r="I168" s="12">
        <v>-50.7</v>
      </c>
      <c r="J168" s="12">
        <v>20.61</v>
      </c>
      <c r="K168" s="47" t="s">
        <v>739</v>
      </c>
      <c r="L168" s="9" t="str">
        <f t="shared" si="59"/>
        <v>Yes</v>
      </c>
    </row>
    <row r="169" spans="1:12" ht="25.5" x14ac:dyDescent="0.2">
      <c r="A169" s="48" t="s">
        <v>1296</v>
      </c>
      <c r="B169" s="50" t="s">
        <v>213</v>
      </c>
      <c r="C169" s="14">
        <v>2519.0769230999999</v>
      </c>
      <c r="D169" s="11" t="str">
        <f t="shared" si="56"/>
        <v>N/A</v>
      </c>
      <c r="E169" s="14">
        <v>979.05084746</v>
      </c>
      <c r="F169" s="11" t="str">
        <f t="shared" si="57"/>
        <v>N/A</v>
      </c>
      <c r="G169" s="14">
        <v>886.12987012999997</v>
      </c>
      <c r="H169" s="11" t="str">
        <f t="shared" si="58"/>
        <v>N/A</v>
      </c>
      <c r="I169" s="12">
        <v>-61.1</v>
      </c>
      <c r="J169" s="12">
        <v>-9.49</v>
      </c>
      <c r="K169" s="50" t="s">
        <v>739</v>
      </c>
      <c r="L169" s="9" t="str">
        <f t="shared" si="59"/>
        <v>Yes</v>
      </c>
    </row>
    <row r="170" spans="1:12" ht="25.5" x14ac:dyDescent="0.2">
      <c r="A170" s="48" t="s">
        <v>1297</v>
      </c>
      <c r="B170" s="50" t="s">
        <v>213</v>
      </c>
      <c r="C170" s="14">
        <v>3094</v>
      </c>
      <c r="D170" s="11" t="str">
        <f t="shared" si="56"/>
        <v>N/A</v>
      </c>
      <c r="E170" s="14">
        <v>2537.3125</v>
      </c>
      <c r="F170" s="11" t="str">
        <f t="shared" si="57"/>
        <v>N/A</v>
      </c>
      <c r="G170" s="14">
        <v>4132.4285713999998</v>
      </c>
      <c r="H170" s="11" t="str">
        <f t="shared" si="58"/>
        <v>N/A</v>
      </c>
      <c r="I170" s="12">
        <v>-18</v>
      </c>
      <c r="J170" s="12">
        <v>62.87</v>
      </c>
      <c r="K170" s="50" t="s">
        <v>739</v>
      </c>
      <c r="L170" s="9" t="str">
        <f t="shared" si="59"/>
        <v>No</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4815</v>
      </c>
      <c r="D173" s="138" t="str">
        <f>IF($B173="N/A","N/A",IF(C173&gt;10,"No",IF(C173&lt;-10,"No","Yes")))</f>
        <v>N/A</v>
      </c>
      <c r="E173" s="137">
        <v>6377</v>
      </c>
      <c r="F173" s="138" t="str">
        <f>IF($B173="N/A","N/A",IF(E173&gt;10,"No",IF(E173&lt;-10,"No","Yes")))</f>
        <v>N/A</v>
      </c>
      <c r="G173" s="137">
        <v>23133</v>
      </c>
      <c r="H173" s="138" t="str">
        <f>IF($B173="N/A","N/A",IF(G173&gt;10,"No",IF(G173&lt;-10,"No","Yes")))</f>
        <v>N/A</v>
      </c>
      <c r="I173" s="133">
        <v>32.44</v>
      </c>
      <c r="J173" s="133">
        <v>262.8</v>
      </c>
      <c r="K173" s="134" t="s">
        <v>739</v>
      </c>
      <c r="L173" s="135" t="str">
        <f>IF(J173="Div by 0", "N/A", IF(K173="N/A","N/A", IF(J173&gt;VALUE(MID(K173,1,2)), "No", IF(J173&lt;-1*VALUE(MID(K173,1,2)), "No", "Yes"))))</f>
        <v>No</v>
      </c>
    </row>
    <row r="174" spans="1:12" ht="25.5" x14ac:dyDescent="0.2">
      <c r="A174" s="2" t="s">
        <v>1300</v>
      </c>
      <c r="B174" s="50" t="s">
        <v>213</v>
      </c>
      <c r="C174" s="14">
        <v>36989</v>
      </c>
      <c r="D174" s="11" t="str">
        <f t="shared" ref="D174:D181" si="64">IF($B174="N/A","N/A",IF(C174&gt;10,"No",IF(C174&lt;-10,"No","Yes")))</f>
        <v>N/A</v>
      </c>
      <c r="E174" s="14">
        <v>13100</v>
      </c>
      <c r="F174" s="11" t="str">
        <f t="shared" ref="F174:F181" si="65">IF($B174="N/A","N/A",IF(E174&gt;10,"No",IF(E174&lt;-10,"No","Yes")))</f>
        <v>N/A</v>
      </c>
      <c r="G174" s="14">
        <v>23774</v>
      </c>
      <c r="H174" s="11" t="str">
        <f t="shared" ref="H174:H181" si="66">IF($B174="N/A","N/A",IF(G174&gt;10,"No",IF(G174&lt;-10,"No","Yes")))</f>
        <v>N/A</v>
      </c>
      <c r="I174" s="12">
        <v>-64.599999999999994</v>
      </c>
      <c r="J174" s="12">
        <v>81.48</v>
      </c>
      <c r="K174" s="50" t="s">
        <v>739</v>
      </c>
      <c r="L174" s="9" t="str">
        <f t="shared" ref="L174:L181" si="67">IF(J174="Div by 0", "N/A", IF(K174="N/A","N/A", IF(J174&gt;VALUE(MID(K174,1,2)), "No", IF(J174&lt;-1*VALUE(MID(K174,1,2)), "No", "Yes"))))</f>
        <v>No</v>
      </c>
    </row>
    <row r="175" spans="1:12" ht="25.5" x14ac:dyDescent="0.2">
      <c r="A175" s="2" t="s">
        <v>547</v>
      </c>
      <c r="B175" s="50" t="s">
        <v>213</v>
      </c>
      <c r="C175" s="14">
        <v>7930</v>
      </c>
      <c r="D175" s="11" t="str">
        <f t="shared" si="64"/>
        <v>N/A</v>
      </c>
      <c r="E175" s="14">
        <v>10747</v>
      </c>
      <c r="F175" s="11" t="str">
        <f t="shared" si="65"/>
        <v>N/A</v>
      </c>
      <c r="G175" s="14">
        <v>19448</v>
      </c>
      <c r="H175" s="11" t="str">
        <f t="shared" si="66"/>
        <v>N/A</v>
      </c>
      <c r="I175" s="12">
        <v>35.520000000000003</v>
      </c>
      <c r="J175" s="12">
        <v>80.959999999999994</v>
      </c>
      <c r="K175" s="50" t="s">
        <v>739</v>
      </c>
      <c r="L175" s="9" t="str">
        <f t="shared" si="67"/>
        <v>No</v>
      </c>
    </row>
    <row r="176" spans="1:12" ht="25.5" x14ac:dyDescent="0.2">
      <c r="A176" s="2" t="s">
        <v>512</v>
      </c>
      <c r="B176" s="50" t="s">
        <v>213</v>
      </c>
      <c r="C176" s="14">
        <v>88732</v>
      </c>
      <c r="D176" s="11" t="str">
        <f t="shared" si="64"/>
        <v>N/A</v>
      </c>
      <c r="E176" s="14">
        <v>68137</v>
      </c>
      <c r="F176" s="11" t="str">
        <f t="shared" si="65"/>
        <v>N/A</v>
      </c>
      <c r="G176" s="14">
        <v>88658</v>
      </c>
      <c r="H176" s="11" t="str">
        <f t="shared" si="66"/>
        <v>N/A</v>
      </c>
      <c r="I176" s="12">
        <v>-23.2</v>
      </c>
      <c r="J176" s="12">
        <v>30.12</v>
      </c>
      <c r="K176" s="50" t="s">
        <v>739</v>
      </c>
      <c r="L176" s="9" t="str">
        <f t="shared" si="67"/>
        <v>No</v>
      </c>
    </row>
    <row r="177" spans="1:12" ht="25.5" x14ac:dyDescent="0.2">
      <c r="A177" s="2" t="s">
        <v>513</v>
      </c>
      <c r="B177" s="50" t="s">
        <v>213</v>
      </c>
      <c r="C177" s="14">
        <v>92.596153846000007</v>
      </c>
      <c r="D177" s="11" t="str">
        <f t="shared" si="64"/>
        <v>N/A</v>
      </c>
      <c r="E177" s="14">
        <v>85.026666667000001</v>
      </c>
      <c r="F177" s="11" t="str">
        <f t="shared" si="65"/>
        <v>N/A</v>
      </c>
      <c r="G177" s="14">
        <v>236.05102041000001</v>
      </c>
      <c r="H177" s="11" t="str">
        <f t="shared" si="66"/>
        <v>N/A</v>
      </c>
      <c r="I177" s="12">
        <v>-8.17</v>
      </c>
      <c r="J177" s="12">
        <v>177.6</v>
      </c>
      <c r="K177" s="50" t="s">
        <v>739</v>
      </c>
      <c r="L177" s="9" t="str">
        <f t="shared" si="67"/>
        <v>No</v>
      </c>
    </row>
    <row r="178" spans="1:12" ht="25.5" x14ac:dyDescent="0.2">
      <c r="A178" s="2" t="s">
        <v>1301</v>
      </c>
      <c r="B178" s="37" t="s">
        <v>213</v>
      </c>
      <c r="C178" s="49">
        <v>711.32692308000003</v>
      </c>
      <c r="D178" s="46" t="str">
        <f t="shared" si="64"/>
        <v>N/A</v>
      </c>
      <c r="E178" s="49">
        <v>174.66666667000001</v>
      </c>
      <c r="F178" s="46" t="str">
        <f t="shared" si="65"/>
        <v>N/A</v>
      </c>
      <c r="G178" s="49">
        <v>242.59183673000001</v>
      </c>
      <c r="H178" s="46" t="str">
        <f t="shared" si="66"/>
        <v>N/A</v>
      </c>
      <c r="I178" s="12">
        <v>-75.400000000000006</v>
      </c>
      <c r="J178" s="12">
        <v>38.89</v>
      </c>
      <c r="K178" s="47" t="s">
        <v>739</v>
      </c>
      <c r="L178" s="9" t="str">
        <f t="shared" si="67"/>
        <v>No</v>
      </c>
    </row>
    <row r="179" spans="1:12" ht="25.5" x14ac:dyDescent="0.2">
      <c r="A179" s="2" t="s">
        <v>514</v>
      </c>
      <c r="B179" s="37" t="s">
        <v>213</v>
      </c>
      <c r="C179" s="49">
        <v>152.5</v>
      </c>
      <c r="D179" s="46" t="str">
        <f t="shared" si="64"/>
        <v>N/A</v>
      </c>
      <c r="E179" s="49">
        <v>143.29333333</v>
      </c>
      <c r="F179" s="46" t="str">
        <f t="shared" si="65"/>
        <v>N/A</v>
      </c>
      <c r="G179" s="49">
        <v>198.44897958999999</v>
      </c>
      <c r="H179" s="46" t="str">
        <f t="shared" si="66"/>
        <v>N/A</v>
      </c>
      <c r="I179" s="12">
        <v>-6.04</v>
      </c>
      <c r="J179" s="12">
        <v>38.49</v>
      </c>
      <c r="K179" s="47" t="s">
        <v>739</v>
      </c>
      <c r="L179" s="9" t="str">
        <f t="shared" si="67"/>
        <v>No</v>
      </c>
    </row>
    <row r="180" spans="1:12" ht="25.5" x14ac:dyDescent="0.2">
      <c r="A180" s="2" t="s">
        <v>515</v>
      </c>
      <c r="B180" s="37" t="s">
        <v>213</v>
      </c>
      <c r="C180" s="49">
        <v>1706.3846154</v>
      </c>
      <c r="D180" s="46" t="str">
        <f t="shared" si="64"/>
        <v>N/A</v>
      </c>
      <c r="E180" s="49">
        <v>908.49333333000004</v>
      </c>
      <c r="F180" s="46" t="str">
        <f t="shared" si="65"/>
        <v>N/A</v>
      </c>
      <c r="G180" s="49">
        <v>904.67346939000004</v>
      </c>
      <c r="H180" s="46" t="str">
        <f t="shared" si="66"/>
        <v>N/A</v>
      </c>
      <c r="I180" s="12">
        <v>-46.8</v>
      </c>
      <c r="J180" s="12">
        <v>-0.42</v>
      </c>
      <c r="K180" s="47" t="s">
        <v>739</v>
      </c>
      <c r="L180" s="9" t="str">
        <f t="shared" si="67"/>
        <v>Yes</v>
      </c>
    </row>
    <row r="181" spans="1:12" ht="25.5" x14ac:dyDescent="0.2">
      <c r="A181" s="2" t="s">
        <v>1653</v>
      </c>
      <c r="B181" s="50" t="s">
        <v>213</v>
      </c>
      <c r="C181" s="13">
        <v>0</v>
      </c>
      <c r="D181" s="11" t="str">
        <f t="shared" si="64"/>
        <v>N/A</v>
      </c>
      <c r="E181" s="13">
        <v>0</v>
      </c>
      <c r="F181" s="11" t="str">
        <f t="shared" si="65"/>
        <v>N/A</v>
      </c>
      <c r="G181" s="13">
        <v>0</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0</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0</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695464</v>
      </c>
      <c r="D6" s="11" t="str">
        <f t="shared" ref="D6:D39" si="0">IF($B6="N/A","N/A",IF(C6&gt;10,"No",IF(C6&lt;-10,"No","Yes")))</f>
        <v>N/A</v>
      </c>
      <c r="E6" s="1">
        <v>739194</v>
      </c>
      <c r="F6" s="11" t="str">
        <f t="shared" ref="F6:F39" si="1">IF($B6="N/A","N/A",IF(E6&gt;10,"No",IF(E6&lt;-10,"No","Yes")))</f>
        <v>N/A</v>
      </c>
      <c r="G6" s="1">
        <v>786753</v>
      </c>
      <c r="H6" s="11" t="str">
        <f t="shared" ref="H6:H39" si="2">IF($B6="N/A","N/A",IF(G6&gt;10,"No",IF(G6&lt;-10,"No","Yes")))</f>
        <v>N/A</v>
      </c>
      <c r="I6" s="59">
        <v>6.2880000000000003</v>
      </c>
      <c r="J6" s="59">
        <v>6.4340000000000002</v>
      </c>
      <c r="K6" s="50" t="s">
        <v>739</v>
      </c>
      <c r="L6" s="9" t="str">
        <f t="shared" ref="L6:L39" si="3">IF(J6="Div by 0", "N/A", IF(K6="N/A","N/A", IF(J6&gt;VALUE(MID(K6,1,2)), "No", IF(J6&lt;-1*VALUE(MID(K6,1,2)), "No", "Yes"))))</f>
        <v>Yes</v>
      </c>
    </row>
    <row r="7" spans="1:12" x14ac:dyDescent="0.2">
      <c r="A7" s="18" t="s">
        <v>4</v>
      </c>
      <c r="B7" s="37" t="s">
        <v>213</v>
      </c>
      <c r="C7" s="38">
        <v>612348</v>
      </c>
      <c r="D7" s="46" t="str">
        <f t="shared" si="0"/>
        <v>N/A</v>
      </c>
      <c r="E7" s="38">
        <v>651594</v>
      </c>
      <c r="F7" s="46" t="str">
        <f t="shared" si="1"/>
        <v>N/A</v>
      </c>
      <c r="G7" s="38">
        <v>680486</v>
      </c>
      <c r="H7" s="46" t="str">
        <f t="shared" si="2"/>
        <v>N/A</v>
      </c>
      <c r="I7" s="12">
        <v>6.4089999999999998</v>
      </c>
      <c r="J7" s="12">
        <v>4.4340000000000002</v>
      </c>
      <c r="K7" s="47" t="s">
        <v>739</v>
      </c>
      <c r="L7" s="9" t="str">
        <f t="shared" si="3"/>
        <v>Yes</v>
      </c>
    </row>
    <row r="8" spans="1:12" x14ac:dyDescent="0.2">
      <c r="A8" s="18" t="s">
        <v>359</v>
      </c>
      <c r="B8" s="37" t="s">
        <v>213</v>
      </c>
      <c r="C8" s="38" t="s">
        <v>213</v>
      </c>
      <c r="D8" s="46" t="str">
        <f>IF($B8="N/A","N/A",IF(C8&gt;10,"No",IF(C8&lt;-10,"No","Yes")))</f>
        <v>N/A</v>
      </c>
      <c r="E8" s="38">
        <v>88.149254458000001</v>
      </c>
      <c r="F8" s="46" t="str">
        <f t="shared" si="1"/>
        <v>N/A</v>
      </c>
      <c r="G8" s="8">
        <v>86.492965390999998</v>
      </c>
      <c r="H8" s="46" t="str">
        <f t="shared" si="2"/>
        <v>N/A</v>
      </c>
      <c r="I8" s="12" t="s">
        <v>213</v>
      </c>
      <c r="J8" s="12">
        <v>-1.88</v>
      </c>
      <c r="K8" s="47" t="s">
        <v>739</v>
      </c>
      <c r="L8" s="9" t="str">
        <f t="shared" si="3"/>
        <v>Yes</v>
      </c>
    </row>
    <row r="9" spans="1:12" x14ac:dyDescent="0.2">
      <c r="A9" s="18" t="s">
        <v>83</v>
      </c>
      <c r="B9" s="37" t="s">
        <v>213</v>
      </c>
      <c r="C9" s="38">
        <v>542560.65</v>
      </c>
      <c r="D9" s="46" t="str">
        <f t="shared" si="0"/>
        <v>N/A</v>
      </c>
      <c r="E9" s="38">
        <v>590974.30000000005</v>
      </c>
      <c r="F9" s="46" t="str">
        <f t="shared" si="1"/>
        <v>N/A</v>
      </c>
      <c r="G9" s="38">
        <v>604414.94999999995</v>
      </c>
      <c r="H9" s="46" t="str">
        <f t="shared" si="2"/>
        <v>N/A</v>
      </c>
      <c r="I9" s="12">
        <v>8.923</v>
      </c>
      <c r="J9" s="12">
        <v>2.274</v>
      </c>
      <c r="K9" s="47" t="s">
        <v>739</v>
      </c>
      <c r="L9" s="9" t="str">
        <f t="shared" si="3"/>
        <v>Yes</v>
      </c>
    </row>
    <row r="10" spans="1:12" x14ac:dyDescent="0.2">
      <c r="A10" s="18" t="s">
        <v>100</v>
      </c>
      <c r="B10" s="37" t="s">
        <v>213</v>
      </c>
      <c r="C10" s="38">
        <v>2073</v>
      </c>
      <c r="D10" s="46" t="str">
        <f t="shared" si="0"/>
        <v>N/A</v>
      </c>
      <c r="E10" s="38">
        <v>1944</v>
      </c>
      <c r="F10" s="46" t="str">
        <f t="shared" si="1"/>
        <v>N/A</v>
      </c>
      <c r="G10" s="38">
        <v>2110</v>
      </c>
      <c r="H10" s="46" t="str">
        <f t="shared" si="2"/>
        <v>N/A</v>
      </c>
      <c r="I10" s="12">
        <v>-6.22</v>
      </c>
      <c r="J10" s="12">
        <v>8.5389999999999997</v>
      </c>
      <c r="K10" s="47" t="s">
        <v>739</v>
      </c>
      <c r="L10" s="9" t="str">
        <f t="shared" si="3"/>
        <v>Yes</v>
      </c>
    </row>
    <row r="11" spans="1:12" x14ac:dyDescent="0.2">
      <c r="A11" s="18" t="s">
        <v>991</v>
      </c>
      <c r="B11" s="37" t="s">
        <v>213</v>
      </c>
      <c r="C11" s="38">
        <v>900</v>
      </c>
      <c r="D11" s="46" t="str">
        <f t="shared" si="0"/>
        <v>N/A</v>
      </c>
      <c r="E11" s="38">
        <v>959</v>
      </c>
      <c r="F11" s="46" t="str">
        <f t="shared" si="1"/>
        <v>N/A</v>
      </c>
      <c r="G11" s="38">
        <v>1021</v>
      </c>
      <c r="H11" s="46" t="str">
        <f t="shared" si="2"/>
        <v>N/A</v>
      </c>
      <c r="I11" s="12">
        <v>6.556</v>
      </c>
      <c r="J11" s="12">
        <v>6.4649999999999999</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479</v>
      </c>
      <c r="D13" s="46" t="str">
        <f t="shared" si="0"/>
        <v>N/A</v>
      </c>
      <c r="E13" s="38">
        <v>447</v>
      </c>
      <c r="F13" s="46" t="str">
        <f t="shared" si="1"/>
        <v>N/A</v>
      </c>
      <c r="G13" s="38">
        <v>570</v>
      </c>
      <c r="H13" s="46" t="str">
        <f t="shared" si="2"/>
        <v>N/A</v>
      </c>
      <c r="I13" s="12">
        <v>-6.68</v>
      </c>
      <c r="J13" s="12">
        <v>27.52</v>
      </c>
      <c r="K13" s="47" t="s">
        <v>739</v>
      </c>
      <c r="L13" s="9" t="str">
        <f t="shared" si="3"/>
        <v>Yes</v>
      </c>
    </row>
    <row r="14" spans="1:12" x14ac:dyDescent="0.2">
      <c r="A14" s="18" t="s">
        <v>994</v>
      </c>
      <c r="B14" s="37" t="s">
        <v>213</v>
      </c>
      <c r="C14" s="38">
        <v>694</v>
      </c>
      <c r="D14" s="46" t="str">
        <f t="shared" si="0"/>
        <v>N/A</v>
      </c>
      <c r="E14" s="38">
        <v>538</v>
      </c>
      <c r="F14" s="46" t="str">
        <f t="shared" si="1"/>
        <v>N/A</v>
      </c>
      <c r="G14" s="38">
        <v>519</v>
      </c>
      <c r="H14" s="46" t="str">
        <f t="shared" si="2"/>
        <v>N/A</v>
      </c>
      <c r="I14" s="12">
        <v>-22.5</v>
      </c>
      <c r="J14" s="12">
        <v>-3.53</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70992</v>
      </c>
      <c r="D16" s="46" t="str">
        <f t="shared" si="0"/>
        <v>N/A</v>
      </c>
      <c r="E16" s="38">
        <v>73313</v>
      </c>
      <c r="F16" s="46" t="str">
        <f t="shared" si="1"/>
        <v>N/A</v>
      </c>
      <c r="G16" s="38">
        <v>71823</v>
      </c>
      <c r="H16" s="46" t="str">
        <f t="shared" si="2"/>
        <v>N/A</v>
      </c>
      <c r="I16" s="12">
        <v>3.2690000000000001</v>
      </c>
      <c r="J16" s="12">
        <v>-2.0299999999999998</v>
      </c>
      <c r="K16" s="47" t="s">
        <v>739</v>
      </c>
      <c r="L16" s="9" t="str">
        <f t="shared" si="3"/>
        <v>Yes</v>
      </c>
    </row>
    <row r="17" spans="1:12" x14ac:dyDescent="0.2">
      <c r="A17" s="4" t="s">
        <v>996</v>
      </c>
      <c r="B17" s="37" t="s">
        <v>213</v>
      </c>
      <c r="C17" s="38">
        <v>54024</v>
      </c>
      <c r="D17" s="46" t="str">
        <f t="shared" si="0"/>
        <v>N/A</v>
      </c>
      <c r="E17" s="38">
        <v>56748</v>
      </c>
      <c r="F17" s="46" t="str">
        <f t="shared" si="1"/>
        <v>N/A</v>
      </c>
      <c r="G17" s="38">
        <v>57147</v>
      </c>
      <c r="H17" s="46" t="str">
        <f t="shared" si="2"/>
        <v>N/A</v>
      </c>
      <c r="I17" s="12">
        <v>5.0419999999999998</v>
      </c>
      <c r="J17" s="12">
        <v>0.70309999999999995</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12867</v>
      </c>
      <c r="D19" s="46" t="str">
        <f t="shared" si="0"/>
        <v>N/A</v>
      </c>
      <c r="E19" s="38">
        <v>12895</v>
      </c>
      <c r="F19" s="46" t="str">
        <f t="shared" si="1"/>
        <v>N/A</v>
      </c>
      <c r="G19" s="38">
        <v>11059</v>
      </c>
      <c r="H19" s="46" t="str">
        <f t="shared" si="2"/>
        <v>N/A</v>
      </c>
      <c r="I19" s="12">
        <v>0.21759999999999999</v>
      </c>
      <c r="J19" s="12">
        <v>-14.2</v>
      </c>
      <c r="K19" s="47" t="s">
        <v>739</v>
      </c>
      <c r="L19" s="9" t="str">
        <f t="shared" si="3"/>
        <v>Yes</v>
      </c>
    </row>
    <row r="20" spans="1:12" x14ac:dyDescent="0.2">
      <c r="A20" s="4" t="s">
        <v>999</v>
      </c>
      <c r="B20" s="37" t="s">
        <v>213</v>
      </c>
      <c r="C20" s="38">
        <v>4063</v>
      </c>
      <c r="D20" s="46" t="str">
        <f t="shared" si="0"/>
        <v>N/A</v>
      </c>
      <c r="E20" s="38">
        <v>3625</v>
      </c>
      <c r="F20" s="46" t="str">
        <f t="shared" si="1"/>
        <v>N/A</v>
      </c>
      <c r="G20" s="38">
        <v>3576</v>
      </c>
      <c r="H20" s="46" t="str">
        <f t="shared" si="2"/>
        <v>N/A</v>
      </c>
      <c r="I20" s="12">
        <v>-10.8</v>
      </c>
      <c r="J20" s="12">
        <v>-1.35</v>
      </c>
      <c r="K20" s="47" t="s">
        <v>739</v>
      </c>
      <c r="L20" s="9" t="str">
        <f t="shared" si="3"/>
        <v>Yes</v>
      </c>
    </row>
    <row r="21" spans="1:12" x14ac:dyDescent="0.2">
      <c r="A21" s="2" t="s">
        <v>1000</v>
      </c>
      <c r="B21" s="37" t="s">
        <v>213</v>
      </c>
      <c r="C21" s="38">
        <v>38</v>
      </c>
      <c r="D21" s="46" t="str">
        <f t="shared" si="0"/>
        <v>N/A</v>
      </c>
      <c r="E21" s="38">
        <v>45</v>
      </c>
      <c r="F21" s="46" t="str">
        <f t="shared" si="1"/>
        <v>N/A</v>
      </c>
      <c r="G21" s="38">
        <v>41</v>
      </c>
      <c r="H21" s="46" t="str">
        <f t="shared" si="2"/>
        <v>N/A</v>
      </c>
      <c r="I21" s="12">
        <v>18.420000000000002</v>
      </c>
      <c r="J21" s="12">
        <v>-8.89</v>
      </c>
      <c r="K21" s="47" t="s">
        <v>739</v>
      </c>
      <c r="L21" s="9" t="str">
        <f t="shared" si="3"/>
        <v>Yes</v>
      </c>
    </row>
    <row r="22" spans="1:12" x14ac:dyDescent="0.2">
      <c r="A22" s="4" t="s">
        <v>1717</v>
      </c>
      <c r="B22" s="37" t="s">
        <v>213</v>
      </c>
      <c r="C22" s="38">
        <v>520070</v>
      </c>
      <c r="D22" s="46" t="str">
        <f t="shared" si="0"/>
        <v>N/A</v>
      </c>
      <c r="E22" s="38">
        <v>548962</v>
      </c>
      <c r="F22" s="46" t="str">
        <f t="shared" si="1"/>
        <v>N/A</v>
      </c>
      <c r="G22" s="38">
        <v>572174</v>
      </c>
      <c r="H22" s="46" t="str">
        <f t="shared" si="2"/>
        <v>N/A</v>
      </c>
      <c r="I22" s="12">
        <v>5.5549999999999997</v>
      </c>
      <c r="J22" s="12">
        <v>4.2279999999999998</v>
      </c>
      <c r="K22" s="47" t="s">
        <v>739</v>
      </c>
      <c r="L22" s="9" t="str">
        <f t="shared" si="3"/>
        <v>Yes</v>
      </c>
    </row>
    <row r="23" spans="1:12" x14ac:dyDescent="0.2">
      <c r="A23" s="4" t="s">
        <v>1001</v>
      </c>
      <c r="B23" s="37" t="s">
        <v>213</v>
      </c>
      <c r="C23" s="38">
        <v>70876</v>
      </c>
      <c r="D23" s="46" t="str">
        <f t="shared" si="0"/>
        <v>N/A</v>
      </c>
      <c r="E23" s="38">
        <v>94149</v>
      </c>
      <c r="F23" s="46" t="str">
        <f t="shared" si="1"/>
        <v>N/A</v>
      </c>
      <c r="G23" s="38">
        <v>49242</v>
      </c>
      <c r="H23" s="46" t="str">
        <f t="shared" si="2"/>
        <v>N/A</v>
      </c>
      <c r="I23" s="12">
        <v>32.840000000000003</v>
      </c>
      <c r="J23" s="12">
        <v>-47.7</v>
      </c>
      <c r="K23" s="47" t="s">
        <v>739</v>
      </c>
      <c r="L23" s="9" t="str">
        <f t="shared" si="3"/>
        <v>No</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436740</v>
      </c>
      <c r="D26" s="46" t="str">
        <f t="shared" si="0"/>
        <v>N/A</v>
      </c>
      <c r="E26" s="38">
        <v>443205</v>
      </c>
      <c r="F26" s="46" t="str">
        <f t="shared" si="1"/>
        <v>N/A</v>
      </c>
      <c r="G26" s="38">
        <v>512025</v>
      </c>
      <c r="H26" s="46" t="str">
        <f t="shared" si="2"/>
        <v>N/A</v>
      </c>
      <c r="I26" s="12">
        <v>1.48</v>
      </c>
      <c r="J26" s="12">
        <v>15.53</v>
      </c>
      <c r="K26" s="47" t="s">
        <v>739</v>
      </c>
      <c r="L26" s="9" t="str">
        <f t="shared" si="3"/>
        <v>Yes</v>
      </c>
    </row>
    <row r="27" spans="1:12" x14ac:dyDescent="0.2">
      <c r="A27" s="4" t="s">
        <v>1005</v>
      </c>
      <c r="B27" s="37" t="s">
        <v>213</v>
      </c>
      <c r="C27" s="38">
        <v>1822</v>
      </c>
      <c r="D27" s="46" t="str">
        <f t="shared" si="0"/>
        <v>N/A</v>
      </c>
      <c r="E27" s="38">
        <v>2306</v>
      </c>
      <c r="F27" s="46" t="str">
        <f t="shared" si="1"/>
        <v>N/A</v>
      </c>
      <c r="G27" s="38">
        <v>2067</v>
      </c>
      <c r="H27" s="46" t="str">
        <f t="shared" si="2"/>
        <v>N/A</v>
      </c>
      <c r="I27" s="12">
        <v>26.56</v>
      </c>
      <c r="J27" s="12">
        <v>-10.4</v>
      </c>
      <c r="K27" s="47" t="s">
        <v>739</v>
      </c>
      <c r="L27" s="9" t="str">
        <f t="shared" si="3"/>
        <v>Yes</v>
      </c>
    </row>
    <row r="28" spans="1:12" x14ac:dyDescent="0.2">
      <c r="A28" s="60" t="s">
        <v>1006</v>
      </c>
      <c r="B28" s="37" t="s">
        <v>213</v>
      </c>
      <c r="C28" s="38">
        <v>10631</v>
      </c>
      <c r="D28" s="46" t="str">
        <f t="shared" si="0"/>
        <v>N/A</v>
      </c>
      <c r="E28" s="38">
        <v>9295</v>
      </c>
      <c r="F28" s="46" t="str">
        <f t="shared" si="1"/>
        <v>N/A</v>
      </c>
      <c r="G28" s="38">
        <v>8839</v>
      </c>
      <c r="H28" s="46" t="str">
        <f t="shared" si="2"/>
        <v>N/A</v>
      </c>
      <c r="I28" s="12">
        <v>-12.6</v>
      </c>
      <c r="J28" s="12">
        <v>-4.91</v>
      </c>
      <c r="K28" s="47" t="s">
        <v>739</v>
      </c>
      <c r="L28" s="9" t="str">
        <f t="shared" si="3"/>
        <v>Yes</v>
      </c>
    </row>
    <row r="29" spans="1:12" x14ac:dyDescent="0.2">
      <c r="A29" s="60" t="s">
        <v>1007</v>
      </c>
      <c r="B29" s="37" t="s">
        <v>213</v>
      </c>
      <c r="C29" s="38">
        <v>11</v>
      </c>
      <c r="D29" s="46" t="str">
        <f t="shared" si="0"/>
        <v>N/A</v>
      </c>
      <c r="E29" s="38">
        <v>11</v>
      </c>
      <c r="F29" s="46" t="str">
        <f t="shared" si="1"/>
        <v>N/A</v>
      </c>
      <c r="G29" s="38">
        <v>11</v>
      </c>
      <c r="H29" s="46" t="str">
        <f t="shared" si="2"/>
        <v>N/A</v>
      </c>
      <c r="I29" s="12">
        <v>600</v>
      </c>
      <c r="J29" s="12">
        <v>-85.7</v>
      </c>
      <c r="K29" s="47" t="s">
        <v>739</v>
      </c>
      <c r="L29" s="9" t="str">
        <f t="shared" si="3"/>
        <v>No</v>
      </c>
    </row>
    <row r="30" spans="1:12" x14ac:dyDescent="0.2">
      <c r="A30" s="60" t="s">
        <v>106</v>
      </c>
      <c r="B30" s="37" t="s">
        <v>213</v>
      </c>
      <c r="C30" s="38">
        <v>102329</v>
      </c>
      <c r="D30" s="46" t="str">
        <f t="shared" si="0"/>
        <v>N/A</v>
      </c>
      <c r="E30" s="38">
        <v>114975</v>
      </c>
      <c r="F30" s="46" t="str">
        <f t="shared" si="1"/>
        <v>N/A</v>
      </c>
      <c r="G30" s="38">
        <v>140646</v>
      </c>
      <c r="H30" s="46" t="str">
        <f t="shared" si="2"/>
        <v>N/A</v>
      </c>
      <c r="I30" s="12">
        <v>12.36</v>
      </c>
      <c r="J30" s="12">
        <v>22.33</v>
      </c>
      <c r="K30" s="47" t="s">
        <v>739</v>
      </c>
      <c r="L30" s="9" t="str">
        <f t="shared" si="3"/>
        <v>Yes</v>
      </c>
    </row>
    <row r="31" spans="1:12" x14ac:dyDescent="0.2">
      <c r="A31" s="48" t="s">
        <v>1008</v>
      </c>
      <c r="B31" s="37" t="s">
        <v>213</v>
      </c>
      <c r="C31" s="38">
        <v>40749</v>
      </c>
      <c r="D31" s="46" t="str">
        <f t="shared" si="0"/>
        <v>N/A</v>
      </c>
      <c r="E31" s="38">
        <v>48985</v>
      </c>
      <c r="F31" s="46" t="str">
        <f t="shared" si="1"/>
        <v>N/A</v>
      </c>
      <c r="G31" s="38">
        <v>73430</v>
      </c>
      <c r="H31" s="46" t="str">
        <f t="shared" si="2"/>
        <v>N/A</v>
      </c>
      <c r="I31" s="12">
        <v>20.21</v>
      </c>
      <c r="J31" s="12">
        <v>49.9</v>
      </c>
      <c r="K31" s="47" t="s">
        <v>739</v>
      </c>
      <c r="L31" s="9" t="str">
        <f t="shared" si="3"/>
        <v>No</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11</v>
      </c>
      <c r="D33" s="46" t="str">
        <f t="shared" si="0"/>
        <v>N/A</v>
      </c>
      <c r="E33" s="38">
        <v>11</v>
      </c>
      <c r="F33" s="46" t="str">
        <f t="shared" si="1"/>
        <v>N/A</v>
      </c>
      <c r="G33" s="38">
        <v>0</v>
      </c>
      <c r="H33" s="46" t="str">
        <f t="shared" si="2"/>
        <v>N/A</v>
      </c>
      <c r="I33" s="12">
        <v>0</v>
      </c>
      <c r="J33" s="12">
        <v>-100</v>
      </c>
      <c r="K33" s="47" t="s">
        <v>739</v>
      </c>
      <c r="L33" s="9" t="str">
        <f t="shared" si="3"/>
        <v>No</v>
      </c>
    </row>
    <row r="34" spans="1:12" x14ac:dyDescent="0.2">
      <c r="A34" s="48" t="s">
        <v>1011</v>
      </c>
      <c r="B34" s="37" t="s">
        <v>213</v>
      </c>
      <c r="C34" s="38">
        <v>40316</v>
      </c>
      <c r="D34" s="46" t="str">
        <f t="shared" si="0"/>
        <v>N/A</v>
      </c>
      <c r="E34" s="38">
        <v>39446</v>
      </c>
      <c r="F34" s="46" t="str">
        <f t="shared" si="1"/>
        <v>N/A</v>
      </c>
      <c r="G34" s="38">
        <v>44355</v>
      </c>
      <c r="H34" s="46" t="str">
        <f t="shared" si="2"/>
        <v>N/A</v>
      </c>
      <c r="I34" s="12">
        <v>-2.16</v>
      </c>
      <c r="J34" s="12">
        <v>12.44</v>
      </c>
      <c r="K34" s="47" t="s">
        <v>739</v>
      </c>
      <c r="L34" s="9" t="str">
        <f t="shared" si="3"/>
        <v>Yes</v>
      </c>
    </row>
    <row r="35" spans="1:12" x14ac:dyDescent="0.2">
      <c r="A35" s="48" t="s">
        <v>1012</v>
      </c>
      <c r="B35" s="37" t="s">
        <v>213</v>
      </c>
      <c r="C35" s="38">
        <v>1046</v>
      </c>
      <c r="D35" s="46" t="str">
        <f t="shared" si="0"/>
        <v>N/A</v>
      </c>
      <c r="E35" s="38">
        <v>1310</v>
      </c>
      <c r="F35" s="46" t="str">
        <f t="shared" si="1"/>
        <v>N/A</v>
      </c>
      <c r="G35" s="38">
        <v>1296</v>
      </c>
      <c r="H35" s="46" t="str">
        <f t="shared" si="2"/>
        <v>N/A</v>
      </c>
      <c r="I35" s="12">
        <v>25.24</v>
      </c>
      <c r="J35" s="12">
        <v>-1.07</v>
      </c>
      <c r="K35" s="47" t="s">
        <v>739</v>
      </c>
      <c r="L35" s="9" t="str">
        <f t="shared" si="3"/>
        <v>Yes</v>
      </c>
    </row>
    <row r="36" spans="1:12" x14ac:dyDescent="0.2">
      <c r="A36" s="48" t="s">
        <v>1013</v>
      </c>
      <c r="B36" s="37" t="s">
        <v>213</v>
      </c>
      <c r="C36" s="38">
        <v>20217</v>
      </c>
      <c r="D36" s="46" t="str">
        <f t="shared" si="0"/>
        <v>N/A</v>
      </c>
      <c r="E36" s="38">
        <v>25233</v>
      </c>
      <c r="F36" s="46" t="str">
        <f t="shared" si="1"/>
        <v>N/A</v>
      </c>
      <c r="G36" s="38">
        <v>21565</v>
      </c>
      <c r="H36" s="46" t="str">
        <f t="shared" si="2"/>
        <v>N/A</v>
      </c>
      <c r="I36" s="12">
        <v>24.81</v>
      </c>
      <c r="J36" s="12">
        <v>-14.5</v>
      </c>
      <c r="K36" s="47" t="s">
        <v>739</v>
      </c>
      <c r="L36" s="9" t="str">
        <f t="shared" si="3"/>
        <v>Yes</v>
      </c>
    </row>
    <row r="37" spans="1:12" x14ac:dyDescent="0.2">
      <c r="A37" s="48" t="s">
        <v>122</v>
      </c>
      <c r="B37" s="37" t="s">
        <v>213</v>
      </c>
      <c r="C37" s="38">
        <v>1018</v>
      </c>
      <c r="D37" s="46" t="str">
        <f t="shared" si="0"/>
        <v>N/A</v>
      </c>
      <c r="E37" s="38">
        <v>675</v>
      </c>
      <c r="F37" s="46" t="str">
        <f t="shared" si="1"/>
        <v>N/A</v>
      </c>
      <c r="G37" s="38">
        <v>561</v>
      </c>
      <c r="H37" s="46" t="str">
        <f t="shared" si="2"/>
        <v>N/A</v>
      </c>
      <c r="I37" s="12">
        <v>-33.700000000000003</v>
      </c>
      <c r="J37" s="12">
        <v>-16.899999999999999</v>
      </c>
      <c r="K37" s="47" t="s">
        <v>739</v>
      </c>
      <c r="L37" s="9" t="str">
        <f t="shared" si="3"/>
        <v>Yes</v>
      </c>
    </row>
    <row r="38" spans="1:12" x14ac:dyDescent="0.2">
      <c r="A38" s="48" t="s">
        <v>84</v>
      </c>
      <c r="B38" s="37" t="s">
        <v>213</v>
      </c>
      <c r="C38" s="49">
        <v>2417628607</v>
      </c>
      <c r="D38" s="46" t="str">
        <f t="shared" si="0"/>
        <v>N/A</v>
      </c>
      <c r="E38" s="49">
        <v>2525382417</v>
      </c>
      <c r="F38" s="46" t="str">
        <f t="shared" si="1"/>
        <v>N/A</v>
      </c>
      <c r="G38" s="49">
        <v>2590624522</v>
      </c>
      <c r="H38" s="46" t="str">
        <f t="shared" si="2"/>
        <v>N/A</v>
      </c>
      <c r="I38" s="12">
        <v>4.4569999999999999</v>
      </c>
      <c r="J38" s="12">
        <v>2.5830000000000002</v>
      </c>
      <c r="K38" s="47" t="s">
        <v>739</v>
      </c>
      <c r="L38" s="9" t="str">
        <f t="shared" si="3"/>
        <v>Yes</v>
      </c>
    </row>
    <row r="39" spans="1:12" x14ac:dyDescent="0.2">
      <c r="A39" s="48" t="s">
        <v>1302</v>
      </c>
      <c r="B39" s="37" t="s">
        <v>213</v>
      </c>
      <c r="C39" s="49">
        <v>3476.2814567</v>
      </c>
      <c r="D39" s="46" t="str">
        <f t="shared" si="0"/>
        <v>N/A</v>
      </c>
      <c r="E39" s="49">
        <v>3416.4000479000001</v>
      </c>
      <c r="F39" s="46" t="str">
        <f t="shared" si="1"/>
        <v>N/A</v>
      </c>
      <c r="G39" s="49">
        <v>3292.8053937999998</v>
      </c>
      <c r="H39" s="46" t="str">
        <f t="shared" si="2"/>
        <v>N/A</v>
      </c>
      <c r="I39" s="12">
        <v>-1.72</v>
      </c>
      <c r="J39" s="12">
        <v>-3.62</v>
      </c>
      <c r="K39" s="47" t="s">
        <v>739</v>
      </c>
      <c r="L39" s="9" t="str">
        <f t="shared" si="3"/>
        <v>Yes</v>
      </c>
    </row>
    <row r="40" spans="1:12" x14ac:dyDescent="0.2">
      <c r="A40" s="48" t="s">
        <v>1303</v>
      </c>
      <c r="B40" s="37" t="s">
        <v>213</v>
      </c>
      <c r="C40" s="49">
        <v>3948.1285266</v>
      </c>
      <c r="D40" s="46" t="str">
        <f>IF($B40="N/A","N/A",IF(C40&gt;10,"No",IF(C40&lt;-10,"No","Yes")))</f>
        <v>N/A</v>
      </c>
      <c r="E40" s="49">
        <v>3875.6993112</v>
      </c>
      <c r="F40" s="46" t="str">
        <f>IF($B40="N/A","N/A",IF(E40&gt;10,"No",IF(E40&lt;-10,"No","Yes")))</f>
        <v>N/A</v>
      </c>
      <c r="G40" s="49">
        <v>3807.0210437999999</v>
      </c>
      <c r="H40" s="46" t="str">
        <f>IF($B40="N/A","N/A",IF(G40&gt;10,"No",IF(G40&lt;-10,"No","Yes")))</f>
        <v>N/A</v>
      </c>
      <c r="I40" s="12">
        <v>-1.83</v>
      </c>
      <c r="J40" s="12">
        <v>-1.77</v>
      </c>
      <c r="K40" s="47" t="s">
        <v>739</v>
      </c>
      <c r="L40" s="9" t="str">
        <f>IF(J40="Div by 0", "N/A", IF(K40="N/A","N/A", IF(J40&gt;VALUE(MID(K40,1,2)), "No", IF(J40&lt;-1*VALUE(MID(K40,1,2)), "No", "Yes"))))</f>
        <v>Yes</v>
      </c>
    </row>
    <row r="41" spans="1:12" x14ac:dyDescent="0.2">
      <c r="A41" s="48" t="s">
        <v>107</v>
      </c>
      <c r="B41" s="37" t="s">
        <v>213</v>
      </c>
      <c r="C41" s="49">
        <v>35832761</v>
      </c>
      <c r="D41" s="46" t="str">
        <f t="shared" ref="D41:D44" si="4">IF($B41="N/A","N/A",IF(C41&gt;10,"No",IF(C41&lt;-10,"No","Yes")))</f>
        <v>N/A</v>
      </c>
      <c r="E41" s="49">
        <v>36640684</v>
      </c>
      <c r="F41" s="46" t="str">
        <f t="shared" ref="F41:F44" si="5">IF($B41="N/A","N/A",IF(E41&gt;10,"No",IF(E41&lt;-10,"No","Yes")))</f>
        <v>N/A</v>
      </c>
      <c r="G41" s="49">
        <v>37433188</v>
      </c>
      <c r="H41" s="46" t="str">
        <f t="shared" ref="H41:H44" si="6">IF($B41="N/A","N/A",IF(G41&gt;10,"No",IF(G41&lt;-10,"No","Yes")))</f>
        <v>N/A</v>
      </c>
      <c r="I41" s="12">
        <v>2.2549999999999999</v>
      </c>
      <c r="J41" s="12">
        <v>2.1629999999999998</v>
      </c>
      <c r="K41" s="47" t="s">
        <v>739</v>
      </c>
      <c r="L41" s="9" t="str">
        <f t="shared" ref="L41:L43" si="7">IF(J41="Div by 0", "N/A", IF(K41="N/A","N/A", IF(J41&gt;VALUE(MID(K41,1,2)), "No", IF(J41&lt;-1*VALUE(MID(K41,1,2)), "No", "Yes"))))</f>
        <v>Yes</v>
      </c>
    </row>
    <row r="42" spans="1:12" x14ac:dyDescent="0.2">
      <c r="A42" s="48" t="s">
        <v>158</v>
      </c>
      <c r="B42" s="50" t="s">
        <v>217</v>
      </c>
      <c r="C42" s="1">
        <v>0</v>
      </c>
      <c r="D42" s="46" t="str">
        <f>IF($B42="N/A","N/A",IF(C42&gt;0,"No",IF(C42&lt;0,"No","Yes")))</f>
        <v>Yes</v>
      </c>
      <c r="E42" s="1">
        <v>0</v>
      </c>
      <c r="F42" s="46" t="str">
        <f>IF($B42="N/A","N/A",IF(E42&gt;0,"No",IF(E42&lt;0,"No","Yes")))</f>
        <v>Yes</v>
      </c>
      <c r="G42" s="1">
        <v>2742</v>
      </c>
      <c r="H42" s="46" t="str">
        <f>IF($B42="N/A","N/A",IF(G42&gt;0,"No",IF(G42&lt;0,"No","Yes")))</f>
        <v>No</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13710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v>5</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13173.003377000001</v>
      </c>
      <c r="D45" s="46" t="str">
        <f t="shared" ref="D45:D71" si="8">IF($B45="N/A","N/A",IF(C45&gt;10,"No",IF(C45&lt;-10,"No","Yes")))</f>
        <v>N/A</v>
      </c>
      <c r="E45" s="49">
        <v>14907.389402999999</v>
      </c>
      <c r="F45" s="46" t="str">
        <f t="shared" ref="F45:F71" si="9">IF($B45="N/A","N/A",IF(E45&gt;10,"No",IF(E45&lt;-10,"No","Yes")))</f>
        <v>N/A</v>
      </c>
      <c r="G45" s="49">
        <v>14574.396209</v>
      </c>
      <c r="H45" s="46" t="str">
        <f t="shared" ref="H45:H71" si="10">IF($B45="N/A","N/A",IF(G45&gt;10,"No",IF(G45&lt;-10,"No","Yes")))</f>
        <v>N/A</v>
      </c>
      <c r="I45" s="12">
        <v>13.17</v>
      </c>
      <c r="J45" s="12">
        <v>-2.23</v>
      </c>
      <c r="K45" s="47" t="s">
        <v>739</v>
      </c>
      <c r="L45" s="9" t="str">
        <f t="shared" ref="L45:L71" si="11">IF(J45="Div by 0", "N/A", IF(K45="N/A","N/A", IF(J45&gt;VALUE(MID(K45,1,2)), "No", IF(J45&lt;-1*VALUE(MID(K45,1,2)), "No", "Yes"))))</f>
        <v>Yes</v>
      </c>
    </row>
    <row r="46" spans="1:12" x14ac:dyDescent="0.2">
      <c r="A46" s="48" t="s">
        <v>1306</v>
      </c>
      <c r="B46" s="37" t="s">
        <v>213</v>
      </c>
      <c r="C46" s="49">
        <v>8024.54</v>
      </c>
      <c r="D46" s="46" t="str">
        <f t="shared" si="8"/>
        <v>N/A</v>
      </c>
      <c r="E46" s="49">
        <v>7583.8561000999998</v>
      </c>
      <c r="F46" s="46" t="str">
        <f t="shared" si="9"/>
        <v>N/A</v>
      </c>
      <c r="G46" s="49">
        <v>8535.2526933999998</v>
      </c>
      <c r="H46" s="46" t="str">
        <f t="shared" si="10"/>
        <v>N/A</v>
      </c>
      <c r="I46" s="12">
        <v>-5.49</v>
      </c>
      <c r="J46" s="12">
        <v>12.55</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4843.9081420000002</v>
      </c>
      <c r="D48" s="46" t="str">
        <f t="shared" si="8"/>
        <v>N/A</v>
      </c>
      <c r="E48" s="49">
        <v>5529.2885906000001</v>
      </c>
      <c r="F48" s="46" t="str">
        <f t="shared" si="9"/>
        <v>N/A</v>
      </c>
      <c r="G48" s="49">
        <v>4538.5070175000001</v>
      </c>
      <c r="H48" s="46" t="str">
        <f t="shared" si="10"/>
        <v>N/A</v>
      </c>
      <c r="I48" s="12">
        <v>14.15</v>
      </c>
      <c r="J48" s="12">
        <v>-17.899999999999999</v>
      </c>
      <c r="K48" s="47" t="s">
        <v>739</v>
      </c>
      <c r="L48" s="9" t="str">
        <f t="shared" si="11"/>
        <v>Yes</v>
      </c>
    </row>
    <row r="49" spans="1:12" x14ac:dyDescent="0.2">
      <c r="A49" s="48" t="s">
        <v>1309</v>
      </c>
      <c r="B49" s="37" t="s">
        <v>213</v>
      </c>
      <c r="C49" s="49">
        <v>25598.440922000002</v>
      </c>
      <c r="D49" s="46" t="str">
        <f t="shared" si="8"/>
        <v>N/A</v>
      </c>
      <c r="E49" s="49">
        <v>35753.633828999999</v>
      </c>
      <c r="F49" s="46" t="str">
        <f t="shared" si="9"/>
        <v>N/A</v>
      </c>
      <c r="G49" s="49">
        <v>37476.944123000001</v>
      </c>
      <c r="H49" s="46" t="str">
        <f t="shared" si="10"/>
        <v>N/A</v>
      </c>
      <c r="I49" s="12">
        <v>39.67</v>
      </c>
      <c r="J49" s="12">
        <v>4.82</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13808.524847999999</v>
      </c>
      <c r="D51" s="46" t="str">
        <f t="shared" si="8"/>
        <v>N/A</v>
      </c>
      <c r="E51" s="49">
        <v>13571.155975</v>
      </c>
      <c r="F51" s="46" t="str">
        <f t="shared" si="9"/>
        <v>N/A</v>
      </c>
      <c r="G51" s="49">
        <v>13480.577712</v>
      </c>
      <c r="H51" s="46" t="str">
        <f t="shared" si="10"/>
        <v>N/A</v>
      </c>
      <c r="I51" s="12">
        <v>-1.72</v>
      </c>
      <c r="J51" s="12">
        <v>-0.66700000000000004</v>
      </c>
      <c r="K51" s="47" t="s">
        <v>739</v>
      </c>
      <c r="L51" s="9" t="str">
        <f t="shared" si="11"/>
        <v>Yes</v>
      </c>
    </row>
    <row r="52" spans="1:12" x14ac:dyDescent="0.2">
      <c r="A52" s="48" t="s">
        <v>1312</v>
      </c>
      <c r="B52" s="37" t="s">
        <v>213</v>
      </c>
      <c r="C52" s="49">
        <v>11752.542833</v>
      </c>
      <c r="D52" s="46" t="str">
        <f t="shared" si="8"/>
        <v>N/A</v>
      </c>
      <c r="E52" s="49">
        <v>11718.057623000001</v>
      </c>
      <c r="F52" s="46" t="str">
        <f t="shared" si="9"/>
        <v>N/A</v>
      </c>
      <c r="G52" s="49">
        <v>11348.798502</v>
      </c>
      <c r="H52" s="46" t="str">
        <f t="shared" si="10"/>
        <v>N/A</v>
      </c>
      <c r="I52" s="12">
        <v>-0.29299999999999998</v>
      </c>
      <c r="J52" s="12">
        <v>-3.15</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10091.641952</v>
      </c>
      <c r="D54" s="46" t="str">
        <f t="shared" si="8"/>
        <v>N/A</v>
      </c>
      <c r="E54" s="49">
        <v>9812.0719659000006</v>
      </c>
      <c r="F54" s="46" t="str">
        <f t="shared" si="9"/>
        <v>N/A</v>
      </c>
      <c r="G54" s="49">
        <v>10754.301293</v>
      </c>
      <c r="H54" s="46" t="str">
        <f t="shared" si="10"/>
        <v>N/A</v>
      </c>
      <c r="I54" s="12">
        <v>-2.77</v>
      </c>
      <c r="J54" s="12">
        <v>9.6029999999999998</v>
      </c>
      <c r="K54" s="47" t="s">
        <v>739</v>
      </c>
      <c r="L54" s="9" t="str">
        <f t="shared" si="11"/>
        <v>Yes</v>
      </c>
    </row>
    <row r="55" spans="1:12" x14ac:dyDescent="0.2">
      <c r="A55" s="48" t="s">
        <v>1691</v>
      </c>
      <c r="B55" s="37" t="s">
        <v>213</v>
      </c>
      <c r="C55" s="49">
        <v>52917.183116</v>
      </c>
      <c r="D55" s="46" t="str">
        <f t="shared" si="8"/>
        <v>N/A</v>
      </c>
      <c r="E55" s="49">
        <v>55948.582068999996</v>
      </c>
      <c r="F55" s="46" t="str">
        <f t="shared" si="9"/>
        <v>N/A</v>
      </c>
      <c r="G55" s="49">
        <v>55836.823546</v>
      </c>
      <c r="H55" s="46" t="str">
        <f t="shared" si="10"/>
        <v>N/A</v>
      </c>
      <c r="I55" s="12">
        <v>5.7290000000000001</v>
      </c>
      <c r="J55" s="12">
        <v>-0.2</v>
      </c>
      <c r="K55" s="47" t="s">
        <v>739</v>
      </c>
      <c r="L55" s="9" t="str">
        <f t="shared" si="11"/>
        <v>Yes</v>
      </c>
    </row>
    <row r="56" spans="1:12" x14ac:dyDescent="0.2">
      <c r="A56" s="48" t="s">
        <v>1315</v>
      </c>
      <c r="B56" s="37" t="s">
        <v>213</v>
      </c>
      <c r="C56" s="49">
        <v>13782.894737000001</v>
      </c>
      <c r="D56" s="46" t="str">
        <f t="shared" si="8"/>
        <v>N/A</v>
      </c>
      <c r="E56" s="49">
        <v>13901.022222</v>
      </c>
      <c r="F56" s="46" t="str">
        <f t="shared" si="9"/>
        <v>N/A</v>
      </c>
      <c r="G56" s="49">
        <v>25888.926829</v>
      </c>
      <c r="H56" s="46" t="str">
        <f t="shared" si="10"/>
        <v>N/A</v>
      </c>
      <c r="I56" s="12">
        <v>0.85709999999999997</v>
      </c>
      <c r="J56" s="12">
        <v>86.24</v>
      </c>
      <c r="K56" s="47" t="s">
        <v>739</v>
      </c>
      <c r="L56" s="9" t="str">
        <f t="shared" si="11"/>
        <v>No</v>
      </c>
    </row>
    <row r="57" spans="1:12" x14ac:dyDescent="0.2">
      <c r="A57" s="48" t="s">
        <v>1692</v>
      </c>
      <c r="B57" s="37" t="s">
        <v>213</v>
      </c>
      <c r="C57" s="49">
        <v>2016.9860019</v>
      </c>
      <c r="D57" s="46" t="str">
        <f t="shared" si="8"/>
        <v>N/A</v>
      </c>
      <c r="E57" s="49">
        <v>2006.6710191</v>
      </c>
      <c r="F57" s="46" t="str">
        <f t="shared" si="9"/>
        <v>N/A</v>
      </c>
      <c r="G57" s="49">
        <v>1985.9447878000001</v>
      </c>
      <c r="H57" s="46" t="str">
        <f t="shared" si="10"/>
        <v>N/A</v>
      </c>
      <c r="I57" s="12">
        <v>-0.51100000000000001</v>
      </c>
      <c r="J57" s="12">
        <v>-1.03</v>
      </c>
      <c r="K57" s="47" t="s">
        <v>739</v>
      </c>
      <c r="L57" s="9" t="str">
        <f t="shared" si="11"/>
        <v>Yes</v>
      </c>
    </row>
    <row r="58" spans="1:12" x14ac:dyDescent="0.2">
      <c r="A58" s="48" t="s">
        <v>1316</v>
      </c>
      <c r="B58" s="37" t="s">
        <v>213</v>
      </c>
      <c r="C58" s="49">
        <v>2071.7453016999998</v>
      </c>
      <c r="D58" s="46" t="str">
        <f t="shared" si="8"/>
        <v>N/A</v>
      </c>
      <c r="E58" s="49">
        <v>1994.0664266000001</v>
      </c>
      <c r="F58" s="46" t="str">
        <f t="shared" si="9"/>
        <v>N/A</v>
      </c>
      <c r="G58" s="49">
        <v>1795.0794037999999</v>
      </c>
      <c r="H58" s="46" t="str">
        <f t="shared" si="10"/>
        <v>N/A</v>
      </c>
      <c r="I58" s="12">
        <v>-3.75</v>
      </c>
      <c r="J58" s="12">
        <v>-9.98</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1815.6439849999999</v>
      </c>
      <c r="D61" s="46" t="str">
        <f t="shared" si="8"/>
        <v>N/A</v>
      </c>
      <c r="E61" s="49">
        <v>1831.0049977000001</v>
      </c>
      <c r="F61" s="46" t="str">
        <f t="shared" si="9"/>
        <v>N/A</v>
      </c>
      <c r="G61" s="49">
        <v>1859.2026366</v>
      </c>
      <c r="H61" s="46" t="str">
        <f t="shared" si="10"/>
        <v>N/A</v>
      </c>
      <c r="I61" s="12">
        <v>0.84599999999999997</v>
      </c>
      <c r="J61" s="12">
        <v>1.54</v>
      </c>
      <c r="K61" s="47" t="s">
        <v>739</v>
      </c>
      <c r="L61" s="9" t="str">
        <f t="shared" si="11"/>
        <v>Yes</v>
      </c>
    </row>
    <row r="62" spans="1:12" x14ac:dyDescent="0.2">
      <c r="A62" s="3" t="s">
        <v>1696</v>
      </c>
      <c r="B62" s="37" t="s">
        <v>213</v>
      </c>
      <c r="C62" s="49">
        <v>1712.8644346999999</v>
      </c>
      <c r="D62" s="46" t="str">
        <f t="shared" si="8"/>
        <v>N/A</v>
      </c>
      <c r="E62" s="49">
        <v>2073.6257589000002</v>
      </c>
      <c r="F62" s="46" t="str">
        <f t="shared" si="9"/>
        <v>N/A</v>
      </c>
      <c r="G62" s="49">
        <v>2368.9980648000001</v>
      </c>
      <c r="H62" s="46" t="str">
        <f t="shared" si="10"/>
        <v>N/A</v>
      </c>
      <c r="I62" s="12">
        <v>21.06</v>
      </c>
      <c r="J62" s="12">
        <v>14.24</v>
      </c>
      <c r="K62" s="47" t="s">
        <v>739</v>
      </c>
      <c r="L62" s="9" t="str">
        <f t="shared" si="11"/>
        <v>Yes</v>
      </c>
    </row>
    <row r="63" spans="1:12" x14ac:dyDescent="0.2">
      <c r="A63" s="3" t="s">
        <v>1697</v>
      </c>
      <c r="B63" s="37" t="s">
        <v>213</v>
      </c>
      <c r="C63" s="49">
        <v>9975.6453767000003</v>
      </c>
      <c r="D63" s="46" t="str">
        <f t="shared" si="8"/>
        <v>N/A</v>
      </c>
      <c r="E63" s="49">
        <v>10495.25121</v>
      </c>
      <c r="F63" s="46" t="str">
        <f t="shared" si="9"/>
        <v>N/A</v>
      </c>
      <c r="G63" s="49">
        <v>10301.712863000001</v>
      </c>
      <c r="H63" s="46" t="str">
        <f t="shared" si="10"/>
        <v>N/A</v>
      </c>
      <c r="I63" s="12">
        <v>5.2089999999999996</v>
      </c>
      <c r="J63" s="12">
        <v>-1.84</v>
      </c>
      <c r="K63" s="47" t="s">
        <v>739</v>
      </c>
      <c r="L63" s="9" t="str">
        <f t="shared" si="11"/>
        <v>Yes</v>
      </c>
    </row>
    <row r="64" spans="1:12" x14ac:dyDescent="0.2">
      <c r="A64" s="3" t="s">
        <v>1698</v>
      </c>
      <c r="B64" s="37" t="s">
        <v>213</v>
      </c>
      <c r="C64" s="49">
        <v>611</v>
      </c>
      <c r="D64" s="46" t="str">
        <f t="shared" si="8"/>
        <v>N/A</v>
      </c>
      <c r="E64" s="49">
        <v>152.14285713999999</v>
      </c>
      <c r="F64" s="46" t="str">
        <f t="shared" si="9"/>
        <v>N/A</v>
      </c>
      <c r="G64" s="49">
        <v>884</v>
      </c>
      <c r="H64" s="46" t="str">
        <f t="shared" si="10"/>
        <v>N/A</v>
      </c>
      <c r="I64" s="12">
        <v>-75.099999999999994</v>
      </c>
      <c r="J64" s="12">
        <v>481</v>
      </c>
      <c r="K64" s="47" t="s">
        <v>739</v>
      </c>
      <c r="L64" s="9" t="str">
        <f t="shared" si="11"/>
        <v>No</v>
      </c>
    </row>
    <row r="65" spans="1:12" x14ac:dyDescent="0.2">
      <c r="A65" s="3" t="s">
        <v>1699</v>
      </c>
      <c r="B65" s="37" t="s">
        <v>213</v>
      </c>
      <c r="C65" s="49">
        <v>3528.3474381999999</v>
      </c>
      <c r="D65" s="46" t="str">
        <f t="shared" si="8"/>
        <v>N/A</v>
      </c>
      <c r="E65" s="49">
        <v>3477.9226613999999</v>
      </c>
      <c r="F65" s="46" t="str">
        <f t="shared" si="9"/>
        <v>N/A</v>
      </c>
      <c r="G65" s="49">
        <v>3237.5683631000002</v>
      </c>
      <c r="H65" s="46" t="str">
        <f t="shared" si="10"/>
        <v>N/A</v>
      </c>
      <c r="I65" s="12">
        <v>-1.43</v>
      </c>
      <c r="J65" s="12">
        <v>-6.91</v>
      </c>
      <c r="K65" s="47" t="s">
        <v>739</v>
      </c>
      <c r="L65" s="9" t="str">
        <f t="shared" si="11"/>
        <v>Yes</v>
      </c>
    </row>
    <row r="66" spans="1:12" x14ac:dyDescent="0.2">
      <c r="A66" s="3" t="s">
        <v>1700</v>
      </c>
      <c r="B66" s="37" t="s">
        <v>213</v>
      </c>
      <c r="C66" s="49">
        <v>3498.5090921999999</v>
      </c>
      <c r="D66" s="46" t="str">
        <f t="shared" si="8"/>
        <v>N/A</v>
      </c>
      <c r="E66" s="49">
        <v>3382.3303255999999</v>
      </c>
      <c r="F66" s="46" t="str">
        <f t="shared" si="9"/>
        <v>N/A</v>
      </c>
      <c r="G66" s="49">
        <v>3229.7228107999999</v>
      </c>
      <c r="H66" s="46" t="str">
        <f t="shared" si="10"/>
        <v>N/A</v>
      </c>
      <c r="I66" s="12">
        <v>-3.32</v>
      </c>
      <c r="J66" s="12">
        <v>-4.51</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0</v>
      </c>
      <c r="D68" s="46" t="str">
        <f t="shared" si="8"/>
        <v>N/A</v>
      </c>
      <c r="E68" s="49">
        <v>0</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3964.5254240999998</v>
      </c>
      <c r="D69" s="46" t="str">
        <f t="shared" si="8"/>
        <v>N/A</v>
      </c>
      <c r="E69" s="49">
        <v>4001.1004410999999</v>
      </c>
      <c r="F69" s="46" t="str">
        <f t="shared" si="9"/>
        <v>N/A</v>
      </c>
      <c r="G69" s="49">
        <v>3473.2297373000001</v>
      </c>
      <c r="H69" s="46" t="str">
        <f t="shared" si="10"/>
        <v>N/A</v>
      </c>
      <c r="I69" s="12">
        <v>0.92259999999999998</v>
      </c>
      <c r="J69" s="12">
        <v>-13.2</v>
      </c>
      <c r="K69" s="47" t="s">
        <v>739</v>
      </c>
      <c r="L69" s="9" t="str">
        <f t="shared" si="11"/>
        <v>Yes</v>
      </c>
    </row>
    <row r="70" spans="1:12" x14ac:dyDescent="0.2">
      <c r="A70" s="48" t="s">
        <v>1704</v>
      </c>
      <c r="B70" s="37" t="s">
        <v>213</v>
      </c>
      <c r="C70" s="49">
        <v>2864.0372849</v>
      </c>
      <c r="D70" s="46" t="str">
        <f t="shared" si="8"/>
        <v>N/A</v>
      </c>
      <c r="E70" s="49">
        <v>2942.9664121999999</v>
      </c>
      <c r="F70" s="46" t="str">
        <f t="shared" si="9"/>
        <v>N/A</v>
      </c>
      <c r="G70" s="49">
        <v>2730.5401234999999</v>
      </c>
      <c r="H70" s="46" t="str">
        <f t="shared" si="10"/>
        <v>N/A</v>
      </c>
      <c r="I70" s="12">
        <v>2.7559999999999998</v>
      </c>
      <c r="J70" s="12">
        <v>-7.22</v>
      </c>
      <c r="K70" s="47" t="s">
        <v>739</v>
      </c>
      <c r="L70" s="9" t="str">
        <f t="shared" si="11"/>
        <v>Yes</v>
      </c>
    </row>
    <row r="71" spans="1:12" x14ac:dyDescent="0.2">
      <c r="A71" s="48" t="s">
        <v>1705</v>
      </c>
      <c r="B71" s="37" t="s">
        <v>213</v>
      </c>
      <c r="C71" s="49">
        <v>2753.2239205000001</v>
      </c>
      <c r="D71" s="46" t="str">
        <f t="shared" si="8"/>
        <v>N/A</v>
      </c>
      <c r="E71" s="49">
        <v>2873.5391353</v>
      </c>
      <c r="F71" s="46" t="str">
        <f t="shared" si="9"/>
        <v>N/A</v>
      </c>
      <c r="G71" s="49">
        <v>2810.0444702</v>
      </c>
      <c r="H71" s="46" t="str">
        <f t="shared" si="10"/>
        <v>N/A</v>
      </c>
      <c r="I71" s="12">
        <v>4.37</v>
      </c>
      <c r="J71" s="12">
        <v>-2.21</v>
      </c>
      <c r="K71" s="47" t="s">
        <v>739</v>
      </c>
      <c r="L71" s="9" t="str">
        <f t="shared" si="11"/>
        <v>Yes</v>
      </c>
    </row>
    <row r="72" spans="1:12" x14ac:dyDescent="0.2">
      <c r="A72" s="48" t="s">
        <v>1623</v>
      </c>
      <c r="B72" s="37" t="s">
        <v>213</v>
      </c>
      <c r="C72" s="49">
        <v>574367041</v>
      </c>
      <c r="D72" s="46" t="str">
        <f t="shared" ref="D72:D135" si="12">IF($B72="N/A","N/A",IF(C72&gt;10,"No",IF(C72&lt;-10,"No","Yes")))</f>
        <v>N/A</v>
      </c>
      <c r="E72" s="49">
        <v>577589951</v>
      </c>
      <c r="F72" s="46" t="str">
        <f t="shared" ref="F72:F135" si="13">IF($B72="N/A","N/A",IF(E72&gt;10,"No",IF(E72&lt;-10,"No","Yes")))</f>
        <v>N/A</v>
      </c>
      <c r="G72" s="49">
        <v>566020998</v>
      </c>
      <c r="H72" s="46" t="str">
        <f t="shared" ref="H72:H135" si="14">IF($B72="N/A","N/A",IF(G72&gt;10,"No",IF(G72&lt;-10,"No","Yes")))</f>
        <v>N/A</v>
      </c>
      <c r="I72" s="12">
        <v>0.56110000000000004</v>
      </c>
      <c r="J72" s="12">
        <v>-2</v>
      </c>
      <c r="K72" s="47" t="s">
        <v>739</v>
      </c>
      <c r="L72" s="9" t="str">
        <f t="shared" ref="L72:L132" si="15">IF(J72="Div by 0", "N/A", IF(K72="N/A","N/A", IF(J72&gt;VALUE(MID(K72,1,2)), "No", IF(J72&lt;-1*VALUE(MID(K72,1,2)), "No", "Yes"))))</f>
        <v>Yes</v>
      </c>
    </row>
    <row r="73" spans="1:12" x14ac:dyDescent="0.2">
      <c r="A73" s="48" t="s">
        <v>1624</v>
      </c>
      <c r="B73" s="37" t="s">
        <v>213</v>
      </c>
      <c r="C73" s="38">
        <v>87975</v>
      </c>
      <c r="D73" s="46" t="str">
        <f t="shared" si="12"/>
        <v>N/A</v>
      </c>
      <c r="E73" s="38">
        <v>87132</v>
      </c>
      <c r="F73" s="46" t="str">
        <f t="shared" si="13"/>
        <v>N/A</v>
      </c>
      <c r="G73" s="38">
        <v>85405</v>
      </c>
      <c r="H73" s="46" t="str">
        <f t="shared" si="14"/>
        <v>N/A</v>
      </c>
      <c r="I73" s="12">
        <v>-0.95799999999999996</v>
      </c>
      <c r="J73" s="12">
        <v>-1.98</v>
      </c>
      <c r="K73" s="47" t="s">
        <v>739</v>
      </c>
      <c r="L73" s="9" t="str">
        <f t="shared" si="15"/>
        <v>Yes</v>
      </c>
    </row>
    <row r="74" spans="1:12" x14ac:dyDescent="0.2">
      <c r="A74" s="48" t="s">
        <v>1317</v>
      </c>
      <c r="B74" s="37" t="s">
        <v>213</v>
      </c>
      <c r="C74" s="49">
        <v>6528.7529525</v>
      </c>
      <c r="D74" s="46" t="str">
        <f t="shared" si="12"/>
        <v>N/A</v>
      </c>
      <c r="E74" s="49">
        <v>6628.9073016000002</v>
      </c>
      <c r="F74" s="46" t="str">
        <f t="shared" si="13"/>
        <v>N/A</v>
      </c>
      <c r="G74" s="49">
        <v>6627.4925120999997</v>
      </c>
      <c r="H74" s="46" t="str">
        <f t="shared" si="14"/>
        <v>N/A</v>
      </c>
      <c r="I74" s="12">
        <v>1.534</v>
      </c>
      <c r="J74" s="12">
        <v>-2.1000000000000001E-2</v>
      </c>
      <c r="K74" s="47" t="s">
        <v>739</v>
      </c>
      <c r="L74" s="9" t="str">
        <f t="shared" si="15"/>
        <v>Yes</v>
      </c>
    </row>
    <row r="75" spans="1:12" ht="25.5" x14ac:dyDescent="0.2">
      <c r="A75" s="48" t="s">
        <v>1318</v>
      </c>
      <c r="B75" s="37" t="s">
        <v>213</v>
      </c>
      <c r="C75" s="38">
        <v>5.5697982380999997</v>
      </c>
      <c r="D75" s="46" t="str">
        <f t="shared" si="12"/>
        <v>N/A</v>
      </c>
      <c r="E75" s="38">
        <v>5.8221204608999999</v>
      </c>
      <c r="F75" s="46" t="str">
        <f t="shared" si="13"/>
        <v>N/A</v>
      </c>
      <c r="G75" s="38">
        <v>6.1497102042999998</v>
      </c>
      <c r="H75" s="46" t="str">
        <f t="shared" si="14"/>
        <v>N/A</v>
      </c>
      <c r="I75" s="12">
        <v>4.53</v>
      </c>
      <c r="J75" s="12">
        <v>5.6269999999999998</v>
      </c>
      <c r="K75" s="47" t="s">
        <v>739</v>
      </c>
      <c r="L75" s="9" t="str">
        <f t="shared" si="15"/>
        <v>Yes</v>
      </c>
    </row>
    <row r="76" spans="1:12" ht="25.5" x14ac:dyDescent="0.2">
      <c r="A76" s="48" t="s">
        <v>548</v>
      </c>
      <c r="B76" s="37" t="s">
        <v>213</v>
      </c>
      <c r="C76" s="49">
        <v>99180</v>
      </c>
      <c r="D76" s="46" t="str">
        <f t="shared" si="12"/>
        <v>N/A</v>
      </c>
      <c r="E76" s="49">
        <v>82905</v>
      </c>
      <c r="F76" s="46" t="str">
        <f t="shared" si="13"/>
        <v>N/A</v>
      </c>
      <c r="G76" s="49">
        <v>99223</v>
      </c>
      <c r="H76" s="46" t="str">
        <f t="shared" si="14"/>
        <v>N/A</v>
      </c>
      <c r="I76" s="12">
        <v>-16.399999999999999</v>
      </c>
      <c r="J76" s="12">
        <v>19.68</v>
      </c>
      <c r="K76" s="47" t="s">
        <v>739</v>
      </c>
      <c r="L76" s="9" t="str">
        <f t="shared" si="15"/>
        <v>Yes</v>
      </c>
    </row>
    <row r="77" spans="1:12" x14ac:dyDescent="0.2">
      <c r="A77" s="48" t="s">
        <v>549</v>
      </c>
      <c r="B77" s="37" t="s">
        <v>213</v>
      </c>
      <c r="C77" s="38">
        <v>11</v>
      </c>
      <c r="D77" s="46" t="str">
        <f t="shared" si="12"/>
        <v>N/A</v>
      </c>
      <c r="E77" s="38">
        <v>11</v>
      </c>
      <c r="F77" s="46" t="str">
        <f t="shared" si="13"/>
        <v>N/A</v>
      </c>
      <c r="G77" s="38">
        <v>11</v>
      </c>
      <c r="H77" s="46" t="str">
        <f t="shared" si="14"/>
        <v>N/A</v>
      </c>
      <c r="I77" s="12">
        <v>20</v>
      </c>
      <c r="J77" s="12">
        <v>33.33</v>
      </c>
      <c r="K77" s="47" t="s">
        <v>739</v>
      </c>
      <c r="L77" s="9" t="str">
        <f t="shared" si="15"/>
        <v>No</v>
      </c>
    </row>
    <row r="78" spans="1:12" x14ac:dyDescent="0.2">
      <c r="A78" s="48" t="s">
        <v>1319</v>
      </c>
      <c r="B78" s="37" t="s">
        <v>213</v>
      </c>
      <c r="C78" s="49">
        <v>19836</v>
      </c>
      <c r="D78" s="46" t="str">
        <f t="shared" si="12"/>
        <v>N/A</v>
      </c>
      <c r="E78" s="49">
        <v>13817.5</v>
      </c>
      <c r="F78" s="46" t="str">
        <f t="shared" si="13"/>
        <v>N/A</v>
      </c>
      <c r="G78" s="49">
        <v>12402.875</v>
      </c>
      <c r="H78" s="46" t="str">
        <f t="shared" si="14"/>
        <v>N/A</v>
      </c>
      <c r="I78" s="12">
        <v>-30.3</v>
      </c>
      <c r="J78" s="12">
        <v>-10.199999999999999</v>
      </c>
      <c r="K78" s="47" t="s">
        <v>739</v>
      </c>
      <c r="L78" s="9" t="str">
        <f t="shared" si="15"/>
        <v>Yes</v>
      </c>
    </row>
    <row r="79" spans="1:12" ht="25.5" x14ac:dyDescent="0.2">
      <c r="A79" s="48" t="s">
        <v>550</v>
      </c>
      <c r="B79" s="37" t="s">
        <v>213</v>
      </c>
      <c r="C79" s="49">
        <v>104325084</v>
      </c>
      <c r="D79" s="46" t="str">
        <f t="shared" si="12"/>
        <v>N/A</v>
      </c>
      <c r="E79" s="49">
        <v>75798310</v>
      </c>
      <c r="F79" s="46" t="str">
        <f t="shared" si="13"/>
        <v>N/A</v>
      </c>
      <c r="G79" s="49">
        <v>64967186</v>
      </c>
      <c r="H79" s="46" t="str">
        <f t="shared" si="14"/>
        <v>N/A</v>
      </c>
      <c r="I79" s="12">
        <v>-27.3</v>
      </c>
      <c r="J79" s="12">
        <v>-14.3</v>
      </c>
      <c r="K79" s="47" t="s">
        <v>739</v>
      </c>
      <c r="L79" s="9" t="str">
        <f t="shared" si="15"/>
        <v>Yes</v>
      </c>
    </row>
    <row r="80" spans="1:12" x14ac:dyDescent="0.2">
      <c r="A80" s="48" t="s">
        <v>551</v>
      </c>
      <c r="B80" s="37" t="s">
        <v>213</v>
      </c>
      <c r="C80" s="38">
        <v>4625</v>
      </c>
      <c r="D80" s="46" t="str">
        <f t="shared" si="12"/>
        <v>N/A</v>
      </c>
      <c r="E80" s="38">
        <v>4345</v>
      </c>
      <c r="F80" s="46" t="str">
        <f t="shared" si="13"/>
        <v>N/A</v>
      </c>
      <c r="G80" s="38">
        <v>4153</v>
      </c>
      <c r="H80" s="46" t="str">
        <f t="shared" si="14"/>
        <v>N/A</v>
      </c>
      <c r="I80" s="12">
        <v>-6.05</v>
      </c>
      <c r="J80" s="12">
        <v>-4.42</v>
      </c>
      <c r="K80" s="47" t="s">
        <v>739</v>
      </c>
      <c r="L80" s="9" t="str">
        <f t="shared" si="15"/>
        <v>Yes</v>
      </c>
    </row>
    <row r="81" spans="1:12" ht="25.5" x14ac:dyDescent="0.2">
      <c r="A81" s="48" t="s">
        <v>1320</v>
      </c>
      <c r="B81" s="37" t="s">
        <v>213</v>
      </c>
      <c r="C81" s="49">
        <v>22556.774918999999</v>
      </c>
      <c r="D81" s="46" t="str">
        <f t="shared" si="12"/>
        <v>N/A</v>
      </c>
      <c r="E81" s="49">
        <v>17444.950518000001</v>
      </c>
      <c r="F81" s="46" t="str">
        <f t="shared" si="13"/>
        <v>N/A</v>
      </c>
      <c r="G81" s="49">
        <v>15643.435106999999</v>
      </c>
      <c r="H81" s="46" t="str">
        <f t="shared" si="14"/>
        <v>N/A</v>
      </c>
      <c r="I81" s="12">
        <v>-22.7</v>
      </c>
      <c r="J81" s="12">
        <v>-10.3</v>
      </c>
      <c r="K81" s="47" t="s">
        <v>739</v>
      </c>
      <c r="L81" s="9" t="str">
        <f t="shared" si="15"/>
        <v>Yes</v>
      </c>
    </row>
    <row r="82" spans="1:12" ht="25.5" x14ac:dyDescent="0.2">
      <c r="A82" s="48" t="s">
        <v>552</v>
      </c>
      <c r="B82" s="37" t="s">
        <v>213</v>
      </c>
      <c r="C82" s="49">
        <v>35857030</v>
      </c>
      <c r="D82" s="46" t="str">
        <f t="shared" si="12"/>
        <v>N/A</v>
      </c>
      <c r="E82" s="49">
        <v>33603783</v>
      </c>
      <c r="F82" s="46" t="str">
        <f t="shared" si="13"/>
        <v>N/A</v>
      </c>
      <c r="G82" s="49">
        <v>34143773</v>
      </c>
      <c r="H82" s="46" t="str">
        <f t="shared" si="14"/>
        <v>N/A</v>
      </c>
      <c r="I82" s="12">
        <v>-6.28</v>
      </c>
      <c r="J82" s="12">
        <v>1.607</v>
      </c>
      <c r="K82" s="47" t="s">
        <v>739</v>
      </c>
      <c r="L82" s="9" t="str">
        <f t="shared" si="15"/>
        <v>Yes</v>
      </c>
    </row>
    <row r="83" spans="1:12" x14ac:dyDescent="0.2">
      <c r="A83" s="48" t="s">
        <v>553</v>
      </c>
      <c r="B83" s="37" t="s">
        <v>213</v>
      </c>
      <c r="C83" s="38">
        <v>520</v>
      </c>
      <c r="D83" s="46" t="str">
        <f t="shared" si="12"/>
        <v>N/A</v>
      </c>
      <c r="E83" s="38">
        <v>513</v>
      </c>
      <c r="F83" s="46" t="str">
        <f t="shared" si="13"/>
        <v>N/A</v>
      </c>
      <c r="G83" s="38">
        <v>523</v>
      </c>
      <c r="H83" s="46" t="str">
        <f t="shared" si="14"/>
        <v>N/A</v>
      </c>
      <c r="I83" s="12">
        <v>-1.35</v>
      </c>
      <c r="J83" s="12">
        <v>1.9490000000000001</v>
      </c>
      <c r="K83" s="47" t="s">
        <v>739</v>
      </c>
      <c r="L83" s="9" t="str">
        <f t="shared" si="15"/>
        <v>Yes</v>
      </c>
    </row>
    <row r="84" spans="1:12" x14ac:dyDescent="0.2">
      <c r="A84" s="48" t="s">
        <v>1321</v>
      </c>
      <c r="B84" s="37" t="s">
        <v>213</v>
      </c>
      <c r="C84" s="49">
        <v>68955.826923000001</v>
      </c>
      <c r="D84" s="46" t="str">
        <f t="shared" si="12"/>
        <v>N/A</v>
      </c>
      <c r="E84" s="49">
        <v>65504.450292000001</v>
      </c>
      <c r="F84" s="46" t="str">
        <f t="shared" si="13"/>
        <v>N/A</v>
      </c>
      <c r="G84" s="49">
        <v>65284.460803000002</v>
      </c>
      <c r="H84" s="46" t="str">
        <f t="shared" si="14"/>
        <v>N/A</v>
      </c>
      <c r="I84" s="12">
        <v>-5.01</v>
      </c>
      <c r="J84" s="12">
        <v>-0.33600000000000002</v>
      </c>
      <c r="K84" s="47" t="s">
        <v>739</v>
      </c>
      <c r="L84" s="9" t="str">
        <f t="shared" si="15"/>
        <v>Yes</v>
      </c>
    </row>
    <row r="85" spans="1:12" x14ac:dyDescent="0.2">
      <c r="A85" s="48" t="s">
        <v>554</v>
      </c>
      <c r="B85" s="37" t="s">
        <v>213</v>
      </c>
      <c r="C85" s="49">
        <v>63526135</v>
      </c>
      <c r="D85" s="46" t="str">
        <f t="shared" si="12"/>
        <v>N/A</v>
      </c>
      <c r="E85" s="49">
        <v>67200684</v>
      </c>
      <c r="F85" s="46" t="str">
        <f t="shared" si="13"/>
        <v>N/A</v>
      </c>
      <c r="G85" s="49">
        <v>68922809</v>
      </c>
      <c r="H85" s="46" t="str">
        <f t="shared" si="14"/>
        <v>N/A</v>
      </c>
      <c r="I85" s="12">
        <v>5.7839999999999998</v>
      </c>
      <c r="J85" s="12">
        <v>2.5630000000000002</v>
      </c>
      <c r="K85" s="47" t="s">
        <v>739</v>
      </c>
      <c r="L85" s="9" t="str">
        <f t="shared" si="15"/>
        <v>Yes</v>
      </c>
    </row>
    <row r="86" spans="1:12" x14ac:dyDescent="0.2">
      <c r="A86" s="48" t="s">
        <v>555</v>
      </c>
      <c r="B86" s="37" t="s">
        <v>213</v>
      </c>
      <c r="C86" s="38">
        <v>2219</v>
      </c>
      <c r="D86" s="46" t="str">
        <f t="shared" si="12"/>
        <v>N/A</v>
      </c>
      <c r="E86" s="38">
        <v>2278</v>
      </c>
      <c r="F86" s="46" t="str">
        <f t="shared" si="13"/>
        <v>N/A</v>
      </c>
      <c r="G86" s="38">
        <v>2309</v>
      </c>
      <c r="H86" s="46" t="str">
        <f t="shared" si="14"/>
        <v>N/A</v>
      </c>
      <c r="I86" s="12">
        <v>2.6589999999999998</v>
      </c>
      <c r="J86" s="12">
        <v>1.361</v>
      </c>
      <c r="K86" s="47" t="s">
        <v>739</v>
      </c>
      <c r="L86" s="9" t="str">
        <f t="shared" si="15"/>
        <v>Yes</v>
      </c>
    </row>
    <row r="87" spans="1:12" x14ac:dyDescent="0.2">
      <c r="A87" s="48" t="s">
        <v>1322</v>
      </c>
      <c r="B87" s="37" t="s">
        <v>213</v>
      </c>
      <c r="C87" s="49">
        <v>28628.271744000001</v>
      </c>
      <c r="D87" s="46" t="str">
        <f t="shared" si="12"/>
        <v>N/A</v>
      </c>
      <c r="E87" s="49">
        <v>29499.861282000002</v>
      </c>
      <c r="F87" s="46" t="str">
        <f t="shared" si="13"/>
        <v>N/A</v>
      </c>
      <c r="G87" s="49">
        <v>29849.635773000002</v>
      </c>
      <c r="H87" s="46" t="str">
        <f t="shared" si="14"/>
        <v>N/A</v>
      </c>
      <c r="I87" s="12">
        <v>3.0449999999999999</v>
      </c>
      <c r="J87" s="12">
        <v>1.1859999999999999</v>
      </c>
      <c r="K87" s="47" t="s">
        <v>739</v>
      </c>
      <c r="L87" s="9" t="str">
        <f t="shared" si="15"/>
        <v>Yes</v>
      </c>
    </row>
    <row r="88" spans="1:12" ht="25.5" x14ac:dyDescent="0.2">
      <c r="A88" s="48" t="s">
        <v>556</v>
      </c>
      <c r="B88" s="37" t="s">
        <v>213</v>
      </c>
      <c r="C88" s="49">
        <v>307325094</v>
      </c>
      <c r="D88" s="46" t="str">
        <f t="shared" si="12"/>
        <v>N/A</v>
      </c>
      <c r="E88" s="49">
        <v>374633466</v>
      </c>
      <c r="F88" s="46" t="str">
        <f t="shared" si="13"/>
        <v>N/A</v>
      </c>
      <c r="G88" s="49">
        <v>395336397</v>
      </c>
      <c r="H88" s="46" t="str">
        <f t="shared" si="14"/>
        <v>N/A</v>
      </c>
      <c r="I88" s="12">
        <v>21.9</v>
      </c>
      <c r="J88" s="12">
        <v>5.5259999999999998</v>
      </c>
      <c r="K88" s="47" t="s">
        <v>739</v>
      </c>
      <c r="L88" s="9" t="str">
        <f t="shared" si="15"/>
        <v>Yes</v>
      </c>
    </row>
    <row r="89" spans="1:12" x14ac:dyDescent="0.2">
      <c r="A89" s="48" t="s">
        <v>557</v>
      </c>
      <c r="B89" s="37" t="s">
        <v>213</v>
      </c>
      <c r="C89" s="38">
        <v>467590</v>
      </c>
      <c r="D89" s="46" t="str">
        <f t="shared" si="12"/>
        <v>N/A</v>
      </c>
      <c r="E89" s="38">
        <v>521823</v>
      </c>
      <c r="F89" s="46" t="str">
        <f t="shared" si="13"/>
        <v>N/A</v>
      </c>
      <c r="G89" s="38">
        <v>542465</v>
      </c>
      <c r="H89" s="46" t="str">
        <f t="shared" si="14"/>
        <v>N/A</v>
      </c>
      <c r="I89" s="12">
        <v>11.6</v>
      </c>
      <c r="J89" s="12">
        <v>3.956</v>
      </c>
      <c r="K89" s="47" t="s">
        <v>739</v>
      </c>
      <c r="L89" s="9" t="str">
        <f t="shared" si="15"/>
        <v>Yes</v>
      </c>
    </row>
    <row r="90" spans="1:12" x14ac:dyDescent="0.2">
      <c r="A90" s="48" t="s">
        <v>1323</v>
      </c>
      <c r="B90" s="37" t="s">
        <v>213</v>
      </c>
      <c r="C90" s="49">
        <v>657.25335015999997</v>
      </c>
      <c r="D90" s="46" t="str">
        <f t="shared" si="12"/>
        <v>N/A</v>
      </c>
      <c r="E90" s="49">
        <v>717.93206892000001</v>
      </c>
      <c r="F90" s="46" t="str">
        <f t="shared" si="13"/>
        <v>N/A</v>
      </c>
      <c r="G90" s="49">
        <v>728.77770363000002</v>
      </c>
      <c r="H90" s="46" t="str">
        <f t="shared" si="14"/>
        <v>N/A</v>
      </c>
      <c r="I90" s="12">
        <v>9.2319999999999993</v>
      </c>
      <c r="J90" s="12">
        <v>1.5109999999999999</v>
      </c>
      <c r="K90" s="47" t="s">
        <v>739</v>
      </c>
      <c r="L90" s="9" t="str">
        <f t="shared" si="15"/>
        <v>Yes</v>
      </c>
    </row>
    <row r="91" spans="1:12" x14ac:dyDescent="0.2">
      <c r="A91" s="48" t="s">
        <v>558</v>
      </c>
      <c r="B91" s="37" t="s">
        <v>213</v>
      </c>
      <c r="C91" s="49">
        <v>150094986</v>
      </c>
      <c r="D91" s="46" t="str">
        <f t="shared" si="12"/>
        <v>N/A</v>
      </c>
      <c r="E91" s="49">
        <v>144188793</v>
      </c>
      <c r="F91" s="46" t="str">
        <f t="shared" si="13"/>
        <v>N/A</v>
      </c>
      <c r="G91" s="49">
        <v>132528476</v>
      </c>
      <c r="H91" s="46" t="str">
        <f t="shared" si="14"/>
        <v>N/A</v>
      </c>
      <c r="I91" s="12">
        <v>-3.93</v>
      </c>
      <c r="J91" s="12">
        <v>-8.09</v>
      </c>
      <c r="K91" s="47" t="s">
        <v>739</v>
      </c>
      <c r="L91" s="9" t="str">
        <f t="shared" si="15"/>
        <v>Yes</v>
      </c>
    </row>
    <row r="92" spans="1:12" x14ac:dyDescent="0.2">
      <c r="A92" s="48" t="s">
        <v>559</v>
      </c>
      <c r="B92" s="37" t="s">
        <v>213</v>
      </c>
      <c r="C92" s="38">
        <v>258071</v>
      </c>
      <c r="D92" s="46" t="str">
        <f t="shared" si="12"/>
        <v>N/A</v>
      </c>
      <c r="E92" s="38">
        <v>282497</v>
      </c>
      <c r="F92" s="46" t="str">
        <f t="shared" si="13"/>
        <v>N/A</v>
      </c>
      <c r="G92" s="38">
        <v>285310</v>
      </c>
      <c r="H92" s="46" t="str">
        <f t="shared" si="14"/>
        <v>N/A</v>
      </c>
      <c r="I92" s="12">
        <v>9.4649999999999999</v>
      </c>
      <c r="J92" s="12">
        <v>0.99580000000000002</v>
      </c>
      <c r="K92" s="47" t="s">
        <v>739</v>
      </c>
      <c r="L92" s="9" t="str">
        <f t="shared" si="15"/>
        <v>Yes</v>
      </c>
    </row>
    <row r="93" spans="1:12" x14ac:dyDescent="0.2">
      <c r="A93" s="48" t="s">
        <v>1324</v>
      </c>
      <c r="B93" s="37" t="s">
        <v>213</v>
      </c>
      <c r="C93" s="49">
        <v>581.60345796000001</v>
      </c>
      <c r="D93" s="46" t="str">
        <f t="shared" si="12"/>
        <v>N/A</v>
      </c>
      <c r="E93" s="49">
        <v>510.40822734</v>
      </c>
      <c r="F93" s="46" t="str">
        <f t="shared" si="13"/>
        <v>N/A</v>
      </c>
      <c r="G93" s="49">
        <v>464.50694332</v>
      </c>
      <c r="H93" s="46" t="str">
        <f t="shared" si="14"/>
        <v>N/A</v>
      </c>
      <c r="I93" s="12">
        <v>-12.2</v>
      </c>
      <c r="J93" s="12">
        <v>-8.99</v>
      </c>
      <c r="K93" s="47" t="s">
        <v>739</v>
      </c>
      <c r="L93" s="9" t="str">
        <f t="shared" si="15"/>
        <v>Yes</v>
      </c>
    </row>
    <row r="94" spans="1:12" ht="25.5" x14ac:dyDescent="0.2">
      <c r="A94" s="48" t="s">
        <v>560</v>
      </c>
      <c r="B94" s="37" t="s">
        <v>213</v>
      </c>
      <c r="C94" s="49">
        <v>7937060</v>
      </c>
      <c r="D94" s="46" t="str">
        <f t="shared" si="12"/>
        <v>N/A</v>
      </c>
      <c r="E94" s="49">
        <v>11283117</v>
      </c>
      <c r="F94" s="46" t="str">
        <f t="shared" si="13"/>
        <v>N/A</v>
      </c>
      <c r="G94" s="49">
        <v>12407964</v>
      </c>
      <c r="H94" s="46" t="str">
        <f t="shared" si="14"/>
        <v>N/A</v>
      </c>
      <c r="I94" s="12">
        <v>42.16</v>
      </c>
      <c r="J94" s="12">
        <v>9.9689999999999994</v>
      </c>
      <c r="K94" s="47" t="s">
        <v>739</v>
      </c>
      <c r="L94" s="9" t="str">
        <f t="shared" si="15"/>
        <v>Yes</v>
      </c>
    </row>
    <row r="95" spans="1:12" x14ac:dyDescent="0.2">
      <c r="A95" s="48" t="s">
        <v>561</v>
      </c>
      <c r="B95" s="37" t="s">
        <v>213</v>
      </c>
      <c r="C95" s="38">
        <v>68934</v>
      </c>
      <c r="D95" s="46" t="str">
        <f t="shared" si="12"/>
        <v>N/A</v>
      </c>
      <c r="E95" s="38">
        <v>95192</v>
      </c>
      <c r="F95" s="46" t="str">
        <f t="shared" si="13"/>
        <v>N/A</v>
      </c>
      <c r="G95" s="38">
        <v>97582</v>
      </c>
      <c r="H95" s="46" t="str">
        <f t="shared" si="14"/>
        <v>N/A</v>
      </c>
      <c r="I95" s="12">
        <v>38.090000000000003</v>
      </c>
      <c r="J95" s="12">
        <v>2.5110000000000001</v>
      </c>
      <c r="K95" s="47" t="s">
        <v>739</v>
      </c>
      <c r="L95" s="9" t="str">
        <f t="shared" si="15"/>
        <v>Yes</v>
      </c>
    </row>
    <row r="96" spans="1:12" ht="25.5" x14ac:dyDescent="0.2">
      <c r="A96" s="48" t="s">
        <v>1325</v>
      </c>
      <c r="B96" s="37" t="s">
        <v>213</v>
      </c>
      <c r="C96" s="49">
        <v>115.13998897</v>
      </c>
      <c r="D96" s="46" t="str">
        <f t="shared" si="12"/>
        <v>N/A</v>
      </c>
      <c r="E96" s="49">
        <v>118.53009707</v>
      </c>
      <c r="F96" s="46" t="str">
        <f t="shared" si="13"/>
        <v>N/A</v>
      </c>
      <c r="G96" s="49">
        <v>127.15422925999999</v>
      </c>
      <c r="H96" s="46" t="str">
        <f t="shared" si="14"/>
        <v>N/A</v>
      </c>
      <c r="I96" s="12">
        <v>2.944</v>
      </c>
      <c r="J96" s="12">
        <v>7.2759999999999998</v>
      </c>
      <c r="K96" s="47" t="s">
        <v>739</v>
      </c>
      <c r="L96" s="9" t="str">
        <f t="shared" si="15"/>
        <v>Yes</v>
      </c>
    </row>
    <row r="97" spans="1:12" ht="25.5" x14ac:dyDescent="0.2">
      <c r="A97" s="48" t="s">
        <v>562</v>
      </c>
      <c r="B97" s="37" t="s">
        <v>213</v>
      </c>
      <c r="C97" s="49">
        <v>129797360</v>
      </c>
      <c r="D97" s="46" t="str">
        <f t="shared" si="12"/>
        <v>N/A</v>
      </c>
      <c r="E97" s="49">
        <v>149830695</v>
      </c>
      <c r="F97" s="46" t="str">
        <f t="shared" si="13"/>
        <v>N/A</v>
      </c>
      <c r="G97" s="49">
        <v>162317142</v>
      </c>
      <c r="H97" s="46" t="str">
        <f t="shared" si="14"/>
        <v>N/A</v>
      </c>
      <c r="I97" s="12">
        <v>15.43</v>
      </c>
      <c r="J97" s="12">
        <v>8.3339999999999996</v>
      </c>
      <c r="K97" s="47" t="s">
        <v>739</v>
      </c>
      <c r="L97" s="9" t="str">
        <f t="shared" si="15"/>
        <v>Yes</v>
      </c>
    </row>
    <row r="98" spans="1:12" x14ac:dyDescent="0.2">
      <c r="A98" s="48" t="s">
        <v>563</v>
      </c>
      <c r="B98" s="37" t="s">
        <v>213</v>
      </c>
      <c r="C98" s="38">
        <v>306935</v>
      </c>
      <c r="D98" s="46" t="str">
        <f t="shared" si="12"/>
        <v>N/A</v>
      </c>
      <c r="E98" s="38">
        <v>307425</v>
      </c>
      <c r="F98" s="46" t="str">
        <f t="shared" si="13"/>
        <v>N/A</v>
      </c>
      <c r="G98" s="38">
        <v>315330</v>
      </c>
      <c r="H98" s="46" t="str">
        <f t="shared" si="14"/>
        <v>N/A</v>
      </c>
      <c r="I98" s="12">
        <v>0.15959999999999999</v>
      </c>
      <c r="J98" s="12">
        <v>2.5710000000000002</v>
      </c>
      <c r="K98" s="47" t="s">
        <v>739</v>
      </c>
      <c r="L98" s="9" t="str">
        <f t="shared" si="15"/>
        <v>Yes</v>
      </c>
    </row>
    <row r="99" spans="1:12" x14ac:dyDescent="0.2">
      <c r="A99" s="48" t="s">
        <v>1326</v>
      </c>
      <c r="B99" s="37" t="s">
        <v>213</v>
      </c>
      <c r="C99" s="49">
        <v>422.88223891000001</v>
      </c>
      <c r="D99" s="46" t="str">
        <f t="shared" si="12"/>
        <v>N/A</v>
      </c>
      <c r="E99" s="49">
        <v>487.37316419000001</v>
      </c>
      <c r="F99" s="46" t="str">
        <f t="shared" si="13"/>
        <v>N/A</v>
      </c>
      <c r="G99" s="49">
        <v>514.75324897999997</v>
      </c>
      <c r="H99" s="46" t="str">
        <f t="shared" si="14"/>
        <v>N/A</v>
      </c>
      <c r="I99" s="12">
        <v>15.25</v>
      </c>
      <c r="J99" s="12">
        <v>5.6180000000000003</v>
      </c>
      <c r="K99" s="47" t="s">
        <v>739</v>
      </c>
      <c r="L99" s="9" t="str">
        <f t="shared" si="15"/>
        <v>Yes</v>
      </c>
    </row>
    <row r="100" spans="1:12" x14ac:dyDescent="0.2">
      <c r="A100" s="48" t="s">
        <v>564</v>
      </c>
      <c r="B100" s="37" t="s">
        <v>213</v>
      </c>
      <c r="C100" s="49">
        <v>72526973</v>
      </c>
      <c r="D100" s="46" t="str">
        <f t="shared" si="12"/>
        <v>N/A</v>
      </c>
      <c r="E100" s="49">
        <v>87404963</v>
      </c>
      <c r="F100" s="46" t="str">
        <f t="shared" si="13"/>
        <v>N/A</v>
      </c>
      <c r="G100" s="49">
        <v>92310319</v>
      </c>
      <c r="H100" s="46" t="str">
        <f t="shared" si="14"/>
        <v>N/A</v>
      </c>
      <c r="I100" s="12">
        <v>20.51</v>
      </c>
      <c r="J100" s="12">
        <v>5.6120000000000001</v>
      </c>
      <c r="K100" s="47" t="s">
        <v>739</v>
      </c>
      <c r="L100" s="9" t="str">
        <f t="shared" si="15"/>
        <v>Yes</v>
      </c>
    </row>
    <row r="101" spans="1:12" x14ac:dyDescent="0.2">
      <c r="A101" s="48" t="s">
        <v>565</v>
      </c>
      <c r="B101" s="37" t="s">
        <v>213</v>
      </c>
      <c r="C101" s="38">
        <v>217382</v>
      </c>
      <c r="D101" s="46" t="str">
        <f t="shared" si="12"/>
        <v>N/A</v>
      </c>
      <c r="E101" s="38">
        <v>186484</v>
      </c>
      <c r="F101" s="46" t="str">
        <f t="shared" si="13"/>
        <v>N/A</v>
      </c>
      <c r="G101" s="38">
        <v>189885</v>
      </c>
      <c r="H101" s="46" t="str">
        <f t="shared" si="14"/>
        <v>N/A</v>
      </c>
      <c r="I101" s="12">
        <v>-14.2</v>
      </c>
      <c r="J101" s="12">
        <v>1.8240000000000001</v>
      </c>
      <c r="K101" s="47" t="s">
        <v>739</v>
      </c>
      <c r="L101" s="9" t="str">
        <f t="shared" si="15"/>
        <v>Yes</v>
      </c>
    </row>
    <row r="102" spans="1:12" x14ac:dyDescent="0.2">
      <c r="A102" s="48" t="s">
        <v>1327</v>
      </c>
      <c r="B102" s="37" t="s">
        <v>213</v>
      </c>
      <c r="C102" s="49">
        <v>333.63835552</v>
      </c>
      <c r="D102" s="46" t="str">
        <f t="shared" si="12"/>
        <v>N/A</v>
      </c>
      <c r="E102" s="49">
        <v>468.69952918000001</v>
      </c>
      <c r="F102" s="46" t="str">
        <f t="shared" si="13"/>
        <v>N/A</v>
      </c>
      <c r="G102" s="49">
        <v>486.13802564999997</v>
      </c>
      <c r="H102" s="46" t="str">
        <f t="shared" si="14"/>
        <v>N/A</v>
      </c>
      <c r="I102" s="12">
        <v>40.479999999999997</v>
      </c>
      <c r="J102" s="12">
        <v>3.7210000000000001</v>
      </c>
      <c r="K102" s="47" t="s">
        <v>739</v>
      </c>
      <c r="L102" s="9" t="str">
        <f t="shared" si="15"/>
        <v>Yes</v>
      </c>
    </row>
    <row r="103" spans="1:12" ht="25.5" x14ac:dyDescent="0.2">
      <c r="A103" s="48" t="s">
        <v>566</v>
      </c>
      <c r="B103" s="37" t="s">
        <v>213</v>
      </c>
      <c r="C103" s="49">
        <v>17385823</v>
      </c>
      <c r="D103" s="46" t="str">
        <f t="shared" si="12"/>
        <v>N/A</v>
      </c>
      <c r="E103" s="49">
        <v>18723132</v>
      </c>
      <c r="F103" s="46" t="str">
        <f t="shared" si="13"/>
        <v>N/A</v>
      </c>
      <c r="G103" s="49">
        <v>18480599</v>
      </c>
      <c r="H103" s="46" t="str">
        <f t="shared" si="14"/>
        <v>N/A</v>
      </c>
      <c r="I103" s="12">
        <v>7.6920000000000002</v>
      </c>
      <c r="J103" s="12">
        <v>-1.3</v>
      </c>
      <c r="K103" s="47" t="s">
        <v>739</v>
      </c>
      <c r="L103" s="9" t="str">
        <f t="shared" si="15"/>
        <v>Yes</v>
      </c>
    </row>
    <row r="104" spans="1:12" x14ac:dyDescent="0.2">
      <c r="A104" s="48" t="s">
        <v>567</v>
      </c>
      <c r="B104" s="37" t="s">
        <v>213</v>
      </c>
      <c r="C104" s="38">
        <v>6420</v>
      </c>
      <c r="D104" s="46" t="str">
        <f t="shared" si="12"/>
        <v>N/A</v>
      </c>
      <c r="E104" s="38">
        <v>6452</v>
      </c>
      <c r="F104" s="46" t="str">
        <f t="shared" si="13"/>
        <v>N/A</v>
      </c>
      <c r="G104" s="38">
        <v>6077</v>
      </c>
      <c r="H104" s="46" t="str">
        <f t="shared" si="14"/>
        <v>N/A</v>
      </c>
      <c r="I104" s="12">
        <v>0.49840000000000001</v>
      </c>
      <c r="J104" s="12">
        <v>-5.81</v>
      </c>
      <c r="K104" s="47" t="s">
        <v>739</v>
      </c>
      <c r="L104" s="9" t="str">
        <f t="shared" si="15"/>
        <v>Yes</v>
      </c>
    </row>
    <row r="105" spans="1:12" ht="25.5" x14ac:dyDescent="0.2">
      <c r="A105" s="48" t="s">
        <v>1328</v>
      </c>
      <c r="B105" s="37" t="s">
        <v>213</v>
      </c>
      <c r="C105" s="49">
        <v>2708.0721183999999</v>
      </c>
      <c r="D105" s="46" t="str">
        <f t="shared" si="12"/>
        <v>N/A</v>
      </c>
      <c r="E105" s="49">
        <v>2901.9113453</v>
      </c>
      <c r="F105" s="46" t="str">
        <f t="shared" si="13"/>
        <v>N/A</v>
      </c>
      <c r="G105" s="49">
        <v>3041.0727333</v>
      </c>
      <c r="H105" s="46" t="str">
        <f t="shared" si="14"/>
        <v>N/A</v>
      </c>
      <c r="I105" s="12">
        <v>7.1580000000000004</v>
      </c>
      <c r="J105" s="12">
        <v>4.7960000000000003</v>
      </c>
      <c r="K105" s="47" t="s">
        <v>739</v>
      </c>
      <c r="L105" s="9" t="str">
        <f t="shared" si="15"/>
        <v>Yes</v>
      </c>
    </row>
    <row r="106" spans="1:12" ht="25.5" x14ac:dyDescent="0.2">
      <c r="A106" s="48" t="s">
        <v>568</v>
      </c>
      <c r="B106" s="37" t="s">
        <v>213</v>
      </c>
      <c r="C106" s="49">
        <v>138134154</v>
      </c>
      <c r="D106" s="46" t="str">
        <f t="shared" si="12"/>
        <v>N/A</v>
      </c>
      <c r="E106" s="49">
        <v>154348107</v>
      </c>
      <c r="F106" s="46" t="str">
        <f t="shared" si="13"/>
        <v>N/A</v>
      </c>
      <c r="G106" s="49">
        <v>157442298</v>
      </c>
      <c r="H106" s="46" t="str">
        <f t="shared" si="14"/>
        <v>N/A</v>
      </c>
      <c r="I106" s="12">
        <v>11.74</v>
      </c>
      <c r="J106" s="12">
        <v>2.0049999999999999</v>
      </c>
      <c r="K106" s="47" t="s">
        <v>739</v>
      </c>
      <c r="L106" s="9" t="str">
        <f t="shared" si="15"/>
        <v>Yes</v>
      </c>
    </row>
    <row r="107" spans="1:12" x14ac:dyDescent="0.2">
      <c r="A107" s="48" t="s">
        <v>569</v>
      </c>
      <c r="B107" s="37" t="s">
        <v>213</v>
      </c>
      <c r="C107" s="38">
        <v>375718</v>
      </c>
      <c r="D107" s="46" t="str">
        <f t="shared" si="12"/>
        <v>N/A</v>
      </c>
      <c r="E107" s="38">
        <v>383557</v>
      </c>
      <c r="F107" s="46" t="str">
        <f t="shared" si="13"/>
        <v>N/A</v>
      </c>
      <c r="G107" s="38">
        <v>406660</v>
      </c>
      <c r="H107" s="46" t="str">
        <f t="shared" si="14"/>
        <v>N/A</v>
      </c>
      <c r="I107" s="12">
        <v>2.0859999999999999</v>
      </c>
      <c r="J107" s="12">
        <v>6.0229999999999997</v>
      </c>
      <c r="K107" s="47" t="s">
        <v>739</v>
      </c>
      <c r="L107" s="9" t="str">
        <f t="shared" si="15"/>
        <v>Yes</v>
      </c>
    </row>
    <row r="108" spans="1:12" x14ac:dyDescent="0.2">
      <c r="A108" s="48" t="s">
        <v>1329</v>
      </c>
      <c r="B108" s="37" t="s">
        <v>213</v>
      </c>
      <c r="C108" s="49">
        <v>367.65380950999997</v>
      </c>
      <c r="D108" s="46" t="str">
        <f t="shared" si="12"/>
        <v>N/A</v>
      </c>
      <c r="E108" s="49">
        <v>402.41243673999998</v>
      </c>
      <c r="F108" s="46" t="str">
        <f t="shared" si="13"/>
        <v>N/A</v>
      </c>
      <c r="G108" s="49">
        <v>387.15953868000003</v>
      </c>
      <c r="H108" s="46" t="str">
        <f t="shared" si="14"/>
        <v>N/A</v>
      </c>
      <c r="I108" s="12">
        <v>9.4540000000000006</v>
      </c>
      <c r="J108" s="12">
        <v>-3.79</v>
      </c>
      <c r="K108" s="47" t="s">
        <v>739</v>
      </c>
      <c r="L108" s="9" t="str">
        <f t="shared" si="15"/>
        <v>Yes</v>
      </c>
    </row>
    <row r="109" spans="1:12" x14ac:dyDescent="0.2">
      <c r="A109" s="48" t="s">
        <v>570</v>
      </c>
      <c r="B109" s="37" t="s">
        <v>213</v>
      </c>
      <c r="C109" s="49">
        <v>357101033</v>
      </c>
      <c r="D109" s="46" t="str">
        <f t="shared" si="12"/>
        <v>N/A</v>
      </c>
      <c r="E109" s="49">
        <v>343500250</v>
      </c>
      <c r="F109" s="46" t="str">
        <f t="shared" si="13"/>
        <v>N/A</v>
      </c>
      <c r="G109" s="49">
        <v>362048228</v>
      </c>
      <c r="H109" s="46" t="str">
        <f t="shared" si="14"/>
        <v>N/A</v>
      </c>
      <c r="I109" s="12">
        <v>-3.81</v>
      </c>
      <c r="J109" s="12">
        <v>5.4</v>
      </c>
      <c r="K109" s="47" t="s">
        <v>739</v>
      </c>
      <c r="L109" s="9" t="str">
        <f t="shared" si="15"/>
        <v>Yes</v>
      </c>
    </row>
    <row r="110" spans="1:12" x14ac:dyDescent="0.2">
      <c r="A110" s="48" t="s">
        <v>571</v>
      </c>
      <c r="B110" s="37" t="s">
        <v>213</v>
      </c>
      <c r="C110" s="38">
        <v>472940</v>
      </c>
      <c r="D110" s="46" t="str">
        <f t="shared" si="12"/>
        <v>N/A</v>
      </c>
      <c r="E110" s="38">
        <v>500506</v>
      </c>
      <c r="F110" s="46" t="str">
        <f t="shared" si="13"/>
        <v>N/A</v>
      </c>
      <c r="G110" s="38">
        <v>522292</v>
      </c>
      <c r="H110" s="46" t="str">
        <f t="shared" si="14"/>
        <v>N/A</v>
      </c>
      <c r="I110" s="12">
        <v>5.8289999999999997</v>
      </c>
      <c r="J110" s="12">
        <v>4.3529999999999998</v>
      </c>
      <c r="K110" s="47" t="s">
        <v>739</v>
      </c>
      <c r="L110" s="9" t="str">
        <f t="shared" si="15"/>
        <v>Yes</v>
      </c>
    </row>
    <row r="111" spans="1:12" x14ac:dyDescent="0.2">
      <c r="A111" s="48" t="s">
        <v>1330</v>
      </c>
      <c r="B111" s="37" t="s">
        <v>213</v>
      </c>
      <c r="C111" s="49">
        <v>755.06625153000005</v>
      </c>
      <c r="D111" s="46" t="str">
        <f t="shared" si="12"/>
        <v>N/A</v>
      </c>
      <c r="E111" s="49">
        <v>686.30595836999998</v>
      </c>
      <c r="F111" s="46" t="str">
        <f t="shared" si="13"/>
        <v>N/A</v>
      </c>
      <c r="G111" s="49">
        <v>693.19121871000004</v>
      </c>
      <c r="H111" s="46" t="str">
        <f t="shared" si="14"/>
        <v>N/A</v>
      </c>
      <c r="I111" s="12">
        <v>-9.11</v>
      </c>
      <c r="J111" s="12">
        <v>1.0029999999999999</v>
      </c>
      <c r="K111" s="47" t="s">
        <v>739</v>
      </c>
      <c r="L111" s="9" t="str">
        <f t="shared" si="15"/>
        <v>Yes</v>
      </c>
    </row>
    <row r="112" spans="1:12" ht="25.5" x14ac:dyDescent="0.2">
      <c r="A112" s="48" t="s">
        <v>572</v>
      </c>
      <c r="B112" s="37" t="s">
        <v>213</v>
      </c>
      <c r="C112" s="49">
        <v>38260948</v>
      </c>
      <c r="D112" s="46" t="str">
        <f t="shared" si="12"/>
        <v>N/A</v>
      </c>
      <c r="E112" s="49">
        <v>45903038</v>
      </c>
      <c r="F112" s="46" t="str">
        <f t="shared" si="13"/>
        <v>N/A</v>
      </c>
      <c r="G112" s="49">
        <v>47505081</v>
      </c>
      <c r="H112" s="46" t="str">
        <f t="shared" si="14"/>
        <v>N/A</v>
      </c>
      <c r="I112" s="12">
        <v>19.97</v>
      </c>
      <c r="J112" s="12">
        <v>3.49</v>
      </c>
      <c r="K112" s="47" t="s">
        <v>739</v>
      </c>
      <c r="L112" s="9" t="str">
        <f t="shared" si="15"/>
        <v>Yes</v>
      </c>
    </row>
    <row r="113" spans="1:12" x14ac:dyDescent="0.2">
      <c r="A113" s="48" t="s">
        <v>573</v>
      </c>
      <c r="B113" s="37" t="s">
        <v>213</v>
      </c>
      <c r="C113" s="38">
        <v>31258</v>
      </c>
      <c r="D113" s="46" t="str">
        <f t="shared" si="12"/>
        <v>N/A</v>
      </c>
      <c r="E113" s="38">
        <v>31307</v>
      </c>
      <c r="F113" s="46" t="str">
        <f t="shared" si="13"/>
        <v>N/A</v>
      </c>
      <c r="G113" s="38">
        <v>30274</v>
      </c>
      <c r="H113" s="46" t="str">
        <f t="shared" si="14"/>
        <v>N/A</v>
      </c>
      <c r="I113" s="12">
        <v>0.15679999999999999</v>
      </c>
      <c r="J113" s="12">
        <v>-3.3</v>
      </c>
      <c r="K113" s="47" t="s">
        <v>739</v>
      </c>
      <c r="L113" s="9" t="str">
        <f t="shared" si="15"/>
        <v>Yes</v>
      </c>
    </row>
    <row r="114" spans="1:12" ht="25.5" x14ac:dyDescent="0.2">
      <c r="A114" s="48" t="s">
        <v>1331</v>
      </c>
      <c r="B114" s="37" t="s">
        <v>213</v>
      </c>
      <c r="C114" s="49">
        <v>1224.0369825</v>
      </c>
      <c r="D114" s="46" t="str">
        <f t="shared" si="12"/>
        <v>N/A</v>
      </c>
      <c r="E114" s="49">
        <v>1466.2228256000001</v>
      </c>
      <c r="F114" s="46" t="str">
        <f t="shared" si="13"/>
        <v>N/A</v>
      </c>
      <c r="G114" s="49">
        <v>1569.1709387999999</v>
      </c>
      <c r="H114" s="46" t="str">
        <f t="shared" si="14"/>
        <v>N/A</v>
      </c>
      <c r="I114" s="12">
        <v>19.79</v>
      </c>
      <c r="J114" s="12">
        <v>7.0209999999999999</v>
      </c>
      <c r="K114" s="47" t="s">
        <v>739</v>
      </c>
      <c r="L114" s="9" t="str">
        <f t="shared" si="15"/>
        <v>Yes</v>
      </c>
    </row>
    <row r="115" spans="1:12" ht="25.5" x14ac:dyDescent="0.2">
      <c r="A115" s="48" t="s">
        <v>574</v>
      </c>
      <c r="B115" s="37" t="s">
        <v>213</v>
      </c>
      <c r="C115" s="49">
        <v>24741741</v>
      </c>
      <c r="D115" s="46" t="str">
        <f t="shared" si="12"/>
        <v>N/A</v>
      </c>
      <c r="E115" s="49">
        <v>26684054</v>
      </c>
      <c r="F115" s="46" t="str">
        <f t="shared" si="13"/>
        <v>N/A</v>
      </c>
      <c r="G115" s="49">
        <v>27903174</v>
      </c>
      <c r="H115" s="46" t="str">
        <f t="shared" si="14"/>
        <v>N/A</v>
      </c>
      <c r="I115" s="12">
        <v>7.85</v>
      </c>
      <c r="J115" s="12">
        <v>4.569</v>
      </c>
      <c r="K115" s="47" t="s">
        <v>739</v>
      </c>
      <c r="L115" s="9" t="str">
        <f t="shared" si="15"/>
        <v>Yes</v>
      </c>
    </row>
    <row r="116" spans="1:12" x14ac:dyDescent="0.2">
      <c r="A116" s="3" t="s">
        <v>575</v>
      </c>
      <c r="B116" s="37" t="s">
        <v>213</v>
      </c>
      <c r="C116" s="38">
        <v>25320</v>
      </c>
      <c r="D116" s="46" t="str">
        <f t="shared" si="12"/>
        <v>N/A</v>
      </c>
      <c r="E116" s="38">
        <v>26736</v>
      </c>
      <c r="F116" s="46" t="str">
        <f t="shared" si="13"/>
        <v>N/A</v>
      </c>
      <c r="G116" s="38">
        <v>28586</v>
      </c>
      <c r="H116" s="46" t="str">
        <f t="shared" si="14"/>
        <v>N/A</v>
      </c>
      <c r="I116" s="12">
        <v>5.5919999999999996</v>
      </c>
      <c r="J116" s="12">
        <v>6.92</v>
      </c>
      <c r="K116" s="47" t="s">
        <v>739</v>
      </c>
      <c r="L116" s="9" t="str">
        <f t="shared" si="15"/>
        <v>Yes</v>
      </c>
    </row>
    <row r="117" spans="1:12" ht="25.5" x14ac:dyDescent="0.2">
      <c r="A117" s="3" t="s">
        <v>1332</v>
      </c>
      <c r="B117" s="37" t="s">
        <v>213</v>
      </c>
      <c r="C117" s="49">
        <v>977.16196681999998</v>
      </c>
      <c r="D117" s="46" t="str">
        <f t="shared" si="12"/>
        <v>N/A</v>
      </c>
      <c r="E117" s="49">
        <v>998.05707659999996</v>
      </c>
      <c r="F117" s="46" t="str">
        <f t="shared" si="13"/>
        <v>N/A</v>
      </c>
      <c r="G117" s="49">
        <v>976.11327223000001</v>
      </c>
      <c r="H117" s="46" t="str">
        <f t="shared" si="14"/>
        <v>N/A</v>
      </c>
      <c r="I117" s="12">
        <v>2.1379999999999999</v>
      </c>
      <c r="J117" s="12">
        <v>-2.2000000000000002</v>
      </c>
      <c r="K117" s="47" t="s">
        <v>739</v>
      </c>
      <c r="L117" s="9" t="str">
        <f t="shared" si="15"/>
        <v>Yes</v>
      </c>
    </row>
    <row r="118" spans="1:12" ht="25.5" x14ac:dyDescent="0.2">
      <c r="A118" s="4" t="s">
        <v>576</v>
      </c>
      <c r="B118" s="37" t="s">
        <v>213</v>
      </c>
      <c r="C118" s="49">
        <v>18781232</v>
      </c>
      <c r="D118" s="46" t="str">
        <f t="shared" si="12"/>
        <v>N/A</v>
      </c>
      <c r="E118" s="49">
        <v>16613650</v>
      </c>
      <c r="F118" s="46" t="str">
        <f t="shared" si="13"/>
        <v>N/A</v>
      </c>
      <c r="G118" s="49">
        <v>14775032</v>
      </c>
      <c r="H118" s="46" t="str">
        <f t="shared" si="14"/>
        <v>N/A</v>
      </c>
      <c r="I118" s="12">
        <v>-11.5</v>
      </c>
      <c r="J118" s="12">
        <v>-11.1</v>
      </c>
      <c r="K118" s="47" t="s">
        <v>739</v>
      </c>
      <c r="L118" s="9" t="str">
        <f t="shared" si="15"/>
        <v>Yes</v>
      </c>
    </row>
    <row r="119" spans="1:12" x14ac:dyDescent="0.2">
      <c r="A119" s="4" t="s">
        <v>577</v>
      </c>
      <c r="B119" s="37" t="s">
        <v>213</v>
      </c>
      <c r="C119" s="38">
        <v>3989</v>
      </c>
      <c r="D119" s="46" t="str">
        <f t="shared" si="12"/>
        <v>N/A</v>
      </c>
      <c r="E119" s="38">
        <v>3698</v>
      </c>
      <c r="F119" s="46" t="str">
        <f t="shared" si="13"/>
        <v>N/A</v>
      </c>
      <c r="G119" s="38">
        <v>3595</v>
      </c>
      <c r="H119" s="46" t="str">
        <f t="shared" si="14"/>
        <v>N/A</v>
      </c>
      <c r="I119" s="12">
        <v>-7.3</v>
      </c>
      <c r="J119" s="12">
        <v>-2.79</v>
      </c>
      <c r="K119" s="47" t="s">
        <v>739</v>
      </c>
      <c r="L119" s="9" t="str">
        <f t="shared" si="15"/>
        <v>Yes</v>
      </c>
    </row>
    <row r="120" spans="1:12" ht="25.5" x14ac:dyDescent="0.2">
      <c r="A120" s="4" t="s">
        <v>1333</v>
      </c>
      <c r="B120" s="37" t="s">
        <v>213</v>
      </c>
      <c r="C120" s="49">
        <v>4708.2557032000004</v>
      </c>
      <c r="D120" s="46" t="str">
        <f t="shared" si="12"/>
        <v>N/A</v>
      </c>
      <c r="E120" s="49">
        <v>4492.6041102999998</v>
      </c>
      <c r="F120" s="46" t="str">
        <f t="shared" si="13"/>
        <v>N/A</v>
      </c>
      <c r="G120" s="49">
        <v>4109.8837273999998</v>
      </c>
      <c r="H120" s="46" t="str">
        <f t="shared" si="14"/>
        <v>N/A</v>
      </c>
      <c r="I120" s="12">
        <v>-4.58</v>
      </c>
      <c r="J120" s="12">
        <v>-8.52</v>
      </c>
      <c r="K120" s="47" t="s">
        <v>739</v>
      </c>
      <c r="L120" s="9" t="str">
        <f t="shared" si="15"/>
        <v>Yes</v>
      </c>
    </row>
    <row r="121" spans="1:12" ht="25.5" x14ac:dyDescent="0.2">
      <c r="A121" s="4" t="s">
        <v>578</v>
      </c>
      <c r="B121" s="37" t="s">
        <v>213</v>
      </c>
      <c r="C121" s="49">
        <v>52087170</v>
      </c>
      <c r="D121" s="46" t="str">
        <f t="shared" si="12"/>
        <v>N/A</v>
      </c>
      <c r="E121" s="49">
        <v>53638993</v>
      </c>
      <c r="F121" s="46" t="str">
        <f t="shared" si="13"/>
        <v>N/A</v>
      </c>
      <c r="G121" s="49">
        <v>45232186</v>
      </c>
      <c r="H121" s="46" t="str">
        <f t="shared" si="14"/>
        <v>N/A</v>
      </c>
      <c r="I121" s="12">
        <v>2.9790000000000001</v>
      </c>
      <c r="J121" s="12">
        <v>-15.7</v>
      </c>
      <c r="K121" s="47" t="s">
        <v>739</v>
      </c>
      <c r="L121" s="9" t="str">
        <f t="shared" si="15"/>
        <v>Yes</v>
      </c>
    </row>
    <row r="122" spans="1:12" ht="25.5" x14ac:dyDescent="0.2">
      <c r="A122" s="4" t="s">
        <v>579</v>
      </c>
      <c r="B122" s="37" t="s">
        <v>213</v>
      </c>
      <c r="C122" s="38">
        <v>27313</v>
      </c>
      <c r="D122" s="46" t="str">
        <f t="shared" si="12"/>
        <v>N/A</v>
      </c>
      <c r="E122" s="38">
        <v>22280</v>
      </c>
      <c r="F122" s="46" t="str">
        <f t="shared" si="13"/>
        <v>N/A</v>
      </c>
      <c r="G122" s="38">
        <v>21408</v>
      </c>
      <c r="H122" s="46" t="str">
        <f t="shared" si="14"/>
        <v>N/A</v>
      </c>
      <c r="I122" s="12">
        <v>-18.399999999999999</v>
      </c>
      <c r="J122" s="12">
        <v>-3.91</v>
      </c>
      <c r="K122" s="47" t="s">
        <v>739</v>
      </c>
      <c r="L122" s="9" t="str">
        <f t="shared" si="15"/>
        <v>Yes</v>
      </c>
    </row>
    <row r="123" spans="1:12" ht="25.5" x14ac:dyDescent="0.2">
      <c r="A123" s="4" t="s">
        <v>1334</v>
      </c>
      <c r="B123" s="37" t="s">
        <v>213</v>
      </c>
      <c r="C123" s="49">
        <v>1907.0468275000001</v>
      </c>
      <c r="D123" s="46" t="str">
        <f t="shared" si="12"/>
        <v>N/A</v>
      </c>
      <c r="E123" s="49">
        <v>2407.4951974999999</v>
      </c>
      <c r="F123" s="46" t="str">
        <f t="shared" si="13"/>
        <v>N/A</v>
      </c>
      <c r="G123" s="49">
        <v>2112.8636958000002</v>
      </c>
      <c r="H123" s="46" t="str">
        <f t="shared" si="14"/>
        <v>N/A</v>
      </c>
      <c r="I123" s="12">
        <v>26.24</v>
      </c>
      <c r="J123" s="12">
        <v>-12.2</v>
      </c>
      <c r="K123" s="47" t="s">
        <v>739</v>
      </c>
      <c r="L123" s="9" t="str">
        <f t="shared" si="15"/>
        <v>Yes</v>
      </c>
    </row>
    <row r="124" spans="1:12" ht="25.5" x14ac:dyDescent="0.2">
      <c r="A124" s="4" t="s">
        <v>580</v>
      </c>
      <c r="B124" s="37" t="s">
        <v>213</v>
      </c>
      <c r="C124" s="49">
        <v>0</v>
      </c>
      <c r="D124" s="46" t="str">
        <f t="shared" si="12"/>
        <v>N/A</v>
      </c>
      <c r="E124" s="49">
        <v>0</v>
      </c>
      <c r="F124" s="46" t="str">
        <f t="shared" si="13"/>
        <v>N/A</v>
      </c>
      <c r="G124" s="49">
        <v>0</v>
      </c>
      <c r="H124" s="46" t="str">
        <f t="shared" si="14"/>
        <v>N/A</v>
      </c>
      <c r="I124" s="12" t="s">
        <v>1747</v>
      </c>
      <c r="J124" s="12" t="s">
        <v>1747</v>
      </c>
      <c r="K124" s="47" t="s">
        <v>739</v>
      </c>
      <c r="L124" s="9" t="str">
        <f t="shared" si="15"/>
        <v>N/A</v>
      </c>
    </row>
    <row r="125" spans="1:12" x14ac:dyDescent="0.2">
      <c r="A125" s="2" t="s">
        <v>581</v>
      </c>
      <c r="B125" s="37" t="s">
        <v>213</v>
      </c>
      <c r="C125" s="38">
        <v>0</v>
      </c>
      <c r="D125" s="46" t="str">
        <f t="shared" si="12"/>
        <v>N/A</v>
      </c>
      <c r="E125" s="38">
        <v>0</v>
      </c>
      <c r="F125" s="46" t="str">
        <f t="shared" si="13"/>
        <v>N/A</v>
      </c>
      <c r="G125" s="38">
        <v>0</v>
      </c>
      <c r="H125" s="46" t="str">
        <f t="shared" si="14"/>
        <v>N/A</v>
      </c>
      <c r="I125" s="12" t="s">
        <v>1747</v>
      </c>
      <c r="J125" s="12" t="s">
        <v>1747</v>
      </c>
      <c r="K125" s="47" t="s">
        <v>739</v>
      </c>
      <c r="L125" s="9" t="str">
        <f t="shared" si="15"/>
        <v>N/A</v>
      </c>
    </row>
    <row r="126" spans="1:12" ht="25.5" x14ac:dyDescent="0.2">
      <c r="A126" s="2" t="s">
        <v>1335</v>
      </c>
      <c r="B126" s="37" t="s">
        <v>213</v>
      </c>
      <c r="C126" s="49" t="s">
        <v>1747</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3679992</v>
      </c>
      <c r="D127" s="46" t="str">
        <f t="shared" si="12"/>
        <v>N/A</v>
      </c>
      <c r="E127" s="49">
        <v>7481886</v>
      </c>
      <c r="F127" s="46" t="str">
        <f t="shared" si="13"/>
        <v>N/A</v>
      </c>
      <c r="G127" s="49">
        <v>10266493</v>
      </c>
      <c r="H127" s="46" t="str">
        <f t="shared" si="14"/>
        <v>N/A</v>
      </c>
      <c r="I127" s="12">
        <v>103.3</v>
      </c>
      <c r="J127" s="12">
        <v>37.22</v>
      </c>
      <c r="K127" s="47" t="s">
        <v>739</v>
      </c>
      <c r="L127" s="9" t="str">
        <f t="shared" si="15"/>
        <v>No</v>
      </c>
    </row>
    <row r="128" spans="1:12" x14ac:dyDescent="0.2">
      <c r="A128" s="2" t="s">
        <v>583</v>
      </c>
      <c r="B128" s="37" t="s">
        <v>213</v>
      </c>
      <c r="C128" s="38">
        <v>4774</v>
      </c>
      <c r="D128" s="46" t="str">
        <f t="shared" si="12"/>
        <v>N/A</v>
      </c>
      <c r="E128" s="38">
        <v>8432</v>
      </c>
      <c r="F128" s="46" t="str">
        <f t="shared" si="13"/>
        <v>N/A</v>
      </c>
      <c r="G128" s="38">
        <v>9853</v>
      </c>
      <c r="H128" s="46" t="str">
        <f t="shared" si="14"/>
        <v>N/A</v>
      </c>
      <c r="I128" s="12">
        <v>76.62</v>
      </c>
      <c r="J128" s="12">
        <v>16.850000000000001</v>
      </c>
      <c r="K128" s="47" t="s">
        <v>739</v>
      </c>
      <c r="L128" s="9" t="str">
        <f t="shared" si="15"/>
        <v>Yes</v>
      </c>
    </row>
    <row r="129" spans="1:12" ht="25.5" x14ac:dyDescent="0.2">
      <c r="A129" s="2" t="s">
        <v>1336</v>
      </c>
      <c r="B129" s="37" t="s">
        <v>213</v>
      </c>
      <c r="C129" s="49">
        <v>770.84038541999996</v>
      </c>
      <c r="D129" s="46" t="str">
        <f t="shared" si="12"/>
        <v>N/A</v>
      </c>
      <c r="E129" s="49">
        <v>887.32044592</v>
      </c>
      <c r="F129" s="46" t="str">
        <f t="shared" si="13"/>
        <v>N/A</v>
      </c>
      <c r="G129" s="49">
        <v>1041.9662032000001</v>
      </c>
      <c r="H129" s="46" t="str">
        <f t="shared" si="14"/>
        <v>N/A</v>
      </c>
      <c r="I129" s="12">
        <v>15.11</v>
      </c>
      <c r="J129" s="12">
        <v>17.43</v>
      </c>
      <c r="K129" s="47" t="s">
        <v>739</v>
      </c>
      <c r="L129" s="9" t="str">
        <f t="shared" si="15"/>
        <v>Yes</v>
      </c>
    </row>
    <row r="130" spans="1:12" ht="25.5" x14ac:dyDescent="0.2">
      <c r="A130" s="2" t="s">
        <v>584</v>
      </c>
      <c r="B130" s="37" t="s">
        <v>213</v>
      </c>
      <c r="C130" s="49">
        <v>1986897</v>
      </c>
      <c r="D130" s="46" t="str">
        <f t="shared" si="12"/>
        <v>N/A</v>
      </c>
      <c r="E130" s="49">
        <v>1507611</v>
      </c>
      <c r="F130" s="46" t="str">
        <f t="shared" si="13"/>
        <v>N/A</v>
      </c>
      <c r="G130" s="49">
        <v>1098051</v>
      </c>
      <c r="H130" s="46" t="str">
        <f t="shared" si="14"/>
        <v>N/A</v>
      </c>
      <c r="I130" s="12">
        <v>-24.1</v>
      </c>
      <c r="J130" s="12">
        <v>-27.2</v>
      </c>
      <c r="K130" s="47" t="s">
        <v>739</v>
      </c>
      <c r="L130" s="9" t="str">
        <f t="shared" si="15"/>
        <v>Yes</v>
      </c>
    </row>
    <row r="131" spans="1:12" x14ac:dyDescent="0.2">
      <c r="A131" s="2" t="s">
        <v>585</v>
      </c>
      <c r="B131" s="37" t="s">
        <v>213</v>
      </c>
      <c r="C131" s="38">
        <v>147</v>
      </c>
      <c r="D131" s="46" t="str">
        <f t="shared" si="12"/>
        <v>N/A</v>
      </c>
      <c r="E131" s="38">
        <v>132</v>
      </c>
      <c r="F131" s="46" t="str">
        <f t="shared" si="13"/>
        <v>N/A</v>
      </c>
      <c r="G131" s="38">
        <v>111</v>
      </c>
      <c r="H131" s="46" t="str">
        <f t="shared" si="14"/>
        <v>N/A</v>
      </c>
      <c r="I131" s="12">
        <v>-10.199999999999999</v>
      </c>
      <c r="J131" s="12">
        <v>-15.9</v>
      </c>
      <c r="K131" s="47" t="s">
        <v>739</v>
      </c>
      <c r="L131" s="9" t="str">
        <f t="shared" si="15"/>
        <v>Yes</v>
      </c>
    </row>
    <row r="132" spans="1:12" x14ac:dyDescent="0.2">
      <c r="A132" s="2" t="s">
        <v>1337</v>
      </c>
      <c r="B132" s="37" t="s">
        <v>213</v>
      </c>
      <c r="C132" s="49">
        <v>13516.306122</v>
      </c>
      <c r="D132" s="46" t="str">
        <f t="shared" si="12"/>
        <v>N/A</v>
      </c>
      <c r="E132" s="49">
        <v>11421.295454999999</v>
      </c>
      <c r="F132" s="46" t="str">
        <f t="shared" si="13"/>
        <v>N/A</v>
      </c>
      <c r="G132" s="49">
        <v>9892.3513514000006</v>
      </c>
      <c r="H132" s="46" t="str">
        <f t="shared" si="14"/>
        <v>N/A</v>
      </c>
      <c r="I132" s="12">
        <v>-15.5</v>
      </c>
      <c r="J132" s="12">
        <v>-13.4</v>
      </c>
      <c r="K132" s="47" t="s">
        <v>739</v>
      </c>
      <c r="L132" s="9" t="str">
        <f t="shared" si="15"/>
        <v>Yes</v>
      </c>
    </row>
    <row r="133" spans="1:12" ht="25.5" x14ac:dyDescent="0.2">
      <c r="A133" s="2" t="s">
        <v>586</v>
      </c>
      <c r="B133" s="37" t="s">
        <v>213</v>
      </c>
      <c r="C133" s="49">
        <v>2985783</v>
      </c>
      <c r="D133" s="46" t="str">
        <f t="shared" si="12"/>
        <v>N/A</v>
      </c>
      <c r="E133" s="49">
        <v>5339679</v>
      </c>
      <c r="F133" s="46" t="str">
        <f t="shared" si="13"/>
        <v>N/A</v>
      </c>
      <c r="G133" s="49">
        <v>4162933</v>
      </c>
      <c r="H133" s="46" t="str">
        <f t="shared" si="14"/>
        <v>N/A</v>
      </c>
      <c r="I133" s="12">
        <v>78.84</v>
      </c>
      <c r="J133" s="12">
        <v>-22</v>
      </c>
      <c r="K133" s="47" t="s">
        <v>739</v>
      </c>
      <c r="L133" s="9" t="str">
        <f>IF(J133="Div by 0", "N/A", IF(OR(J133="N/A",K133="N/A"),"N/A", IF(J133&gt;VALUE(MID(K133,1,2)), "No", IF(J133&lt;-1*VALUE(MID(K133,1,2)), "No", "Yes"))))</f>
        <v>Yes</v>
      </c>
    </row>
    <row r="134" spans="1:12" x14ac:dyDescent="0.2">
      <c r="A134" s="2" t="s">
        <v>587</v>
      </c>
      <c r="B134" s="37" t="s">
        <v>213</v>
      </c>
      <c r="C134" s="38">
        <v>18397</v>
      </c>
      <c r="D134" s="46" t="str">
        <f t="shared" si="12"/>
        <v>N/A</v>
      </c>
      <c r="E134" s="38">
        <v>23707</v>
      </c>
      <c r="F134" s="46" t="str">
        <f t="shared" si="13"/>
        <v>N/A</v>
      </c>
      <c r="G134" s="38">
        <v>19143</v>
      </c>
      <c r="H134" s="46" t="str">
        <f t="shared" si="14"/>
        <v>N/A</v>
      </c>
      <c r="I134" s="12">
        <v>28.86</v>
      </c>
      <c r="J134" s="12">
        <v>-19.3</v>
      </c>
      <c r="K134" s="47" t="s">
        <v>739</v>
      </c>
      <c r="L134" s="9" t="str">
        <f t="shared" ref="L134:L138" si="16">IF(J134="Div by 0", "N/A", IF(OR(J134="N/A",K134="N/A"),"N/A", IF(J134&gt;VALUE(MID(K134,1,2)), "No", IF(J134&lt;-1*VALUE(MID(K134,1,2)), "No", "Yes"))))</f>
        <v>Yes</v>
      </c>
    </row>
    <row r="135" spans="1:12" ht="25.5" x14ac:dyDescent="0.2">
      <c r="A135" s="2" t="s">
        <v>1338</v>
      </c>
      <c r="B135" s="37" t="s">
        <v>213</v>
      </c>
      <c r="C135" s="49">
        <v>162.29727672999999</v>
      </c>
      <c r="D135" s="46" t="str">
        <f t="shared" si="12"/>
        <v>N/A</v>
      </c>
      <c r="E135" s="49">
        <v>225.23638588</v>
      </c>
      <c r="F135" s="46" t="str">
        <f t="shared" si="13"/>
        <v>N/A</v>
      </c>
      <c r="G135" s="49">
        <v>217.46502638000001</v>
      </c>
      <c r="H135" s="46" t="str">
        <f t="shared" si="14"/>
        <v>N/A</v>
      </c>
      <c r="I135" s="12">
        <v>38.78</v>
      </c>
      <c r="J135" s="12">
        <v>-3.45</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67305616</v>
      </c>
      <c r="D139" s="46" t="str">
        <f t="shared" si="17"/>
        <v>N/A</v>
      </c>
      <c r="E139" s="49">
        <v>58599827</v>
      </c>
      <c r="F139" s="46" t="str">
        <f t="shared" si="18"/>
        <v>N/A</v>
      </c>
      <c r="G139" s="49">
        <v>60912944</v>
      </c>
      <c r="H139" s="46" t="str">
        <f t="shared" si="19"/>
        <v>N/A</v>
      </c>
      <c r="I139" s="12">
        <v>-12.9</v>
      </c>
      <c r="J139" s="12">
        <v>3.9470000000000001</v>
      </c>
      <c r="K139" s="47" t="s">
        <v>739</v>
      </c>
      <c r="L139" s="9" t="str">
        <f t="shared" ref="L139:L150" si="20">IF(J139="Div by 0", "N/A", IF(K139="N/A","N/A", IF(J139&gt;VALUE(MID(K139,1,2)), "No", IF(J139&lt;-1*VALUE(MID(K139,1,2)), "No", "Yes"))))</f>
        <v>Yes</v>
      </c>
    </row>
    <row r="140" spans="1:12" ht="25.5" x14ac:dyDescent="0.2">
      <c r="A140" s="2" t="s">
        <v>591</v>
      </c>
      <c r="B140" s="37" t="s">
        <v>213</v>
      </c>
      <c r="C140" s="38">
        <v>194321</v>
      </c>
      <c r="D140" s="46" t="str">
        <f t="shared" si="17"/>
        <v>N/A</v>
      </c>
      <c r="E140" s="38">
        <v>166953</v>
      </c>
      <c r="F140" s="46" t="str">
        <f t="shared" si="18"/>
        <v>N/A</v>
      </c>
      <c r="G140" s="38">
        <v>191447</v>
      </c>
      <c r="H140" s="46" t="str">
        <f t="shared" si="19"/>
        <v>N/A</v>
      </c>
      <c r="I140" s="12">
        <v>-14.1</v>
      </c>
      <c r="J140" s="12">
        <v>14.67</v>
      </c>
      <c r="K140" s="47" t="s">
        <v>739</v>
      </c>
      <c r="L140" s="9" t="str">
        <f t="shared" si="20"/>
        <v>Yes</v>
      </c>
    </row>
    <row r="141" spans="1:12" ht="25.5" x14ac:dyDescent="0.2">
      <c r="A141" s="2" t="s">
        <v>1340</v>
      </c>
      <c r="B141" s="37" t="s">
        <v>213</v>
      </c>
      <c r="C141" s="49">
        <v>346.36305906000001</v>
      </c>
      <c r="D141" s="46" t="str">
        <f t="shared" si="17"/>
        <v>N/A</v>
      </c>
      <c r="E141" s="49">
        <v>350.99595096000002</v>
      </c>
      <c r="F141" s="46" t="str">
        <f t="shared" si="18"/>
        <v>N/A</v>
      </c>
      <c r="G141" s="49">
        <v>318.17131633999998</v>
      </c>
      <c r="H141" s="46" t="str">
        <f t="shared" si="19"/>
        <v>N/A</v>
      </c>
      <c r="I141" s="12">
        <v>1.3380000000000001</v>
      </c>
      <c r="J141" s="12">
        <v>-9.35</v>
      </c>
      <c r="K141" s="47" t="s">
        <v>739</v>
      </c>
      <c r="L141" s="9" t="str">
        <f t="shared" si="20"/>
        <v>Yes</v>
      </c>
    </row>
    <row r="142" spans="1:12" ht="25.5" x14ac:dyDescent="0.2">
      <c r="A142" s="2" t="s">
        <v>592</v>
      </c>
      <c r="B142" s="37" t="s">
        <v>213</v>
      </c>
      <c r="C142" s="49">
        <v>62176534</v>
      </c>
      <c r="D142" s="46" t="str">
        <f t="shared" si="17"/>
        <v>N/A</v>
      </c>
      <c r="E142" s="49">
        <v>59690292</v>
      </c>
      <c r="F142" s="46" t="str">
        <f t="shared" si="18"/>
        <v>N/A</v>
      </c>
      <c r="G142" s="49">
        <v>57464900</v>
      </c>
      <c r="H142" s="46" t="str">
        <f t="shared" si="19"/>
        <v>N/A</v>
      </c>
      <c r="I142" s="12">
        <v>-4</v>
      </c>
      <c r="J142" s="12">
        <v>-3.73</v>
      </c>
      <c r="K142" s="47" t="s">
        <v>739</v>
      </c>
      <c r="L142" s="9" t="str">
        <f t="shared" si="20"/>
        <v>Yes</v>
      </c>
    </row>
    <row r="143" spans="1:12" x14ac:dyDescent="0.2">
      <c r="A143" s="3" t="s">
        <v>593</v>
      </c>
      <c r="B143" s="37" t="s">
        <v>213</v>
      </c>
      <c r="C143" s="38">
        <v>2098</v>
      </c>
      <c r="D143" s="46" t="str">
        <f t="shared" si="17"/>
        <v>N/A</v>
      </c>
      <c r="E143" s="38">
        <v>2412</v>
      </c>
      <c r="F143" s="46" t="str">
        <f t="shared" si="18"/>
        <v>N/A</v>
      </c>
      <c r="G143" s="38">
        <v>2295</v>
      </c>
      <c r="H143" s="46" t="str">
        <f t="shared" si="19"/>
        <v>N/A</v>
      </c>
      <c r="I143" s="12">
        <v>14.97</v>
      </c>
      <c r="J143" s="12">
        <v>-4.8499999999999996</v>
      </c>
      <c r="K143" s="47" t="s">
        <v>739</v>
      </c>
      <c r="L143" s="9" t="str">
        <f t="shared" si="20"/>
        <v>Yes</v>
      </c>
    </row>
    <row r="144" spans="1:12" ht="25.5" x14ac:dyDescent="0.2">
      <c r="A144" s="3" t="s">
        <v>1341</v>
      </c>
      <c r="B144" s="37" t="s">
        <v>213</v>
      </c>
      <c r="C144" s="49">
        <v>29636.098189</v>
      </c>
      <c r="D144" s="46" t="str">
        <f t="shared" si="17"/>
        <v>N/A</v>
      </c>
      <c r="E144" s="49">
        <v>24747.218905000002</v>
      </c>
      <c r="F144" s="46" t="str">
        <f t="shared" si="18"/>
        <v>N/A</v>
      </c>
      <c r="G144" s="49">
        <v>25039.172113000001</v>
      </c>
      <c r="H144" s="46" t="str">
        <f t="shared" si="19"/>
        <v>N/A</v>
      </c>
      <c r="I144" s="12">
        <v>-16.5</v>
      </c>
      <c r="J144" s="12">
        <v>1.18</v>
      </c>
      <c r="K144" s="47" t="s">
        <v>739</v>
      </c>
      <c r="L144" s="9" t="str">
        <f t="shared" si="20"/>
        <v>Yes</v>
      </c>
    </row>
    <row r="145" spans="1:12" ht="25.5" x14ac:dyDescent="0.2">
      <c r="A145" s="2" t="s">
        <v>594</v>
      </c>
      <c r="B145" s="37" t="s">
        <v>213</v>
      </c>
      <c r="C145" s="49">
        <v>173404832</v>
      </c>
      <c r="D145" s="46" t="str">
        <f t="shared" si="17"/>
        <v>N/A</v>
      </c>
      <c r="E145" s="49">
        <v>196559254</v>
      </c>
      <c r="F145" s="46" t="str">
        <f t="shared" si="18"/>
        <v>N/A</v>
      </c>
      <c r="G145" s="49">
        <v>239132545</v>
      </c>
      <c r="H145" s="46" t="str">
        <f t="shared" si="19"/>
        <v>N/A</v>
      </c>
      <c r="I145" s="12">
        <v>13.35</v>
      </c>
      <c r="J145" s="12">
        <v>21.66</v>
      </c>
      <c r="K145" s="47" t="s">
        <v>739</v>
      </c>
      <c r="L145" s="9" t="str">
        <f t="shared" si="20"/>
        <v>Yes</v>
      </c>
    </row>
    <row r="146" spans="1:12" x14ac:dyDescent="0.2">
      <c r="A146" s="2" t="s">
        <v>595</v>
      </c>
      <c r="B146" s="37" t="s">
        <v>213</v>
      </c>
      <c r="C146" s="38">
        <v>107504</v>
      </c>
      <c r="D146" s="46" t="str">
        <f t="shared" si="17"/>
        <v>N/A</v>
      </c>
      <c r="E146" s="38">
        <v>112060</v>
      </c>
      <c r="F146" s="46" t="str">
        <f t="shared" si="18"/>
        <v>N/A</v>
      </c>
      <c r="G146" s="38">
        <v>126766</v>
      </c>
      <c r="H146" s="46" t="str">
        <f t="shared" si="19"/>
        <v>N/A</v>
      </c>
      <c r="I146" s="12">
        <v>4.2380000000000004</v>
      </c>
      <c r="J146" s="12">
        <v>13.12</v>
      </c>
      <c r="K146" s="47" t="s">
        <v>739</v>
      </c>
      <c r="L146" s="9" t="str">
        <f t="shared" si="20"/>
        <v>Yes</v>
      </c>
    </row>
    <row r="147" spans="1:12" ht="25.5" x14ac:dyDescent="0.2">
      <c r="A147" s="2" t="s">
        <v>1342</v>
      </c>
      <c r="B147" s="37" t="s">
        <v>213</v>
      </c>
      <c r="C147" s="49">
        <v>1613.0081857</v>
      </c>
      <c r="D147" s="46" t="str">
        <f t="shared" si="17"/>
        <v>N/A</v>
      </c>
      <c r="E147" s="49">
        <v>1754.0536677</v>
      </c>
      <c r="F147" s="46" t="str">
        <f t="shared" si="18"/>
        <v>N/A</v>
      </c>
      <c r="G147" s="49">
        <v>1886.4091711999999</v>
      </c>
      <c r="H147" s="46" t="str">
        <f t="shared" si="19"/>
        <v>N/A</v>
      </c>
      <c r="I147" s="12">
        <v>8.7439999999999998</v>
      </c>
      <c r="J147" s="12">
        <v>7.5460000000000003</v>
      </c>
      <c r="K147" s="47" t="s">
        <v>739</v>
      </c>
      <c r="L147" s="9" t="str">
        <f t="shared" si="20"/>
        <v>Yes</v>
      </c>
    </row>
    <row r="148" spans="1:12" ht="25.5" x14ac:dyDescent="0.2">
      <c r="A148" s="2" t="s">
        <v>596</v>
      </c>
      <c r="B148" s="37" t="s">
        <v>213</v>
      </c>
      <c r="C148" s="49">
        <v>1105291</v>
      </c>
      <c r="D148" s="46" t="str">
        <f t="shared" si="17"/>
        <v>N/A</v>
      </c>
      <c r="E148" s="49">
        <v>1129289</v>
      </c>
      <c r="F148" s="46" t="str">
        <f t="shared" si="18"/>
        <v>N/A</v>
      </c>
      <c r="G148" s="49">
        <v>1171146</v>
      </c>
      <c r="H148" s="46" t="str">
        <f t="shared" si="19"/>
        <v>N/A</v>
      </c>
      <c r="I148" s="12">
        <v>2.1709999999999998</v>
      </c>
      <c r="J148" s="12">
        <v>3.706</v>
      </c>
      <c r="K148" s="47" t="s">
        <v>739</v>
      </c>
      <c r="L148" s="9" t="str">
        <f t="shared" si="20"/>
        <v>Yes</v>
      </c>
    </row>
    <row r="149" spans="1:12" x14ac:dyDescent="0.2">
      <c r="A149" s="2" t="s">
        <v>597</v>
      </c>
      <c r="B149" s="37" t="s">
        <v>213</v>
      </c>
      <c r="C149" s="38">
        <v>185</v>
      </c>
      <c r="D149" s="46" t="str">
        <f t="shared" si="17"/>
        <v>N/A</v>
      </c>
      <c r="E149" s="38">
        <v>183</v>
      </c>
      <c r="F149" s="46" t="str">
        <f t="shared" si="18"/>
        <v>N/A</v>
      </c>
      <c r="G149" s="38">
        <v>181</v>
      </c>
      <c r="H149" s="46" t="str">
        <f t="shared" si="19"/>
        <v>N/A</v>
      </c>
      <c r="I149" s="12">
        <v>-1.08</v>
      </c>
      <c r="J149" s="12">
        <v>-1.0900000000000001</v>
      </c>
      <c r="K149" s="47" t="s">
        <v>739</v>
      </c>
      <c r="L149" s="9" t="str">
        <f t="shared" si="20"/>
        <v>Yes</v>
      </c>
    </row>
    <row r="150" spans="1:12" ht="25.5" x14ac:dyDescent="0.2">
      <c r="A150" s="4" t="s">
        <v>1343</v>
      </c>
      <c r="B150" s="37" t="s">
        <v>213</v>
      </c>
      <c r="C150" s="49">
        <v>5974.5459459000003</v>
      </c>
      <c r="D150" s="46" t="str">
        <f t="shared" si="17"/>
        <v>N/A</v>
      </c>
      <c r="E150" s="49">
        <v>6170.9781420999998</v>
      </c>
      <c r="F150" s="46" t="str">
        <f t="shared" si="18"/>
        <v>N/A</v>
      </c>
      <c r="G150" s="49">
        <v>6470.4198895</v>
      </c>
      <c r="H150" s="46" t="str">
        <f t="shared" si="19"/>
        <v>N/A</v>
      </c>
      <c r="I150" s="12">
        <v>3.2879999999999998</v>
      </c>
      <c r="J150" s="12">
        <v>4.8520000000000003</v>
      </c>
      <c r="K150" s="47" t="s">
        <v>739</v>
      </c>
      <c r="L150" s="9" t="str">
        <f t="shared" si="20"/>
        <v>Yes</v>
      </c>
    </row>
    <row r="151" spans="1:12" ht="25.5" x14ac:dyDescent="0.2">
      <c r="A151" s="4" t="s">
        <v>1344</v>
      </c>
      <c r="B151" s="37" t="s">
        <v>213</v>
      </c>
      <c r="C151" s="49">
        <v>825.87602089999996</v>
      </c>
      <c r="D151" s="46" t="str">
        <f t="shared" ref="D151:D170" si="21">IF($B151="N/A","N/A",IF(C151&gt;10,"No",IF(C151&lt;-10,"No","Yes")))</f>
        <v>N/A</v>
      </c>
      <c r="E151" s="49">
        <v>781.37802930999999</v>
      </c>
      <c r="F151" s="46" t="str">
        <f t="shared" ref="F151:F170" si="22">IF($B151="N/A","N/A",IF(E151&gt;10,"No",IF(E151&lt;-10,"No","Yes")))</f>
        <v>N/A</v>
      </c>
      <c r="G151" s="49">
        <v>719.43926238999995</v>
      </c>
      <c r="H151" s="46" t="str">
        <f t="shared" ref="H151:H170" si="23">IF($B151="N/A","N/A",IF(G151&gt;10,"No",IF(G151&lt;-10,"No","Yes")))</f>
        <v>N/A</v>
      </c>
      <c r="I151" s="12">
        <v>-5.39</v>
      </c>
      <c r="J151" s="12">
        <v>-7.93</v>
      </c>
      <c r="K151" s="47" t="s">
        <v>739</v>
      </c>
      <c r="L151" s="9" t="str">
        <f t="shared" ref="L151:L170" si="24">IF(J151="Div by 0", "N/A", IF(K151="N/A","N/A", IF(J151&gt;VALUE(MID(K151,1,2)), "No", IF(J151&lt;-1*VALUE(MID(K151,1,2)), "No", "Yes"))))</f>
        <v>Yes</v>
      </c>
    </row>
    <row r="152" spans="1:12" ht="25.5" x14ac:dyDescent="0.2">
      <c r="A152" s="4" t="s">
        <v>1345</v>
      </c>
      <c r="B152" s="37" t="s">
        <v>213</v>
      </c>
      <c r="C152" s="49">
        <v>3081.1625663</v>
      </c>
      <c r="D152" s="46" t="str">
        <f t="shared" si="21"/>
        <v>N/A</v>
      </c>
      <c r="E152" s="49">
        <v>3345.4125514000002</v>
      </c>
      <c r="F152" s="46" t="str">
        <f t="shared" si="22"/>
        <v>N/A</v>
      </c>
      <c r="G152" s="49">
        <v>3257.7412322</v>
      </c>
      <c r="H152" s="46" t="str">
        <f t="shared" si="23"/>
        <v>N/A</v>
      </c>
      <c r="I152" s="12">
        <v>8.5760000000000005</v>
      </c>
      <c r="J152" s="12">
        <v>-2.62</v>
      </c>
      <c r="K152" s="47" t="s">
        <v>739</v>
      </c>
      <c r="L152" s="9" t="str">
        <f t="shared" si="24"/>
        <v>Yes</v>
      </c>
    </row>
    <row r="153" spans="1:12" ht="25.5" x14ac:dyDescent="0.2">
      <c r="A153" s="4" t="s">
        <v>1346</v>
      </c>
      <c r="B153" s="37" t="s">
        <v>213</v>
      </c>
      <c r="C153" s="49">
        <v>3510.8043723000001</v>
      </c>
      <c r="D153" s="46" t="str">
        <f t="shared" si="21"/>
        <v>N/A</v>
      </c>
      <c r="E153" s="49">
        <v>3538.7908966</v>
      </c>
      <c r="F153" s="46" t="str">
        <f t="shared" si="22"/>
        <v>N/A</v>
      </c>
      <c r="G153" s="49">
        <v>3372.6662351</v>
      </c>
      <c r="H153" s="46" t="str">
        <f t="shared" si="23"/>
        <v>N/A</v>
      </c>
      <c r="I153" s="12">
        <v>0.79720000000000002</v>
      </c>
      <c r="J153" s="12">
        <v>-4.6900000000000004</v>
      </c>
      <c r="K153" s="47" t="s">
        <v>739</v>
      </c>
      <c r="L153" s="9" t="str">
        <f t="shared" si="24"/>
        <v>Yes</v>
      </c>
    </row>
    <row r="154" spans="1:12" ht="25.5" x14ac:dyDescent="0.2">
      <c r="A154" s="4" t="s">
        <v>1347</v>
      </c>
      <c r="B154" s="37" t="s">
        <v>213</v>
      </c>
      <c r="C154" s="49">
        <v>381.08814967000001</v>
      </c>
      <c r="D154" s="46" t="str">
        <f t="shared" si="21"/>
        <v>N/A</v>
      </c>
      <c r="E154" s="49">
        <v>347.42871819999999</v>
      </c>
      <c r="F154" s="46" t="str">
        <f t="shared" si="22"/>
        <v>N/A</v>
      </c>
      <c r="G154" s="49">
        <v>337.58726890999998</v>
      </c>
      <c r="H154" s="46" t="str">
        <f t="shared" si="23"/>
        <v>N/A</v>
      </c>
      <c r="I154" s="12">
        <v>-8.83</v>
      </c>
      <c r="J154" s="12">
        <v>-2.83</v>
      </c>
      <c r="K154" s="47" t="s">
        <v>739</v>
      </c>
      <c r="L154" s="9" t="str">
        <f t="shared" si="24"/>
        <v>Yes</v>
      </c>
    </row>
    <row r="155" spans="1:12" ht="25.5" x14ac:dyDescent="0.2">
      <c r="A155" s="2" t="s">
        <v>1348</v>
      </c>
      <c r="B155" s="37" t="s">
        <v>213</v>
      </c>
      <c r="C155" s="49">
        <v>1178.0458423</v>
      </c>
      <c r="D155" s="46" t="str">
        <f t="shared" si="21"/>
        <v>N/A</v>
      </c>
      <c r="E155" s="49">
        <v>1051.7236617000001</v>
      </c>
      <c r="F155" s="46" t="str">
        <f t="shared" si="22"/>
        <v>N/A</v>
      </c>
      <c r="G155" s="49">
        <v>879.89348434999999</v>
      </c>
      <c r="H155" s="46" t="str">
        <f t="shared" si="23"/>
        <v>N/A</v>
      </c>
      <c r="I155" s="12">
        <v>-10.7</v>
      </c>
      <c r="J155" s="12">
        <v>-16.3</v>
      </c>
      <c r="K155" s="47" t="s">
        <v>739</v>
      </c>
      <c r="L155" s="9" t="str">
        <f t="shared" si="24"/>
        <v>Yes</v>
      </c>
    </row>
    <row r="156" spans="1:12" ht="25.5" x14ac:dyDescent="0.2">
      <c r="A156" s="2" t="s">
        <v>1349</v>
      </c>
      <c r="B156" s="37" t="s">
        <v>213</v>
      </c>
      <c r="C156" s="49">
        <v>293.05244987999998</v>
      </c>
      <c r="D156" s="46" t="str">
        <f t="shared" si="21"/>
        <v>N/A</v>
      </c>
      <c r="E156" s="49">
        <v>239.02477834000001</v>
      </c>
      <c r="F156" s="46" t="str">
        <f t="shared" si="22"/>
        <v>N/A</v>
      </c>
      <c r="G156" s="49">
        <v>213.70492518</v>
      </c>
      <c r="H156" s="46" t="str">
        <f t="shared" si="23"/>
        <v>N/A</v>
      </c>
      <c r="I156" s="12">
        <v>-18.399999999999999</v>
      </c>
      <c r="J156" s="12">
        <v>-10.6</v>
      </c>
      <c r="K156" s="47" t="s">
        <v>739</v>
      </c>
      <c r="L156" s="9" t="str">
        <f t="shared" si="24"/>
        <v>Yes</v>
      </c>
    </row>
    <row r="157" spans="1:12" ht="25.5" x14ac:dyDescent="0.2">
      <c r="A157" s="2" t="s">
        <v>1350</v>
      </c>
      <c r="B157" s="37" t="s">
        <v>213</v>
      </c>
      <c r="C157" s="49">
        <v>5249.6579836000001</v>
      </c>
      <c r="D157" s="46" t="str">
        <f t="shared" si="21"/>
        <v>N/A</v>
      </c>
      <c r="E157" s="49">
        <v>5827.3132716</v>
      </c>
      <c r="F157" s="46" t="str">
        <f t="shared" si="22"/>
        <v>N/A</v>
      </c>
      <c r="G157" s="49">
        <v>5565.3990520999996</v>
      </c>
      <c r="H157" s="46" t="str">
        <f t="shared" si="23"/>
        <v>N/A</v>
      </c>
      <c r="I157" s="12">
        <v>11</v>
      </c>
      <c r="J157" s="12">
        <v>-4.49</v>
      </c>
      <c r="K157" s="47" t="s">
        <v>739</v>
      </c>
      <c r="L157" s="9" t="str">
        <f t="shared" si="24"/>
        <v>Yes</v>
      </c>
    </row>
    <row r="158" spans="1:12" ht="25.5" x14ac:dyDescent="0.2">
      <c r="A158" s="2" t="s">
        <v>1351</v>
      </c>
      <c r="B158" s="37" t="s">
        <v>213</v>
      </c>
      <c r="C158" s="49">
        <v>1533.8454615000001</v>
      </c>
      <c r="D158" s="46" t="str">
        <f t="shared" si="21"/>
        <v>N/A</v>
      </c>
      <c r="E158" s="49">
        <v>1398.4075130000001</v>
      </c>
      <c r="F158" s="46" t="str">
        <f t="shared" si="22"/>
        <v>N/A</v>
      </c>
      <c r="G158" s="49">
        <v>1411.8992106000001</v>
      </c>
      <c r="H158" s="46" t="str">
        <f t="shared" si="23"/>
        <v>N/A</v>
      </c>
      <c r="I158" s="12">
        <v>-8.83</v>
      </c>
      <c r="J158" s="12">
        <v>0.96479999999999999</v>
      </c>
      <c r="K158" s="47" t="s">
        <v>739</v>
      </c>
      <c r="L158" s="9" t="str">
        <f t="shared" si="24"/>
        <v>Yes</v>
      </c>
    </row>
    <row r="159" spans="1:12" ht="25.5" x14ac:dyDescent="0.2">
      <c r="A159" s="2" t="s">
        <v>1352</v>
      </c>
      <c r="B159" s="37" t="s">
        <v>213</v>
      </c>
      <c r="C159" s="49">
        <v>160.73304171000001</v>
      </c>
      <c r="D159" s="46" t="str">
        <f t="shared" si="21"/>
        <v>N/A</v>
      </c>
      <c r="E159" s="49">
        <v>113.89837000999999</v>
      </c>
      <c r="F159" s="46" t="str">
        <f t="shared" si="22"/>
        <v>N/A</v>
      </c>
      <c r="G159" s="49">
        <v>95.442064826000006</v>
      </c>
      <c r="H159" s="46" t="str">
        <f t="shared" si="23"/>
        <v>N/A</v>
      </c>
      <c r="I159" s="12">
        <v>-29.1</v>
      </c>
      <c r="J159" s="12">
        <v>-16.2</v>
      </c>
      <c r="K159" s="47" t="s">
        <v>739</v>
      </c>
      <c r="L159" s="9" t="str">
        <f t="shared" si="24"/>
        <v>Yes</v>
      </c>
    </row>
    <row r="160" spans="1:12" ht="25.5" x14ac:dyDescent="0.2">
      <c r="A160" s="4" t="s">
        <v>1353</v>
      </c>
      <c r="B160" s="37" t="s">
        <v>213</v>
      </c>
      <c r="C160" s="49">
        <v>4.3164498821999997</v>
      </c>
      <c r="D160" s="46" t="str">
        <f t="shared" si="21"/>
        <v>N/A</v>
      </c>
      <c r="E160" s="49">
        <v>2.6967427702000002</v>
      </c>
      <c r="F160" s="46" t="str">
        <f t="shared" si="22"/>
        <v>N/A</v>
      </c>
      <c r="G160" s="49">
        <v>2.6569827794999998</v>
      </c>
      <c r="H160" s="46" t="str">
        <f t="shared" si="23"/>
        <v>N/A</v>
      </c>
      <c r="I160" s="12">
        <v>-37.5</v>
      </c>
      <c r="J160" s="12">
        <v>-1.47</v>
      </c>
      <c r="K160" s="47" t="s">
        <v>739</v>
      </c>
      <c r="L160" s="9" t="str">
        <f t="shared" si="24"/>
        <v>Yes</v>
      </c>
    </row>
    <row r="161" spans="1:12" x14ac:dyDescent="0.2">
      <c r="A161" s="4" t="s">
        <v>1354</v>
      </c>
      <c r="B161" s="37" t="s">
        <v>213</v>
      </c>
      <c r="C161" s="49">
        <v>513.47162901000002</v>
      </c>
      <c r="D161" s="46" t="str">
        <f t="shared" si="21"/>
        <v>N/A</v>
      </c>
      <c r="E161" s="49">
        <v>464.69566852999998</v>
      </c>
      <c r="F161" s="46" t="str">
        <f t="shared" si="22"/>
        <v>N/A</v>
      </c>
      <c r="G161" s="49">
        <v>460.18029546999998</v>
      </c>
      <c r="H161" s="46" t="str">
        <f t="shared" si="23"/>
        <v>N/A</v>
      </c>
      <c r="I161" s="12">
        <v>-9.5</v>
      </c>
      <c r="J161" s="12">
        <v>-0.97199999999999998</v>
      </c>
      <c r="K161" s="47" t="s">
        <v>739</v>
      </c>
      <c r="L161" s="9" t="str">
        <f t="shared" si="24"/>
        <v>Yes</v>
      </c>
    </row>
    <row r="162" spans="1:12" x14ac:dyDescent="0.2">
      <c r="A162" s="4" t="s">
        <v>1355</v>
      </c>
      <c r="B162" s="37" t="s">
        <v>213</v>
      </c>
      <c r="C162" s="49">
        <v>1572.5798359999999</v>
      </c>
      <c r="D162" s="46" t="str">
        <f t="shared" si="21"/>
        <v>N/A</v>
      </c>
      <c r="E162" s="49">
        <v>1815.2109052999999</v>
      </c>
      <c r="F162" s="46" t="str">
        <f t="shared" si="22"/>
        <v>N/A</v>
      </c>
      <c r="G162" s="49">
        <v>1806.1890995000001</v>
      </c>
      <c r="H162" s="46" t="str">
        <f t="shared" si="23"/>
        <v>N/A</v>
      </c>
      <c r="I162" s="12">
        <v>15.43</v>
      </c>
      <c r="J162" s="12">
        <v>-0.497</v>
      </c>
      <c r="K162" s="47" t="s">
        <v>739</v>
      </c>
      <c r="L162" s="9" t="str">
        <f t="shared" si="24"/>
        <v>Yes</v>
      </c>
    </row>
    <row r="163" spans="1:12" ht="25.5" x14ac:dyDescent="0.2">
      <c r="A163" s="4" t="s">
        <v>1706</v>
      </c>
      <c r="B163" s="37" t="s">
        <v>213</v>
      </c>
      <c r="C163" s="49">
        <v>2589.2841447000001</v>
      </c>
      <c r="D163" s="46" t="str">
        <f t="shared" si="21"/>
        <v>N/A</v>
      </c>
      <c r="E163" s="49">
        <v>2361.6283333000001</v>
      </c>
      <c r="F163" s="46" t="str">
        <f t="shared" si="22"/>
        <v>N/A</v>
      </c>
      <c r="G163" s="49">
        <v>2455.3017417999999</v>
      </c>
      <c r="H163" s="46" t="str">
        <f t="shared" si="23"/>
        <v>N/A</v>
      </c>
      <c r="I163" s="12">
        <v>-8.7899999999999991</v>
      </c>
      <c r="J163" s="12">
        <v>3.9660000000000002</v>
      </c>
      <c r="K163" s="47" t="s">
        <v>739</v>
      </c>
      <c r="L163" s="9" t="str">
        <f t="shared" si="24"/>
        <v>Yes</v>
      </c>
    </row>
    <row r="164" spans="1:12" x14ac:dyDescent="0.2">
      <c r="A164" s="4" t="s">
        <v>1356</v>
      </c>
      <c r="B164" s="37" t="s">
        <v>213</v>
      </c>
      <c r="C164" s="49">
        <v>255.87015209</v>
      </c>
      <c r="D164" s="46" t="str">
        <f t="shared" si="21"/>
        <v>N/A</v>
      </c>
      <c r="E164" s="49">
        <v>228.57381932000001</v>
      </c>
      <c r="F164" s="46" t="str">
        <f t="shared" si="22"/>
        <v>N/A</v>
      </c>
      <c r="G164" s="49">
        <v>226.96051900000001</v>
      </c>
      <c r="H164" s="46" t="str">
        <f t="shared" si="23"/>
        <v>N/A</v>
      </c>
      <c r="I164" s="12">
        <v>-10.7</v>
      </c>
      <c r="J164" s="12">
        <v>-0.70599999999999996</v>
      </c>
      <c r="K164" s="47" t="s">
        <v>739</v>
      </c>
      <c r="L164" s="9" t="str">
        <f t="shared" si="24"/>
        <v>Yes</v>
      </c>
    </row>
    <row r="165" spans="1:12" x14ac:dyDescent="0.2">
      <c r="A165" s="4" t="s">
        <v>1357</v>
      </c>
      <c r="B165" s="37" t="s">
        <v>213</v>
      </c>
      <c r="C165" s="49">
        <v>361.11195262000001</v>
      </c>
      <c r="D165" s="46" t="str">
        <f t="shared" si="21"/>
        <v>N/A</v>
      </c>
      <c r="E165" s="49">
        <v>359.68759295000001</v>
      </c>
      <c r="F165" s="46" t="str">
        <f t="shared" si="22"/>
        <v>N/A</v>
      </c>
      <c r="G165" s="49">
        <v>369.92963895000003</v>
      </c>
      <c r="H165" s="46" t="str">
        <f t="shared" si="23"/>
        <v>N/A</v>
      </c>
      <c r="I165" s="12">
        <v>-0.39400000000000002</v>
      </c>
      <c r="J165" s="12">
        <v>2.847</v>
      </c>
      <c r="K165" s="47" t="s">
        <v>739</v>
      </c>
      <c r="L165" s="9" t="str">
        <f t="shared" si="24"/>
        <v>Yes</v>
      </c>
    </row>
    <row r="166" spans="1:12" x14ac:dyDescent="0.2">
      <c r="A166" s="4" t="s">
        <v>1358</v>
      </c>
      <c r="B166" s="37" t="s">
        <v>213</v>
      </c>
      <c r="C166" s="49">
        <v>1843.8813568999999</v>
      </c>
      <c r="D166" s="46" t="str">
        <f t="shared" si="21"/>
        <v>N/A</v>
      </c>
      <c r="E166" s="49">
        <v>1931.3015717000001</v>
      </c>
      <c r="F166" s="46" t="str">
        <f t="shared" si="22"/>
        <v>N/A</v>
      </c>
      <c r="G166" s="49">
        <v>1899.4809107999999</v>
      </c>
      <c r="H166" s="46" t="str">
        <f t="shared" si="23"/>
        <v>N/A</v>
      </c>
      <c r="I166" s="12">
        <v>4.7409999999999997</v>
      </c>
      <c r="J166" s="12">
        <v>-1.65</v>
      </c>
      <c r="K166" s="47" t="s">
        <v>739</v>
      </c>
      <c r="L166" s="9" t="str">
        <f t="shared" si="24"/>
        <v>Yes</v>
      </c>
    </row>
    <row r="167" spans="1:12" x14ac:dyDescent="0.2">
      <c r="A167" s="48" t="s">
        <v>1359</v>
      </c>
      <c r="B167" s="37" t="s">
        <v>213</v>
      </c>
      <c r="C167" s="49">
        <v>3269.6029908</v>
      </c>
      <c r="D167" s="46" t="str">
        <f t="shared" si="21"/>
        <v>N/A</v>
      </c>
      <c r="E167" s="49">
        <v>3919.4526749000001</v>
      </c>
      <c r="F167" s="46" t="str">
        <f t="shared" si="22"/>
        <v>N/A</v>
      </c>
      <c r="G167" s="49">
        <v>3945.0668246</v>
      </c>
      <c r="H167" s="46" t="str">
        <f t="shared" si="23"/>
        <v>N/A</v>
      </c>
      <c r="I167" s="12">
        <v>19.88</v>
      </c>
      <c r="J167" s="12">
        <v>0.65349999999999997</v>
      </c>
      <c r="K167" s="47" t="s">
        <v>739</v>
      </c>
      <c r="L167" s="9" t="str">
        <f t="shared" si="24"/>
        <v>Yes</v>
      </c>
    </row>
    <row r="168" spans="1:12" x14ac:dyDescent="0.2">
      <c r="A168" s="48" t="s">
        <v>1360</v>
      </c>
      <c r="B168" s="37" t="s">
        <v>213</v>
      </c>
      <c r="C168" s="49">
        <v>6174.5908694</v>
      </c>
      <c r="D168" s="46" t="str">
        <f t="shared" si="21"/>
        <v>N/A</v>
      </c>
      <c r="E168" s="49">
        <v>6272.3292321999998</v>
      </c>
      <c r="F168" s="46" t="str">
        <f t="shared" si="22"/>
        <v>N/A</v>
      </c>
      <c r="G168" s="49">
        <v>6240.7105245000002</v>
      </c>
      <c r="H168" s="46" t="str">
        <f t="shared" si="23"/>
        <v>N/A</v>
      </c>
      <c r="I168" s="12">
        <v>1.583</v>
      </c>
      <c r="J168" s="12">
        <v>-0.504</v>
      </c>
      <c r="K168" s="47" t="s">
        <v>739</v>
      </c>
      <c r="L168" s="9" t="str">
        <f t="shared" si="24"/>
        <v>Yes</v>
      </c>
    </row>
    <row r="169" spans="1:12" x14ac:dyDescent="0.2">
      <c r="A169" s="48" t="s">
        <v>1361</v>
      </c>
      <c r="B169" s="37" t="s">
        <v>213</v>
      </c>
      <c r="C169" s="49">
        <v>1219.2946583999999</v>
      </c>
      <c r="D169" s="46" t="str">
        <f t="shared" si="21"/>
        <v>N/A</v>
      </c>
      <c r="E169" s="49">
        <v>1316.7701116000001</v>
      </c>
      <c r="F169" s="46" t="str">
        <f t="shared" si="22"/>
        <v>N/A</v>
      </c>
      <c r="G169" s="49">
        <v>1325.954935</v>
      </c>
      <c r="H169" s="46" t="str">
        <f t="shared" si="23"/>
        <v>N/A</v>
      </c>
      <c r="I169" s="12">
        <v>7.9939999999999998</v>
      </c>
      <c r="J169" s="12">
        <v>0.69750000000000001</v>
      </c>
      <c r="K169" s="47" t="s">
        <v>739</v>
      </c>
      <c r="L169" s="9" t="str">
        <f t="shared" si="24"/>
        <v>Yes</v>
      </c>
    </row>
    <row r="170" spans="1:12" x14ac:dyDescent="0.2">
      <c r="A170" s="48" t="s">
        <v>1362</v>
      </c>
      <c r="B170" s="37" t="s">
        <v>213</v>
      </c>
      <c r="C170" s="49">
        <v>1984.8731932999999</v>
      </c>
      <c r="D170" s="46" t="str">
        <f t="shared" si="21"/>
        <v>N/A</v>
      </c>
      <c r="E170" s="49">
        <v>2063.8146640999998</v>
      </c>
      <c r="F170" s="46" t="str">
        <f t="shared" si="22"/>
        <v>N/A</v>
      </c>
      <c r="G170" s="49">
        <v>1985.0882570000001</v>
      </c>
      <c r="H170" s="46" t="str">
        <f t="shared" si="23"/>
        <v>N/A</v>
      </c>
      <c r="I170" s="12">
        <v>3.9769999999999999</v>
      </c>
      <c r="J170" s="12">
        <v>-3.81</v>
      </c>
      <c r="K170" s="47" t="s">
        <v>739</v>
      </c>
      <c r="L170" s="9" t="str">
        <f t="shared" si="24"/>
        <v>Yes</v>
      </c>
    </row>
    <row r="171" spans="1:12" x14ac:dyDescent="0.2">
      <c r="A171" s="48" t="s">
        <v>85</v>
      </c>
      <c r="B171" s="37" t="s">
        <v>213</v>
      </c>
      <c r="C171" s="8">
        <v>12.649828028</v>
      </c>
      <c r="D171" s="46" t="str">
        <f t="shared" ref="D171:D202" si="25">IF($B171="N/A","N/A",IF(C171&gt;10,"No",IF(C171&lt;-10,"No","Yes")))</f>
        <v>N/A</v>
      </c>
      <c r="E171" s="8">
        <v>11.78743334</v>
      </c>
      <c r="F171" s="46" t="str">
        <f t="shared" ref="F171:F202" si="26">IF($B171="N/A","N/A",IF(E171&gt;10,"No",IF(E171&lt;-10,"No","Yes")))</f>
        <v>N/A</v>
      </c>
      <c r="G171" s="8">
        <v>10.855376465000001</v>
      </c>
      <c r="H171" s="46" t="str">
        <f t="shared" ref="H171:H202" si="27">IF($B171="N/A","N/A",IF(G171&gt;10,"No",IF(G171&lt;-10,"No","Yes")))</f>
        <v>N/A</v>
      </c>
      <c r="I171" s="12">
        <v>-6.82</v>
      </c>
      <c r="J171" s="12">
        <v>-7.91</v>
      </c>
      <c r="K171" s="47" t="s">
        <v>739</v>
      </c>
      <c r="L171" s="9" t="str">
        <f t="shared" ref="L171:L202" si="28">IF(J171="Div by 0", "N/A", IF(K171="N/A","N/A", IF(J171&gt;VALUE(MID(K171,1,2)), "No", IF(J171&lt;-1*VALUE(MID(K171,1,2)), "No", "Yes"))))</f>
        <v>Yes</v>
      </c>
    </row>
    <row r="172" spans="1:12" x14ac:dyDescent="0.2">
      <c r="A172" s="48" t="s">
        <v>465</v>
      </c>
      <c r="B172" s="37" t="s">
        <v>213</v>
      </c>
      <c r="C172" s="8">
        <v>18.234442835999999</v>
      </c>
      <c r="D172" s="46" t="str">
        <f t="shared" si="25"/>
        <v>N/A</v>
      </c>
      <c r="E172" s="8">
        <v>19.598765432</v>
      </c>
      <c r="F172" s="46" t="str">
        <f t="shared" si="26"/>
        <v>N/A</v>
      </c>
      <c r="G172" s="8">
        <v>21.611374408</v>
      </c>
      <c r="H172" s="46" t="str">
        <f t="shared" si="27"/>
        <v>N/A</v>
      </c>
      <c r="I172" s="12">
        <v>7.4820000000000002</v>
      </c>
      <c r="J172" s="12">
        <v>10.27</v>
      </c>
      <c r="K172" s="47" t="s">
        <v>739</v>
      </c>
      <c r="L172" s="9" t="str">
        <f t="shared" si="28"/>
        <v>Yes</v>
      </c>
    </row>
    <row r="173" spans="1:12" x14ac:dyDescent="0.2">
      <c r="A173" s="48" t="s">
        <v>466</v>
      </c>
      <c r="B173" s="37" t="s">
        <v>213</v>
      </c>
      <c r="C173" s="8">
        <v>18.23867478</v>
      </c>
      <c r="D173" s="46" t="str">
        <f t="shared" si="25"/>
        <v>N/A</v>
      </c>
      <c r="E173" s="8">
        <v>18.322807688000001</v>
      </c>
      <c r="F173" s="46" t="str">
        <f t="shared" si="26"/>
        <v>N/A</v>
      </c>
      <c r="G173" s="8">
        <v>18.030435933</v>
      </c>
      <c r="H173" s="46" t="str">
        <f t="shared" si="27"/>
        <v>N/A</v>
      </c>
      <c r="I173" s="12">
        <v>0.46129999999999999</v>
      </c>
      <c r="J173" s="12">
        <v>-1.6</v>
      </c>
      <c r="K173" s="47" t="s">
        <v>739</v>
      </c>
      <c r="L173" s="9" t="str">
        <f t="shared" si="28"/>
        <v>Yes</v>
      </c>
    </row>
    <row r="174" spans="1:12" x14ac:dyDescent="0.2">
      <c r="A174" s="2" t="s">
        <v>467</v>
      </c>
      <c r="B174" s="37" t="s">
        <v>213</v>
      </c>
      <c r="C174" s="8">
        <v>9.0733939661999994</v>
      </c>
      <c r="D174" s="46" t="str">
        <f t="shared" si="25"/>
        <v>N/A</v>
      </c>
      <c r="E174" s="8">
        <v>8.3497582711000007</v>
      </c>
      <c r="F174" s="46" t="str">
        <f t="shared" si="26"/>
        <v>N/A</v>
      </c>
      <c r="G174" s="8">
        <v>7.7619745043000004</v>
      </c>
      <c r="H174" s="46" t="str">
        <f t="shared" si="27"/>
        <v>N/A</v>
      </c>
      <c r="I174" s="12">
        <v>-7.98</v>
      </c>
      <c r="J174" s="12">
        <v>-7.04</v>
      </c>
      <c r="K174" s="47" t="s">
        <v>739</v>
      </c>
      <c r="L174" s="9" t="str">
        <f t="shared" si="28"/>
        <v>Yes</v>
      </c>
    </row>
    <row r="175" spans="1:12" x14ac:dyDescent="0.2">
      <c r="A175" s="2" t="s">
        <v>468</v>
      </c>
      <c r="B175" s="37" t="s">
        <v>213</v>
      </c>
      <c r="C175" s="8">
        <v>26.835989798</v>
      </c>
      <c r="D175" s="46" t="str">
        <f t="shared" si="25"/>
        <v>N/A</v>
      </c>
      <c r="E175" s="8">
        <v>23.901717765000001</v>
      </c>
      <c r="F175" s="46" t="str">
        <f t="shared" si="26"/>
        <v>N/A</v>
      </c>
      <c r="G175" s="8">
        <v>19.614493124999999</v>
      </c>
      <c r="H175" s="46" t="str">
        <f t="shared" si="27"/>
        <v>N/A</v>
      </c>
      <c r="I175" s="12">
        <v>-10.9</v>
      </c>
      <c r="J175" s="12">
        <v>-17.899999999999999</v>
      </c>
      <c r="K175" s="47" t="s">
        <v>739</v>
      </c>
      <c r="L175" s="9" t="str">
        <f t="shared" si="28"/>
        <v>Yes</v>
      </c>
    </row>
    <row r="176" spans="1:12" x14ac:dyDescent="0.2">
      <c r="A176" s="2" t="s">
        <v>1363</v>
      </c>
      <c r="B176" s="37" t="s">
        <v>213</v>
      </c>
      <c r="C176" s="8">
        <v>1.0541163885</v>
      </c>
      <c r="D176" s="46" t="str">
        <f t="shared" si="25"/>
        <v>N/A</v>
      </c>
      <c r="E176" s="8">
        <v>0.95103585800000001</v>
      </c>
      <c r="F176" s="46" t="str">
        <f t="shared" si="26"/>
        <v>N/A</v>
      </c>
      <c r="G176" s="8">
        <v>0.87676818519999999</v>
      </c>
      <c r="H176" s="46" t="str">
        <f t="shared" si="27"/>
        <v>N/A</v>
      </c>
      <c r="I176" s="12">
        <v>-9.7799999999999994</v>
      </c>
      <c r="J176" s="12">
        <v>-7.81</v>
      </c>
      <c r="K176" s="47" t="s">
        <v>739</v>
      </c>
      <c r="L176" s="9" t="str">
        <f t="shared" si="28"/>
        <v>Yes</v>
      </c>
    </row>
    <row r="177" spans="1:12" x14ac:dyDescent="0.2">
      <c r="A177" s="2" t="s">
        <v>1364</v>
      </c>
      <c r="B177" s="37" t="s">
        <v>213</v>
      </c>
      <c r="C177" s="8">
        <v>15.967197299</v>
      </c>
      <c r="D177" s="46" t="str">
        <f t="shared" si="25"/>
        <v>N/A</v>
      </c>
      <c r="E177" s="8">
        <v>17.386831275999999</v>
      </c>
      <c r="F177" s="46" t="str">
        <f t="shared" si="26"/>
        <v>N/A</v>
      </c>
      <c r="G177" s="8">
        <v>16.872037915</v>
      </c>
      <c r="H177" s="46" t="str">
        <f t="shared" si="27"/>
        <v>N/A</v>
      </c>
      <c r="I177" s="12">
        <v>8.891</v>
      </c>
      <c r="J177" s="12">
        <v>-2.96</v>
      </c>
      <c r="K177" s="47" t="s">
        <v>739</v>
      </c>
      <c r="L177" s="9" t="str">
        <f t="shared" si="28"/>
        <v>Yes</v>
      </c>
    </row>
    <row r="178" spans="1:12" x14ac:dyDescent="0.2">
      <c r="A178" s="2" t="s">
        <v>1365</v>
      </c>
      <c r="B178" s="37" t="s">
        <v>213</v>
      </c>
      <c r="C178" s="8">
        <v>4.5751633987</v>
      </c>
      <c r="D178" s="46" t="str">
        <f t="shared" si="25"/>
        <v>N/A</v>
      </c>
      <c r="E178" s="8">
        <v>4.3471144272000002</v>
      </c>
      <c r="F178" s="46" t="str">
        <f t="shared" si="26"/>
        <v>N/A</v>
      </c>
      <c r="G178" s="8">
        <v>4.3676816618999998</v>
      </c>
      <c r="H178" s="46" t="str">
        <f t="shared" si="27"/>
        <v>N/A</v>
      </c>
      <c r="I178" s="12">
        <v>-4.9800000000000004</v>
      </c>
      <c r="J178" s="12">
        <v>0.47310000000000002</v>
      </c>
      <c r="K178" s="47" t="s">
        <v>739</v>
      </c>
      <c r="L178" s="9" t="str">
        <f t="shared" si="28"/>
        <v>Yes</v>
      </c>
    </row>
    <row r="179" spans="1:12" x14ac:dyDescent="0.2">
      <c r="A179" s="2" t="s">
        <v>1366</v>
      </c>
      <c r="B179" s="37" t="s">
        <v>213</v>
      </c>
      <c r="C179" s="8">
        <v>0.71355779029999999</v>
      </c>
      <c r="D179" s="46" t="str">
        <f t="shared" si="25"/>
        <v>N/A</v>
      </c>
      <c r="E179" s="8">
        <v>0.63119122999999999</v>
      </c>
      <c r="F179" s="46" t="str">
        <f t="shared" si="26"/>
        <v>N/A</v>
      </c>
      <c r="G179" s="8">
        <v>0.58845735740000005</v>
      </c>
      <c r="H179" s="46" t="str">
        <f t="shared" si="27"/>
        <v>N/A</v>
      </c>
      <c r="I179" s="12">
        <v>-11.5</v>
      </c>
      <c r="J179" s="12">
        <v>-6.77</v>
      </c>
      <c r="K179" s="47" t="s">
        <v>739</v>
      </c>
      <c r="L179" s="9" t="str">
        <f t="shared" si="28"/>
        <v>Yes</v>
      </c>
    </row>
    <row r="180" spans="1:12" x14ac:dyDescent="0.2">
      <c r="A180" s="2" t="s">
        <v>1367</v>
      </c>
      <c r="B180" s="37" t="s">
        <v>213</v>
      </c>
      <c r="C180" s="8">
        <v>4.00668432E-2</v>
      </c>
      <c r="D180" s="46" t="str">
        <f t="shared" si="25"/>
        <v>N/A</v>
      </c>
      <c r="E180" s="8">
        <v>3.4790171799999998E-2</v>
      </c>
      <c r="F180" s="46" t="str">
        <f t="shared" si="26"/>
        <v>N/A</v>
      </c>
      <c r="G180" s="8">
        <v>2.7018187499999999E-2</v>
      </c>
      <c r="H180" s="46" t="str">
        <f t="shared" si="27"/>
        <v>N/A</v>
      </c>
      <c r="I180" s="12">
        <v>-13.2</v>
      </c>
      <c r="J180" s="12">
        <v>-22.3</v>
      </c>
      <c r="K180" s="47" t="s">
        <v>739</v>
      </c>
      <c r="L180" s="9" t="str">
        <f t="shared" si="28"/>
        <v>Yes</v>
      </c>
    </row>
    <row r="181" spans="1:12" x14ac:dyDescent="0.2">
      <c r="A181" s="2" t="s">
        <v>86</v>
      </c>
      <c r="B181" s="37" t="s">
        <v>213</v>
      </c>
      <c r="C181" s="8">
        <v>0.68203519300000004</v>
      </c>
      <c r="D181" s="46" t="str">
        <f t="shared" si="25"/>
        <v>N/A</v>
      </c>
      <c r="E181" s="8">
        <v>5.68990043E-2</v>
      </c>
      <c r="F181" s="46" t="str">
        <f t="shared" si="26"/>
        <v>N/A</v>
      </c>
      <c r="G181" s="8">
        <v>0.159466512</v>
      </c>
      <c r="H181" s="46" t="str">
        <f t="shared" si="27"/>
        <v>N/A</v>
      </c>
      <c r="I181" s="12">
        <v>-91.7</v>
      </c>
      <c r="J181" s="12">
        <v>180.3</v>
      </c>
      <c r="K181" s="47" t="s">
        <v>739</v>
      </c>
      <c r="L181" s="9" t="str">
        <f t="shared" si="28"/>
        <v>No</v>
      </c>
    </row>
    <row r="182" spans="1:12" x14ac:dyDescent="0.2">
      <c r="A182" s="2" t="s">
        <v>87</v>
      </c>
      <c r="B182" s="37" t="s">
        <v>213</v>
      </c>
      <c r="C182" s="8">
        <v>68.003519952000005</v>
      </c>
      <c r="D182" s="46" t="str">
        <f t="shared" si="25"/>
        <v>N/A</v>
      </c>
      <c r="E182" s="8">
        <v>67.709694612999996</v>
      </c>
      <c r="F182" s="46" t="str">
        <f t="shared" si="26"/>
        <v>N/A</v>
      </c>
      <c r="G182" s="8">
        <v>66.385765290999998</v>
      </c>
      <c r="H182" s="46" t="str">
        <f t="shared" si="27"/>
        <v>N/A</v>
      </c>
      <c r="I182" s="12">
        <v>-0.432</v>
      </c>
      <c r="J182" s="12">
        <v>-1.96</v>
      </c>
      <c r="K182" s="47" t="s">
        <v>739</v>
      </c>
      <c r="L182" s="9" t="str">
        <f t="shared" si="28"/>
        <v>Yes</v>
      </c>
    </row>
    <row r="183" spans="1:12" x14ac:dyDescent="0.2">
      <c r="A183" s="2" t="s">
        <v>469</v>
      </c>
      <c r="B183" s="37" t="s">
        <v>213</v>
      </c>
      <c r="C183" s="8">
        <v>61.553304390000001</v>
      </c>
      <c r="D183" s="46" t="str">
        <f t="shared" si="25"/>
        <v>N/A</v>
      </c>
      <c r="E183" s="8">
        <v>71.244855967000007</v>
      </c>
      <c r="F183" s="46" t="str">
        <f t="shared" si="26"/>
        <v>N/A</v>
      </c>
      <c r="G183" s="8">
        <v>72.985781990999996</v>
      </c>
      <c r="H183" s="46" t="str">
        <f t="shared" si="27"/>
        <v>N/A</v>
      </c>
      <c r="I183" s="12">
        <v>15.74</v>
      </c>
      <c r="J183" s="12">
        <v>2.444</v>
      </c>
      <c r="K183" s="47" t="s">
        <v>739</v>
      </c>
      <c r="L183" s="9" t="str">
        <f t="shared" si="28"/>
        <v>Yes</v>
      </c>
    </row>
    <row r="184" spans="1:12" x14ac:dyDescent="0.2">
      <c r="A184" s="2" t="s">
        <v>470</v>
      </c>
      <c r="B184" s="37" t="s">
        <v>213</v>
      </c>
      <c r="C184" s="8">
        <v>81.651453685000007</v>
      </c>
      <c r="D184" s="46" t="str">
        <f t="shared" si="25"/>
        <v>N/A</v>
      </c>
      <c r="E184" s="8">
        <v>82.233710255999995</v>
      </c>
      <c r="F184" s="46" t="str">
        <f t="shared" si="26"/>
        <v>N/A</v>
      </c>
      <c r="G184" s="8">
        <v>82.676858387999999</v>
      </c>
      <c r="H184" s="46" t="str">
        <f t="shared" si="27"/>
        <v>N/A</v>
      </c>
      <c r="I184" s="12">
        <v>0.71309999999999996</v>
      </c>
      <c r="J184" s="12">
        <v>0.53890000000000005</v>
      </c>
      <c r="K184" s="47" t="s">
        <v>739</v>
      </c>
      <c r="L184" s="9" t="str">
        <f t="shared" si="28"/>
        <v>Yes</v>
      </c>
    </row>
    <row r="185" spans="1:12" x14ac:dyDescent="0.2">
      <c r="A185" s="2" t="s">
        <v>471</v>
      </c>
      <c r="B185" s="37" t="s">
        <v>213</v>
      </c>
      <c r="C185" s="8">
        <v>65.143153806000001</v>
      </c>
      <c r="D185" s="46" t="str">
        <f t="shared" si="25"/>
        <v>N/A</v>
      </c>
      <c r="E185" s="8">
        <v>64.650740853000002</v>
      </c>
      <c r="F185" s="46" t="str">
        <f t="shared" si="26"/>
        <v>N/A</v>
      </c>
      <c r="G185" s="8">
        <v>63.163128698999998</v>
      </c>
      <c r="H185" s="46" t="str">
        <f t="shared" si="27"/>
        <v>N/A</v>
      </c>
      <c r="I185" s="12">
        <v>-0.75600000000000001</v>
      </c>
      <c r="J185" s="12">
        <v>-2.2999999999999998</v>
      </c>
      <c r="K185" s="47" t="s">
        <v>739</v>
      </c>
      <c r="L185" s="9" t="str">
        <f t="shared" si="28"/>
        <v>Yes</v>
      </c>
    </row>
    <row r="186" spans="1:12" x14ac:dyDescent="0.2">
      <c r="A186" s="2" t="s">
        <v>472</v>
      </c>
      <c r="B186" s="37" t="s">
        <v>213</v>
      </c>
      <c r="C186" s="8">
        <v>73.203099805999997</v>
      </c>
      <c r="D186" s="46" t="str">
        <f t="shared" si="25"/>
        <v>N/A</v>
      </c>
      <c r="E186" s="8">
        <v>72.994129158999996</v>
      </c>
      <c r="F186" s="46" t="str">
        <f t="shared" si="26"/>
        <v>N/A</v>
      </c>
      <c r="G186" s="8">
        <v>71.077741279999998</v>
      </c>
      <c r="H186" s="46" t="str">
        <f t="shared" si="27"/>
        <v>N/A</v>
      </c>
      <c r="I186" s="12">
        <v>-0.28499999999999998</v>
      </c>
      <c r="J186" s="12">
        <v>-2.63</v>
      </c>
      <c r="K186" s="47" t="s">
        <v>739</v>
      </c>
      <c r="L186" s="9" t="str">
        <f t="shared" si="28"/>
        <v>Yes</v>
      </c>
    </row>
    <row r="187" spans="1:12" x14ac:dyDescent="0.2">
      <c r="A187" s="2" t="s">
        <v>116</v>
      </c>
      <c r="B187" s="37" t="s">
        <v>213</v>
      </c>
      <c r="C187" s="8">
        <v>86.123652698000001</v>
      </c>
      <c r="D187" s="46" t="str">
        <f t="shared" si="25"/>
        <v>N/A</v>
      </c>
      <c r="E187" s="8">
        <v>86.828221008</v>
      </c>
      <c r="F187" s="46" t="str">
        <f t="shared" si="26"/>
        <v>N/A</v>
      </c>
      <c r="G187" s="8">
        <v>84.983215825000002</v>
      </c>
      <c r="H187" s="46" t="str">
        <f t="shared" si="27"/>
        <v>N/A</v>
      </c>
      <c r="I187" s="12">
        <v>0.81810000000000005</v>
      </c>
      <c r="J187" s="12">
        <v>-2.12</v>
      </c>
      <c r="K187" s="47" t="s">
        <v>739</v>
      </c>
      <c r="L187" s="9" t="str">
        <f t="shared" si="28"/>
        <v>Yes</v>
      </c>
    </row>
    <row r="188" spans="1:12" x14ac:dyDescent="0.2">
      <c r="A188" s="2" t="s">
        <v>473</v>
      </c>
      <c r="B188" s="37" t="s">
        <v>213</v>
      </c>
      <c r="C188" s="8">
        <v>69.657501206000006</v>
      </c>
      <c r="D188" s="46" t="str">
        <f t="shared" si="25"/>
        <v>N/A</v>
      </c>
      <c r="E188" s="8">
        <v>79.320987654000007</v>
      </c>
      <c r="F188" s="46" t="str">
        <f t="shared" si="26"/>
        <v>N/A</v>
      </c>
      <c r="G188" s="8">
        <v>80.568720378999998</v>
      </c>
      <c r="H188" s="46" t="str">
        <f t="shared" si="27"/>
        <v>N/A</v>
      </c>
      <c r="I188" s="12">
        <v>13.87</v>
      </c>
      <c r="J188" s="12">
        <v>1.573</v>
      </c>
      <c r="K188" s="47" t="s">
        <v>739</v>
      </c>
      <c r="L188" s="9" t="str">
        <f t="shared" si="28"/>
        <v>Yes</v>
      </c>
    </row>
    <row r="189" spans="1:12" x14ac:dyDescent="0.2">
      <c r="A189" s="2" t="s">
        <v>474</v>
      </c>
      <c r="B189" s="37" t="s">
        <v>213</v>
      </c>
      <c r="C189" s="8">
        <v>89.541075051000007</v>
      </c>
      <c r="D189" s="46" t="str">
        <f t="shared" si="25"/>
        <v>N/A</v>
      </c>
      <c r="E189" s="8">
        <v>91.084800786000002</v>
      </c>
      <c r="F189" s="46" t="str">
        <f t="shared" si="26"/>
        <v>N/A</v>
      </c>
      <c r="G189" s="8">
        <v>91.270205923000006</v>
      </c>
      <c r="H189" s="46" t="str">
        <f t="shared" si="27"/>
        <v>N/A</v>
      </c>
      <c r="I189" s="12">
        <v>1.724</v>
      </c>
      <c r="J189" s="12">
        <v>0.2036</v>
      </c>
      <c r="K189" s="47" t="s">
        <v>739</v>
      </c>
      <c r="L189" s="9" t="str">
        <f t="shared" si="28"/>
        <v>Yes</v>
      </c>
    </row>
    <row r="190" spans="1:12" x14ac:dyDescent="0.2">
      <c r="A190" s="2" t="s">
        <v>475</v>
      </c>
      <c r="B190" s="37" t="s">
        <v>213</v>
      </c>
      <c r="C190" s="8">
        <v>86.559309323999997</v>
      </c>
      <c r="D190" s="46" t="str">
        <f t="shared" si="25"/>
        <v>N/A</v>
      </c>
      <c r="E190" s="8">
        <v>87.321891132999994</v>
      </c>
      <c r="F190" s="46" t="str">
        <f t="shared" si="26"/>
        <v>N/A</v>
      </c>
      <c r="G190" s="8">
        <v>85.572046266000001</v>
      </c>
      <c r="H190" s="46" t="str">
        <f t="shared" si="27"/>
        <v>N/A</v>
      </c>
      <c r="I190" s="12">
        <v>0.88100000000000001</v>
      </c>
      <c r="J190" s="12">
        <v>-2</v>
      </c>
      <c r="K190" s="47" t="s">
        <v>739</v>
      </c>
      <c r="L190" s="9" t="str">
        <f t="shared" si="28"/>
        <v>Yes</v>
      </c>
    </row>
    <row r="191" spans="1:12" x14ac:dyDescent="0.2">
      <c r="A191" s="2" t="s">
        <v>476</v>
      </c>
      <c r="B191" s="37" t="s">
        <v>213</v>
      </c>
      <c r="C191" s="8">
        <v>81.872196543000001</v>
      </c>
      <c r="D191" s="46" t="str">
        <f t="shared" si="25"/>
        <v>N/A</v>
      </c>
      <c r="E191" s="8">
        <v>81.883887802000004</v>
      </c>
      <c r="F191" s="46" t="str">
        <f t="shared" si="26"/>
        <v>N/A</v>
      </c>
      <c r="G191" s="8">
        <v>79.443425336999994</v>
      </c>
      <c r="H191" s="46" t="str">
        <f t="shared" si="27"/>
        <v>N/A</v>
      </c>
      <c r="I191" s="12">
        <v>1.43E-2</v>
      </c>
      <c r="J191" s="12">
        <v>-2.98</v>
      </c>
      <c r="K191" s="47" t="s">
        <v>739</v>
      </c>
      <c r="L191" s="9" t="str">
        <f t="shared" si="28"/>
        <v>Yes</v>
      </c>
    </row>
    <row r="192" spans="1:12" x14ac:dyDescent="0.2">
      <c r="A192" s="2" t="s">
        <v>1368</v>
      </c>
      <c r="B192" s="37" t="s">
        <v>213</v>
      </c>
      <c r="C192" s="38">
        <v>5.5697982380999997</v>
      </c>
      <c r="D192" s="46" t="str">
        <f t="shared" si="25"/>
        <v>N/A</v>
      </c>
      <c r="E192" s="38">
        <v>5.8221204608999999</v>
      </c>
      <c r="F192" s="46" t="str">
        <f t="shared" si="26"/>
        <v>N/A</v>
      </c>
      <c r="G192" s="38">
        <v>6.1497102042999998</v>
      </c>
      <c r="H192" s="46" t="str">
        <f t="shared" si="27"/>
        <v>N/A</v>
      </c>
      <c r="I192" s="12">
        <v>4.53</v>
      </c>
      <c r="J192" s="12">
        <v>5.6269999999999998</v>
      </c>
      <c r="K192" s="47" t="s">
        <v>739</v>
      </c>
      <c r="L192" s="9" t="str">
        <f t="shared" si="28"/>
        <v>Yes</v>
      </c>
    </row>
    <row r="193" spans="1:12" x14ac:dyDescent="0.2">
      <c r="A193" s="2" t="s">
        <v>1369</v>
      </c>
      <c r="B193" s="37" t="s">
        <v>213</v>
      </c>
      <c r="C193" s="38">
        <v>11.013227513</v>
      </c>
      <c r="D193" s="46" t="str">
        <f t="shared" si="25"/>
        <v>N/A</v>
      </c>
      <c r="E193" s="38">
        <v>11.782152231</v>
      </c>
      <c r="F193" s="46" t="str">
        <f t="shared" si="26"/>
        <v>N/A</v>
      </c>
      <c r="G193" s="38">
        <v>10.432017544000001</v>
      </c>
      <c r="H193" s="46" t="str">
        <f t="shared" si="27"/>
        <v>N/A</v>
      </c>
      <c r="I193" s="12">
        <v>6.9820000000000002</v>
      </c>
      <c r="J193" s="12">
        <v>-11.5</v>
      </c>
      <c r="K193" s="47" t="s">
        <v>739</v>
      </c>
      <c r="L193" s="9" t="str">
        <f t="shared" si="28"/>
        <v>Yes</v>
      </c>
    </row>
    <row r="194" spans="1:12" x14ac:dyDescent="0.2">
      <c r="A194" s="2" t="s">
        <v>1370</v>
      </c>
      <c r="B194" s="37" t="s">
        <v>213</v>
      </c>
      <c r="C194" s="38">
        <v>14.291705283000001</v>
      </c>
      <c r="D194" s="46" t="str">
        <f t="shared" si="25"/>
        <v>N/A</v>
      </c>
      <c r="E194" s="38">
        <v>14.633663366</v>
      </c>
      <c r="F194" s="46" t="str">
        <f t="shared" si="26"/>
        <v>N/A</v>
      </c>
      <c r="G194" s="38">
        <v>14.864787645</v>
      </c>
      <c r="H194" s="46" t="str">
        <f t="shared" si="27"/>
        <v>N/A</v>
      </c>
      <c r="I194" s="12">
        <v>2.3929999999999998</v>
      </c>
      <c r="J194" s="12">
        <v>1.579</v>
      </c>
      <c r="K194" s="47" t="s">
        <v>739</v>
      </c>
      <c r="L194" s="9" t="str">
        <f t="shared" si="28"/>
        <v>Yes</v>
      </c>
    </row>
    <row r="195" spans="1:12" x14ac:dyDescent="0.2">
      <c r="A195" s="2" t="s">
        <v>1371</v>
      </c>
      <c r="B195" s="37" t="s">
        <v>213</v>
      </c>
      <c r="C195" s="38">
        <v>4.4400271255000003</v>
      </c>
      <c r="D195" s="46" t="str">
        <f t="shared" si="25"/>
        <v>N/A</v>
      </c>
      <c r="E195" s="38">
        <v>4.6339420119000003</v>
      </c>
      <c r="F195" s="46" t="str">
        <f t="shared" si="26"/>
        <v>N/A</v>
      </c>
      <c r="G195" s="38">
        <v>5.1502747004999998</v>
      </c>
      <c r="H195" s="46" t="str">
        <f t="shared" si="27"/>
        <v>N/A</v>
      </c>
      <c r="I195" s="12">
        <v>4.367</v>
      </c>
      <c r="J195" s="12">
        <v>11.14</v>
      </c>
      <c r="K195" s="47" t="s">
        <v>739</v>
      </c>
      <c r="L195" s="9" t="str">
        <f t="shared" si="28"/>
        <v>Yes</v>
      </c>
    </row>
    <row r="196" spans="1:12" x14ac:dyDescent="0.2">
      <c r="A196" s="2" t="s">
        <v>1372</v>
      </c>
      <c r="B196" s="37" t="s">
        <v>213</v>
      </c>
      <c r="C196" s="38">
        <v>3.3238046684000002</v>
      </c>
      <c r="D196" s="46" t="str">
        <f t="shared" si="25"/>
        <v>N/A</v>
      </c>
      <c r="E196" s="38">
        <v>3.414140679</v>
      </c>
      <c r="F196" s="46" t="str">
        <f t="shared" si="26"/>
        <v>N/A</v>
      </c>
      <c r="G196" s="38">
        <v>3.5968390909000001</v>
      </c>
      <c r="H196" s="46" t="str">
        <f t="shared" si="27"/>
        <v>N/A</v>
      </c>
      <c r="I196" s="12">
        <v>2.718</v>
      </c>
      <c r="J196" s="12">
        <v>5.351</v>
      </c>
      <c r="K196" s="47" t="s">
        <v>739</v>
      </c>
      <c r="L196" s="9" t="str">
        <f t="shared" si="28"/>
        <v>Yes</v>
      </c>
    </row>
    <row r="197" spans="1:12" x14ac:dyDescent="0.2">
      <c r="A197" s="2" t="s">
        <v>1373</v>
      </c>
      <c r="B197" s="37" t="s">
        <v>213</v>
      </c>
      <c r="C197" s="38">
        <v>129.21879688999999</v>
      </c>
      <c r="D197" s="46" t="str">
        <f t="shared" si="25"/>
        <v>N/A</v>
      </c>
      <c r="E197" s="38">
        <v>126.05476529000001</v>
      </c>
      <c r="F197" s="46" t="str">
        <f t="shared" si="26"/>
        <v>N/A</v>
      </c>
      <c r="G197" s="38">
        <v>126.1490287</v>
      </c>
      <c r="H197" s="46" t="str">
        <f t="shared" si="27"/>
        <v>N/A</v>
      </c>
      <c r="I197" s="12">
        <v>-2.4500000000000002</v>
      </c>
      <c r="J197" s="12">
        <v>7.4800000000000005E-2</v>
      </c>
      <c r="K197" s="47" t="s">
        <v>739</v>
      </c>
      <c r="L197" s="9" t="str">
        <f t="shared" si="28"/>
        <v>Yes</v>
      </c>
    </row>
    <row r="198" spans="1:12" x14ac:dyDescent="0.2">
      <c r="A198" s="2" t="s">
        <v>1374</v>
      </c>
      <c r="B198" s="37" t="s">
        <v>213</v>
      </c>
      <c r="C198" s="38">
        <v>266.95770392999998</v>
      </c>
      <c r="D198" s="46" t="str">
        <f t="shared" si="25"/>
        <v>N/A</v>
      </c>
      <c r="E198" s="38">
        <v>270.84023668999998</v>
      </c>
      <c r="F198" s="46" t="str">
        <f t="shared" si="26"/>
        <v>N/A</v>
      </c>
      <c r="G198" s="38">
        <v>267.78089888</v>
      </c>
      <c r="H198" s="46" t="str">
        <f t="shared" si="27"/>
        <v>N/A</v>
      </c>
      <c r="I198" s="12">
        <v>1.454</v>
      </c>
      <c r="J198" s="12">
        <v>-1.1299999999999999</v>
      </c>
      <c r="K198" s="47" t="s">
        <v>739</v>
      </c>
      <c r="L198" s="9" t="str">
        <f t="shared" si="28"/>
        <v>Yes</v>
      </c>
    </row>
    <row r="199" spans="1:12" x14ac:dyDescent="0.2">
      <c r="A199" s="2" t="s">
        <v>1375</v>
      </c>
      <c r="B199" s="37" t="s">
        <v>213</v>
      </c>
      <c r="C199" s="38">
        <v>191.88608374</v>
      </c>
      <c r="D199" s="46" t="str">
        <f t="shared" si="25"/>
        <v>N/A</v>
      </c>
      <c r="E199" s="38">
        <v>192.47976152999999</v>
      </c>
      <c r="F199" s="46" t="str">
        <f t="shared" si="26"/>
        <v>N/A</v>
      </c>
      <c r="G199" s="38">
        <v>196.01976411000001</v>
      </c>
      <c r="H199" s="46" t="str">
        <f t="shared" si="27"/>
        <v>N/A</v>
      </c>
      <c r="I199" s="12">
        <v>0.30940000000000001</v>
      </c>
      <c r="J199" s="12">
        <v>1.839</v>
      </c>
      <c r="K199" s="47" t="s">
        <v>739</v>
      </c>
      <c r="L199" s="9" t="str">
        <f t="shared" si="28"/>
        <v>Yes</v>
      </c>
    </row>
    <row r="200" spans="1:12" x14ac:dyDescent="0.2">
      <c r="A200" s="2" t="s">
        <v>1376</v>
      </c>
      <c r="B200" s="37" t="s">
        <v>213</v>
      </c>
      <c r="C200" s="38">
        <v>62.875235785999998</v>
      </c>
      <c r="D200" s="46" t="str">
        <f t="shared" si="25"/>
        <v>N/A</v>
      </c>
      <c r="E200" s="38">
        <v>51.824531024999999</v>
      </c>
      <c r="F200" s="46" t="str">
        <f t="shared" si="26"/>
        <v>N/A</v>
      </c>
      <c r="G200" s="38">
        <v>46.950400950000002</v>
      </c>
      <c r="H200" s="46" t="str">
        <f t="shared" si="27"/>
        <v>N/A</v>
      </c>
      <c r="I200" s="12">
        <v>-17.600000000000001</v>
      </c>
      <c r="J200" s="12">
        <v>-9.41</v>
      </c>
      <c r="K200" s="47" t="s">
        <v>739</v>
      </c>
      <c r="L200" s="9" t="str">
        <f t="shared" si="28"/>
        <v>Yes</v>
      </c>
    </row>
    <row r="201" spans="1:12" x14ac:dyDescent="0.2">
      <c r="A201" s="2" t="s">
        <v>1377</v>
      </c>
      <c r="B201" s="37" t="s">
        <v>213</v>
      </c>
      <c r="C201" s="38">
        <v>57.658536585</v>
      </c>
      <c r="D201" s="46" t="str">
        <f t="shared" si="25"/>
        <v>N/A</v>
      </c>
      <c r="E201" s="38">
        <v>40.4</v>
      </c>
      <c r="F201" s="46" t="str">
        <f t="shared" si="26"/>
        <v>N/A</v>
      </c>
      <c r="G201" s="38">
        <v>48.684210526000001</v>
      </c>
      <c r="H201" s="46" t="str">
        <f t="shared" si="27"/>
        <v>N/A</v>
      </c>
      <c r="I201" s="12">
        <v>-29.9</v>
      </c>
      <c r="J201" s="12">
        <v>20.51</v>
      </c>
      <c r="K201" s="47" t="s">
        <v>739</v>
      </c>
      <c r="L201" s="9" t="str">
        <f t="shared" si="28"/>
        <v>Yes</v>
      </c>
    </row>
    <row r="202" spans="1:12" x14ac:dyDescent="0.2">
      <c r="A202" s="2" t="s">
        <v>28</v>
      </c>
      <c r="B202" s="37" t="s">
        <v>213</v>
      </c>
      <c r="C202" s="8">
        <v>3.9142212969000001</v>
      </c>
      <c r="D202" s="46" t="str">
        <f t="shared" si="25"/>
        <v>N/A</v>
      </c>
      <c r="E202" s="8">
        <v>3.5456186062000001</v>
      </c>
      <c r="F202" s="46" t="str">
        <f t="shared" si="26"/>
        <v>N/A</v>
      </c>
      <c r="G202" s="8">
        <v>3.2266797838999999</v>
      </c>
      <c r="H202" s="46" t="str">
        <f t="shared" si="27"/>
        <v>N/A</v>
      </c>
      <c r="I202" s="12">
        <v>-9.42</v>
      </c>
      <c r="J202" s="12">
        <v>-9</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20</v>
      </c>
      <c r="J203" s="12">
        <v>33.33</v>
      </c>
      <c r="K203" s="14" t="s">
        <v>213</v>
      </c>
      <c r="L203" s="9" t="str">
        <f t="shared" ref="L203:L213" si="32">IF(J203="Div by 0", "N/A", IF(K203="N/A","N/A", IF(J203&gt;VALUE(MID(K203,1,2)), "No", IF(J203&lt;-1*VALUE(MID(K203,1,2)), "No", "Yes"))))</f>
        <v>N/A</v>
      </c>
    </row>
    <row r="204" spans="1:12" x14ac:dyDescent="0.2">
      <c r="A204" s="2" t="s">
        <v>124</v>
      </c>
      <c r="B204" s="37" t="s">
        <v>213</v>
      </c>
      <c r="C204" s="38">
        <v>18</v>
      </c>
      <c r="D204" s="46" t="str">
        <f t="shared" si="29"/>
        <v>N/A</v>
      </c>
      <c r="E204" s="38">
        <v>30</v>
      </c>
      <c r="F204" s="46" t="str">
        <f t="shared" si="30"/>
        <v>N/A</v>
      </c>
      <c r="G204" s="38">
        <v>35</v>
      </c>
      <c r="H204" s="46" t="str">
        <f t="shared" si="31"/>
        <v>N/A</v>
      </c>
      <c r="I204" s="12">
        <v>66.67</v>
      </c>
      <c r="J204" s="12">
        <v>16.670000000000002</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15</v>
      </c>
      <c r="H205" s="46" t="str">
        <f t="shared" si="31"/>
        <v>N/A</v>
      </c>
      <c r="I205" s="12">
        <v>-20</v>
      </c>
      <c r="J205" s="12">
        <v>275</v>
      </c>
      <c r="K205" s="14" t="s">
        <v>213</v>
      </c>
      <c r="L205" s="9" t="str">
        <f t="shared" si="32"/>
        <v>N/A</v>
      </c>
    </row>
    <row r="206" spans="1:12" ht="25.5" x14ac:dyDescent="0.2">
      <c r="A206" s="2" t="s">
        <v>1378</v>
      </c>
      <c r="B206" s="37" t="s">
        <v>213</v>
      </c>
      <c r="C206" s="38">
        <v>0</v>
      </c>
      <c r="D206" s="46" t="str">
        <f t="shared" si="29"/>
        <v>N/A</v>
      </c>
      <c r="E206" s="38">
        <v>0</v>
      </c>
      <c r="F206" s="46" t="str">
        <f t="shared" si="30"/>
        <v>N/A</v>
      </c>
      <c r="G206" s="38">
        <v>44</v>
      </c>
      <c r="H206" s="46" t="str">
        <f t="shared" si="31"/>
        <v>N/A</v>
      </c>
      <c r="I206" s="12" t="s">
        <v>1747</v>
      </c>
      <c r="J206" s="12" t="s">
        <v>1747</v>
      </c>
      <c r="K206" s="14" t="s">
        <v>213</v>
      </c>
      <c r="L206" s="9" t="str">
        <f t="shared" si="32"/>
        <v>N/A</v>
      </c>
    </row>
    <row r="207" spans="1:12" x14ac:dyDescent="0.2">
      <c r="A207" s="2" t="s">
        <v>1626</v>
      </c>
      <c r="B207" s="37" t="s">
        <v>213</v>
      </c>
      <c r="C207" s="38">
        <v>37</v>
      </c>
      <c r="D207" s="46" t="str">
        <f t="shared" si="29"/>
        <v>N/A</v>
      </c>
      <c r="E207" s="38">
        <v>33</v>
      </c>
      <c r="F207" s="46" t="str">
        <f t="shared" si="30"/>
        <v>N/A</v>
      </c>
      <c r="G207" s="38">
        <v>37</v>
      </c>
      <c r="H207" s="46" t="str">
        <f t="shared" si="31"/>
        <v>N/A</v>
      </c>
      <c r="I207" s="12">
        <v>-10.8</v>
      </c>
      <c r="J207" s="12">
        <v>12.12</v>
      </c>
      <c r="K207" s="14" t="s">
        <v>213</v>
      </c>
      <c r="L207" s="9" t="str">
        <f t="shared" si="32"/>
        <v>N/A</v>
      </c>
    </row>
    <row r="208" spans="1:12" x14ac:dyDescent="0.2">
      <c r="A208" s="2" t="s">
        <v>1627</v>
      </c>
      <c r="B208" s="37" t="s">
        <v>213</v>
      </c>
      <c r="C208" s="38">
        <v>20</v>
      </c>
      <c r="D208" s="46" t="str">
        <f t="shared" si="29"/>
        <v>N/A</v>
      </c>
      <c r="E208" s="38">
        <v>20</v>
      </c>
      <c r="F208" s="46" t="str">
        <f t="shared" si="30"/>
        <v>N/A</v>
      </c>
      <c r="G208" s="38">
        <v>18</v>
      </c>
      <c r="H208" s="46" t="str">
        <f t="shared" si="31"/>
        <v>N/A</v>
      </c>
      <c r="I208" s="12">
        <v>0</v>
      </c>
      <c r="J208" s="12">
        <v>-10</v>
      </c>
      <c r="K208" s="14" t="s">
        <v>213</v>
      </c>
      <c r="L208" s="9" t="str">
        <f t="shared" si="32"/>
        <v>N/A</v>
      </c>
    </row>
    <row r="209" spans="1:12" x14ac:dyDescent="0.2">
      <c r="A209" s="2" t="s">
        <v>125</v>
      </c>
      <c r="B209" s="37" t="s">
        <v>213</v>
      </c>
      <c r="C209" s="49">
        <v>10412929</v>
      </c>
      <c r="D209" s="46" t="str">
        <f t="shared" si="29"/>
        <v>N/A</v>
      </c>
      <c r="E209" s="49">
        <v>3901425</v>
      </c>
      <c r="F209" s="46" t="str">
        <f t="shared" si="30"/>
        <v>N/A</v>
      </c>
      <c r="G209" s="49">
        <v>2799683</v>
      </c>
      <c r="H209" s="46" t="str">
        <f t="shared" si="31"/>
        <v>N/A</v>
      </c>
      <c r="I209" s="12">
        <v>-62.5</v>
      </c>
      <c r="J209" s="12">
        <v>-28.2</v>
      </c>
      <c r="K209" s="14" t="s">
        <v>213</v>
      </c>
      <c r="L209" s="9" t="str">
        <f t="shared" si="32"/>
        <v>N/A</v>
      </c>
    </row>
    <row r="210" spans="1:12" x14ac:dyDescent="0.2">
      <c r="A210" s="48" t="s">
        <v>1622</v>
      </c>
      <c r="B210" s="37" t="s">
        <v>213</v>
      </c>
      <c r="C210" s="49">
        <v>873163</v>
      </c>
      <c r="D210" s="46" t="str">
        <f t="shared" si="29"/>
        <v>N/A</v>
      </c>
      <c r="E210" s="49">
        <v>1146026</v>
      </c>
      <c r="F210" s="46" t="str">
        <f t="shared" si="30"/>
        <v>N/A</v>
      </c>
      <c r="G210" s="49">
        <v>1255686</v>
      </c>
      <c r="H210" s="46" t="str">
        <f t="shared" si="31"/>
        <v>N/A</v>
      </c>
      <c r="I210" s="12">
        <v>31.25</v>
      </c>
      <c r="J210" s="12">
        <v>9.5690000000000008</v>
      </c>
      <c r="K210" s="14" t="s">
        <v>213</v>
      </c>
      <c r="L210" s="9" t="str">
        <f t="shared" si="32"/>
        <v>N/A</v>
      </c>
    </row>
    <row r="211" spans="1:12" x14ac:dyDescent="0.2">
      <c r="A211" s="48" t="s">
        <v>1379</v>
      </c>
      <c r="B211" s="37" t="s">
        <v>213</v>
      </c>
      <c r="C211" s="49">
        <v>191625</v>
      </c>
      <c r="D211" s="46" t="str">
        <f t="shared" si="29"/>
        <v>N/A</v>
      </c>
      <c r="E211" s="49">
        <v>191625</v>
      </c>
      <c r="F211" s="46" t="str">
        <f t="shared" si="30"/>
        <v>N/A</v>
      </c>
      <c r="G211" s="49">
        <v>201485</v>
      </c>
      <c r="H211" s="46" t="str">
        <f t="shared" si="31"/>
        <v>N/A</v>
      </c>
      <c r="I211" s="12">
        <v>0</v>
      </c>
      <c r="J211" s="12">
        <v>5.1449999999999996</v>
      </c>
      <c r="K211" s="14" t="s">
        <v>213</v>
      </c>
      <c r="L211" s="9" t="str">
        <f t="shared" si="32"/>
        <v>N/A</v>
      </c>
    </row>
    <row r="212" spans="1:12" x14ac:dyDescent="0.2">
      <c r="A212" s="48" t="s">
        <v>1616</v>
      </c>
      <c r="B212" s="37" t="s">
        <v>213</v>
      </c>
      <c r="C212" s="49">
        <v>10412594</v>
      </c>
      <c r="D212" s="46" t="str">
        <f t="shared" si="29"/>
        <v>N/A</v>
      </c>
      <c r="E212" s="49">
        <v>3900578</v>
      </c>
      <c r="F212" s="46" t="str">
        <f t="shared" si="30"/>
        <v>N/A</v>
      </c>
      <c r="G212" s="49">
        <v>2789369</v>
      </c>
      <c r="H212" s="46" t="str">
        <f t="shared" si="31"/>
        <v>N/A</v>
      </c>
      <c r="I212" s="12">
        <v>-62.5</v>
      </c>
      <c r="J212" s="12">
        <v>-28.5</v>
      </c>
      <c r="K212" s="14" t="s">
        <v>213</v>
      </c>
      <c r="L212" s="9" t="str">
        <f t="shared" si="32"/>
        <v>N/A</v>
      </c>
    </row>
    <row r="213" spans="1:12" x14ac:dyDescent="0.2">
      <c r="A213" s="48" t="s">
        <v>1617</v>
      </c>
      <c r="B213" s="37" t="s">
        <v>213</v>
      </c>
      <c r="C213" s="49">
        <v>293432</v>
      </c>
      <c r="D213" s="46" t="str">
        <f t="shared" si="29"/>
        <v>N/A</v>
      </c>
      <c r="E213" s="49">
        <v>268805</v>
      </c>
      <c r="F213" s="46" t="str">
        <f t="shared" si="30"/>
        <v>N/A</v>
      </c>
      <c r="G213" s="49">
        <v>324189</v>
      </c>
      <c r="H213" s="46" t="str">
        <f t="shared" si="31"/>
        <v>N/A</v>
      </c>
      <c r="I213" s="12">
        <v>-8.39</v>
      </c>
      <c r="J213" s="12">
        <v>20.6</v>
      </c>
      <c r="K213" s="14" t="s">
        <v>213</v>
      </c>
      <c r="L213" s="9" t="str">
        <f t="shared" si="32"/>
        <v>N/A</v>
      </c>
    </row>
    <row r="214" spans="1:12" ht="25.5" x14ac:dyDescent="0.2">
      <c r="A214" s="2" t="s">
        <v>1380</v>
      </c>
      <c r="B214" s="37" t="s">
        <v>213</v>
      </c>
      <c r="C214" s="49">
        <v>15314924</v>
      </c>
      <c r="D214" s="46" t="str">
        <f t="shared" ref="D214:D228" si="33">IF($B214="N/A","N/A",IF(C214&gt;10,"No",IF(C214&lt;-10,"No","Yes")))</f>
        <v>N/A</v>
      </c>
      <c r="E214" s="49">
        <v>14261202</v>
      </c>
      <c r="F214" s="46" t="str">
        <f t="shared" ref="F214:F228" si="34">IF($B214="N/A","N/A",IF(E214&gt;10,"No",IF(E214&lt;-10,"No","Yes")))</f>
        <v>N/A</v>
      </c>
      <c r="G214" s="49">
        <v>15089895</v>
      </c>
      <c r="H214" s="46" t="str">
        <f t="shared" ref="H214:H228" si="35">IF($B214="N/A","N/A",IF(G214&gt;10,"No",IF(G214&lt;-10,"No","Yes")))</f>
        <v>N/A</v>
      </c>
      <c r="I214" s="12">
        <v>-6.88</v>
      </c>
      <c r="J214" s="12">
        <v>5.8109999999999999</v>
      </c>
      <c r="K214" s="47" t="s">
        <v>739</v>
      </c>
      <c r="L214" s="9" t="str">
        <f t="shared" ref="L214:L228" si="36">IF(J214="Div by 0", "N/A", IF(K214="N/A","N/A", IF(J214&gt;VALUE(MID(K214,1,2)), "No", IF(J214&lt;-1*VALUE(MID(K214,1,2)), "No", "Yes"))))</f>
        <v>Yes</v>
      </c>
    </row>
    <row r="215" spans="1:12" x14ac:dyDescent="0.2">
      <c r="A215" s="61" t="s">
        <v>649</v>
      </c>
      <c r="B215" s="37" t="s">
        <v>213</v>
      </c>
      <c r="C215" s="38">
        <v>57841</v>
      </c>
      <c r="D215" s="46" t="str">
        <f t="shared" si="33"/>
        <v>N/A</v>
      </c>
      <c r="E215" s="38">
        <v>57006</v>
      </c>
      <c r="F215" s="46" t="str">
        <f t="shared" si="34"/>
        <v>N/A</v>
      </c>
      <c r="G215" s="38">
        <v>60207</v>
      </c>
      <c r="H215" s="46" t="str">
        <f t="shared" si="35"/>
        <v>N/A</v>
      </c>
      <c r="I215" s="12">
        <v>-1.44</v>
      </c>
      <c r="J215" s="12">
        <v>5.6150000000000002</v>
      </c>
      <c r="K215" s="47" t="s">
        <v>739</v>
      </c>
      <c r="L215" s="9" t="str">
        <f t="shared" si="36"/>
        <v>Yes</v>
      </c>
    </row>
    <row r="216" spans="1:12" ht="25.5" x14ac:dyDescent="0.2">
      <c r="A216" s="4" t="s">
        <v>1381</v>
      </c>
      <c r="B216" s="37" t="s">
        <v>213</v>
      </c>
      <c r="C216" s="49">
        <v>264.77626597</v>
      </c>
      <c r="D216" s="46" t="str">
        <f t="shared" si="33"/>
        <v>N/A</v>
      </c>
      <c r="E216" s="49">
        <v>250.17019260999999</v>
      </c>
      <c r="F216" s="46" t="str">
        <f t="shared" si="34"/>
        <v>N/A</v>
      </c>
      <c r="G216" s="49">
        <v>250.6335642</v>
      </c>
      <c r="H216" s="46" t="str">
        <f t="shared" si="35"/>
        <v>N/A</v>
      </c>
      <c r="I216" s="12">
        <v>-5.52</v>
      </c>
      <c r="J216" s="12">
        <v>0.1852</v>
      </c>
      <c r="K216" s="47" t="s">
        <v>739</v>
      </c>
      <c r="L216" s="9" t="str">
        <f t="shared" si="36"/>
        <v>Yes</v>
      </c>
    </row>
    <row r="217" spans="1:12" ht="25.5" x14ac:dyDescent="0.2">
      <c r="A217" s="2" t="s">
        <v>1382</v>
      </c>
      <c r="B217" s="37" t="s">
        <v>213</v>
      </c>
      <c r="C217" s="49">
        <v>4460025</v>
      </c>
      <c r="D217" s="46" t="str">
        <f t="shared" si="33"/>
        <v>N/A</v>
      </c>
      <c r="E217" s="49">
        <v>5224358</v>
      </c>
      <c r="F217" s="46" t="str">
        <f t="shared" si="34"/>
        <v>N/A</v>
      </c>
      <c r="G217" s="49">
        <v>5255681</v>
      </c>
      <c r="H217" s="46" t="str">
        <f t="shared" si="35"/>
        <v>N/A</v>
      </c>
      <c r="I217" s="12">
        <v>17.14</v>
      </c>
      <c r="J217" s="12">
        <v>0.59960000000000002</v>
      </c>
      <c r="K217" s="47" t="s">
        <v>739</v>
      </c>
      <c r="L217" s="9" t="str">
        <f t="shared" si="36"/>
        <v>Yes</v>
      </c>
    </row>
    <row r="218" spans="1:12" x14ac:dyDescent="0.2">
      <c r="A218" s="4" t="s">
        <v>516</v>
      </c>
      <c r="B218" s="37" t="s">
        <v>213</v>
      </c>
      <c r="C218" s="38">
        <v>15637</v>
      </c>
      <c r="D218" s="46" t="str">
        <f t="shared" si="33"/>
        <v>N/A</v>
      </c>
      <c r="E218" s="38">
        <v>17998</v>
      </c>
      <c r="F218" s="46" t="str">
        <f t="shared" si="34"/>
        <v>N/A</v>
      </c>
      <c r="G218" s="38">
        <v>19317</v>
      </c>
      <c r="H218" s="46" t="str">
        <f t="shared" si="35"/>
        <v>N/A</v>
      </c>
      <c r="I218" s="12">
        <v>15.1</v>
      </c>
      <c r="J218" s="12">
        <v>7.3289999999999997</v>
      </c>
      <c r="K218" s="47" t="s">
        <v>739</v>
      </c>
      <c r="L218" s="9" t="str">
        <f t="shared" si="36"/>
        <v>Yes</v>
      </c>
    </row>
    <row r="219" spans="1:12" ht="25.5" x14ac:dyDescent="0.2">
      <c r="A219" s="2" t="s">
        <v>1383</v>
      </c>
      <c r="B219" s="37" t="s">
        <v>213</v>
      </c>
      <c r="C219" s="49">
        <v>285.22254908000002</v>
      </c>
      <c r="D219" s="46" t="str">
        <f t="shared" si="33"/>
        <v>N/A</v>
      </c>
      <c r="E219" s="49">
        <v>290.27436382000002</v>
      </c>
      <c r="F219" s="46" t="str">
        <f t="shared" si="34"/>
        <v>N/A</v>
      </c>
      <c r="G219" s="49">
        <v>272.07542579</v>
      </c>
      <c r="H219" s="46" t="str">
        <f t="shared" si="35"/>
        <v>N/A</v>
      </c>
      <c r="I219" s="12">
        <v>1.7709999999999999</v>
      </c>
      <c r="J219" s="12">
        <v>-6.27</v>
      </c>
      <c r="K219" s="47" t="s">
        <v>739</v>
      </c>
      <c r="L219" s="9" t="str">
        <f t="shared" si="36"/>
        <v>Yes</v>
      </c>
    </row>
    <row r="220" spans="1:12" ht="25.5" x14ac:dyDescent="0.2">
      <c r="A220" s="2" t="s">
        <v>1384</v>
      </c>
      <c r="B220" s="37" t="s">
        <v>213</v>
      </c>
      <c r="C220" s="49">
        <v>11214833</v>
      </c>
      <c r="D220" s="46" t="str">
        <f t="shared" si="33"/>
        <v>N/A</v>
      </c>
      <c r="E220" s="49">
        <v>23398309</v>
      </c>
      <c r="F220" s="46" t="str">
        <f t="shared" si="34"/>
        <v>N/A</v>
      </c>
      <c r="G220" s="49">
        <v>24675780</v>
      </c>
      <c r="H220" s="46" t="str">
        <f t="shared" si="35"/>
        <v>N/A</v>
      </c>
      <c r="I220" s="12">
        <v>108.6</v>
      </c>
      <c r="J220" s="12">
        <v>5.46</v>
      </c>
      <c r="K220" s="47" t="s">
        <v>739</v>
      </c>
      <c r="L220" s="9" t="str">
        <f t="shared" si="36"/>
        <v>Yes</v>
      </c>
    </row>
    <row r="221" spans="1:12" x14ac:dyDescent="0.2">
      <c r="A221" s="4" t="s">
        <v>517</v>
      </c>
      <c r="B221" s="37" t="s">
        <v>213</v>
      </c>
      <c r="C221" s="38">
        <v>31425</v>
      </c>
      <c r="D221" s="46" t="str">
        <f t="shared" si="33"/>
        <v>N/A</v>
      </c>
      <c r="E221" s="38">
        <v>42311</v>
      </c>
      <c r="F221" s="46" t="str">
        <f t="shared" si="34"/>
        <v>N/A</v>
      </c>
      <c r="G221" s="38">
        <v>45802</v>
      </c>
      <c r="H221" s="46" t="str">
        <f t="shared" si="35"/>
        <v>N/A</v>
      </c>
      <c r="I221" s="12">
        <v>34.64</v>
      </c>
      <c r="J221" s="12">
        <v>8.2509999999999994</v>
      </c>
      <c r="K221" s="47" t="s">
        <v>739</v>
      </c>
      <c r="L221" s="9" t="str">
        <f t="shared" si="36"/>
        <v>Yes</v>
      </c>
    </row>
    <row r="222" spans="1:12" ht="25.5" x14ac:dyDescent="0.2">
      <c r="A222" s="2" t="s">
        <v>1385</v>
      </c>
      <c r="B222" s="37" t="s">
        <v>213</v>
      </c>
      <c r="C222" s="49">
        <v>356.87614955999999</v>
      </c>
      <c r="D222" s="46" t="str">
        <f t="shared" si="33"/>
        <v>N/A</v>
      </c>
      <c r="E222" s="49">
        <v>553.00770484999998</v>
      </c>
      <c r="F222" s="46" t="str">
        <f t="shared" si="34"/>
        <v>N/A</v>
      </c>
      <c r="G222" s="49">
        <v>538.74896292999995</v>
      </c>
      <c r="H222" s="46" t="str">
        <f t="shared" si="35"/>
        <v>N/A</v>
      </c>
      <c r="I222" s="12">
        <v>54.96</v>
      </c>
      <c r="J222" s="12">
        <v>-2.58</v>
      </c>
      <c r="K222" s="47" t="s">
        <v>739</v>
      </c>
      <c r="L222" s="9" t="str">
        <f t="shared" si="36"/>
        <v>Yes</v>
      </c>
    </row>
    <row r="223" spans="1:12" ht="25.5" x14ac:dyDescent="0.2">
      <c r="A223" s="2" t="s">
        <v>1386</v>
      </c>
      <c r="B223" s="37" t="s">
        <v>213</v>
      </c>
      <c r="C223" s="49">
        <v>51061289</v>
      </c>
      <c r="D223" s="46" t="str">
        <f t="shared" si="33"/>
        <v>N/A</v>
      </c>
      <c r="E223" s="49">
        <v>55568685</v>
      </c>
      <c r="F223" s="46" t="str">
        <f t="shared" si="34"/>
        <v>N/A</v>
      </c>
      <c r="G223" s="49">
        <v>57379873</v>
      </c>
      <c r="H223" s="46" t="str">
        <f t="shared" si="35"/>
        <v>N/A</v>
      </c>
      <c r="I223" s="12">
        <v>8.827</v>
      </c>
      <c r="J223" s="12">
        <v>3.2589999999999999</v>
      </c>
      <c r="K223" s="47" t="s">
        <v>739</v>
      </c>
      <c r="L223" s="9" t="str">
        <f t="shared" si="36"/>
        <v>Yes</v>
      </c>
    </row>
    <row r="224" spans="1:12" x14ac:dyDescent="0.2">
      <c r="A224" s="2" t="s">
        <v>518</v>
      </c>
      <c r="B224" s="37" t="s">
        <v>213</v>
      </c>
      <c r="C224" s="38">
        <v>46773</v>
      </c>
      <c r="D224" s="46" t="str">
        <f t="shared" si="33"/>
        <v>N/A</v>
      </c>
      <c r="E224" s="38">
        <v>47268</v>
      </c>
      <c r="F224" s="46" t="str">
        <f t="shared" si="34"/>
        <v>N/A</v>
      </c>
      <c r="G224" s="38">
        <v>48404</v>
      </c>
      <c r="H224" s="46" t="str">
        <f t="shared" si="35"/>
        <v>N/A</v>
      </c>
      <c r="I224" s="12">
        <v>1.0580000000000001</v>
      </c>
      <c r="J224" s="12">
        <v>2.403</v>
      </c>
      <c r="K224" s="47" t="s">
        <v>739</v>
      </c>
      <c r="L224" s="9" t="str">
        <f t="shared" si="36"/>
        <v>Yes</v>
      </c>
    </row>
    <row r="225" spans="1:12" ht="25.5" x14ac:dyDescent="0.2">
      <c r="A225" s="2" t="s">
        <v>1387</v>
      </c>
      <c r="B225" s="37" t="s">
        <v>213</v>
      </c>
      <c r="C225" s="49">
        <v>1091.6830009</v>
      </c>
      <c r="D225" s="46" t="str">
        <f t="shared" si="33"/>
        <v>N/A</v>
      </c>
      <c r="E225" s="49">
        <v>1175.6089744000001</v>
      </c>
      <c r="F225" s="46" t="str">
        <f t="shared" si="34"/>
        <v>N/A</v>
      </c>
      <c r="G225" s="49">
        <v>1185.4365961000001</v>
      </c>
      <c r="H225" s="46" t="str">
        <f t="shared" si="35"/>
        <v>N/A</v>
      </c>
      <c r="I225" s="12">
        <v>7.6879999999999997</v>
      </c>
      <c r="J225" s="12">
        <v>0.83599999999999997</v>
      </c>
      <c r="K225" s="47" t="s">
        <v>739</v>
      </c>
      <c r="L225" s="9" t="str">
        <f t="shared" si="36"/>
        <v>Yes</v>
      </c>
    </row>
    <row r="226" spans="1:12" ht="25.5" x14ac:dyDescent="0.2">
      <c r="A226" s="2" t="s">
        <v>1388</v>
      </c>
      <c r="B226" s="37" t="s">
        <v>213</v>
      </c>
      <c r="C226" s="49">
        <v>130681386</v>
      </c>
      <c r="D226" s="46" t="str">
        <f t="shared" si="33"/>
        <v>N/A</v>
      </c>
      <c r="E226" s="49">
        <v>122396120</v>
      </c>
      <c r="F226" s="46" t="str">
        <f t="shared" si="34"/>
        <v>N/A</v>
      </c>
      <c r="G226" s="49">
        <v>114443043</v>
      </c>
      <c r="H226" s="46" t="str">
        <f t="shared" si="35"/>
        <v>N/A</v>
      </c>
      <c r="I226" s="12">
        <v>-6.34</v>
      </c>
      <c r="J226" s="12">
        <v>-6.5</v>
      </c>
      <c r="K226" s="47" t="s">
        <v>739</v>
      </c>
      <c r="L226" s="9" t="str">
        <f t="shared" si="36"/>
        <v>Yes</v>
      </c>
    </row>
    <row r="227" spans="1:12" ht="25.5" x14ac:dyDescent="0.2">
      <c r="A227" s="2" t="s">
        <v>519</v>
      </c>
      <c r="B227" s="37" t="s">
        <v>213</v>
      </c>
      <c r="C227" s="38">
        <v>6380</v>
      </c>
      <c r="D227" s="46" t="str">
        <f t="shared" si="33"/>
        <v>N/A</v>
      </c>
      <c r="E227" s="38">
        <v>5796</v>
      </c>
      <c r="F227" s="46" t="str">
        <f t="shared" si="34"/>
        <v>N/A</v>
      </c>
      <c r="G227" s="38">
        <v>5432</v>
      </c>
      <c r="H227" s="46" t="str">
        <f t="shared" si="35"/>
        <v>N/A</v>
      </c>
      <c r="I227" s="12">
        <v>-9.15</v>
      </c>
      <c r="J227" s="12">
        <v>-6.28</v>
      </c>
      <c r="K227" s="47" t="s">
        <v>739</v>
      </c>
      <c r="L227" s="9" t="str">
        <f t="shared" si="36"/>
        <v>Yes</v>
      </c>
    </row>
    <row r="228" spans="1:12" ht="25.5" x14ac:dyDescent="0.2">
      <c r="A228" s="2" t="s">
        <v>1389</v>
      </c>
      <c r="B228" s="37" t="s">
        <v>213</v>
      </c>
      <c r="C228" s="49">
        <v>20482.975861999999</v>
      </c>
      <c r="D228" s="46" t="str">
        <f t="shared" si="33"/>
        <v>N/A</v>
      </c>
      <c r="E228" s="49">
        <v>21117.342994999999</v>
      </c>
      <c r="F228" s="46" t="str">
        <f t="shared" si="34"/>
        <v>N/A</v>
      </c>
      <c r="G228" s="49">
        <v>21068.306885000002</v>
      </c>
      <c r="H228" s="46" t="str">
        <f t="shared" si="35"/>
        <v>N/A</v>
      </c>
      <c r="I228" s="12">
        <v>3.097</v>
      </c>
      <c r="J228" s="12">
        <v>-0.23200000000000001</v>
      </c>
      <c r="K228" s="47" t="s">
        <v>739</v>
      </c>
      <c r="L228" s="9" t="str">
        <f t="shared" si="36"/>
        <v>Yes</v>
      </c>
    </row>
    <row r="229" spans="1:12" x14ac:dyDescent="0.2">
      <c r="A229" s="2" t="s">
        <v>1390</v>
      </c>
      <c r="B229" s="37" t="s">
        <v>213</v>
      </c>
      <c r="C229" s="54">
        <v>151845435</v>
      </c>
      <c r="D229" s="46" t="str">
        <f t="shared" ref="D229:D252" si="37">IF($B229="N/A","N/A",IF(C229&gt;10,"No",IF(C229&lt;-10,"No","Yes")))</f>
        <v>N/A</v>
      </c>
      <c r="E229" s="54">
        <v>146234686</v>
      </c>
      <c r="F229" s="46" t="str">
        <f t="shared" ref="F229:F252" si="38">IF($B229="N/A","N/A",IF(E229&gt;10,"No",IF(E229&lt;-10,"No","Yes")))</f>
        <v>N/A</v>
      </c>
      <c r="G229" s="54">
        <v>138500466</v>
      </c>
      <c r="H229" s="46" t="str">
        <f t="shared" ref="H229:H252" si="39">IF($B229="N/A","N/A",IF(G229&gt;10,"No",IF(G229&lt;-10,"No","Yes")))</f>
        <v>N/A</v>
      </c>
      <c r="I229" s="12">
        <v>-3.7</v>
      </c>
      <c r="J229" s="12">
        <v>-5.29</v>
      </c>
      <c r="K229" s="47" t="s">
        <v>739</v>
      </c>
      <c r="L229" s="9" t="str">
        <f t="shared" ref="L229:L252" si="40">IF(J229="Div by 0", "N/A", IF(K229="N/A","N/A", IF(J229&gt;VALUE(MID(K229,1,2)), "No", IF(J229&lt;-1*VALUE(MID(K229,1,2)), "No", "Yes"))))</f>
        <v>Yes</v>
      </c>
    </row>
    <row r="230" spans="1:12" x14ac:dyDescent="0.2">
      <c r="A230" s="4" t="s">
        <v>1391</v>
      </c>
      <c r="B230" s="37" t="s">
        <v>213</v>
      </c>
      <c r="C230" s="52">
        <v>11878</v>
      </c>
      <c r="D230" s="46" t="str">
        <f t="shared" si="37"/>
        <v>N/A</v>
      </c>
      <c r="E230" s="52">
        <v>11844</v>
      </c>
      <c r="F230" s="46" t="str">
        <f t="shared" si="38"/>
        <v>N/A</v>
      </c>
      <c r="G230" s="52">
        <v>11235</v>
      </c>
      <c r="H230" s="46" t="str">
        <f t="shared" si="39"/>
        <v>N/A</v>
      </c>
      <c r="I230" s="12">
        <v>-0.28599999999999998</v>
      </c>
      <c r="J230" s="12">
        <v>-5.14</v>
      </c>
      <c r="K230" s="47" t="s">
        <v>739</v>
      </c>
      <c r="L230" s="9" t="str">
        <f t="shared" si="40"/>
        <v>Yes</v>
      </c>
    </row>
    <row r="231" spans="1:12" x14ac:dyDescent="0.2">
      <c r="A231" s="4" t="s">
        <v>1392</v>
      </c>
      <c r="B231" s="37" t="s">
        <v>213</v>
      </c>
      <c r="C231" s="54">
        <v>12783.754419999999</v>
      </c>
      <c r="D231" s="46" t="str">
        <f t="shared" si="37"/>
        <v>N/A</v>
      </c>
      <c r="E231" s="54">
        <v>12346.731341000001</v>
      </c>
      <c r="F231" s="46" t="str">
        <f t="shared" si="38"/>
        <v>N/A</v>
      </c>
      <c r="G231" s="54">
        <v>12327.589319000001</v>
      </c>
      <c r="H231" s="46" t="str">
        <f t="shared" si="39"/>
        <v>N/A</v>
      </c>
      <c r="I231" s="12">
        <v>-3.42</v>
      </c>
      <c r="J231" s="12">
        <v>-0.155</v>
      </c>
      <c r="K231" s="47" t="s">
        <v>739</v>
      </c>
      <c r="L231" s="9" t="str">
        <f t="shared" si="40"/>
        <v>Yes</v>
      </c>
    </row>
    <row r="232" spans="1:12" ht="25.5" x14ac:dyDescent="0.2">
      <c r="A232" s="4" t="s">
        <v>1393</v>
      </c>
      <c r="B232" s="37" t="s">
        <v>213</v>
      </c>
      <c r="C232" s="54">
        <v>7436.7922534999998</v>
      </c>
      <c r="D232" s="46" t="str">
        <f t="shared" si="37"/>
        <v>N/A</v>
      </c>
      <c r="E232" s="54">
        <v>8157.0245613999996</v>
      </c>
      <c r="F232" s="46" t="str">
        <f t="shared" si="38"/>
        <v>N/A</v>
      </c>
      <c r="G232" s="54">
        <v>8008.9</v>
      </c>
      <c r="H232" s="46" t="str">
        <f t="shared" si="39"/>
        <v>N/A</v>
      </c>
      <c r="I232" s="12">
        <v>9.6850000000000005</v>
      </c>
      <c r="J232" s="12">
        <v>-1.82</v>
      </c>
      <c r="K232" s="47" t="s">
        <v>739</v>
      </c>
      <c r="L232" s="9" t="str">
        <f t="shared" si="40"/>
        <v>Yes</v>
      </c>
    </row>
    <row r="233" spans="1:12" ht="25.5" x14ac:dyDescent="0.2">
      <c r="A233" s="4" t="s">
        <v>1394</v>
      </c>
      <c r="B233" s="37" t="s">
        <v>213</v>
      </c>
      <c r="C233" s="54">
        <v>16788.443744</v>
      </c>
      <c r="D233" s="46" t="str">
        <f t="shared" si="37"/>
        <v>N/A</v>
      </c>
      <c r="E233" s="54">
        <v>15883.990813</v>
      </c>
      <c r="F233" s="46" t="str">
        <f t="shared" si="38"/>
        <v>N/A</v>
      </c>
      <c r="G233" s="54">
        <v>15808.949307000001</v>
      </c>
      <c r="H233" s="46" t="str">
        <f t="shared" si="39"/>
        <v>N/A</v>
      </c>
      <c r="I233" s="12">
        <v>-5.39</v>
      </c>
      <c r="J233" s="12">
        <v>-0.47199999999999998</v>
      </c>
      <c r="K233" s="47" t="s">
        <v>739</v>
      </c>
      <c r="L233" s="9" t="str">
        <f t="shared" si="40"/>
        <v>Yes</v>
      </c>
    </row>
    <row r="234" spans="1:12" x14ac:dyDescent="0.2">
      <c r="A234" s="4" t="s">
        <v>1395</v>
      </c>
      <c r="B234" s="37" t="s">
        <v>213</v>
      </c>
      <c r="C234" s="54">
        <v>2203.9337564000002</v>
      </c>
      <c r="D234" s="46" t="str">
        <f t="shared" si="37"/>
        <v>N/A</v>
      </c>
      <c r="E234" s="54">
        <v>1574.5777178999999</v>
      </c>
      <c r="F234" s="46" t="str">
        <f t="shared" si="38"/>
        <v>N/A</v>
      </c>
      <c r="G234" s="54">
        <v>1703.0093735</v>
      </c>
      <c r="H234" s="46" t="str">
        <f t="shared" si="39"/>
        <v>N/A</v>
      </c>
      <c r="I234" s="12">
        <v>-28.6</v>
      </c>
      <c r="J234" s="12">
        <v>8.157</v>
      </c>
      <c r="K234" s="47" t="s">
        <v>739</v>
      </c>
      <c r="L234" s="9" t="str">
        <f t="shared" si="40"/>
        <v>Yes</v>
      </c>
    </row>
    <row r="235" spans="1:12" ht="25.5" x14ac:dyDescent="0.2">
      <c r="A235" s="4" t="s">
        <v>1396</v>
      </c>
      <c r="B235" s="37" t="s">
        <v>213</v>
      </c>
      <c r="C235" s="54">
        <v>661.15445545</v>
      </c>
      <c r="D235" s="46" t="str">
        <f t="shared" si="37"/>
        <v>N/A</v>
      </c>
      <c r="E235" s="54">
        <v>689.49031007999997</v>
      </c>
      <c r="F235" s="46" t="str">
        <f t="shared" si="38"/>
        <v>N/A</v>
      </c>
      <c r="G235" s="54">
        <v>771.58823528999994</v>
      </c>
      <c r="H235" s="46" t="str">
        <f t="shared" si="39"/>
        <v>N/A</v>
      </c>
      <c r="I235" s="12">
        <v>4.2859999999999996</v>
      </c>
      <c r="J235" s="12">
        <v>11.91</v>
      </c>
      <c r="K235" s="47" t="s">
        <v>739</v>
      </c>
      <c r="L235" s="9" t="str">
        <f t="shared" si="40"/>
        <v>Yes</v>
      </c>
    </row>
    <row r="236" spans="1:12" x14ac:dyDescent="0.2">
      <c r="A236" s="4" t="s">
        <v>1397</v>
      </c>
      <c r="B236" s="37" t="s">
        <v>213</v>
      </c>
      <c r="C236" s="46">
        <v>1.7079244936</v>
      </c>
      <c r="D236" s="46" t="str">
        <f t="shared" si="37"/>
        <v>N/A</v>
      </c>
      <c r="E236" s="46">
        <v>1.6022857328</v>
      </c>
      <c r="F236" s="46" t="str">
        <f t="shared" si="38"/>
        <v>N/A</v>
      </c>
      <c r="G236" s="46">
        <v>1.4280212468</v>
      </c>
      <c r="H236" s="46" t="str">
        <f t="shared" si="39"/>
        <v>N/A</v>
      </c>
      <c r="I236" s="12">
        <v>-6.19</v>
      </c>
      <c r="J236" s="12">
        <v>-10.9</v>
      </c>
      <c r="K236" s="47" t="s">
        <v>739</v>
      </c>
      <c r="L236" s="9" t="str">
        <f t="shared" si="40"/>
        <v>Yes</v>
      </c>
    </row>
    <row r="237" spans="1:12" x14ac:dyDescent="0.2">
      <c r="A237" s="4" t="s">
        <v>1398</v>
      </c>
      <c r="B237" s="37" t="s">
        <v>213</v>
      </c>
      <c r="C237" s="46">
        <v>13.699951760999999</v>
      </c>
      <c r="D237" s="46" t="str">
        <f t="shared" si="37"/>
        <v>N/A</v>
      </c>
      <c r="E237" s="46">
        <v>14.660493827</v>
      </c>
      <c r="F237" s="46" t="str">
        <f t="shared" si="38"/>
        <v>N/A</v>
      </c>
      <c r="G237" s="46">
        <v>14.218009478999999</v>
      </c>
      <c r="H237" s="46" t="str">
        <f t="shared" si="39"/>
        <v>N/A</v>
      </c>
      <c r="I237" s="12">
        <v>7.0110000000000001</v>
      </c>
      <c r="J237" s="12">
        <v>-3.02</v>
      </c>
      <c r="K237" s="47" t="s">
        <v>739</v>
      </c>
      <c r="L237" s="9" t="str">
        <f t="shared" si="40"/>
        <v>Yes</v>
      </c>
    </row>
    <row r="238" spans="1:12" x14ac:dyDescent="0.2">
      <c r="A238" s="61" t="s">
        <v>1399</v>
      </c>
      <c r="B238" s="37" t="s">
        <v>213</v>
      </c>
      <c r="C238" s="46">
        <v>12.068965517000001</v>
      </c>
      <c r="D238" s="46" t="str">
        <f t="shared" si="37"/>
        <v>N/A</v>
      </c>
      <c r="E238" s="46">
        <v>12.026516443</v>
      </c>
      <c r="F238" s="46" t="str">
        <f t="shared" si="38"/>
        <v>N/A</v>
      </c>
      <c r="G238" s="46">
        <v>11.645294682999999</v>
      </c>
      <c r="H238" s="46" t="str">
        <f t="shared" si="39"/>
        <v>N/A</v>
      </c>
      <c r="I238" s="12">
        <v>-0.35199999999999998</v>
      </c>
      <c r="J238" s="12">
        <v>-3.17</v>
      </c>
      <c r="K238" s="47" t="s">
        <v>739</v>
      </c>
      <c r="L238" s="9" t="str">
        <f t="shared" si="40"/>
        <v>Yes</v>
      </c>
    </row>
    <row r="239" spans="1:12" x14ac:dyDescent="0.2">
      <c r="A239" s="61" t="s">
        <v>1400</v>
      </c>
      <c r="B239" s="37" t="s">
        <v>213</v>
      </c>
      <c r="C239" s="46">
        <v>0.48474243849999998</v>
      </c>
      <c r="D239" s="46" t="str">
        <f t="shared" si="37"/>
        <v>N/A</v>
      </c>
      <c r="E239" s="46">
        <v>0.40549254779999999</v>
      </c>
      <c r="F239" s="46" t="str">
        <f t="shared" si="38"/>
        <v>N/A</v>
      </c>
      <c r="G239" s="46">
        <v>0.35426286410000002</v>
      </c>
      <c r="H239" s="46" t="str">
        <f t="shared" si="39"/>
        <v>N/A</v>
      </c>
      <c r="I239" s="12">
        <v>-16.3</v>
      </c>
      <c r="J239" s="12">
        <v>-12.6</v>
      </c>
      <c r="K239" s="47" t="s">
        <v>739</v>
      </c>
      <c r="L239" s="9" t="str">
        <f t="shared" si="40"/>
        <v>Yes</v>
      </c>
    </row>
    <row r="240" spans="1:12" x14ac:dyDescent="0.2">
      <c r="A240" s="61" t="s">
        <v>1401</v>
      </c>
      <c r="B240" s="37" t="s">
        <v>213</v>
      </c>
      <c r="C240" s="46">
        <v>0.49350623970000002</v>
      </c>
      <c r="D240" s="46" t="str">
        <f t="shared" si="37"/>
        <v>N/A</v>
      </c>
      <c r="E240" s="46">
        <v>0.44879321589999999</v>
      </c>
      <c r="F240" s="46" t="str">
        <f t="shared" si="38"/>
        <v>N/A</v>
      </c>
      <c r="G240" s="46">
        <v>0.38678668430000002</v>
      </c>
      <c r="H240" s="46" t="str">
        <f t="shared" si="39"/>
        <v>N/A</v>
      </c>
      <c r="I240" s="12">
        <v>-9.06</v>
      </c>
      <c r="J240" s="12">
        <v>-13.8</v>
      </c>
      <c r="K240" s="47" t="s">
        <v>739</v>
      </c>
      <c r="L240" s="9" t="str">
        <f t="shared" si="40"/>
        <v>Yes</v>
      </c>
    </row>
    <row r="241" spans="1:12" ht="25.5" x14ac:dyDescent="0.2">
      <c r="A241" s="61" t="s">
        <v>1402</v>
      </c>
      <c r="B241" s="37" t="s">
        <v>213</v>
      </c>
      <c r="C241" s="54">
        <v>130681386</v>
      </c>
      <c r="D241" s="46" t="str">
        <f t="shared" si="37"/>
        <v>N/A</v>
      </c>
      <c r="E241" s="54">
        <v>122396120</v>
      </c>
      <c r="F241" s="46" t="str">
        <f t="shared" si="38"/>
        <v>N/A</v>
      </c>
      <c r="G241" s="54">
        <v>114443043</v>
      </c>
      <c r="H241" s="46" t="str">
        <f t="shared" si="39"/>
        <v>N/A</v>
      </c>
      <c r="I241" s="12">
        <v>-6.34</v>
      </c>
      <c r="J241" s="12">
        <v>-6.5</v>
      </c>
      <c r="K241" s="47" t="s">
        <v>739</v>
      </c>
      <c r="L241" s="9" t="str">
        <f t="shared" si="40"/>
        <v>Yes</v>
      </c>
    </row>
    <row r="242" spans="1:12" x14ac:dyDescent="0.2">
      <c r="A242" s="61" t="s">
        <v>1403</v>
      </c>
      <c r="B242" s="37" t="s">
        <v>213</v>
      </c>
      <c r="C242" s="52">
        <v>6380</v>
      </c>
      <c r="D242" s="46" t="str">
        <f t="shared" si="37"/>
        <v>N/A</v>
      </c>
      <c r="E242" s="52">
        <v>5796</v>
      </c>
      <c r="F242" s="46" t="str">
        <f t="shared" si="38"/>
        <v>N/A</v>
      </c>
      <c r="G242" s="52">
        <v>5432</v>
      </c>
      <c r="H242" s="46" t="str">
        <f t="shared" si="39"/>
        <v>N/A</v>
      </c>
      <c r="I242" s="12">
        <v>-9.15</v>
      </c>
      <c r="J242" s="12">
        <v>-6.28</v>
      </c>
      <c r="K242" s="47" t="s">
        <v>739</v>
      </c>
      <c r="L242" s="9" t="str">
        <f t="shared" si="40"/>
        <v>Yes</v>
      </c>
    </row>
    <row r="243" spans="1:12" ht="25.5" x14ac:dyDescent="0.2">
      <c r="A243" s="61" t="s">
        <v>1404</v>
      </c>
      <c r="B243" s="37" t="s">
        <v>213</v>
      </c>
      <c r="C243" s="54">
        <v>20482.975861999999</v>
      </c>
      <c r="D243" s="46" t="str">
        <f t="shared" si="37"/>
        <v>N/A</v>
      </c>
      <c r="E243" s="54">
        <v>21117.342994999999</v>
      </c>
      <c r="F243" s="46" t="str">
        <f t="shared" si="38"/>
        <v>N/A</v>
      </c>
      <c r="G243" s="54">
        <v>21068.306885000002</v>
      </c>
      <c r="H243" s="46" t="str">
        <f t="shared" si="39"/>
        <v>N/A</v>
      </c>
      <c r="I243" s="12">
        <v>3.097</v>
      </c>
      <c r="J243" s="12">
        <v>-0.23200000000000001</v>
      </c>
      <c r="K243" s="47" t="s">
        <v>739</v>
      </c>
      <c r="L243" s="9" t="str">
        <f t="shared" si="40"/>
        <v>Yes</v>
      </c>
    </row>
    <row r="244" spans="1:12" ht="25.5" x14ac:dyDescent="0.2">
      <c r="A244" s="61" t="s">
        <v>1405</v>
      </c>
      <c r="B244" s="37" t="s">
        <v>213</v>
      </c>
      <c r="C244" s="54">
        <v>9018.6372093000009</v>
      </c>
      <c r="D244" s="46" t="str">
        <f t="shared" si="37"/>
        <v>N/A</v>
      </c>
      <c r="E244" s="54">
        <v>10841.861537999999</v>
      </c>
      <c r="F244" s="46" t="str">
        <f t="shared" si="38"/>
        <v>N/A</v>
      </c>
      <c r="G244" s="54">
        <v>10584.990099000001</v>
      </c>
      <c r="H244" s="46" t="str">
        <f t="shared" si="39"/>
        <v>N/A</v>
      </c>
      <c r="I244" s="12">
        <v>20.22</v>
      </c>
      <c r="J244" s="12">
        <v>-2.37</v>
      </c>
      <c r="K244" s="47" t="s">
        <v>739</v>
      </c>
      <c r="L244" s="9" t="str">
        <f t="shared" si="40"/>
        <v>Yes</v>
      </c>
    </row>
    <row r="245" spans="1:12" ht="25.5" x14ac:dyDescent="0.2">
      <c r="A245" s="61" t="s">
        <v>1406</v>
      </c>
      <c r="B245" s="37" t="s">
        <v>213</v>
      </c>
      <c r="C245" s="54">
        <v>20680.948391999998</v>
      </c>
      <c r="D245" s="46" t="str">
        <f t="shared" si="37"/>
        <v>N/A</v>
      </c>
      <c r="E245" s="54">
        <v>21425.209201999998</v>
      </c>
      <c r="F245" s="46" t="str">
        <f t="shared" si="38"/>
        <v>N/A</v>
      </c>
      <c r="G245" s="54">
        <v>21415.415882000001</v>
      </c>
      <c r="H245" s="46" t="str">
        <f t="shared" si="39"/>
        <v>N/A</v>
      </c>
      <c r="I245" s="12">
        <v>3.5990000000000002</v>
      </c>
      <c r="J245" s="12">
        <v>-4.5999999999999999E-2</v>
      </c>
      <c r="K245" s="47" t="s">
        <v>739</v>
      </c>
      <c r="L245" s="9" t="str">
        <f t="shared" si="40"/>
        <v>Yes</v>
      </c>
    </row>
    <row r="246" spans="1:12" ht="25.5" x14ac:dyDescent="0.2">
      <c r="A246" s="61" t="s">
        <v>1407</v>
      </c>
      <c r="B246" s="37" t="s">
        <v>213</v>
      </c>
      <c r="C246" s="54">
        <v>34069.969072</v>
      </c>
      <c r="D246" s="46" t="str">
        <f t="shared" si="37"/>
        <v>N/A</v>
      </c>
      <c r="E246" s="54">
        <v>30450.428571</v>
      </c>
      <c r="F246" s="46" t="str">
        <f t="shared" si="38"/>
        <v>N/A</v>
      </c>
      <c r="G246" s="54">
        <v>35239.807692000002</v>
      </c>
      <c r="H246" s="46" t="str">
        <f t="shared" si="39"/>
        <v>N/A</v>
      </c>
      <c r="I246" s="12">
        <v>-10.6</v>
      </c>
      <c r="J246" s="12">
        <v>15.73</v>
      </c>
      <c r="K246" s="47" t="s">
        <v>739</v>
      </c>
      <c r="L246" s="9" t="str">
        <f t="shared" si="40"/>
        <v>Yes</v>
      </c>
    </row>
    <row r="247" spans="1:12" ht="25.5" x14ac:dyDescent="0.2">
      <c r="A247" s="61" t="s">
        <v>1408</v>
      </c>
      <c r="B247" s="37" t="s">
        <v>213</v>
      </c>
      <c r="C247" s="54">
        <v>2546.6666667</v>
      </c>
      <c r="D247" s="46" t="str">
        <f t="shared" si="37"/>
        <v>N/A</v>
      </c>
      <c r="E247" s="54">
        <v>3164</v>
      </c>
      <c r="F247" s="46" t="str">
        <f t="shared" si="38"/>
        <v>N/A</v>
      </c>
      <c r="G247" s="54">
        <v>2354</v>
      </c>
      <c r="H247" s="46" t="str">
        <f t="shared" si="39"/>
        <v>N/A</v>
      </c>
      <c r="I247" s="12">
        <v>24.24</v>
      </c>
      <c r="J247" s="12">
        <v>-25.6</v>
      </c>
      <c r="K247" s="47" t="s">
        <v>739</v>
      </c>
      <c r="L247" s="9" t="str">
        <f t="shared" si="40"/>
        <v>Yes</v>
      </c>
    </row>
    <row r="248" spans="1:12" ht="25.5" x14ac:dyDescent="0.2">
      <c r="A248" s="61" t="s">
        <v>1409</v>
      </c>
      <c r="B248" s="37" t="s">
        <v>213</v>
      </c>
      <c r="C248" s="46">
        <v>0.91737314940000003</v>
      </c>
      <c r="D248" s="46" t="str">
        <f t="shared" si="37"/>
        <v>N/A</v>
      </c>
      <c r="E248" s="46">
        <v>0.78409727350000002</v>
      </c>
      <c r="F248" s="46" t="str">
        <f t="shared" si="38"/>
        <v>N/A</v>
      </c>
      <c r="G248" s="46">
        <v>0.6904327025</v>
      </c>
      <c r="H248" s="46" t="str">
        <f t="shared" si="39"/>
        <v>N/A</v>
      </c>
      <c r="I248" s="12">
        <v>-14.5</v>
      </c>
      <c r="J248" s="12">
        <v>-11.9</v>
      </c>
      <c r="K248" s="47" t="s">
        <v>739</v>
      </c>
      <c r="L248" s="9" t="str">
        <f t="shared" si="40"/>
        <v>Yes</v>
      </c>
    </row>
    <row r="249" spans="1:12" ht="25.5" x14ac:dyDescent="0.2">
      <c r="A249" s="61" t="s">
        <v>1410</v>
      </c>
      <c r="B249" s="37" t="s">
        <v>213</v>
      </c>
      <c r="C249" s="46">
        <v>10.371442353999999</v>
      </c>
      <c r="D249" s="46" t="str">
        <f t="shared" si="37"/>
        <v>N/A</v>
      </c>
      <c r="E249" s="46">
        <v>10.030864198</v>
      </c>
      <c r="F249" s="46" t="str">
        <f t="shared" si="38"/>
        <v>N/A</v>
      </c>
      <c r="G249" s="46">
        <v>9.5734597156000003</v>
      </c>
      <c r="H249" s="46" t="str">
        <f t="shared" si="39"/>
        <v>N/A</v>
      </c>
      <c r="I249" s="12">
        <v>-3.28</v>
      </c>
      <c r="J249" s="12">
        <v>-4.5599999999999996</v>
      </c>
      <c r="K249" s="47" t="s">
        <v>739</v>
      </c>
      <c r="L249" s="9" t="str">
        <f t="shared" si="40"/>
        <v>Yes</v>
      </c>
    </row>
    <row r="250" spans="1:12" ht="25.5" x14ac:dyDescent="0.2">
      <c r="A250" s="61" t="s">
        <v>1411</v>
      </c>
      <c r="B250" s="37" t="s">
        <v>213</v>
      </c>
      <c r="C250" s="46">
        <v>8.5432161369999999</v>
      </c>
      <c r="D250" s="46" t="str">
        <f t="shared" si="37"/>
        <v>N/A</v>
      </c>
      <c r="E250" s="46">
        <v>7.5893770544999999</v>
      </c>
      <c r="F250" s="46" t="str">
        <f t="shared" si="38"/>
        <v>N/A</v>
      </c>
      <c r="G250" s="46">
        <v>7.2414129179</v>
      </c>
      <c r="H250" s="46" t="str">
        <f t="shared" si="39"/>
        <v>N/A</v>
      </c>
      <c r="I250" s="12">
        <v>-11.2</v>
      </c>
      <c r="J250" s="12">
        <v>-4.58</v>
      </c>
      <c r="K250" s="47" t="s">
        <v>739</v>
      </c>
      <c r="L250" s="9" t="str">
        <f t="shared" si="40"/>
        <v>Yes</v>
      </c>
    </row>
    <row r="251" spans="1:12" ht="25.5" x14ac:dyDescent="0.2">
      <c r="A251" s="61" t="s">
        <v>1412</v>
      </c>
      <c r="B251" s="37" t="s">
        <v>213</v>
      </c>
      <c r="C251" s="46">
        <v>1.86513354E-2</v>
      </c>
      <c r="D251" s="46" t="str">
        <f t="shared" si="37"/>
        <v>N/A</v>
      </c>
      <c r="E251" s="46">
        <v>6.3756689999999996E-3</v>
      </c>
      <c r="F251" s="46" t="str">
        <f t="shared" si="38"/>
        <v>N/A</v>
      </c>
      <c r="G251" s="46">
        <v>4.5440723000000002E-3</v>
      </c>
      <c r="H251" s="46" t="str">
        <f t="shared" si="39"/>
        <v>N/A</v>
      </c>
      <c r="I251" s="12">
        <v>-65.8</v>
      </c>
      <c r="J251" s="12">
        <v>-28.7</v>
      </c>
      <c r="K251" s="47" t="s">
        <v>739</v>
      </c>
      <c r="L251" s="9" t="str">
        <f t="shared" si="40"/>
        <v>Yes</v>
      </c>
    </row>
    <row r="252" spans="1:12" ht="25.5" x14ac:dyDescent="0.2">
      <c r="A252" s="61" t="s">
        <v>1413</v>
      </c>
      <c r="B252" s="37" t="s">
        <v>213</v>
      </c>
      <c r="C252" s="46">
        <v>2.9317202000000001E-3</v>
      </c>
      <c r="D252" s="46" t="str">
        <f t="shared" si="37"/>
        <v>N/A</v>
      </c>
      <c r="E252" s="46">
        <v>1.7395086000000001E-3</v>
      </c>
      <c r="F252" s="46" t="str">
        <f t="shared" si="38"/>
        <v>N/A</v>
      </c>
      <c r="G252" s="46">
        <v>2.1330148000000002E-3</v>
      </c>
      <c r="H252" s="46" t="str">
        <f t="shared" si="39"/>
        <v>N/A</v>
      </c>
      <c r="I252" s="12">
        <v>-40.700000000000003</v>
      </c>
      <c r="J252" s="12">
        <v>22.62</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98522</v>
      </c>
      <c r="D6" s="46" t="str">
        <f t="shared" ref="D6:D37" si="0">IF($B6="N/A","N/A",IF(C6&gt;10,"No",IF(C6&lt;-10,"No","Yes")))</f>
        <v>N/A</v>
      </c>
      <c r="E6" s="38">
        <v>100155</v>
      </c>
      <c r="F6" s="46" t="str">
        <f t="shared" ref="F6:F37" si="1">IF($B6="N/A","N/A",IF(E6&gt;10,"No",IF(E6&lt;-10,"No","Yes")))</f>
        <v>N/A</v>
      </c>
      <c r="G6" s="38">
        <v>102657</v>
      </c>
      <c r="H6" s="46" t="str">
        <f t="shared" ref="H6:H37" si="2">IF($B6="N/A","N/A",IF(G6&gt;10,"No",IF(G6&lt;-10,"No","Yes")))</f>
        <v>N/A</v>
      </c>
      <c r="I6" s="12">
        <v>1.657</v>
      </c>
      <c r="J6" s="12">
        <v>2.4980000000000002</v>
      </c>
      <c r="K6" s="47" t="s">
        <v>739</v>
      </c>
      <c r="L6" s="9" t="str">
        <f t="shared" ref="L6:L39" si="3">IF(J6="Div by 0", "N/A", IF(K6="N/A","N/A", IF(J6&gt;VALUE(MID(K6,1,2)), "No", IF(J6&lt;-1*VALUE(MID(K6,1,2)), "No", "Yes"))))</f>
        <v>Yes</v>
      </c>
    </row>
    <row r="7" spans="1:12" x14ac:dyDescent="0.2">
      <c r="A7" s="48" t="s">
        <v>6</v>
      </c>
      <c r="B7" s="37" t="s">
        <v>213</v>
      </c>
      <c r="C7" s="38">
        <v>91121</v>
      </c>
      <c r="D7" s="46" t="str">
        <f t="shared" si="0"/>
        <v>N/A</v>
      </c>
      <c r="E7" s="38">
        <v>93076</v>
      </c>
      <c r="F7" s="46" t="str">
        <f t="shared" si="1"/>
        <v>N/A</v>
      </c>
      <c r="G7" s="38">
        <v>95341</v>
      </c>
      <c r="H7" s="46" t="str">
        <f t="shared" si="2"/>
        <v>N/A</v>
      </c>
      <c r="I7" s="12">
        <v>2.145</v>
      </c>
      <c r="J7" s="12">
        <v>2.4329999999999998</v>
      </c>
      <c r="K7" s="47" t="s">
        <v>739</v>
      </c>
      <c r="L7" s="9" t="str">
        <f t="shared" si="3"/>
        <v>Yes</v>
      </c>
    </row>
    <row r="8" spans="1:12" x14ac:dyDescent="0.2">
      <c r="A8" s="48" t="s">
        <v>360</v>
      </c>
      <c r="B8" s="37" t="s">
        <v>213</v>
      </c>
      <c r="C8" s="8" t="s">
        <v>213</v>
      </c>
      <c r="D8" s="46" t="str">
        <f t="shared" si="0"/>
        <v>N/A</v>
      </c>
      <c r="E8" s="8">
        <v>92.931955469000002</v>
      </c>
      <c r="F8" s="46" t="str">
        <f t="shared" si="1"/>
        <v>N/A</v>
      </c>
      <c r="G8" s="8">
        <v>92.873354958999997</v>
      </c>
      <c r="H8" s="46" t="str">
        <f t="shared" si="2"/>
        <v>N/A</v>
      </c>
      <c r="I8" s="12" t="s">
        <v>213</v>
      </c>
      <c r="J8" s="12">
        <v>-6.3E-2</v>
      </c>
      <c r="K8" s="47" t="s">
        <v>739</v>
      </c>
      <c r="L8" s="9" t="str">
        <f t="shared" si="3"/>
        <v>Yes</v>
      </c>
    </row>
    <row r="9" spans="1:12" x14ac:dyDescent="0.2">
      <c r="A9" s="4" t="s">
        <v>88</v>
      </c>
      <c r="B9" s="50" t="s">
        <v>213</v>
      </c>
      <c r="C9" s="1">
        <v>87257.23</v>
      </c>
      <c r="D9" s="11" t="str">
        <f t="shared" si="0"/>
        <v>N/A</v>
      </c>
      <c r="E9" s="1">
        <v>89406.56</v>
      </c>
      <c r="F9" s="11" t="str">
        <f t="shared" si="1"/>
        <v>N/A</v>
      </c>
      <c r="G9" s="1">
        <v>91545.42</v>
      </c>
      <c r="H9" s="11" t="str">
        <f t="shared" si="2"/>
        <v>N/A</v>
      </c>
      <c r="I9" s="12">
        <v>2.4630000000000001</v>
      </c>
      <c r="J9" s="12">
        <v>2.3919999999999999</v>
      </c>
      <c r="K9" s="50" t="s">
        <v>739</v>
      </c>
      <c r="L9" s="9" t="str">
        <f t="shared" si="3"/>
        <v>Yes</v>
      </c>
    </row>
    <row r="10" spans="1:12" x14ac:dyDescent="0.2">
      <c r="A10" s="4" t="s">
        <v>1414</v>
      </c>
      <c r="B10" s="37" t="s">
        <v>213</v>
      </c>
      <c r="C10" s="8">
        <v>0.25882544000000002</v>
      </c>
      <c r="D10" s="46" t="str">
        <f t="shared" si="0"/>
        <v>N/A</v>
      </c>
      <c r="E10" s="8">
        <v>0.2476161949</v>
      </c>
      <c r="F10" s="46" t="str">
        <f t="shared" si="1"/>
        <v>N/A</v>
      </c>
      <c r="G10" s="8">
        <v>0.26983060089999999</v>
      </c>
      <c r="H10" s="46" t="str">
        <f t="shared" si="2"/>
        <v>N/A</v>
      </c>
      <c r="I10" s="12">
        <v>-4.33</v>
      </c>
      <c r="J10" s="12">
        <v>8.9710000000000001</v>
      </c>
      <c r="K10" s="47" t="s">
        <v>739</v>
      </c>
      <c r="L10" s="9" t="str">
        <f t="shared" si="3"/>
        <v>Yes</v>
      </c>
    </row>
    <row r="11" spans="1:12" x14ac:dyDescent="0.2">
      <c r="A11" s="4" t="s">
        <v>1415</v>
      </c>
      <c r="B11" s="37" t="s">
        <v>213</v>
      </c>
      <c r="C11" s="8">
        <v>0</v>
      </c>
      <c r="D11" s="46" t="str">
        <f t="shared" si="0"/>
        <v>N/A</v>
      </c>
      <c r="E11" s="8">
        <v>0</v>
      </c>
      <c r="F11" s="46" t="str">
        <f t="shared" si="1"/>
        <v>N/A</v>
      </c>
      <c r="G11" s="8">
        <v>0</v>
      </c>
      <c r="H11" s="46" t="str">
        <f t="shared" si="2"/>
        <v>N/A</v>
      </c>
      <c r="I11" s="12" t="s">
        <v>1747</v>
      </c>
      <c r="J11" s="12" t="s">
        <v>1747</v>
      </c>
      <c r="K11" s="47" t="s">
        <v>739</v>
      </c>
      <c r="L11" s="9" t="str">
        <f t="shared" si="3"/>
        <v>N/A</v>
      </c>
    </row>
    <row r="12" spans="1:12" x14ac:dyDescent="0.2">
      <c r="A12" s="4" t="s">
        <v>1416</v>
      </c>
      <c r="B12" s="37" t="s">
        <v>213</v>
      </c>
      <c r="C12" s="8">
        <v>74.358011409</v>
      </c>
      <c r="D12" s="46" t="str">
        <f t="shared" si="0"/>
        <v>N/A</v>
      </c>
      <c r="E12" s="8">
        <v>75.633767660000004</v>
      </c>
      <c r="F12" s="46" t="str">
        <f t="shared" si="1"/>
        <v>N/A</v>
      </c>
      <c r="G12" s="8">
        <v>76.338681238999996</v>
      </c>
      <c r="H12" s="46" t="str">
        <f t="shared" si="2"/>
        <v>N/A</v>
      </c>
      <c r="I12" s="12">
        <v>1.716</v>
      </c>
      <c r="J12" s="12">
        <v>0.93200000000000005</v>
      </c>
      <c r="K12" s="47" t="s">
        <v>739</v>
      </c>
      <c r="L12" s="9" t="str">
        <f t="shared" si="3"/>
        <v>Yes</v>
      </c>
    </row>
    <row r="13" spans="1:12" x14ac:dyDescent="0.2">
      <c r="A13" s="4" t="s">
        <v>1417</v>
      </c>
      <c r="B13" s="37" t="s">
        <v>213</v>
      </c>
      <c r="C13" s="8">
        <v>1.2961572035</v>
      </c>
      <c r="D13" s="46" t="str">
        <f t="shared" si="0"/>
        <v>N/A</v>
      </c>
      <c r="E13" s="8">
        <v>1.2011382357</v>
      </c>
      <c r="F13" s="46" t="str">
        <f t="shared" si="1"/>
        <v>N/A</v>
      </c>
      <c r="G13" s="8">
        <v>1.0023671059999999</v>
      </c>
      <c r="H13" s="46" t="str">
        <f t="shared" si="2"/>
        <v>N/A</v>
      </c>
      <c r="I13" s="12">
        <v>-7.33</v>
      </c>
      <c r="J13" s="12">
        <v>-16.5</v>
      </c>
      <c r="K13" s="47" t="s">
        <v>739</v>
      </c>
      <c r="L13" s="9" t="str">
        <f t="shared" si="3"/>
        <v>Yes</v>
      </c>
    </row>
    <row r="14" spans="1:12" x14ac:dyDescent="0.2">
      <c r="A14" s="4" t="s">
        <v>1418</v>
      </c>
      <c r="B14" s="37" t="s">
        <v>213</v>
      </c>
      <c r="C14" s="8">
        <v>8.7178498202999997</v>
      </c>
      <c r="D14" s="46" t="str">
        <f t="shared" si="0"/>
        <v>N/A</v>
      </c>
      <c r="E14" s="8">
        <v>7.8618141880000003</v>
      </c>
      <c r="F14" s="46" t="str">
        <f t="shared" si="1"/>
        <v>N/A</v>
      </c>
      <c r="G14" s="8">
        <v>7.4188803491000002</v>
      </c>
      <c r="H14" s="46" t="str">
        <f t="shared" si="2"/>
        <v>N/A</v>
      </c>
      <c r="I14" s="12">
        <v>-9.82</v>
      </c>
      <c r="J14" s="12">
        <v>-5.63</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0.45167576780000002</v>
      </c>
      <c r="D16" s="46" t="str">
        <f t="shared" si="0"/>
        <v>N/A</v>
      </c>
      <c r="E16" s="8">
        <v>0.45928810339999998</v>
      </c>
      <c r="F16" s="46" t="str">
        <f t="shared" si="1"/>
        <v>N/A</v>
      </c>
      <c r="G16" s="8">
        <v>0.43153413800000001</v>
      </c>
      <c r="H16" s="46" t="str">
        <f t="shared" si="2"/>
        <v>N/A</v>
      </c>
      <c r="I16" s="12">
        <v>1.6850000000000001</v>
      </c>
      <c r="J16" s="12">
        <v>-6.04</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14.917480360000001</v>
      </c>
      <c r="D18" s="46" t="str">
        <f t="shared" si="0"/>
        <v>N/A</v>
      </c>
      <c r="E18" s="8">
        <v>14.596375618</v>
      </c>
      <c r="F18" s="46" t="str">
        <f t="shared" si="1"/>
        <v>N/A</v>
      </c>
      <c r="G18" s="8">
        <v>14.538706567</v>
      </c>
      <c r="H18" s="46" t="str">
        <f t="shared" si="2"/>
        <v>N/A</v>
      </c>
      <c r="I18" s="12">
        <v>-2.15</v>
      </c>
      <c r="J18" s="12">
        <v>-0.39500000000000002</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98.252167029000006</v>
      </c>
      <c r="D20" s="46" t="str">
        <f t="shared" si="0"/>
        <v>N/A</v>
      </c>
      <c r="E20" s="8">
        <v>98.339573661000003</v>
      </c>
      <c r="F20" s="46" t="str">
        <f t="shared" si="1"/>
        <v>N/A</v>
      </c>
      <c r="G20" s="8">
        <v>98.566098756000002</v>
      </c>
      <c r="H20" s="46" t="str">
        <f t="shared" si="2"/>
        <v>N/A</v>
      </c>
      <c r="I20" s="12">
        <v>8.8999999999999996E-2</v>
      </c>
      <c r="J20" s="12">
        <v>0.2303</v>
      </c>
      <c r="K20" s="47" t="s">
        <v>739</v>
      </c>
      <c r="L20" s="9" t="str">
        <f t="shared" si="3"/>
        <v>Yes</v>
      </c>
    </row>
    <row r="21" spans="1:12" x14ac:dyDescent="0.2">
      <c r="A21" s="2" t="s">
        <v>976</v>
      </c>
      <c r="B21" s="37" t="s">
        <v>213</v>
      </c>
      <c r="C21" s="8">
        <v>1.7478329713</v>
      </c>
      <c r="D21" s="46" t="str">
        <f t="shared" si="0"/>
        <v>N/A</v>
      </c>
      <c r="E21" s="8">
        <v>1.6604263392</v>
      </c>
      <c r="F21" s="46" t="str">
        <f t="shared" si="1"/>
        <v>N/A</v>
      </c>
      <c r="G21" s="8">
        <v>1.4339012439000001</v>
      </c>
      <c r="H21" s="46" t="str">
        <f t="shared" si="2"/>
        <v>N/A</v>
      </c>
      <c r="I21" s="12">
        <v>-5</v>
      </c>
      <c r="J21" s="12">
        <v>-13.6</v>
      </c>
      <c r="K21" s="47" t="s">
        <v>739</v>
      </c>
      <c r="L21" s="9" t="str">
        <f t="shared" si="3"/>
        <v>Yes</v>
      </c>
    </row>
    <row r="22" spans="1:12" x14ac:dyDescent="0.2">
      <c r="A22" s="3" t="s">
        <v>1718</v>
      </c>
      <c r="B22" s="37" t="s">
        <v>213</v>
      </c>
      <c r="C22" s="38">
        <v>53272</v>
      </c>
      <c r="D22" s="46" t="str">
        <f t="shared" si="0"/>
        <v>N/A</v>
      </c>
      <c r="E22" s="38">
        <v>52944</v>
      </c>
      <c r="F22" s="46" t="str">
        <f t="shared" si="1"/>
        <v>N/A</v>
      </c>
      <c r="G22" s="38">
        <v>53050</v>
      </c>
      <c r="H22" s="46" t="str">
        <f t="shared" si="2"/>
        <v>N/A</v>
      </c>
      <c r="I22" s="12">
        <v>-0.61599999999999999</v>
      </c>
      <c r="J22" s="12">
        <v>0.20019999999999999</v>
      </c>
      <c r="K22" s="47" t="s">
        <v>739</v>
      </c>
      <c r="L22" s="9" t="str">
        <f t="shared" si="3"/>
        <v>Yes</v>
      </c>
    </row>
    <row r="23" spans="1:12" x14ac:dyDescent="0.2">
      <c r="A23" s="3" t="s">
        <v>991</v>
      </c>
      <c r="B23" s="37" t="s">
        <v>213</v>
      </c>
      <c r="C23" s="38">
        <v>14668</v>
      </c>
      <c r="D23" s="46" t="str">
        <f t="shared" si="0"/>
        <v>N/A</v>
      </c>
      <c r="E23" s="38">
        <v>14750</v>
      </c>
      <c r="F23" s="46" t="str">
        <f t="shared" si="1"/>
        <v>N/A</v>
      </c>
      <c r="G23" s="38">
        <v>14304</v>
      </c>
      <c r="H23" s="46" t="str">
        <f t="shared" si="2"/>
        <v>N/A</v>
      </c>
      <c r="I23" s="12">
        <v>0.55900000000000005</v>
      </c>
      <c r="J23" s="12">
        <v>-3.02</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14161</v>
      </c>
      <c r="D25" s="46" t="str">
        <f t="shared" si="0"/>
        <v>N/A</v>
      </c>
      <c r="E25" s="38">
        <v>14937</v>
      </c>
      <c r="F25" s="46" t="str">
        <f t="shared" si="1"/>
        <v>N/A</v>
      </c>
      <c r="G25" s="38">
        <v>15954</v>
      </c>
      <c r="H25" s="46" t="str">
        <f t="shared" si="2"/>
        <v>N/A</v>
      </c>
      <c r="I25" s="12">
        <v>5.48</v>
      </c>
      <c r="J25" s="12">
        <v>6.8090000000000002</v>
      </c>
      <c r="K25" s="47" t="s">
        <v>739</v>
      </c>
      <c r="L25" s="9" t="str">
        <f t="shared" si="3"/>
        <v>Yes</v>
      </c>
    </row>
    <row r="26" spans="1:12" x14ac:dyDescent="0.2">
      <c r="A26" s="3" t="s">
        <v>994</v>
      </c>
      <c r="B26" s="37" t="s">
        <v>213</v>
      </c>
      <c r="C26" s="38">
        <v>24443</v>
      </c>
      <c r="D26" s="46" t="str">
        <f t="shared" si="0"/>
        <v>N/A</v>
      </c>
      <c r="E26" s="38">
        <v>23256</v>
      </c>
      <c r="F26" s="46" t="str">
        <f t="shared" si="1"/>
        <v>N/A</v>
      </c>
      <c r="G26" s="38">
        <v>22792</v>
      </c>
      <c r="H26" s="46" t="str">
        <f t="shared" si="2"/>
        <v>N/A</v>
      </c>
      <c r="I26" s="12">
        <v>-4.8600000000000003</v>
      </c>
      <c r="J26" s="12">
        <v>-2</v>
      </c>
      <c r="K26" s="47" t="s">
        <v>739</v>
      </c>
      <c r="L26" s="9" t="str">
        <f t="shared" si="3"/>
        <v>Yes</v>
      </c>
    </row>
    <row r="27" spans="1:12" x14ac:dyDescent="0.2">
      <c r="A27" s="3" t="s">
        <v>995</v>
      </c>
      <c r="B27" s="37" t="s">
        <v>213</v>
      </c>
      <c r="C27" s="38">
        <v>0</v>
      </c>
      <c r="D27" s="46" t="str">
        <f t="shared" si="0"/>
        <v>N/A</v>
      </c>
      <c r="E27" s="38">
        <v>11</v>
      </c>
      <c r="F27" s="46" t="str">
        <f t="shared" si="1"/>
        <v>N/A</v>
      </c>
      <c r="G27" s="38">
        <v>0</v>
      </c>
      <c r="H27" s="46" t="str">
        <f t="shared" si="2"/>
        <v>N/A</v>
      </c>
      <c r="I27" s="12" t="s">
        <v>1747</v>
      </c>
      <c r="J27" s="12">
        <v>-100</v>
      </c>
      <c r="K27" s="47" t="s">
        <v>739</v>
      </c>
      <c r="L27" s="9" t="str">
        <f t="shared" si="3"/>
        <v>No</v>
      </c>
    </row>
    <row r="28" spans="1:12" x14ac:dyDescent="0.2">
      <c r="A28" s="3" t="s">
        <v>103</v>
      </c>
      <c r="B28" s="37" t="s">
        <v>213</v>
      </c>
      <c r="C28" s="38">
        <v>44628</v>
      </c>
      <c r="D28" s="46" t="str">
        <f t="shared" si="0"/>
        <v>N/A</v>
      </c>
      <c r="E28" s="38">
        <v>46615</v>
      </c>
      <c r="F28" s="46" t="str">
        <f t="shared" si="1"/>
        <v>N/A</v>
      </c>
      <c r="G28" s="38">
        <v>48789</v>
      </c>
      <c r="H28" s="46" t="str">
        <f t="shared" si="2"/>
        <v>N/A</v>
      </c>
      <c r="I28" s="12">
        <v>4.452</v>
      </c>
      <c r="J28" s="12">
        <v>4.6639999999999997</v>
      </c>
      <c r="K28" s="47" t="s">
        <v>739</v>
      </c>
      <c r="L28" s="9" t="str">
        <f t="shared" si="3"/>
        <v>Yes</v>
      </c>
    </row>
    <row r="29" spans="1:12" x14ac:dyDescent="0.2">
      <c r="A29" s="3" t="s">
        <v>996</v>
      </c>
      <c r="B29" s="37" t="s">
        <v>213</v>
      </c>
      <c r="C29" s="38">
        <v>21608</v>
      </c>
      <c r="D29" s="46" t="str">
        <f t="shared" si="0"/>
        <v>N/A</v>
      </c>
      <c r="E29" s="38">
        <v>22492</v>
      </c>
      <c r="F29" s="46" t="str">
        <f t="shared" si="1"/>
        <v>N/A</v>
      </c>
      <c r="G29" s="38">
        <v>22784</v>
      </c>
      <c r="H29" s="46" t="str">
        <f t="shared" si="2"/>
        <v>N/A</v>
      </c>
      <c r="I29" s="12">
        <v>4.0910000000000002</v>
      </c>
      <c r="J29" s="12">
        <v>1.298</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15088</v>
      </c>
      <c r="D31" s="46" t="str">
        <f t="shared" si="0"/>
        <v>N/A</v>
      </c>
      <c r="E31" s="38">
        <v>16819</v>
      </c>
      <c r="F31" s="46" t="str">
        <f t="shared" si="1"/>
        <v>N/A</v>
      </c>
      <c r="G31" s="38">
        <v>18603</v>
      </c>
      <c r="H31" s="46" t="str">
        <f t="shared" si="2"/>
        <v>N/A</v>
      </c>
      <c r="I31" s="12">
        <v>11.47</v>
      </c>
      <c r="J31" s="12">
        <v>10.61</v>
      </c>
      <c r="K31" s="47" t="s">
        <v>739</v>
      </c>
      <c r="L31" s="9" t="str">
        <f t="shared" si="3"/>
        <v>Yes</v>
      </c>
    </row>
    <row r="32" spans="1:12" x14ac:dyDescent="0.2">
      <c r="A32" s="3" t="s">
        <v>999</v>
      </c>
      <c r="B32" s="37" t="s">
        <v>213</v>
      </c>
      <c r="C32" s="38">
        <v>7926</v>
      </c>
      <c r="D32" s="46" t="str">
        <f t="shared" si="0"/>
        <v>N/A</v>
      </c>
      <c r="E32" s="38">
        <v>7296</v>
      </c>
      <c r="F32" s="46" t="str">
        <f t="shared" si="1"/>
        <v>N/A</v>
      </c>
      <c r="G32" s="38">
        <v>7397</v>
      </c>
      <c r="H32" s="46" t="str">
        <f t="shared" si="2"/>
        <v>N/A</v>
      </c>
      <c r="I32" s="12">
        <v>-7.95</v>
      </c>
      <c r="J32" s="12">
        <v>1.3839999999999999</v>
      </c>
      <c r="K32" s="47" t="s">
        <v>739</v>
      </c>
      <c r="L32" s="9" t="str">
        <f t="shared" si="3"/>
        <v>Yes</v>
      </c>
    </row>
    <row r="33" spans="1:12" x14ac:dyDescent="0.2">
      <c r="A33" s="3" t="s">
        <v>1000</v>
      </c>
      <c r="B33" s="37" t="s">
        <v>213</v>
      </c>
      <c r="C33" s="38">
        <v>11</v>
      </c>
      <c r="D33" s="46" t="str">
        <f t="shared" si="0"/>
        <v>N/A</v>
      </c>
      <c r="E33" s="38">
        <v>11</v>
      </c>
      <c r="F33" s="46" t="str">
        <f t="shared" si="1"/>
        <v>N/A</v>
      </c>
      <c r="G33" s="38">
        <v>11</v>
      </c>
      <c r="H33" s="46" t="str">
        <f t="shared" si="2"/>
        <v>N/A</v>
      </c>
      <c r="I33" s="12">
        <v>33.33</v>
      </c>
      <c r="J33" s="12">
        <v>-37.5</v>
      </c>
      <c r="K33" s="47" t="s">
        <v>739</v>
      </c>
      <c r="L33" s="9" t="str">
        <f t="shared" si="3"/>
        <v>No</v>
      </c>
    </row>
    <row r="34" spans="1:12" x14ac:dyDescent="0.2">
      <c r="A34" s="48" t="s">
        <v>84</v>
      </c>
      <c r="B34" s="37" t="s">
        <v>213</v>
      </c>
      <c r="C34" s="49">
        <v>1111016083</v>
      </c>
      <c r="D34" s="46" t="str">
        <f t="shared" si="0"/>
        <v>N/A</v>
      </c>
      <c r="E34" s="49">
        <v>1062299019</v>
      </c>
      <c r="F34" s="46" t="str">
        <f t="shared" si="1"/>
        <v>N/A</v>
      </c>
      <c r="G34" s="49">
        <v>1048791505</v>
      </c>
      <c r="H34" s="46" t="str">
        <f t="shared" si="2"/>
        <v>N/A</v>
      </c>
      <c r="I34" s="12">
        <v>-4.38</v>
      </c>
      <c r="J34" s="12">
        <v>-1.27</v>
      </c>
      <c r="K34" s="47" t="s">
        <v>739</v>
      </c>
      <c r="L34" s="9" t="str">
        <f t="shared" si="3"/>
        <v>Yes</v>
      </c>
    </row>
    <row r="35" spans="1:12" x14ac:dyDescent="0.2">
      <c r="A35" s="48" t="s">
        <v>1424</v>
      </c>
      <c r="B35" s="37" t="s">
        <v>213</v>
      </c>
      <c r="C35" s="49">
        <v>11276.832413</v>
      </c>
      <c r="D35" s="46" t="str">
        <f t="shared" si="0"/>
        <v>N/A</v>
      </c>
      <c r="E35" s="49">
        <v>10606.550037000001</v>
      </c>
      <c r="F35" s="46" t="str">
        <f t="shared" si="1"/>
        <v>N/A</v>
      </c>
      <c r="G35" s="49">
        <v>10216.463612</v>
      </c>
      <c r="H35" s="46" t="str">
        <f t="shared" si="2"/>
        <v>N/A</v>
      </c>
      <c r="I35" s="12">
        <v>-5.94</v>
      </c>
      <c r="J35" s="12">
        <v>-3.68</v>
      </c>
      <c r="K35" s="47" t="s">
        <v>739</v>
      </c>
      <c r="L35" s="9" t="str">
        <f t="shared" si="3"/>
        <v>Yes</v>
      </c>
    </row>
    <row r="36" spans="1:12" x14ac:dyDescent="0.2">
      <c r="A36" s="48" t="s">
        <v>1425</v>
      </c>
      <c r="B36" s="37" t="s">
        <v>213</v>
      </c>
      <c r="C36" s="49">
        <v>12192.7556</v>
      </c>
      <c r="D36" s="46" t="str">
        <f t="shared" si="0"/>
        <v>N/A</v>
      </c>
      <c r="E36" s="49">
        <v>11413.243145</v>
      </c>
      <c r="F36" s="46" t="str">
        <f t="shared" si="1"/>
        <v>N/A</v>
      </c>
      <c r="G36" s="49">
        <v>11000.424843000001</v>
      </c>
      <c r="H36" s="46" t="str">
        <f t="shared" si="2"/>
        <v>N/A</v>
      </c>
      <c r="I36" s="12">
        <v>-6.39</v>
      </c>
      <c r="J36" s="12">
        <v>-3.62</v>
      </c>
      <c r="K36" s="47" t="s">
        <v>739</v>
      </c>
      <c r="L36" s="9" t="str">
        <f t="shared" si="3"/>
        <v>Yes</v>
      </c>
    </row>
    <row r="37" spans="1:12" x14ac:dyDescent="0.2">
      <c r="A37" s="4" t="s">
        <v>107</v>
      </c>
      <c r="B37" s="37" t="s">
        <v>213</v>
      </c>
      <c r="C37" s="49">
        <v>13389072</v>
      </c>
      <c r="D37" s="46" t="str">
        <f t="shared" si="0"/>
        <v>N/A</v>
      </c>
      <c r="E37" s="49">
        <v>13625731</v>
      </c>
      <c r="F37" s="46" t="str">
        <f t="shared" si="1"/>
        <v>N/A</v>
      </c>
      <c r="G37" s="49">
        <v>14374548</v>
      </c>
      <c r="H37" s="46" t="str">
        <f t="shared" si="2"/>
        <v>N/A</v>
      </c>
      <c r="I37" s="12">
        <v>1.768</v>
      </c>
      <c r="J37" s="12">
        <v>5.4960000000000004</v>
      </c>
      <c r="K37" s="47" t="s">
        <v>739</v>
      </c>
      <c r="L37" s="9" t="str">
        <f t="shared" si="3"/>
        <v>Yes</v>
      </c>
    </row>
    <row r="38" spans="1:12" x14ac:dyDescent="0.2">
      <c r="A38" s="48" t="s">
        <v>158</v>
      </c>
      <c r="B38" s="50" t="s">
        <v>217</v>
      </c>
      <c r="C38" s="1">
        <v>0</v>
      </c>
      <c r="D38" s="46" t="str">
        <f>IF($B38="N/A","N/A",IF(C38&gt;0,"No",IF(C38&lt;0,"No","Yes")))</f>
        <v>Yes</v>
      </c>
      <c r="E38" s="1">
        <v>11</v>
      </c>
      <c r="F38" s="46" t="str">
        <f>IF($B38="N/A","N/A",IF(E38&gt;0,"No",IF(E38&lt;0,"No","Yes")))</f>
        <v>No</v>
      </c>
      <c r="G38" s="1">
        <v>11</v>
      </c>
      <c r="H38" s="46" t="str">
        <f>IF($B38="N/A","N/A",IF(G38&gt;0,"No",IF(G38&lt;0,"No","Yes")))</f>
        <v>No</v>
      </c>
      <c r="I38" s="12" t="s">
        <v>1747</v>
      </c>
      <c r="J38" s="12">
        <v>600</v>
      </c>
      <c r="K38" s="47" t="s">
        <v>739</v>
      </c>
      <c r="L38" s="9" t="str">
        <f t="shared" si="3"/>
        <v>No</v>
      </c>
    </row>
    <row r="39" spans="1:12" x14ac:dyDescent="0.2">
      <c r="A39" s="48" t="s">
        <v>156</v>
      </c>
      <c r="B39" s="37" t="s">
        <v>213</v>
      </c>
      <c r="C39" s="49">
        <v>0</v>
      </c>
      <c r="D39" s="46" t="str">
        <f t="shared" ref="D39:D40" si="4">IF($B39="N/A","N/A",IF(C39&gt;10,"No",IF(C39&lt;-10,"No","Yes")))</f>
        <v>N/A</v>
      </c>
      <c r="E39" s="49">
        <v>177</v>
      </c>
      <c r="F39" s="46" t="str">
        <f t="shared" ref="F39:F40" si="5">IF($B39="N/A","N/A",IF(E39&gt;10,"No",IF(E39&lt;-10,"No","Yes")))</f>
        <v>N/A</v>
      </c>
      <c r="G39" s="49">
        <v>5499</v>
      </c>
      <c r="H39" s="46" t="str">
        <f t="shared" ref="H39:H40" si="6">IF($B39="N/A","N/A",IF(G39&gt;10,"No",IF(G39&lt;-10,"No","Yes")))</f>
        <v>N/A</v>
      </c>
      <c r="I39" s="12" t="s">
        <v>1747</v>
      </c>
      <c r="J39" s="12">
        <v>3007</v>
      </c>
      <c r="K39" s="47" t="s">
        <v>739</v>
      </c>
      <c r="L39" s="9" t="str">
        <f t="shared" si="3"/>
        <v>No</v>
      </c>
    </row>
    <row r="40" spans="1:12" x14ac:dyDescent="0.2">
      <c r="A40" s="48" t="s">
        <v>1304</v>
      </c>
      <c r="B40" s="37" t="s">
        <v>213</v>
      </c>
      <c r="C40" s="49" t="s">
        <v>1747</v>
      </c>
      <c r="D40" s="46" t="str">
        <f t="shared" si="4"/>
        <v>N/A</v>
      </c>
      <c r="E40" s="49">
        <v>177</v>
      </c>
      <c r="F40" s="46" t="str">
        <f t="shared" si="5"/>
        <v>N/A</v>
      </c>
      <c r="G40" s="49">
        <v>785.57142856999997</v>
      </c>
      <c r="H40" s="46" t="str">
        <f t="shared" si="6"/>
        <v>N/A</v>
      </c>
      <c r="I40" s="12" t="s">
        <v>1747</v>
      </c>
      <c r="J40" s="12">
        <v>343.8</v>
      </c>
      <c r="K40" s="47" t="s">
        <v>739</v>
      </c>
      <c r="L40" s="9" t="str">
        <f>IF(J40="Div by 0", "N/A", IF(OR(J40="N/A",K40="N/A"),"N/A", IF(J40&gt;VALUE(MID(K40,1,2)), "No", IF(J40&lt;-1*VALUE(MID(K40,1,2)), "No", "Yes"))))</f>
        <v>No</v>
      </c>
    </row>
    <row r="41" spans="1:12" x14ac:dyDescent="0.2">
      <c r="A41" s="3" t="s">
        <v>1426</v>
      </c>
      <c r="B41" s="37" t="s">
        <v>213</v>
      </c>
      <c r="C41" s="49">
        <v>11503.015862</v>
      </c>
      <c r="D41" s="46" t="str">
        <f t="shared" ref="D41:D52" si="7">IF($B41="N/A","N/A",IF(C41&gt;10,"No",IF(C41&lt;-10,"No","Yes")))</f>
        <v>N/A</v>
      </c>
      <c r="E41" s="49">
        <v>10898.197378000001</v>
      </c>
      <c r="F41" s="46" t="str">
        <f t="shared" ref="F41:F52" si="8">IF($B41="N/A","N/A",IF(E41&gt;10,"No",IF(E41&lt;-10,"No","Yes")))</f>
        <v>N/A</v>
      </c>
      <c r="G41" s="49">
        <v>10589.13623</v>
      </c>
      <c r="H41" s="46" t="str">
        <f t="shared" ref="H41:H52" si="9">IF($B41="N/A","N/A",IF(G41&gt;10,"No",IF(G41&lt;-10,"No","Yes")))</f>
        <v>N/A</v>
      </c>
      <c r="I41" s="12">
        <v>-5.26</v>
      </c>
      <c r="J41" s="12">
        <v>-2.84</v>
      </c>
      <c r="K41" s="47" t="s">
        <v>739</v>
      </c>
      <c r="L41" s="9" t="str">
        <f t="shared" ref="L41:L52" si="10">IF(J41="Div by 0", "N/A", IF(K41="N/A","N/A", IF(J41&gt;VALUE(MID(K41,1,2)), "No", IF(J41&lt;-1*VALUE(MID(K41,1,2)), "No", "Yes"))))</f>
        <v>Yes</v>
      </c>
    </row>
    <row r="42" spans="1:12" x14ac:dyDescent="0.2">
      <c r="A42" s="3" t="s">
        <v>1427</v>
      </c>
      <c r="B42" s="37" t="s">
        <v>213</v>
      </c>
      <c r="C42" s="49">
        <v>2260.9899099999998</v>
      </c>
      <c r="D42" s="46" t="str">
        <f t="shared" si="7"/>
        <v>N/A</v>
      </c>
      <c r="E42" s="49">
        <v>2056.7856271000001</v>
      </c>
      <c r="F42" s="46" t="str">
        <f t="shared" si="8"/>
        <v>N/A</v>
      </c>
      <c r="G42" s="49">
        <v>1954.2347595000001</v>
      </c>
      <c r="H42" s="46" t="str">
        <f t="shared" si="9"/>
        <v>N/A</v>
      </c>
      <c r="I42" s="12">
        <v>-9.0299999999999994</v>
      </c>
      <c r="J42" s="12">
        <v>-4.99</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3791.9049501999998</v>
      </c>
      <c r="D44" s="46" t="str">
        <f t="shared" si="7"/>
        <v>N/A</v>
      </c>
      <c r="E44" s="49">
        <v>3540.2274217999998</v>
      </c>
      <c r="F44" s="46" t="str">
        <f t="shared" si="8"/>
        <v>N/A</v>
      </c>
      <c r="G44" s="49">
        <v>3415.4672808999999</v>
      </c>
      <c r="H44" s="46" t="str">
        <f t="shared" si="9"/>
        <v>N/A</v>
      </c>
      <c r="I44" s="12">
        <v>-6.64</v>
      </c>
      <c r="J44" s="12">
        <v>-3.52</v>
      </c>
      <c r="K44" s="47" t="s">
        <v>739</v>
      </c>
      <c r="L44" s="9" t="str">
        <f t="shared" si="10"/>
        <v>Yes</v>
      </c>
    </row>
    <row r="45" spans="1:12" x14ac:dyDescent="0.2">
      <c r="A45" s="3" t="s">
        <v>1430</v>
      </c>
      <c r="B45" s="37" t="s">
        <v>213</v>
      </c>
      <c r="C45" s="49">
        <v>21516.478951000001</v>
      </c>
      <c r="D45" s="46" t="str">
        <f t="shared" si="7"/>
        <v>N/A</v>
      </c>
      <c r="E45" s="49">
        <v>21232.206612999998</v>
      </c>
      <c r="F45" s="46" t="str">
        <f t="shared" si="8"/>
        <v>N/A</v>
      </c>
      <c r="G45" s="49">
        <v>21029.744558999999</v>
      </c>
      <c r="H45" s="46" t="str">
        <f t="shared" si="9"/>
        <v>N/A</v>
      </c>
      <c r="I45" s="12">
        <v>-1.32</v>
      </c>
      <c r="J45" s="12">
        <v>-0.95399999999999996</v>
      </c>
      <c r="K45" s="47" t="s">
        <v>739</v>
      </c>
      <c r="L45" s="9" t="str">
        <f t="shared" si="10"/>
        <v>Yes</v>
      </c>
    </row>
    <row r="46" spans="1:12" x14ac:dyDescent="0.2">
      <c r="A46" s="3" t="s">
        <v>1431</v>
      </c>
      <c r="B46" s="37" t="s">
        <v>213</v>
      </c>
      <c r="C46" s="49" t="s">
        <v>1747</v>
      </c>
      <c r="D46" s="46" t="str">
        <f t="shared" si="7"/>
        <v>N/A</v>
      </c>
      <c r="E46" s="49">
        <v>0</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11081.002195999999</v>
      </c>
      <c r="D47" s="46" t="str">
        <f t="shared" si="7"/>
        <v>N/A</v>
      </c>
      <c r="E47" s="49">
        <v>10328.996911</v>
      </c>
      <c r="F47" s="46" t="str">
        <f t="shared" si="8"/>
        <v>N/A</v>
      </c>
      <c r="G47" s="49">
        <v>9895.9162311</v>
      </c>
      <c r="H47" s="46" t="str">
        <f t="shared" si="9"/>
        <v>N/A</v>
      </c>
      <c r="I47" s="12">
        <v>-6.79</v>
      </c>
      <c r="J47" s="12">
        <v>-4.1900000000000004</v>
      </c>
      <c r="K47" s="47" t="s">
        <v>739</v>
      </c>
      <c r="L47" s="9" t="str">
        <f t="shared" si="10"/>
        <v>Yes</v>
      </c>
    </row>
    <row r="48" spans="1:12" x14ac:dyDescent="0.2">
      <c r="A48" s="3" t="s">
        <v>1433</v>
      </c>
      <c r="B48" s="50" t="s">
        <v>213</v>
      </c>
      <c r="C48" s="14">
        <v>6984.9198907999998</v>
      </c>
      <c r="D48" s="11" t="str">
        <f t="shared" si="7"/>
        <v>N/A</v>
      </c>
      <c r="E48" s="14">
        <v>6378.3911613</v>
      </c>
      <c r="F48" s="11" t="str">
        <f t="shared" si="8"/>
        <v>N/A</v>
      </c>
      <c r="G48" s="14">
        <v>5913.6760007000003</v>
      </c>
      <c r="H48" s="11" t="str">
        <f t="shared" si="9"/>
        <v>N/A</v>
      </c>
      <c r="I48" s="59">
        <v>-8.68</v>
      </c>
      <c r="J48" s="59">
        <v>-7.29</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6096.6271871999998</v>
      </c>
      <c r="D50" s="11" t="str">
        <f t="shared" si="7"/>
        <v>N/A</v>
      </c>
      <c r="E50" s="14">
        <v>5479.4742850000002</v>
      </c>
      <c r="F50" s="11" t="str">
        <f t="shared" si="8"/>
        <v>N/A</v>
      </c>
      <c r="G50" s="14">
        <v>5316.1647045999998</v>
      </c>
      <c r="H50" s="11" t="str">
        <f t="shared" si="9"/>
        <v>N/A</v>
      </c>
      <c r="I50" s="59">
        <v>-10.1</v>
      </c>
      <c r="J50" s="59">
        <v>-2.98</v>
      </c>
      <c r="K50" s="50" t="s">
        <v>739</v>
      </c>
      <c r="L50" s="9" t="str">
        <f t="shared" si="10"/>
        <v>Yes</v>
      </c>
    </row>
    <row r="51" spans="1:12" x14ac:dyDescent="0.2">
      <c r="A51" s="3" t="s">
        <v>1436</v>
      </c>
      <c r="B51" s="50" t="s">
        <v>213</v>
      </c>
      <c r="C51" s="14">
        <v>31733.663008</v>
      </c>
      <c r="D51" s="11" t="str">
        <f t="shared" si="7"/>
        <v>N/A</v>
      </c>
      <c r="E51" s="14">
        <v>33689.137609999998</v>
      </c>
      <c r="F51" s="11" t="str">
        <f t="shared" si="8"/>
        <v>N/A</v>
      </c>
      <c r="G51" s="14">
        <v>33683.584290999999</v>
      </c>
      <c r="H51" s="11" t="str">
        <f t="shared" si="9"/>
        <v>N/A</v>
      </c>
      <c r="I51" s="59">
        <v>6.1619999999999999</v>
      </c>
      <c r="J51" s="59">
        <v>-1.6E-2</v>
      </c>
      <c r="K51" s="50" t="s">
        <v>739</v>
      </c>
      <c r="L51" s="9" t="str">
        <f t="shared" si="10"/>
        <v>Yes</v>
      </c>
    </row>
    <row r="52" spans="1:12" x14ac:dyDescent="0.2">
      <c r="A52" s="3" t="s">
        <v>1437</v>
      </c>
      <c r="B52" s="50" t="s">
        <v>213</v>
      </c>
      <c r="C52" s="14">
        <v>14315.5</v>
      </c>
      <c r="D52" s="11" t="str">
        <f t="shared" si="7"/>
        <v>N/A</v>
      </c>
      <c r="E52" s="14">
        <v>8523.875</v>
      </c>
      <c r="F52" s="11" t="str">
        <f t="shared" si="8"/>
        <v>N/A</v>
      </c>
      <c r="G52" s="14">
        <v>4115.6000000000004</v>
      </c>
      <c r="H52" s="11" t="str">
        <f t="shared" si="9"/>
        <v>N/A</v>
      </c>
      <c r="I52" s="59">
        <v>-40.5</v>
      </c>
      <c r="J52" s="59">
        <v>-51.7</v>
      </c>
      <c r="K52" s="50" t="s">
        <v>739</v>
      </c>
      <c r="L52" s="9" t="str">
        <f t="shared" si="10"/>
        <v>No</v>
      </c>
    </row>
    <row r="53" spans="1:12" x14ac:dyDescent="0.2">
      <c r="A53" s="48" t="s">
        <v>1611</v>
      </c>
      <c r="B53" s="37" t="s">
        <v>213</v>
      </c>
      <c r="C53" s="49">
        <v>53657299</v>
      </c>
      <c r="D53" s="46" t="str">
        <f t="shared" ref="D53:D122" si="11">IF($B53="N/A","N/A",IF(C53&gt;10,"No",IF(C53&lt;-10,"No","Yes")))</f>
        <v>N/A</v>
      </c>
      <c r="E53" s="49">
        <v>43170350</v>
      </c>
      <c r="F53" s="46" t="str">
        <f t="shared" ref="F53:F122" si="12">IF($B53="N/A","N/A",IF(E53&gt;10,"No",IF(E53&lt;-10,"No","Yes")))</f>
        <v>N/A</v>
      </c>
      <c r="G53" s="49">
        <v>44012416</v>
      </c>
      <c r="H53" s="46" t="str">
        <f t="shared" ref="H53:H122" si="13">IF($B53="N/A","N/A",IF(G53&gt;10,"No",IF(G53&lt;-10,"No","Yes")))</f>
        <v>N/A</v>
      </c>
      <c r="I53" s="12">
        <v>-19.5</v>
      </c>
      <c r="J53" s="12">
        <v>1.9510000000000001</v>
      </c>
      <c r="K53" s="47" t="s">
        <v>739</v>
      </c>
      <c r="L53" s="9" t="str">
        <f t="shared" ref="L53:L113" si="14">IF(J53="Div by 0", "N/A", IF(K53="N/A","N/A", IF(J53&gt;VALUE(MID(K53,1,2)), "No", IF(J53&lt;-1*VALUE(MID(K53,1,2)), "No", "Yes"))))</f>
        <v>Yes</v>
      </c>
    </row>
    <row r="54" spans="1:12" x14ac:dyDescent="0.2">
      <c r="A54" s="48" t="s">
        <v>598</v>
      </c>
      <c r="B54" s="37" t="s">
        <v>213</v>
      </c>
      <c r="C54" s="38">
        <v>24483</v>
      </c>
      <c r="D54" s="46" t="str">
        <f t="shared" si="11"/>
        <v>N/A</v>
      </c>
      <c r="E54" s="38">
        <v>24656</v>
      </c>
      <c r="F54" s="46" t="str">
        <f t="shared" si="12"/>
        <v>N/A</v>
      </c>
      <c r="G54" s="38">
        <v>24988</v>
      </c>
      <c r="H54" s="46" t="str">
        <f t="shared" si="13"/>
        <v>N/A</v>
      </c>
      <c r="I54" s="12">
        <v>0.70660000000000001</v>
      </c>
      <c r="J54" s="12">
        <v>1.347</v>
      </c>
      <c r="K54" s="47" t="s">
        <v>739</v>
      </c>
      <c r="L54" s="9" t="str">
        <f t="shared" si="14"/>
        <v>Yes</v>
      </c>
    </row>
    <row r="55" spans="1:12" x14ac:dyDescent="0.2">
      <c r="A55" s="48" t="s">
        <v>1438</v>
      </c>
      <c r="B55" s="37" t="s">
        <v>213</v>
      </c>
      <c r="C55" s="49">
        <v>2191.6145489</v>
      </c>
      <c r="D55" s="46" t="str">
        <f t="shared" si="11"/>
        <v>N/A</v>
      </c>
      <c r="E55" s="49">
        <v>1750.9064731000001</v>
      </c>
      <c r="F55" s="46" t="str">
        <f t="shared" si="12"/>
        <v>N/A</v>
      </c>
      <c r="G55" s="49">
        <v>1761.3420842</v>
      </c>
      <c r="H55" s="46" t="str">
        <f t="shared" si="13"/>
        <v>N/A</v>
      </c>
      <c r="I55" s="12">
        <v>-20.100000000000001</v>
      </c>
      <c r="J55" s="12">
        <v>0.59599999999999997</v>
      </c>
      <c r="K55" s="47" t="s">
        <v>739</v>
      </c>
      <c r="L55" s="9" t="str">
        <f t="shared" si="14"/>
        <v>Yes</v>
      </c>
    </row>
    <row r="56" spans="1:12" x14ac:dyDescent="0.2">
      <c r="A56" s="48" t="s">
        <v>1439</v>
      </c>
      <c r="B56" s="37" t="s">
        <v>213</v>
      </c>
      <c r="C56" s="38">
        <v>0.56859861950000001</v>
      </c>
      <c r="D56" s="46" t="str">
        <f t="shared" si="11"/>
        <v>N/A</v>
      </c>
      <c r="E56" s="38">
        <v>0.64300778719999996</v>
      </c>
      <c r="F56" s="46" t="str">
        <f t="shared" si="12"/>
        <v>N/A</v>
      </c>
      <c r="G56" s="38">
        <v>0.67100208100000003</v>
      </c>
      <c r="H56" s="46" t="str">
        <f t="shared" si="13"/>
        <v>N/A</v>
      </c>
      <c r="I56" s="12">
        <v>13.09</v>
      </c>
      <c r="J56" s="12">
        <v>4.3540000000000001</v>
      </c>
      <c r="K56" s="47" t="s">
        <v>739</v>
      </c>
      <c r="L56" s="9" t="str">
        <f t="shared" si="14"/>
        <v>Yes</v>
      </c>
    </row>
    <row r="57" spans="1:12" ht="25.5" x14ac:dyDescent="0.2">
      <c r="A57" s="48" t="s">
        <v>599</v>
      </c>
      <c r="B57" s="37" t="s">
        <v>213</v>
      </c>
      <c r="C57" s="49">
        <v>355433</v>
      </c>
      <c r="D57" s="46" t="str">
        <f t="shared" si="11"/>
        <v>N/A</v>
      </c>
      <c r="E57" s="49">
        <v>395742</v>
      </c>
      <c r="F57" s="46" t="str">
        <f t="shared" si="12"/>
        <v>N/A</v>
      </c>
      <c r="G57" s="49">
        <v>235621</v>
      </c>
      <c r="H57" s="46" t="str">
        <f t="shared" si="13"/>
        <v>N/A</v>
      </c>
      <c r="I57" s="12">
        <v>11.34</v>
      </c>
      <c r="J57" s="12">
        <v>-40.5</v>
      </c>
      <c r="K57" s="47" t="s">
        <v>739</v>
      </c>
      <c r="L57" s="9" t="str">
        <f t="shared" si="14"/>
        <v>No</v>
      </c>
    </row>
    <row r="58" spans="1:12" x14ac:dyDescent="0.2">
      <c r="A58" s="48" t="s">
        <v>600</v>
      </c>
      <c r="B58" s="37" t="s">
        <v>213</v>
      </c>
      <c r="C58" s="38">
        <v>162</v>
      </c>
      <c r="D58" s="46" t="str">
        <f t="shared" si="11"/>
        <v>N/A</v>
      </c>
      <c r="E58" s="38">
        <v>172</v>
      </c>
      <c r="F58" s="46" t="str">
        <f t="shared" si="12"/>
        <v>N/A</v>
      </c>
      <c r="G58" s="38">
        <v>141</v>
      </c>
      <c r="H58" s="46" t="str">
        <f t="shared" si="13"/>
        <v>N/A</v>
      </c>
      <c r="I58" s="12">
        <v>6.173</v>
      </c>
      <c r="J58" s="12">
        <v>-18</v>
      </c>
      <c r="K58" s="47" t="s">
        <v>739</v>
      </c>
      <c r="L58" s="9" t="str">
        <f t="shared" si="14"/>
        <v>Yes</v>
      </c>
    </row>
    <row r="59" spans="1:12" x14ac:dyDescent="0.2">
      <c r="A59" s="48" t="s">
        <v>1440</v>
      </c>
      <c r="B59" s="37" t="s">
        <v>213</v>
      </c>
      <c r="C59" s="49">
        <v>2194.0308642</v>
      </c>
      <c r="D59" s="46" t="str">
        <f t="shared" si="11"/>
        <v>N/A</v>
      </c>
      <c r="E59" s="49">
        <v>2300.8255813999999</v>
      </c>
      <c r="F59" s="46" t="str">
        <f t="shared" si="12"/>
        <v>N/A</v>
      </c>
      <c r="G59" s="49">
        <v>1671.0709220000001</v>
      </c>
      <c r="H59" s="46" t="str">
        <f t="shared" si="13"/>
        <v>N/A</v>
      </c>
      <c r="I59" s="12">
        <v>4.8680000000000003</v>
      </c>
      <c r="J59" s="12">
        <v>-27.4</v>
      </c>
      <c r="K59" s="47" t="s">
        <v>739</v>
      </c>
      <c r="L59" s="9" t="str">
        <f t="shared" si="14"/>
        <v>Yes</v>
      </c>
    </row>
    <row r="60" spans="1:12" ht="25.5" x14ac:dyDescent="0.2">
      <c r="A60" s="48" t="s">
        <v>601</v>
      </c>
      <c r="B60" s="37" t="s">
        <v>213</v>
      </c>
      <c r="C60" s="49">
        <v>86204</v>
      </c>
      <c r="D60" s="46" t="str">
        <f t="shared" si="11"/>
        <v>N/A</v>
      </c>
      <c r="E60" s="49">
        <v>131310</v>
      </c>
      <c r="F60" s="46" t="str">
        <f t="shared" si="12"/>
        <v>N/A</v>
      </c>
      <c r="G60" s="49">
        <v>51724</v>
      </c>
      <c r="H60" s="46" t="str">
        <f t="shared" si="13"/>
        <v>N/A</v>
      </c>
      <c r="I60" s="12">
        <v>52.32</v>
      </c>
      <c r="J60" s="12">
        <v>-60.6</v>
      </c>
      <c r="K60" s="47" t="s">
        <v>739</v>
      </c>
      <c r="L60" s="9" t="str">
        <f t="shared" si="14"/>
        <v>No</v>
      </c>
    </row>
    <row r="61" spans="1:12" x14ac:dyDescent="0.2">
      <c r="A61" s="4" t="s">
        <v>602</v>
      </c>
      <c r="B61" s="50" t="s">
        <v>213</v>
      </c>
      <c r="C61" s="1">
        <v>14</v>
      </c>
      <c r="D61" s="11" t="str">
        <f t="shared" si="11"/>
        <v>N/A</v>
      </c>
      <c r="E61" s="1">
        <v>21</v>
      </c>
      <c r="F61" s="11" t="str">
        <f t="shared" si="12"/>
        <v>N/A</v>
      </c>
      <c r="G61" s="1">
        <v>18</v>
      </c>
      <c r="H61" s="11" t="str">
        <f t="shared" si="13"/>
        <v>N/A</v>
      </c>
      <c r="I61" s="59">
        <v>50</v>
      </c>
      <c r="J61" s="59">
        <v>-14.3</v>
      </c>
      <c r="K61" s="50" t="s">
        <v>739</v>
      </c>
      <c r="L61" s="9" t="str">
        <f t="shared" si="14"/>
        <v>Yes</v>
      </c>
    </row>
    <row r="62" spans="1:12" ht="25.5" x14ac:dyDescent="0.2">
      <c r="A62" s="4" t="s">
        <v>1441</v>
      </c>
      <c r="B62" s="50" t="s">
        <v>213</v>
      </c>
      <c r="C62" s="14">
        <v>6157.4285713999998</v>
      </c>
      <c r="D62" s="11" t="str">
        <f t="shared" si="11"/>
        <v>N/A</v>
      </c>
      <c r="E62" s="14">
        <v>6252.8571429000003</v>
      </c>
      <c r="F62" s="11" t="str">
        <f t="shared" si="12"/>
        <v>N/A</v>
      </c>
      <c r="G62" s="14">
        <v>2873.5555555999999</v>
      </c>
      <c r="H62" s="11" t="str">
        <f t="shared" si="13"/>
        <v>N/A</v>
      </c>
      <c r="I62" s="59">
        <v>1.55</v>
      </c>
      <c r="J62" s="59">
        <v>-54</v>
      </c>
      <c r="K62" s="50" t="s">
        <v>739</v>
      </c>
      <c r="L62" s="9" t="str">
        <f t="shared" si="14"/>
        <v>No</v>
      </c>
    </row>
    <row r="63" spans="1:12" x14ac:dyDescent="0.2">
      <c r="A63" s="4" t="s">
        <v>603</v>
      </c>
      <c r="B63" s="50" t="s">
        <v>213</v>
      </c>
      <c r="C63" s="14">
        <v>80881737</v>
      </c>
      <c r="D63" s="11" t="str">
        <f t="shared" si="11"/>
        <v>N/A</v>
      </c>
      <c r="E63" s="14">
        <v>77975395</v>
      </c>
      <c r="F63" s="11" t="str">
        <f t="shared" si="12"/>
        <v>N/A</v>
      </c>
      <c r="G63" s="14">
        <v>78895032</v>
      </c>
      <c r="H63" s="11" t="str">
        <f t="shared" si="13"/>
        <v>N/A</v>
      </c>
      <c r="I63" s="59">
        <v>-3.59</v>
      </c>
      <c r="J63" s="59">
        <v>1.179</v>
      </c>
      <c r="K63" s="50" t="s">
        <v>739</v>
      </c>
      <c r="L63" s="9" t="str">
        <f t="shared" si="14"/>
        <v>Yes</v>
      </c>
    </row>
    <row r="64" spans="1:12" x14ac:dyDescent="0.2">
      <c r="A64" s="4" t="s">
        <v>604</v>
      </c>
      <c r="B64" s="50" t="s">
        <v>213</v>
      </c>
      <c r="C64" s="1">
        <v>1243</v>
      </c>
      <c r="D64" s="11" t="str">
        <f t="shared" si="11"/>
        <v>N/A</v>
      </c>
      <c r="E64" s="1">
        <v>1219</v>
      </c>
      <c r="F64" s="11" t="str">
        <f t="shared" si="12"/>
        <v>N/A</v>
      </c>
      <c r="G64" s="1">
        <v>1215</v>
      </c>
      <c r="H64" s="11" t="str">
        <f t="shared" si="13"/>
        <v>N/A</v>
      </c>
      <c r="I64" s="59">
        <v>-1.93</v>
      </c>
      <c r="J64" s="59">
        <v>-0.32800000000000001</v>
      </c>
      <c r="K64" s="50" t="s">
        <v>739</v>
      </c>
      <c r="L64" s="9" t="str">
        <f t="shared" si="14"/>
        <v>Yes</v>
      </c>
    </row>
    <row r="65" spans="1:12" x14ac:dyDescent="0.2">
      <c r="A65" s="4" t="s">
        <v>1442</v>
      </c>
      <c r="B65" s="50" t="s">
        <v>213</v>
      </c>
      <c r="C65" s="14">
        <v>65069.78037</v>
      </c>
      <c r="D65" s="11" t="str">
        <f t="shared" si="11"/>
        <v>N/A</v>
      </c>
      <c r="E65" s="14">
        <v>63966.689910000001</v>
      </c>
      <c r="F65" s="11" t="str">
        <f t="shared" si="12"/>
        <v>N/A</v>
      </c>
      <c r="G65" s="14">
        <v>64934.182716000003</v>
      </c>
      <c r="H65" s="11" t="str">
        <f t="shared" si="13"/>
        <v>N/A</v>
      </c>
      <c r="I65" s="59">
        <v>-1.7</v>
      </c>
      <c r="J65" s="59">
        <v>1.512</v>
      </c>
      <c r="K65" s="50" t="s">
        <v>739</v>
      </c>
      <c r="L65" s="9" t="str">
        <f t="shared" si="14"/>
        <v>Yes</v>
      </c>
    </row>
    <row r="66" spans="1:12" x14ac:dyDescent="0.2">
      <c r="A66" s="4" t="s">
        <v>605</v>
      </c>
      <c r="B66" s="50" t="s">
        <v>213</v>
      </c>
      <c r="C66" s="14">
        <v>447014490</v>
      </c>
      <c r="D66" s="11" t="str">
        <f t="shared" si="11"/>
        <v>N/A</v>
      </c>
      <c r="E66" s="14">
        <v>435543772</v>
      </c>
      <c r="F66" s="11" t="str">
        <f t="shared" si="12"/>
        <v>N/A</v>
      </c>
      <c r="G66" s="14">
        <v>425725852</v>
      </c>
      <c r="H66" s="11" t="str">
        <f t="shared" si="13"/>
        <v>N/A</v>
      </c>
      <c r="I66" s="59">
        <v>-2.57</v>
      </c>
      <c r="J66" s="59">
        <v>-2.25</v>
      </c>
      <c r="K66" s="50" t="s">
        <v>739</v>
      </c>
      <c r="L66" s="9" t="str">
        <f t="shared" si="14"/>
        <v>Yes</v>
      </c>
    </row>
    <row r="67" spans="1:12" x14ac:dyDescent="0.2">
      <c r="A67" s="4" t="s">
        <v>606</v>
      </c>
      <c r="B67" s="50" t="s">
        <v>213</v>
      </c>
      <c r="C67" s="1">
        <v>17362</v>
      </c>
      <c r="D67" s="11" t="str">
        <f t="shared" si="11"/>
        <v>N/A</v>
      </c>
      <c r="E67" s="1">
        <v>17377</v>
      </c>
      <c r="F67" s="11" t="str">
        <f t="shared" si="12"/>
        <v>N/A</v>
      </c>
      <c r="G67" s="1">
        <v>17336</v>
      </c>
      <c r="H67" s="11" t="str">
        <f t="shared" si="13"/>
        <v>N/A</v>
      </c>
      <c r="I67" s="59">
        <v>8.6400000000000005E-2</v>
      </c>
      <c r="J67" s="59">
        <v>-0.23599999999999999</v>
      </c>
      <c r="K67" s="50" t="s">
        <v>739</v>
      </c>
      <c r="L67" s="9" t="str">
        <f t="shared" si="14"/>
        <v>Yes</v>
      </c>
    </row>
    <row r="68" spans="1:12" x14ac:dyDescent="0.2">
      <c r="A68" s="4" t="s">
        <v>1443</v>
      </c>
      <c r="B68" s="50" t="s">
        <v>213</v>
      </c>
      <c r="C68" s="14">
        <v>25746.716391999998</v>
      </c>
      <c r="D68" s="11" t="str">
        <f t="shared" si="11"/>
        <v>N/A</v>
      </c>
      <c r="E68" s="14">
        <v>25064.382344000001</v>
      </c>
      <c r="F68" s="11" t="str">
        <f t="shared" si="12"/>
        <v>N/A</v>
      </c>
      <c r="G68" s="14">
        <v>24557.328796000002</v>
      </c>
      <c r="H68" s="11" t="str">
        <f t="shared" si="13"/>
        <v>N/A</v>
      </c>
      <c r="I68" s="59">
        <v>-2.65</v>
      </c>
      <c r="J68" s="59">
        <v>-2.02</v>
      </c>
      <c r="K68" s="50" t="s">
        <v>739</v>
      </c>
      <c r="L68" s="9" t="str">
        <f t="shared" si="14"/>
        <v>Yes</v>
      </c>
    </row>
    <row r="69" spans="1:12" ht="25.5" x14ac:dyDescent="0.2">
      <c r="A69" s="4" t="s">
        <v>607</v>
      </c>
      <c r="B69" s="50" t="s">
        <v>213</v>
      </c>
      <c r="C69" s="14">
        <v>41826118</v>
      </c>
      <c r="D69" s="11" t="str">
        <f t="shared" si="11"/>
        <v>N/A</v>
      </c>
      <c r="E69" s="14">
        <v>44818066</v>
      </c>
      <c r="F69" s="11" t="str">
        <f t="shared" si="12"/>
        <v>N/A</v>
      </c>
      <c r="G69" s="14">
        <v>44210414</v>
      </c>
      <c r="H69" s="11" t="str">
        <f t="shared" si="13"/>
        <v>N/A</v>
      </c>
      <c r="I69" s="59">
        <v>7.1529999999999996</v>
      </c>
      <c r="J69" s="59">
        <v>-1.36</v>
      </c>
      <c r="K69" s="50" t="s">
        <v>739</v>
      </c>
      <c r="L69" s="9" t="str">
        <f t="shared" si="14"/>
        <v>Yes</v>
      </c>
    </row>
    <row r="70" spans="1:12" x14ac:dyDescent="0.2">
      <c r="A70" s="4" t="s">
        <v>608</v>
      </c>
      <c r="B70" s="50" t="s">
        <v>213</v>
      </c>
      <c r="C70" s="1">
        <v>80659</v>
      </c>
      <c r="D70" s="11" t="str">
        <f t="shared" si="11"/>
        <v>N/A</v>
      </c>
      <c r="E70" s="1">
        <v>82233</v>
      </c>
      <c r="F70" s="11" t="str">
        <f t="shared" si="12"/>
        <v>N/A</v>
      </c>
      <c r="G70" s="1">
        <v>84295</v>
      </c>
      <c r="H70" s="11" t="str">
        <f t="shared" si="13"/>
        <v>N/A</v>
      </c>
      <c r="I70" s="59">
        <v>1.9510000000000001</v>
      </c>
      <c r="J70" s="59">
        <v>2.508</v>
      </c>
      <c r="K70" s="50" t="s">
        <v>739</v>
      </c>
      <c r="L70" s="9" t="str">
        <f t="shared" si="14"/>
        <v>Yes</v>
      </c>
    </row>
    <row r="71" spans="1:12" x14ac:dyDescent="0.2">
      <c r="A71" s="4" t="s">
        <v>1444</v>
      </c>
      <c r="B71" s="50" t="s">
        <v>213</v>
      </c>
      <c r="C71" s="14">
        <v>518.55487917999994</v>
      </c>
      <c r="D71" s="11" t="str">
        <f t="shared" si="11"/>
        <v>N/A</v>
      </c>
      <c r="E71" s="14">
        <v>545.01314557000001</v>
      </c>
      <c r="F71" s="11" t="str">
        <f t="shared" si="12"/>
        <v>N/A</v>
      </c>
      <c r="G71" s="14">
        <v>524.47255471999995</v>
      </c>
      <c r="H71" s="11" t="str">
        <f t="shared" si="13"/>
        <v>N/A</v>
      </c>
      <c r="I71" s="59">
        <v>5.1020000000000003</v>
      </c>
      <c r="J71" s="59">
        <v>-3.77</v>
      </c>
      <c r="K71" s="50" t="s">
        <v>739</v>
      </c>
      <c r="L71" s="9" t="str">
        <f t="shared" si="14"/>
        <v>Yes</v>
      </c>
    </row>
    <row r="72" spans="1:12" x14ac:dyDescent="0.2">
      <c r="A72" s="4" t="s">
        <v>609</v>
      </c>
      <c r="B72" s="50" t="s">
        <v>213</v>
      </c>
      <c r="C72" s="14">
        <v>4747536</v>
      </c>
      <c r="D72" s="11" t="str">
        <f t="shared" si="11"/>
        <v>N/A</v>
      </c>
      <c r="E72" s="14">
        <v>4838195</v>
      </c>
      <c r="F72" s="11" t="str">
        <f t="shared" si="12"/>
        <v>N/A</v>
      </c>
      <c r="G72" s="14">
        <v>4798075</v>
      </c>
      <c r="H72" s="11" t="str">
        <f t="shared" si="13"/>
        <v>N/A</v>
      </c>
      <c r="I72" s="59">
        <v>1.91</v>
      </c>
      <c r="J72" s="59">
        <v>-0.82899999999999996</v>
      </c>
      <c r="K72" s="50" t="s">
        <v>739</v>
      </c>
      <c r="L72" s="9" t="str">
        <f t="shared" si="14"/>
        <v>Yes</v>
      </c>
    </row>
    <row r="73" spans="1:12" x14ac:dyDescent="0.2">
      <c r="A73" s="4" t="s">
        <v>610</v>
      </c>
      <c r="B73" s="50" t="s">
        <v>213</v>
      </c>
      <c r="C73" s="1">
        <v>8235</v>
      </c>
      <c r="D73" s="11" t="str">
        <f t="shared" si="11"/>
        <v>N/A</v>
      </c>
      <c r="E73" s="1">
        <v>8554</v>
      </c>
      <c r="F73" s="11" t="str">
        <f t="shared" si="12"/>
        <v>N/A</v>
      </c>
      <c r="G73" s="1">
        <v>9144</v>
      </c>
      <c r="H73" s="11" t="str">
        <f t="shared" si="13"/>
        <v>N/A</v>
      </c>
      <c r="I73" s="59">
        <v>3.8740000000000001</v>
      </c>
      <c r="J73" s="59">
        <v>6.8970000000000002</v>
      </c>
      <c r="K73" s="50" t="s">
        <v>739</v>
      </c>
      <c r="L73" s="9" t="str">
        <f t="shared" si="14"/>
        <v>Yes</v>
      </c>
    </row>
    <row r="74" spans="1:12" x14ac:dyDescent="0.2">
      <c r="A74" s="4" t="s">
        <v>1445</v>
      </c>
      <c r="B74" s="50" t="s">
        <v>213</v>
      </c>
      <c r="C74" s="14">
        <v>576.50710383000001</v>
      </c>
      <c r="D74" s="11" t="str">
        <f t="shared" si="11"/>
        <v>N/A</v>
      </c>
      <c r="E74" s="14">
        <v>565.60614916999998</v>
      </c>
      <c r="F74" s="11" t="str">
        <f t="shared" si="12"/>
        <v>N/A</v>
      </c>
      <c r="G74" s="14">
        <v>524.72386263999999</v>
      </c>
      <c r="H74" s="11" t="str">
        <f t="shared" si="13"/>
        <v>N/A</v>
      </c>
      <c r="I74" s="59">
        <v>-1.89</v>
      </c>
      <c r="J74" s="59">
        <v>-7.23</v>
      </c>
      <c r="K74" s="50" t="s">
        <v>739</v>
      </c>
      <c r="L74" s="9" t="str">
        <f t="shared" si="14"/>
        <v>Yes</v>
      </c>
    </row>
    <row r="75" spans="1:12" ht="25.5" x14ac:dyDescent="0.2">
      <c r="A75" s="4" t="s">
        <v>611</v>
      </c>
      <c r="B75" s="50" t="s">
        <v>213</v>
      </c>
      <c r="C75" s="14">
        <v>1226932</v>
      </c>
      <c r="D75" s="11" t="str">
        <f t="shared" si="11"/>
        <v>N/A</v>
      </c>
      <c r="E75" s="14">
        <v>1806717</v>
      </c>
      <c r="F75" s="11" t="str">
        <f t="shared" si="12"/>
        <v>N/A</v>
      </c>
      <c r="G75" s="14">
        <v>1803623</v>
      </c>
      <c r="H75" s="11" t="str">
        <f t="shared" si="13"/>
        <v>N/A</v>
      </c>
      <c r="I75" s="59">
        <v>47.25</v>
      </c>
      <c r="J75" s="59">
        <v>-0.17100000000000001</v>
      </c>
      <c r="K75" s="50" t="s">
        <v>739</v>
      </c>
      <c r="L75" s="9" t="str">
        <f t="shared" si="14"/>
        <v>Yes</v>
      </c>
    </row>
    <row r="76" spans="1:12" x14ac:dyDescent="0.2">
      <c r="A76" s="48" t="s">
        <v>612</v>
      </c>
      <c r="B76" s="37" t="s">
        <v>213</v>
      </c>
      <c r="C76" s="38">
        <v>15187</v>
      </c>
      <c r="D76" s="46" t="str">
        <f t="shared" si="11"/>
        <v>N/A</v>
      </c>
      <c r="E76" s="38">
        <v>17276</v>
      </c>
      <c r="F76" s="46" t="str">
        <f t="shared" si="12"/>
        <v>N/A</v>
      </c>
      <c r="G76" s="38">
        <v>17649</v>
      </c>
      <c r="H76" s="46" t="str">
        <f t="shared" si="13"/>
        <v>N/A</v>
      </c>
      <c r="I76" s="12">
        <v>13.76</v>
      </c>
      <c r="J76" s="12">
        <v>2.1589999999999998</v>
      </c>
      <c r="K76" s="47" t="s">
        <v>739</v>
      </c>
      <c r="L76" s="9" t="str">
        <f t="shared" si="14"/>
        <v>Yes</v>
      </c>
    </row>
    <row r="77" spans="1:12" ht="25.5" x14ac:dyDescent="0.2">
      <c r="A77" s="48" t="s">
        <v>1446</v>
      </c>
      <c r="B77" s="37" t="s">
        <v>213</v>
      </c>
      <c r="C77" s="49">
        <v>80.788305788000002</v>
      </c>
      <c r="D77" s="46" t="str">
        <f t="shared" si="11"/>
        <v>N/A</v>
      </c>
      <c r="E77" s="49">
        <v>104.57959018</v>
      </c>
      <c r="F77" s="46" t="str">
        <f t="shared" si="12"/>
        <v>N/A</v>
      </c>
      <c r="G77" s="49">
        <v>102.19406198999999</v>
      </c>
      <c r="H77" s="46" t="str">
        <f t="shared" si="13"/>
        <v>N/A</v>
      </c>
      <c r="I77" s="12">
        <v>29.45</v>
      </c>
      <c r="J77" s="12">
        <v>-2.2799999999999998</v>
      </c>
      <c r="K77" s="47" t="s">
        <v>739</v>
      </c>
      <c r="L77" s="9" t="str">
        <f t="shared" si="14"/>
        <v>Yes</v>
      </c>
    </row>
    <row r="78" spans="1:12" ht="25.5" x14ac:dyDescent="0.2">
      <c r="A78" s="48" t="s">
        <v>613</v>
      </c>
      <c r="B78" s="37" t="s">
        <v>213</v>
      </c>
      <c r="C78" s="49">
        <v>17819947</v>
      </c>
      <c r="D78" s="46" t="str">
        <f t="shared" si="11"/>
        <v>N/A</v>
      </c>
      <c r="E78" s="49">
        <v>8449723</v>
      </c>
      <c r="F78" s="46" t="str">
        <f t="shared" si="12"/>
        <v>N/A</v>
      </c>
      <c r="G78" s="49">
        <v>9529043</v>
      </c>
      <c r="H78" s="46" t="str">
        <f t="shared" si="13"/>
        <v>N/A</v>
      </c>
      <c r="I78" s="12">
        <v>-52.6</v>
      </c>
      <c r="J78" s="12">
        <v>12.77</v>
      </c>
      <c r="K78" s="47" t="s">
        <v>739</v>
      </c>
      <c r="L78" s="9" t="str">
        <f t="shared" si="14"/>
        <v>Yes</v>
      </c>
    </row>
    <row r="79" spans="1:12" x14ac:dyDescent="0.2">
      <c r="A79" s="48" t="s">
        <v>614</v>
      </c>
      <c r="B79" s="37" t="s">
        <v>213</v>
      </c>
      <c r="C79" s="38">
        <v>41299</v>
      </c>
      <c r="D79" s="46" t="str">
        <f t="shared" si="11"/>
        <v>N/A</v>
      </c>
      <c r="E79" s="38">
        <v>43128</v>
      </c>
      <c r="F79" s="46" t="str">
        <f t="shared" si="12"/>
        <v>N/A</v>
      </c>
      <c r="G79" s="38">
        <v>45419</v>
      </c>
      <c r="H79" s="46" t="str">
        <f t="shared" si="13"/>
        <v>N/A</v>
      </c>
      <c r="I79" s="12">
        <v>4.4290000000000003</v>
      </c>
      <c r="J79" s="12">
        <v>5.3120000000000003</v>
      </c>
      <c r="K79" s="47" t="s">
        <v>739</v>
      </c>
      <c r="L79" s="9" t="str">
        <f t="shared" si="14"/>
        <v>Yes</v>
      </c>
    </row>
    <row r="80" spans="1:12" x14ac:dyDescent="0.2">
      <c r="A80" s="48" t="s">
        <v>1447</v>
      </c>
      <c r="B80" s="37" t="s">
        <v>213</v>
      </c>
      <c r="C80" s="49">
        <v>431.48616189000001</v>
      </c>
      <c r="D80" s="46" t="str">
        <f t="shared" si="11"/>
        <v>N/A</v>
      </c>
      <c r="E80" s="49">
        <v>195.92197644000001</v>
      </c>
      <c r="F80" s="46" t="str">
        <f t="shared" si="12"/>
        <v>N/A</v>
      </c>
      <c r="G80" s="49">
        <v>209.80301195999999</v>
      </c>
      <c r="H80" s="46" t="str">
        <f t="shared" si="13"/>
        <v>N/A</v>
      </c>
      <c r="I80" s="12">
        <v>-54.6</v>
      </c>
      <c r="J80" s="12">
        <v>7.085</v>
      </c>
      <c r="K80" s="47" t="s">
        <v>739</v>
      </c>
      <c r="L80" s="9" t="str">
        <f t="shared" si="14"/>
        <v>Yes</v>
      </c>
    </row>
    <row r="81" spans="1:12" x14ac:dyDescent="0.2">
      <c r="A81" s="48" t="s">
        <v>615</v>
      </c>
      <c r="B81" s="37" t="s">
        <v>213</v>
      </c>
      <c r="C81" s="49">
        <v>8208764</v>
      </c>
      <c r="D81" s="46" t="str">
        <f t="shared" si="11"/>
        <v>N/A</v>
      </c>
      <c r="E81" s="49">
        <v>6167135</v>
      </c>
      <c r="F81" s="46" t="str">
        <f t="shared" si="12"/>
        <v>N/A</v>
      </c>
      <c r="G81" s="49">
        <v>6798234</v>
      </c>
      <c r="H81" s="46" t="str">
        <f t="shared" si="13"/>
        <v>N/A</v>
      </c>
      <c r="I81" s="12">
        <v>-24.9</v>
      </c>
      <c r="J81" s="12">
        <v>10.23</v>
      </c>
      <c r="K81" s="47" t="s">
        <v>739</v>
      </c>
      <c r="L81" s="9" t="str">
        <f t="shared" si="14"/>
        <v>Yes</v>
      </c>
    </row>
    <row r="82" spans="1:12" x14ac:dyDescent="0.2">
      <c r="A82" s="48" t="s">
        <v>616</v>
      </c>
      <c r="B82" s="37" t="s">
        <v>213</v>
      </c>
      <c r="C82" s="38">
        <v>19829</v>
      </c>
      <c r="D82" s="46" t="str">
        <f t="shared" si="11"/>
        <v>N/A</v>
      </c>
      <c r="E82" s="38">
        <v>21154</v>
      </c>
      <c r="F82" s="46" t="str">
        <f t="shared" si="12"/>
        <v>N/A</v>
      </c>
      <c r="G82" s="38">
        <v>22713</v>
      </c>
      <c r="H82" s="46" t="str">
        <f t="shared" si="13"/>
        <v>N/A</v>
      </c>
      <c r="I82" s="12">
        <v>6.6820000000000004</v>
      </c>
      <c r="J82" s="12">
        <v>7.37</v>
      </c>
      <c r="K82" s="47" t="s">
        <v>739</v>
      </c>
      <c r="L82" s="9" t="str">
        <f t="shared" si="14"/>
        <v>Yes</v>
      </c>
    </row>
    <row r="83" spans="1:12" x14ac:dyDescent="0.2">
      <c r="A83" s="48" t="s">
        <v>1448</v>
      </c>
      <c r="B83" s="37" t="s">
        <v>213</v>
      </c>
      <c r="C83" s="49">
        <v>413.97770942</v>
      </c>
      <c r="D83" s="46" t="str">
        <f t="shared" si="11"/>
        <v>N/A</v>
      </c>
      <c r="E83" s="49">
        <v>291.53517065</v>
      </c>
      <c r="F83" s="46" t="str">
        <f t="shared" si="12"/>
        <v>N/A</v>
      </c>
      <c r="G83" s="49">
        <v>299.31026285000002</v>
      </c>
      <c r="H83" s="46" t="str">
        <f t="shared" si="13"/>
        <v>N/A</v>
      </c>
      <c r="I83" s="12">
        <v>-29.6</v>
      </c>
      <c r="J83" s="12">
        <v>2.6669999999999998</v>
      </c>
      <c r="K83" s="47" t="s">
        <v>739</v>
      </c>
      <c r="L83" s="9" t="str">
        <f t="shared" si="14"/>
        <v>Yes</v>
      </c>
    </row>
    <row r="84" spans="1:12" ht="25.5" x14ac:dyDescent="0.2">
      <c r="A84" s="48" t="s">
        <v>617</v>
      </c>
      <c r="B84" s="37" t="s">
        <v>213</v>
      </c>
      <c r="C84" s="49">
        <v>700205</v>
      </c>
      <c r="D84" s="46" t="str">
        <f t="shared" si="11"/>
        <v>N/A</v>
      </c>
      <c r="E84" s="49">
        <v>745732</v>
      </c>
      <c r="F84" s="46" t="str">
        <f t="shared" si="12"/>
        <v>N/A</v>
      </c>
      <c r="G84" s="49">
        <v>810561</v>
      </c>
      <c r="H84" s="46" t="str">
        <f t="shared" si="13"/>
        <v>N/A</v>
      </c>
      <c r="I84" s="12">
        <v>6.5019999999999998</v>
      </c>
      <c r="J84" s="12">
        <v>8.6929999999999996</v>
      </c>
      <c r="K84" s="47" t="s">
        <v>739</v>
      </c>
      <c r="L84" s="9" t="str">
        <f t="shared" si="14"/>
        <v>Yes</v>
      </c>
    </row>
    <row r="85" spans="1:12" x14ac:dyDescent="0.2">
      <c r="A85" s="48" t="s">
        <v>618</v>
      </c>
      <c r="B85" s="37" t="s">
        <v>213</v>
      </c>
      <c r="C85" s="38">
        <v>820</v>
      </c>
      <c r="D85" s="46" t="str">
        <f t="shared" si="11"/>
        <v>N/A</v>
      </c>
      <c r="E85" s="38">
        <v>809</v>
      </c>
      <c r="F85" s="46" t="str">
        <f t="shared" si="12"/>
        <v>N/A</v>
      </c>
      <c r="G85" s="38">
        <v>877</v>
      </c>
      <c r="H85" s="46" t="str">
        <f t="shared" si="13"/>
        <v>N/A</v>
      </c>
      <c r="I85" s="12">
        <v>-1.34</v>
      </c>
      <c r="J85" s="12">
        <v>8.4049999999999994</v>
      </c>
      <c r="K85" s="47" t="s">
        <v>739</v>
      </c>
      <c r="L85" s="9" t="str">
        <f t="shared" si="14"/>
        <v>Yes</v>
      </c>
    </row>
    <row r="86" spans="1:12" ht="25.5" x14ac:dyDescent="0.2">
      <c r="A86" s="48" t="s">
        <v>1449</v>
      </c>
      <c r="B86" s="37" t="s">
        <v>213</v>
      </c>
      <c r="C86" s="49">
        <v>853.90853659000004</v>
      </c>
      <c r="D86" s="46" t="str">
        <f t="shared" si="11"/>
        <v>N/A</v>
      </c>
      <c r="E86" s="49">
        <v>921.79480840999997</v>
      </c>
      <c r="F86" s="46" t="str">
        <f t="shared" si="12"/>
        <v>N/A</v>
      </c>
      <c r="G86" s="49">
        <v>924.24287343000003</v>
      </c>
      <c r="H86" s="46" t="str">
        <f t="shared" si="13"/>
        <v>N/A</v>
      </c>
      <c r="I86" s="12">
        <v>7.95</v>
      </c>
      <c r="J86" s="12">
        <v>0.2656</v>
      </c>
      <c r="K86" s="47" t="s">
        <v>739</v>
      </c>
      <c r="L86" s="9" t="str">
        <f t="shared" si="14"/>
        <v>Yes</v>
      </c>
    </row>
    <row r="87" spans="1:12" ht="25.5" x14ac:dyDescent="0.2">
      <c r="A87" s="48" t="s">
        <v>619</v>
      </c>
      <c r="B87" s="37" t="s">
        <v>213</v>
      </c>
      <c r="C87" s="49">
        <v>16905766</v>
      </c>
      <c r="D87" s="46" t="str">
        <f t="shared" si="11"/>
        <v>N/A</v>
      </c>
      <c r="E87" s="49">
        <v>12219758</v>
      </c>
      <c r="F87" s="46" t="str">
        <f t="shared" si="12"/>
        <v>N/A</v>
      </c>
      <c r="G87" s="49">
        <v>13207637</v>
      </c>
      <c r="H87" s="46" t="str">
        <f t="shared" si="13"/>
        <v>N/A</v>
      </c>
      <c r="I87" s="12">
        <v>-27.7</v>
      </c>
      <c r="J87" s="12">
        <v>8.0839999999999996</v>
      </c>
      <c r="K87" s="47" t="s">
        <v>739</v>
      </c>
      <c r="L87" s="9" t="str">
        <f t="shared" si="14"/>
        <v>Yes</v>
      </c>
    </row>
    <row r="88" spans="1:12" x14ac:dyDescent="0.2">
      <c r="A88" s="48" t="s">
        <v>620</v>
      </c>
      <c r="B88" s="37" t="s">
        <v>213</v>
      </c>
      <c r="C88" s="38">
        <v>66008</v>
      </c>
      <c r="D88" s="46" t="str">
        <f t="shared" si="11"/>
        <v>N/A</v>
      </c>
      <c r="E88" s="38">
        <v>66693</v>
      </c>
      <c r="F88" s="46" t="str">
        <f t="shared" si="12"/>
        <v>N/A</v>
      </c>
      <c r="G88" s="38">
        <v>67860</v>
      </c>
      <c r="H88" s="46" t="str">
        <f t="shared" si="13"/>
        <v>N/A</v>
      </c>
      <c r="I88" s="12">
        <v>1.038</v>
      </c>
      <c r="J88" s="12">
        <v>1.75</v>
      </c>
      <c r="K88" s="47" t="s">
        <v>739</v>
      </c>
      <c r="L88" s="9" t="str">
        <f t="shared" si="14"/>
        <v>Yes</v>
      </c>
    </row>
    <row r="89" spans="1:12" x14ac:dyDescent="0.2">
      <c r="A89" s="48" t="s">
        <v>1450</v>
      </c>
      <c r="B89" s="37" t="s">
        <v>213</v>
      </c>
      <c r="C89" s="49">
        <v>256.11692521999998</v>
      </c>
      <c r="D89" s="46" t="str">
        <f t="shared" si="11"/>
        <v>N/A</v>
      </c>
      <c r="E89" s="49">
        <v>183.22399651999999</v>
      </c>
      <c r="F89" s="46" t="str">
        <f t="shared" si="12"/>
        <v>N/A</v>
      </c>
      <c r="G89" s="49">
        <v>194.63066608</v>
      </c>
      <c r="H89" s="46" t="str">
        <f t="shared" si="13"/>
        <v>N/A</v>
      </c>
      <c r="I89" s="12">
        <v>-28.5</v>
      </c>
      <c r="J89" s="12">
        <v>6.226</v>
      </c>
      <c r="K89" s="47" t="s">
        <v>739</v>
      </c>
      <c r="L89" s="9" t="str">
        <f t="shared" si="14"/>
        <v>Yes</v>
      </c>
    </row>
    <row r="90" spans="1:12" x14ac:dyDescent="0.2">
      <c r="A90" s="48" t="s">
        <v>621</v>
      </c>
      <c r="B90" s="37" t="s">
        <v>213</v>
      </c>
      <c r="C90" s="49">
        <v>9981312</v>
      </c>
      <c r="D90" s="46" t="str">
        <f t="shared" si="11"/>
        <v>N/A</v>
      </c>
      <c r="E90" s="49">
        <v>9096082</v>
      </c>
      <c r="F90" s="46" t="str">
        <f t="shared" si="12"/>
        <v>N/A</v>
      </c>
      <c r="G90" s="49">
        <v>9516820</v>
      </c>
      <c r="H90" s="46" t="str">
        <f t="shared" si="13"/>
        <v>N/A</v>
      </c>
      <c r="I90" s="12">
        <v>-8.8699999999999992</v>
      </c>
      <c r="J90" s="12">
        <v>4.625</v>
      </c>
      <c r="K90" s="47" t="s">
        <v>739</v>
      </c>
      <c r="L90" s="9" t="str">
        <f t="shared" si="14"/>
        <v>Yes</v>
      </c>
    </row>
    <row r="91" spans="1:12" x14ac:dyDescent="0.2">
      <c r="A91" s="48" t="s">
        <v>622</v>
      </c>
      <c r="B91" s="37" t="s">
        <v>213</v>
      </c>
      <c r="C91" s="38">
        <v>27046</v>
      </c>
      <c r="D91" s="46" t="str">
        <f t="shared" si="11"/>
        <v>N/A</v>
      </c>
      <c r="E91" s="38">
        <v>28538</v>
      </c>
      <c r="F91" s="46" t="str">
        <f t="shared" si="12"/>
        <v>N/A</v>
      </c>
      <c r="G91" s="38">
        <v>29958</v>
      </c>
      <c r="H91" s="46" t="str">
        <f t="shared" si="13"/>
        <v>N/A</v>
      </c>
      <c r="I91" s="12">
        <v>5.5170000000000003</v>
      </c>
      <c r="J91" s="12">
        <v>4.976</v>
      </c>
      <c r="K91" s="47" t="s">
        <v>739</v>
      </c>
      <c r="L91" s="9" t="str">
        <f t="shared" si="14"/>
        <v>Yes</v>
      </c>
    </row>
    <row r="92" spans="1:12" x14ac:dyDescent="0.2">
      <c r="A92" s="48" t="s">
        <v>1451</v>
      </c>
      <c r="B92" s="37" t="s">
        <v>213</v>
      </c>
      <c r="C92" s="49">
        <v>369.04947127000003</v>
      </c>
      <c r="D92" s="46" t="str">
        <f t="shared" si="11"/>
        <v>N/A</v>
      </c>
      <c r="E92" s="49">
        <v>318.73579088000002</v>
      </c>
      <c r="F92" s="46" t="str">
        <f t="shared" si="12"/>
        <v>N/A</v>
      </c>
      <c r="G92" s="49">
        <v>317.67207423999997</v>
      </c>
      <c r="H92" s="46" t="str">
        <f t="shared" si="13"/>
        <v>N/A</v>
      </c>
      <c r="I92" s="12">
        <v>-13.6</v>
      </c>
      <c r="J92" s="12">
        <v>-0.33400000000000002</v>
      </c>
      <c r="K92" s="47" t="s">
        <v>739</v>
      </c>
      <c r="L92" s="9" t="str">
        <f t="shared" si="14"/>
        <v>Yes</v>
      </c>
    </row>
    <row r="93" spans="1:12" ht="25.5" x14ac:dyDescent="0.2">
      <c r="A93" s="48" t="s">
        <v>623</v>
      </c>
      <c r="B93" s="37" t="s">
        <v>213</v>
      </c>
      <c r="C93" s="49">
        <v>71326900</v>
      </c>
      <c r="D93" s="46" t="str">
        <f t="shared" si="11"/>
        <v>N/A</v>
      </c>
      <c r="E93" s="49">
        <v>72716005</v>
      </c>
      <c r="F93" s="46" t="str">
        <f t="shared" si="12"/>
        <v>N/A</v>
      </c>
      <c r="G93" s="49">
        <v>76092334</v>
      </c>
      <c r="H93" s="46" t="str">
        <f t="shared" si="13"/>
        <v>N/A</v>
      </c>
      <c r="I93" s="12">
        <v>1.948</v>
      </c>
      <c r="J93" s="12">
        <v>4.6429999999999998</v>
      </c>
      <c r="K93" s="47" t="s">
        <v>739</v>
      </c>
      <c r="L93" s="9" t="str">
        <f t="shared" si="14"/>
        <v>Yes</v>
      </c>
    </row>
    <row r="94" spans="1:12" x14ac:dyDescent="0.2">
      <c r="A94" s="51" t="s">
        <v>624</v>
      </c>
      <c r="B94" s="38" t="s">
        <v>213</v>
      </c>
      <c r="C94" s="38">
        <v>40005</v>
      </c>
      <c r="D94" s="46" t="str">
        <f t="shared" si="11"/>
        <v>N/A</v>
      </c>
      <c r="E94" s="38">
        <v>39630</v>
      </c>
      <c r="F94" s="46" t="str">
        <f t="shared" si="12"/>
        <v>N/A</v>
      </c>
      <c r="G94" s="38">
        <v>39124</v>
      </c>
      <c r="H94" s="46" t="str">
        <f t="shared" si="13"/>
        <v>N/A</v>
      </c>
      <c r="I94" s="12">
        <v>-0.93700000000000006</v>
      </c>
      <c r="J94" s="12">
        <v>-1.28</v>
      </c>
      <c r="K94" s="52" t="s">
        <v>739</v>
      </c>
      <c r="L94" s="9" t="str">
        <f t="shared" si="14"/>
        <v>Yes</v>
      </c>
    </row>
    <row r="95" spans="1:12" ht="25.5" x14ac:dyDescent="0.2">
      <c r="A95" s="48" t="s">
        <v>1452</v>
      </c>
      <c r="B95" s="37" t="s">
        <v>213</v>
      </c>
      <c r="C95" s="49">
        <v>1782.9496313</v>
      </c>
      <c r="D95" s="46" t="str">
        <f t="shared" si="11"/>
        <v>N/A</v>
      </c>
      <c r="E95" s="49">
        <v>1834.8726975</v>
      </c>
      <c r="F95" s="46" t="str">
        <f t="shared" si="12"/>
        <v>N/A</v>
      </c>
      <c r="G95" s="49">
        <v>1944.9016971999999</v>
      </c>
      <c r="H95" s="46" t="str">
        <f t="shared" si="13"/>
        <v>N/A</v>
      </c>
      <c r="I95" s="12">
        <v>2.9119999999999999</v>
      </c>
      <c r="J95" s="12">
        <v>5.9969999999999999</v>
      </c>
      <c r="K95" s="47" t="s">
        <v>739</v>
      </c>
      <c r="L95" s="9" t="str">
        <f t="shared" si="14"/>
        <v>Yes</v>
      </c>
    </row>
    <row r="96" spans="1:12" ht="25.5" x14ac:dyDescent="0.2">
      <c r="A96" s="48" t="s">
        <v>625</v>
      </c>
      <c r="B96" s="37" t="s">
        <v>213</v>
      </c>
      <c r="C96" s="49">
        <v>11150460</v>
      </c>
      <c r="D96" s="46" t="str">
        <f t="shared" si="11"/>
        <v>N/A</v>
      </c>
      <c r="E96" s="49">
        <v>11983231</v>
      </c>
      <c r="F96" s="46" t="str">
        <f t="shared" si="12"/>
        <v>N/A</v>
      </c>
      <c r="G96" s="49">
        <v>12848213</v>
      </c>
      <c r="H96" s="46" t="str">
        <f t="shared" si="13"/>
        <v>N/A</v>
      </c>
      <c r="I96" s="12">
        <v>7.468</v>
      </c>
      <c r="J96" s="12">
        <v>7.218</v>
      </c>
      <c r="K96" s="47" t="s">
        <v>739</v>
      </c>
      <c r="L96" s="9" t="str">
        <f t="shared" si="14"/>
        <v>Yes</v>
      </c>
    </row>
    <row r="97" spans="1:12" x14ac:dyDescent="0.2">
      <c r="A97" s="48" t="s">
        <v>626</v>
      </c>
      <c r="B97" s="37" t="s">
        <v>213</v>
      </c>
      <c r="C97" s="38">
        <v>21033</v>
      </c>
      <c r="D97" s="46" t="str">
        <f t="shared" si="11"/>
        <v>N/A</v>
      </c>
      <c r="E97" s="38">
        <v>22545</v>
      </c>
      <c r="F97" s="46" t="str">
        <f t="shared" si="12"/>
        <v>N/A</v>
      </c>
      <c r="G97" s="38">
        <v>23567</v>
      </c>
      <c r="H97" s="46" t="str">
        <f t="shared" si="13"/>
        <v>N/A</v>
      </c>
      <c r="I97" s="12">
        <v>7.1890000000000001</v>
      </c>
      <c r="J97" s="12">
        <v>4.5330000000000004</v>
      </c>
      <c r="K97" s="47" t="s">
        <v>739</v>
      </c>
      <c r="L97" s="9" t="str">
        <f t="shared" si="14"/>
        <v>Yes</v>
      </c>
    </row>
    <row r="98" spans="1:12" ht="25.5" x14ac:dyDescent="0.2">
      <c r="A98" s="48" t="s">
        <v>1453</v>
      </c>
      <c r="B98" s="37" t="s">
        <v>213</v>
      </c>
      <c r="C98" s="49">
        <v>530.14120667999998</v>
      </c>
      <c r="D98" s="46" t="str">
        <f t="shared" si="11"/>
        <v>N/A</v>
      </c>
      <c r="E98" s="49">
        <v>531.52499446000002</v>
      </c>
      <c r="F98" s="46" t="str">
        <f t="shared" si="12"/>
        <v>N/A</v>
      </c>
      <c r="G98" s="49">
        <v>545.17813044000002</v>
      </c>
      <c r="H98" s="46" t="str">
        <f t="shared" si="13"/>
        <v>N/A</v>
      </c>
      <c r="I98" s="12">
        <v>0.26100000000000001</v>
      </c>
      <c r="J98" s="12">
        <v>2.569</v>
      </c>
      <c r="K98" s="47" t="s">
        <v>739</v>
      </c>
      <c r="L98" s="9" t="str">
        <f t="shared" si="14"/>
        <v>Yes</v>
      </c>
    </row>
    <row r="99" spans="1:12" ht="25.5" x14ac:dyDescent="0.2">
      <c r="A99" s="48" t="s">
        <v>627</v>
      </c>
      <c r="B99" s="37" t="s">
        <v>213</v>
      </c>
      <c r="C99" s="49">
        <v>97773453</v>
      </c>
      <c r="D99" s="46" t="str">
        <f t="shared" si="11"/>
        <v>N/A</v>
      </c>
      <c r="E99" s="49">
        <v>88095255</v>
      </c>
      <c r="F99" s="46" t="str">
        <f t="shared" si="12"/>
        <v>N/A</v>
      </c>
      <c r="G99" s="49">
        <v>79723001</v>
      </c>
      <c r="H99" s="46" t="str">
        <f t="shared" si="13"/>
        <v>N/A</v>
      </c>
      <c r="I99" s="12">
        <v>-9.9</v>
      </c>
      <c r="J99" s="12">
        <v>-9.5</v>
      </c>
      <c r="K99" s="47" t="s">
        <v>739</v>
      </c>
      <c r="L99" s="9" t="str">
        <f t="shared" si="14"/>
        <v>Yes</v>
      </c>
    </row>
    <row r="100" spans="1:12" x14ac:dyDescent="0.2">
      <c r="A100" s="48" t="s">
        <v>628</v>
      </c>
      <c r="B100" s="37" t="s">
        <v>213</v>
      </c>
      <c r="C100" s="38">
        <v>19676</v>
      </c>
      <c r="D100" s="46" t="str">
        <f t="shared" si="11"/>
        <v>N/A</v>
      </c>
      <c r="E100" s="38">
        <v>18652</v>
      </c>
      <c r="F100" s="46" t="str">
        <f t="shared" si="12"/>
        <v>N/A</v>
      </c>
      <c r="G100" s="38">
        <v>18153</v>
      </c>
      <c r="H100" s="46" t="str">
        <f t="shared" si="13"/>
        <v>N/A</v>
      </c>
      <c r="I100" s="12">
        <v>-5.2</v>
      </c>
      <c r="J100" s="12">
        <v>-2.68</v>
      </c>
      <c r="K100" s="47" t="s">
        <v>739</v>
      </c>
      <c r="L100" s="9" t="str">
        <f t="shared" si="14"/>
        <v>Yes</v>
      </c>
    </row>
    <row r="101" spans="1:12" ht="25.5" x14ac:dyDescent="0.2">
      <c r="A101" s="48" t="s">
        <v>1454</v>
      </c>
      <c r="B101" s="37" t="s">
        <v>213</v>
      </c>
      <c r="C101" s="49">
        <v>4969.1732567999998</v>
      </c>
      <c r="D101" s="46" t="str">
        <f t="shared" si="11"/>
        <v>N/A</v>
      </c>
      <c r="E101" s="49">
        <v>4723.0996676000004</v>
      </c>
      <c r="F101" s="46" t="str">
        <f t="shared" si="12"/>
        <v>N/A</v>
      </c>
      <c r="G101" s="49">
        <v>4391.7259406000003</v>
      </c>
      <c r="H101" s="46" t="str">
        <f t="shared" si="13"/>
        <v>N/A</v>
      </c>
      <c r="I101" s="12">
        <v>-4.95</v>
      </c>
      <c r="J101" s="12">
        <v>-7.02</v>
      </c>
      <c r="K101" s="47" t="s">
        <v>739</v>
      </c>
      <c r="L101" s="9" t="str">
        <f t="shared" si="14"/>
        <v>Yes</v>
      </c>
    </row>
    <row r="102" spans="1:12" ht="25.5" x14ac:dyDescent="0.2">
      <c r="A102" s="48" t="s">
        <v>629</v>
      </c>
      <c r="B102" s="37" t="s">
        <v>213</v>
      </c>
      <c r="C102" s="49">
        <v>66081108</v>
      </c>
      <c r="D102" s="46" t="str">
        <f t="shared" si="11"/>
        <v>N/A</v>
      </c>
      <c r="E102" s="49">
        <v>63735066</v>
      </c>
      <c r="F102" s="46" t="str">
        <f t="shared" si="12"/>
        <v>N/A</v>
      </c>
      <c r="G102" s="49">
        <v>55511276</v>
      </c>
      <c r="H102" s="46" t="str">
        <f t="shared" si="13"/>
        <v>N/A</v>
      </c>
      <c r="I102" s="12">
        <v>-3.55</v>
      </c>
      <c r="J102" s="12">
        <v>-12.9</v>
      </c>
      <c r="K102" s="47" t="s">
        <v>739</v>
      </c>
      <c r="L102" s="9" t="str">
        <f t="shared" si="14"/>
        <v>Yes</v>
      </c>
    </row>
    <row r="103" spans="1:12" ht="25.5" x14ac:dyDescent="0.2">
      <c r="A103" s="48" t="s">
        <v>630</v>
      </c>
      <c r="B103" s="37" t="s">
        <v>213</v>
      </c>
      <c r="C103" s="38">
        <v>23113</v>
      </c>
      <c r="D103" s="46" t="str">
        <f t="shared" si="11"/>
        <v>N/A</v>
      </c>
      <c r="E103" s="38">
        <v>21245</v>
      </c>
      <c r="F103" s="46" t="str">
        <f t="shared" si="12"/>
        <v>N/A</v>
      </c>
      <c r="G103" s="38">
        <v>20648</v>
      </c>
      <c r="H103" s="46" t="str">
        <f t="shared" si="13"/>
        <v>N/A</v>
      </c>
      <c r="I103" s="12">
        <v>-8.08</v>
      </c>
      <c r="J103" s="12">
        <v>-2.81</v>
      </c>
      <c r="K103" s="47" t="s">
        <v>739</v>
      </c>
      <c r="L103" s="9" t="str">
        <f t="shared" si="14"/>
        <v>Yes</v>
      </c>
    </row>
    <row r="104" spans="1:12" ht="25.5" x14ac:dyDescent="0.2">
      <c r="A104" s="48" t="s">
        <v>1455</v>
      </c>
      <c r="B104" s="37" t="s">
        <v>213</v>
      </c>
      <c r="C104" s="49">
        <v>2859.0450396000001</v>
      </c>
      <c r="D104" s="46" t="str">
        <f t="shared" si="11"/>
        <v>N/A</v>
      </c>
      <c r="E104" s="49">
        <v>3000.0031066000001</v>
      </c>
      <c r="F104" s="46" t="str">
        <f t="shared" si="12"/>
        <v>N/A</v>
      </c>
      <c r="G104" s="49">
        <v>2688.4577683000002</v>
      </c>
      <c r="H104" s="46" t="str">
        <f t="shared" si="13"/>
        <v>N/A</v>
      </c>
      <c r="I104" s="12">
        <v>4.93</v>
      </c>
      <c r="J104" s="12">
        <v>-10.4</v>
      </c>
      <c r="K104" s="47" t="s">
        <v>739</v>
      </c>
      <c r="L104" s="9" t="str">
        <f t="shared" si="14"/>
        <v>Yes</v>
      </c>
    </row>
    <row r="105" spans="1:12" ht="25.5" x14ac:dyDescent="0.2">
      <c r="A105" s="48" t="s">
        <v>631</v>
      </c>
      <c r="B105" s="37" t="s">
        <v>213</v>
      </c>
      <c r="C105" s="49">
        <v>0</v>
      </c>
      <c r="D105" s="46" t="str">
        <f t="shared" si="11"/>
        <v>N/A</v>
      </c>
      <c r="E105" s="49">
        <v>0</v>
      </c>
      <c r="F105" s="46" t="str">
        <f t="shared" si="12"/>
        <v>N/A</v>
      </c>
      <c r="G105" s="49">
        <v>0</v>
      </c>
      <c r="H105" s="46" t="str">
        <f t="shared" si="13"/>
        <v>N/A</v>
      </c>
      <c r="I105" s="12" t="s">
        <v>1747</v>
      </c>
      <c r="J105" s="12" t="s">
        <v>1747</v>
      </c>
      <c r="K105" s="47" t="s">
        <v>739</v>
      </c>
      <c r="L105" s="9" t="str">
        <f t="shared" si="14"/>
        <v>N/A</v>
      </c>
    </row>
    <row r="106" spans="1:12" x14ac:dyDescent="0.2">
      <c r="A106" s="48" t="s">
        <v>632</v>
      </c>
      <c r="B106" s="37" t="s">
        <v>213</v>
      </c>
      <c r="C106" s="38">
        <v>0</v>
      </c>
      <c r="D106" s="46" t="str">
        <f t="shared" si="11"/>
        <v>N/A</v>
      </c>
      <c r="E106" s="38">
        <v>0</v>
      </c>
      <c r="F106" s="46" t="str">
        <f t="shared" si="12"/>
        <v>N/A</v>
      </c>
      <c r="G106" s="38">
        <v>0</v>
      </c>
      <c r="H106" s="46" t="str">
        <f t="shared" si="13"/>
        <v>N/A</v>
      </c>
      <c r="I106" s="12" t="s">
        <v>1747</v>
      </c>
      <c r="J106" s="12" t="s">
        <v>1747</v>
      </c>
      <c r="K106" s="47" t="s">
        <v>739</v>
      </c>
      <c r="L106" s="9" t="str">
        <f t="shared" si="14"/>
        <v>N/A</v>
      </c>
    </row>
    <row r="107" spans="1:12" ht="25.5" x14ac:dyDescent="0.2">
      <c r="A107" s="48" t="s">
        <v>1456</v>
      </c>
      <c r="B107" s="37" t="s">
        <v>213</v>
      </c>
      <c r="C107" s="49" t="s">
        <v>1747</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618168</v>
      </c>
      <c r="D108" s="46" t="str">
        <f t="shared" si="11"/>
        <v>N/A</v>
      </c>
      <c r="E108" s="49">
        <v>904023</v>
      </c>
      <c r="F108" s="46" t="str">
        <f t="shared" si="12"/>
        <v>N/A</v>
      </c>
      <c r="G108" s="49">
        <v>1012620</v>
      </c>
      <c r="H108" s="46" t="str">
        <f t="shared" si="13"/>
        <v>N/A</v>
      </c>
      <c r="I108" s="12">
        <v>46.24</v>
      </c>
      <c r="J108" s="12">
        <v>12.01</v>
      </c>
      <c r="K108" s="47" t="s">
        <v>739</v>
      </c>
      <c r="L108" s="9" t="str">
        <f t="shared" si="14"/>
        <v>Yes</v>
      </c>
    </row>
    <row r="109" spans="1:12" x14ac:dyDescent="0.2">
      <c r="A109" s="48" t="s">
        <v>634</v>
      </c>
      <c r="B109" s="37" t="s">
        <v>213</v>
      </c>
      <c r="C109" s="38">
        <v>1186</v>
      </c>
      <c r="D109" s="46" t="str">
        <f t="shared" si="11"/>
        <v>N/A</v>
      </c>
      <c r="E109" s="38">
        <v>2086</v>
      </c>
      <c r="F109" s="46" t="str">
        <f t="shared" si="12"/>
        <v>N/A</v>
      </c>
      <c r="G109" s="38">
        <v>2129</v>
      </c>
      <c r="H109" s="46" t="str">
        <f t="shared" si="13"/>
        <v>N/A</v>
      </c>
      <c r="I109" s="12">
        <v>75.89</v>
      </c>
      <c r="J109" s="12">
        <v>2.0609999999999999</v>
      </c>
      <c r="K109" s="47" t="s">
        <v>739</v>
      </c>
      <c r="L109" s="9" t="str">
        <f t="shared" si="14"/>
        <v>Yes</v>
      </c>
    </row>
    <row r="110" spans="1:12" ht="25.5" x14ac:dyDescent="0.2">
      <c r="A110" s="48" t="s">
        <v>1457</v>
      </c>
      <c r="B110" s="37" t="s">
        <v>213</v>
      </c>
      <c r="C110" s="49">
        <v>521.22091062000004</v>
      </c>
      <c r="D110" s="46" t="str">
        <f t="shared" si="11"/>
        <v>N/A</v>
      </c>
      <c r="E110" s="49">
        <v>433.37631830999999</v>
      </c>
      <c r="F110" s="46" t="str">
        <f t="shared" si="12"/>
        <v>N/A</v>
      </c>
      <c r="G110" s="49">
        <v>475.63175200000001</v>
      </c>
      <c r="H110" s="46" t="str">
        <f t="shared" si="13"/>
        <v>N/A</v>
      </c>
      <c r="I110" s="12">
        <v>-16.899999999999999</v>
      </c>
      <c r="J110" s="12">
        <v>9.75</v>
      </c>
      <c r="K110" s="47" t="s">
        <v>739</v>
      </c>
      <c r="L110" s="9" t="str">
        <f t="shared" si="14"/>
        <v>Yes</v>
      </c>
    </row>
    <row r="111" spans="1:12" ht="25.5" x14ac:dyDescent="0.2">
      <c r="A111" s="48" t="s">
        <v>635</v>
      </c>
      <c r="B111" s="37" t="s">
        <v>213</v>
      </c>
      <c r="C111" s="49">
        <v>98607</v>
      </c>
      <c r="D111" s="46" t="str">
        <f t="shared" si="11"/>
        <v>N/A</v>
      </c>
      <c r="E111" s="49">
        <v>200662</v>
      </c>
      <c r="F111" s="46" t="str">
        <f t="shared" si="12"/>
        <v>N/A</v>
      </c>
      <c r="G111" s="49">
        <v>116981</v>
      </c>
      <c r="H111" s="46" t="str">
        <f t="shared" si="13"/>
        <v>N/A</v>
      </c>
      <c r="I111" s="12">
        <v>103.5</v>
      </c>
      <c r="J111" s="12">
        <v>-41.7</v>
      </c>
      <c r="K111" s="47" t="s">
        <v>739</v>
      </c>
      <c r="L111" s="9" t="str">
        <f t="shared" si="14"/>
        <v>No</v>
      </c>
    </row>
    <row r="112" spans="1:12" x14ac:dyDescent="0.2">
      <c r="A112" s="48" t="s">
        <v>636</v>
      </c>
      <c r="B112" s="37" t="s">
        <v>213</v>
      </c>
      <c r="C112" s="38">
        <v>11</v>
      </c>
      <c r="D112" s="46" t="str">
        <f t="shared" si="11"/>
        <v>N/A</v>
      </c>
      <c r="E112" s="38">
        <v>15</v>
      </c>
      <c r="F112" s="46" t="str">
        <f t="shared" si="12"/>
        <v>N/A</v>
      </c>
      <c r="G112" s="38">
        <v>11</v>
      </c>
      <c r="H112" s="46" t="str">
        <f t="shared" si="13"/>
        <v>N/A</v>
      </c>
      <c r="I112" s="12">
        <v>200</v>
      </c>
      <c r="J112" s="12">
        <v>-53.3</v>
      </c>
      <c r="K112" s="47" t="s">
        <v>739</v>
      </c>
      <c r="L112" s="9" t="str">
        <f t="shared" si="14"/>
        <v>No</v>
      </c>
    </row>
    <row r="113" spans="1:12" x14ac:dyDescent="0.2">
      <c r="A113" s="48" t="s">
        <v>1458</v>
      </c>
      <c r="B113" s="37" t="s">
        <v>213</v>
      </c>
      <c r="C113" s="49">
        <v>19721.400000000001</v>
      </c>
      <c r="D113" s="46" t="str">
        <f t="shared" si="11"/>
        <v>N/A</v>
      </c>
      <c r="E113" s="49">
        <v>13377.466667000001</v>
      </c>
      <c r="F113" s="46" t="str">
        <f t="shared" si="12"/>
        <v>N/A</v>
      </c>
      <c r="G113" s="49">
        <v>16711.571429</v>
      </c>
      <c r="H113" s="46" t="str">
        <f t="shared" si="13"/>
        <v>N/A</v>
      </c>
      <c r="I113" s="12">
        <v>-32.200000000000003</v>
      </c>
      <c r="J113" s="12">
        <v>24.92</v>
      </c>
      <c r="K113" s="47" t="s">
        <v>739</v>
      </c>
      <c r="L113" s="9" t="str">
        <f t="shared" si="14"/>
        <v>Yes</v>
      </c>
    </row>
    <row r="114" spans="1:12" ht="25.5" x14ac:dyDescent="0.2">
      <c r="A114" s="48" t="s">
        <v>637</v>
      </c>
      <c r="B114" s="37" t="s">
        <v>213</v>
      </c>
      <c r="C114" s="49">
        <v>79640</v>
      </c>
      <c r="D114" s="46" t="str">
        <f t="shared" si="11"/>
        <v>N/A</v>
      </c>
      <c r="E114" s="49">
        <v>112395</v>
      </c>
      <c r="F114" s="46" t="str">
        <f t="shared" si="12"/>
        <v>N/A</v>
      </c>
      <c r="G114" s="49">
        <v>82440</v>
      </c>
      <c r="H114" s="46" t="str">
        <f t="shared" si="13"/>
        <v>N/A</v>
      </c>
      <c r="I114" s="12">
        <v>41.13</v>
      </c>
      <c r="J114" s="12">
        <v>-26.7</v>
      </c>
      <c r="K114" s="47" t="s">
        <v>739</v>
      </c>
      <c r="L114" s="9" t="str">
        <f>IF(J114="Div by 0", "N/A", IF(OR(J114="N/A",K114="N/A"),"N/A", IF(J114&gt;VALUE(MID(K114,1,2)), "No", IF(J114&lt;-1*VALUE(MID(K114,1,2)), "No", "Yes"))))</f>
        <v>Yes</v>
      </c>
    </row>
    <row r="115" spans="1:12" x14ac:dyDescent="0.2">
      <c r="A115" s="48" t="s">
        <v>638</v>
      </c>
      <c r="B115" s="37" t="s">
        <v>213</v>
      </c>
      <c r="C115" s="38">
        <v>1165</v>
      </c>
      <c r="D115" s="46" t="str">
        <f t="shared" si="11"/>
        <v>N/A</v>
      </c>
      <c r="E115" s="38">
        <v>1127</v>
      </c>
      <c r="F115" s="46" t="str">
        <f t="shared" si="12"/>
        <v>N/A</v>
      </c>
      <c r="G115" s="38">
        <v>991</v>
      </c>
      <c r="H115" s="46" t="str">
        <f t="shared" si="13"/>
        <v>N/A</v>
      </c>
      <c r="I115" s="12">
        <v>-3.26</v>
      </c>
      <c r="J115" s="12">
        <v>-12.1</v>
      </c>
      <c r="K115" s="47" t="s">
        <v>739</v>
      </c>
      <c r="L115" s="9" t="str">
        <f t="shared" ref="L115:L119" si="15">IF(J115="Div by 0", "N/A", IF(OR(J115="N/A",K115="N/A"),"N/A", IF(J115&gt;VALUE(MID(K115,1,2)), "No", IF(J115&lt;-1*VALUE(MID(K115,1,2)), "No", "Yes"))))</f>
        <v>Yes</v>
      </c>
    </row>
    <row r="116" spans="1:12" ht="25.5" x14ac:dyDescent="0.2">
      <c r="A116" s="48" t="s">
        <v>1459</v>
      </c>
      <c r="B116" s="37" t="s">
        <v>213</v>
      </c>
      <c r="C116" s="49">
        <v>68.360515020999998</v>
      </c>
      <c r="D116" s="46" t="str">
        <f t="shared" si="11"/>
        <v>N/A</v>
      </c>
      <c r="E116" s="49">
        <v>99.729370008999993</v>
      </c>
      <c r="F116" s="46" t="str">
        <f t="shared" si="12"/>
        <v>N/A</v>
      </c>
      <c r="G116" s="49">
        <v>83.188698285000001</v>
      </c>
      <c r="H116" s="46" t="str">
        <f t="shared" si="13"/>
        <v>N/A</v>
      </c>
      <c r="I116" s="12">
        <v>45.89</v>
      </c>
      <c r="J116" s="12">
        <v>-16.600000000000001</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29239779</v>
      </c>
      <c r="D120" s="46" t="str">
        <f t="shared" si="11"/>
        <v>N/A</v>
      </c>
      <c r="E120" s="49">
        <v>23664108</v>
      </c>
      <c r="F120" s="46" t="str">
        <f t="shared" si="12"/>
        <v>N/A</v>
      </c>
      <c r="G120" s="49">
        <v>20970172</v>
      </c>
      <c r="H120" s="46" t="str">
        <f t="shared" si="13"/>
        <v>N/A</v>
      </c>
      <c r="I120" s="12">
        <v>-19.100000000000001</v>
      </c>
      <c r="J120" s="12">
        <v>-11.4</v>
      </c>
      <c r="K120" s="47" t="s">
        <v>739</v>
      </c>
      <c r="L120" s="9" t="str">
        <f t="shared" ref="L120:L131" si="16">IF(J120="Div by 0", "N/A", IF(K120="N/A","N/A", IF(J120&gt;VALUE(MID(K120,1,2)), "No", IF(J120&lt;-1*VALUE(MID(K120,1,2)), "No", "Yes"))))</f>
        <v>Yes</v>
      </c>
    </row>
    <row r="121" spans="1:12" ht="25.5" x14ac:dyDescent="0.2">
      <c r="A121" s="48" t="s">
        <v>642</v>
      </c>
      <c r="B121" s="37" t="s">
        <v>213</v>
      </c>
      <c r="C121" s="38">
        <v>31068</v>
      </c>
      <c r="D121" s="46" t="str">
        <f t="shared" si="11"/>
        <v>N/A</v>
      </c>
      <c r="E121" s="38">
        <v>31104</v>
      </c>
      <c r="F121" s="46" t="str">
        <f t="shared" si="12"/>
        <v>N/A</v>
      </c>
      <c r="G121" s="38">
        <v>31280</v>
      </c>
      <c r="H121" s="46" t="str">
        <f t="shared" si="13"/>
        <v>N/A</v>
      </c>
      <c r="I121" s="12">
        <v>0.1159</v>
      </c>
      <c r="J121" s="12">
        <v>0.56579999999999997</v>
      </c>
      <c r="K121" s="47" t="s">
        <v>739</v>
      </c>
      <c r="L121" s="9" t="str">
        <f t="shared" si="16"/>
        <v>Yes</v>
      </c>
    </row>
    <row r="122" spans="1:12" ht="25.5" x14ac:dyDescent="0.2">
      <c r="A122" s="48" t="s">
        <v>1461</v>
      </c>
      <c r="B122" s="37" t="s">
        <v>213</v>
      </c>
      <c r="C122" s="49">
        <v>941.15421012000002</v>
      </c>
      <c r="D122" s="46" t="str">
        <f t="shared" si="11"/>
        <v>N/A</v>
      </c>
      <c r="E122" s="49">
        <v>760.80594136000002</v>
      </c>
      <c r="F122" s="46" t="str">
        <f t="shared" si="12"/>
        <v>N/A</v>
      </c>
      <c r="G122" s="49">
        <v>670.40191816000004</v>
      </c>
      <c r="H122" s="46" t="str">
        <f t="shared" si="13"/>
        <v>N/A</v>
      </c>
      <c r="I122" s="12">
        <v>-19.2</v>
      </c>
      <c r="J122" s="12">
        <v>-11.9</v>
      </c>
      <c r="K122" s="47" t="s">
        <v>739</v>
      </c>
      <c r="L122" s="9" t="str">
        <f t="shared" si="16"/>
        <v>Yes</v>
      </c>
    </row>
    <row r="123" spans="1:12" ht="25.5" x14ac:dyDescent="0.2">
      <c r="A123" s="48" t="s">
        <v>643</v>
      </c>
      <c r="B123" s="37" t="s">
        <v>213</v>
      </c>
      <c r="C123" s="49">
        <v>121379633</v>
      </c>
      <c r="D123" s="46" t="str">
        <f t="shared" ref="D123:D131" si="17">IF($B123="N/A","N/A",IF(C123&gt;10,"No",IF(C123&lt;-10,"No","Yes")))</f>
        <v>N/A</v>
      </c>
      <c r="E123" s="49">
        <v>123654506</v>
      </c>
      <c r="F123" s="46" t="str">
        <f t="shared" ref="F123:F131" si="18">IF($B123="N/A","N/A",IF(E123&gt;10,"No",IF(E123&lt;-10,"No","Yes")))</f>
        <v>N/A</v>
      </c>
      <c r="G123" s="49">
        <v>126766989</v>
      </c>
      <c r="H123" s="46" t="str">
        <f t="shared" ref="H123:H131" si="19">IF($B123="N/A","N/A",IF(G123&gt;10,"No",IF(G123&lt;-10,"No","Yes")))</f>
        <v>N/A</v>
      </c>
      <c r="I123" s="12">
        <v>1.8740000000000001</v>
      </c>
      <c r="J123" s="12">
        <v>2.5169999999999999</v>
      </c>
      <c r="K123" s="47" t="s">
        <v>739</v>
      </c>
      <c r="L123" s="9" t="str">
        <f t="shared" si="16"/>
        <v>Yes</v>
      </c>
    </row>
    <row r="124" spans="1:12" x14ac:dyDescent="0.2">
      <c r="A124" s="48" t="s">
        <v>644</v>
      </c>
      <c r="B124" s="37" t="s">
        <v>213</v>
      </c>
      <c r="C124" s="38">
        <v>2309</v>
      </c>
      <c r="D124" s="46" t="str">
        <f t="shared" si="17"/>
        <v>N/A</v>
      </c>
      <c r="E124" s="38">
        <v>2861</v>
      </c>
      <c r="F124" s="46" t="str">
        <f t="shared" si="18"/>
        <v>N/A</v>
      </c>
      <c r="G124" s="38">
        <v>2898</v>
      </c>
      <c r="H124" s="46" t="str">
        <f t="shared" si="19"/>
        <v>N/A</v>
      </c>
      <c r="I124" s="12">
        <v>23.91</v>
      </c>
      <c r="J124" s="12">
        <v>1.2929999999999999</v>
      </c>
      <c r="K124" s="47" t="s">
        <v>739</v>
      </c>
      <c r="L124" s="9" t="str">
        <f t="shared" si="16"/>
        <v>Yes</v>
      </c>
    </row>
    <row r="125" spans="1:12" ht="25.5" x14ac:dyDescent="0.2">
      <c r="A125" s="48" t="s">
        <v>1462</v>
      </c>
      <c r="B125" s="37" t="s">
        <v>213</v>
      </c>
      <c r="C125" s="49">
        <v>52568.052404000002</v>
      </c>
      <c r="D125" s="46" t="str">
        <f t="shared" si="17"/>
        <v>N/A</v>
      </c>
      <c r="E125" s="49">
        <v>43220.729116000002</v>
      </c>
      <c r="F125" s="46" t="str">
        <f t="shared" si="18"/>
        <v>N/A</v>
      </c>
      <c r="G125" s="49">
        <v>43742.922359999997</v>
      </c>
      <c r="H125" s="46" t="str">
        <f t="shared" si="19"/>
        <v>N/A</v>
      </c>
      <c r="I125" s="12">
        <v>-17.8</v>
      </c>
      <c r="J125" s="12">
        <v>1.208</v>
      </c>
      <c r="K125" s="47" t="s">
        <v>739</v>
      </c>
      <c r="L125" s="9" t="str">
        <f t="shared" si="16"/>
        <v>Yes</v>
      </c>
    </row>
    <row r="126" spans="1:12" ht="25.5" x14ac:dyDescent="0.2">
      <c r="A126" s="48" t="s">
        <v>645</v>
      </c>
      <c r="B126" s="37" t="s">
        <v>213</v>
      </c>
      <c r="C126" s="49">
        <v>25648223</v>
      </c>
      <c r="D126" s="46" t="str">
        <f t="shared" si="17"/>
        <v>N/A</v>
      </c>
      <c r="E126" s="49">
        <v>27606232</v>
      </c>
      <c r="F126" s="46" t="str">
        <f t="shared" si="18"/>
        <v>N/A</v>
      </c>
      <c r="G126" s="49">
        <v>31571332</v>
      </c>
      <c r="H126" s="46" t="str">
        <f t="shared" si="19"/>
        <v>N/A</v>
      </c>
      <c r="I126" s="12">
        <v>7.6340000000000003</v>
      </c>
      <c r="J126" s="12">
        <v>14.36</v>
      </c>
      <c r="K126" s="47" t="s">
        <v>739</v>
      </c>
      <c r="L126" s="9" t="str">
        <f t="shared" si="16"/>
        <v>Yes</v>
      </c>
    </row>
    <row r="127" spans="1:12" x14ac:dyDescent="0.2">
      <c r="A127" s="48" t="s">
        <v>646</v>
      </c>
      <c r="B127" s="37" t="s">
        <v>213</v>
      </c>
      <c r="C127" s="38">
        <v>10988</v>
      </c>
      <c r="D127" s="46" t="str">
        <f t="shared" si="17"/>
        <v>N/A</v>
      </c>
      <c r="E127" s="38">
        <v>11718</v>
      </c>
      <c r="F127" s="46" t="str">
        <f t="shared" si="18"/>
        <v>N/A</v>
      </c>
      <c r="G127" s="38">
        <v>13060</v>
      </c>
      <c r="H127" s="46" t="str">
        <f t="shared" si="19"/>
        <v>N/A</v>
      </c>
      <c r="I127" s="12">
        <v>6.6440000000000001</v>
      </c>
      <c r="J127" s="12">
        <v>11.45</v>
      </c>
      <c r="K127" s="47" t="s">
        <v>739</v>
      </c>
      <c r="L127" s="9" t="str">
        <f t="shared" si="16"/>
        <v>Yes</v>
      </c>
    </row>
    <row r="128" spans="1:12" ht="25.5" x14ac:dyDescent="0.2">
      <c r="A128" s="48" t="s">
        <v>1463</v>
      </c>
      <c r="B128" s="37" t="s">
        <v>213</v>
      </c>
      <c r="C128" s="49">
        <v>2334.2030396999999</v>
      </c>
      <c r="D128" s="46" t="str">
        <f t="shared" si="17"/>
        <v>N/A</v>
      </c>
      <c r="E128" s="49">
        <v>2355.8825738</v>
      </c>
      <c r="F128" s="46" t="str">
        <f t="shared" si="18"/>
        <v>N/A</v>
      </c>
      <c r="G128" s="49">
        <v>2417.4067381</v>
      </c>
      <c r="H128" s="46" t="str">
        <f t="shared" si="19"/>
        <v>N/A</v>
      </c>
      <c r="I128" s="12">
        <v>0.92879999999999996</v>
      </c>
      <c r="J128" s="12">
        <v>2.6120000000000001</v>
      </c>
      <c r="K128" s="47" t="s">
        <v>739</v>
      </c>
      <c r="L128" s="9" t="str">
        <f t="shared" si="16"/>
        <v>Yes</v>
      </c>
    </row>
    <row r="129" spans="1:12" ht="25.5" x14ac:dyDescent="0.2">
      <c r="A129" s="48" t="s">
        <v>647</v>
      </c>
      <c r="B129" s="37" t="s">
        <v>213</v>
      </c>
      <c r="C129" s="49">
        <v>2964255</v>
      </c>
      <c r="D129" s="46" t="str">
        <f t="shared" si="17"/>
        <v>N/A</v>
      </c>
      <c r="E129" s="49">
        <v>2967306</v>
      </c>
      <c r="F129" s="46" t="str">
        <f t="shared" si="18"/>
        <v>N/A</v>
      </c>
      <c r="G129" s="49">
        <v>2997062</v>
      </c>
      <c r="H129" s="46" t="str">
        <f t="shared" si="19"/>
        <v>N/A</v>
      </c>
      <c r="I129" s="12">
        <v>0.10290000000000001</v>
      </c>
      <c r="J129" s="12">
        <v>1.0029999999999999</v>
      </c>
      <c r="K129" s="47" t="s">
        <v>739</v>
      </c>
      <c r="L129" s="9" t="str">
        <f t="shared" si="16"/>
        <v>Yes</v>
      </c>
    </row>
    <row r="130" spans="1:12" x14ac:dyDescent="0.2">
      <c r="A130" s="48" t="s">
        <v>648</v>
      </c>
      <c r="B130" s="37" t="s">
        <v>213</v>
      </c>
      <c r="C130" s="38">
        <v>581</v>
      </c>
      <c r="D130" s="46" t="str">
        <f t="shared" si="17"/>
        <v>N/A</v>
      </c>
      <c r="E130" s="38">
        <v>566</v>
      </c>
      <c r="F130" s="46" t="str">
        <f t="shared" si="18"/>
        <v>N/A</v>
      </c>
      <c r="G130" s="38">
        <v>588</v>
      </c>
      <c r="H130" s="46" t="str">
        <f t="shared" si="19"/>
        <v>N/A</v>
      </c>
      <c r="I130" s="12">
        <v>-2.58</v>
      </c>
      <c r="J130" s="12">
        <v>3.887</v>
      </c>
      <c r="K130" s="47" t="s">
        <v>739</v>
      </c>
      <c r="L130" s="9" t="str">
        <f t="shared" si="16"/>
        <v>Yes</v>
      </c>
    </row>
    <row r="131" spans="1:12" ht="25.5" x14ac:dyDescent="0.2">
      <c r="A131" s="48" t="s">
        <v>1464</v>
      </c>
      <c r="B131" s="37" t="s">
        <v>213</v>
      </c>
      <c r="C131" s="49">
        <v>5101.9879517999998</v>
      </c>
      <c r="D131" s="46" t="str">
        <f t="shared" si="17"/>
        <v>N/A</v>
      </c>
      <c r="E131" s="49">
        <v>5242.5901059999997</v>
      </c>
      <c r="F131" s="46" t="str">
        <f t="shared" si="18"/>
        <v>N/A</v>
      </c>
      <c r="G131" s="49">
        <v>5097.0442177000004</v>
      </c>
      <c r="H131" s="46" t="str">
        <f t="shared" si="19"/>
        <v>N/A</v>
      </c>
      <c r="I131" s="12">
        <v>2.7559999999999998</v>
      </c>
      <c r="J131" s="12">
        <v>-2.78</v>
      </c>
      <c r="K131" s="47" t="s">
        <v>739</v>
      </c>
      <c r="L131" s="9" t="str">
        <f t="shared" si="16"/>
        <v>Yes</v>
      </c>
    </row>
    <row r="132" spans="1:12" x14ac:dyDescent="0.2">
      <c r="A132" s="48" t="s">
        <v>1465</v>
      </c>
      <c r="B132" s="37" t="s">
        <v>213</v>
      </c>
      <c r="C132" s="49">
        <v>544.62251071000003</v>
      </c>
      <c r="D132" s="46" t="str">
        <f t="shared" ref="D132:D143" si="20">IF($B132="N/A","N/A",IF(C132&gt;10,"No",IF(C132&lt;-10,"No","Yes")))</f>
        <v>N/A</v>
      </c>
      <c r="E132" s="49">
        <v>431.03539513999999</v>
      </c>
      <c r="F132" s="46" t="str">
        <f t="shared" ref="F132:F143" si="21">IF($B132="N/A","N/A",IF(E132&gt;10,"No",IF(E132&lt;-10,"No","Yes")))</f>
        <v>N/A</v>
      </c>
      <c r="G132" s="49">
        <v>428.73273132999998</v>
      </c>
      <c r="H132" s="46" t="str">
        <f t="shared" ref="H132:H143" si="22">IF($B132="N/A","N/A",IF(G132&gt;10,"No",IF(G132&lt;-10,"No","Yes")))</f>
        <v>N/A</v>
      </c>
      <c r="I132" s="12">
        <v>-20.9</v>
      </c>
      <c r="J132" s="12">
        <v>-0.53400000000000003</v>
      </c>
      <c r="K132" s="47" t="s">
        <v>739</v>
      </c>
      <c r="L132" s="9" t="str">
        <f t="shared" ref="L132:L143" si="23">IF(J132="Div by 0", "N/A", IF(K132="N/A","N/A", IF(J132&gt;VALUE(MID(K132,1,2)), "No", IF(J132&lt;-1*VALUE(MID(K132,1,2)), "No", "Yes"))))</f>
        <v>Yes</v>
      </c>
    </row>
    <row r="133" spans="1:12" x14ac:dyDescent="0.2">
      <c r="A133" s="48" t="s">
        <v>1466</v>
      </c>
      <c r="B133" s="37" t="s">
        <v>213</v>
      </c>
      <c r="C133" s="49">
        <v>493.16468314000002</v>
      </c>
      <c r="D133" s="46" t="str">
        <f t="shared" si="20"/>
        <v>N/A</v>
      </c>
      <c r="E133" s="49">
        <v>362.45400801</v>
      </c>
      <c r="F133" s="46" t="str">
        <f t="shared" si="21"/>
        <v>N/A</v>
      </c>
      <c r="G133" s="49">
        <v>381.81279925000001</v>
      </c>
      <c r="H133" s="46" t="str">
        <f t="shared" si="22"/>
        <v>N/A</v>
      </c>
      <c r="I133" s="12">
        <v>-26.5</v>
      </c>
      <c r="J133" s="12">
        <v>5.3410000000000002</v>
      </c>
      <c r="K133" s="47" t="s">
        <v>739</v>
      </c>
      <c r="L133" s="9" t="str">
        <f t="shared" si="23"/>
        <v>Yes</v>
      </c>
    </row>
    <row r="134" spans="1:12" x14ac:dyDescent="0.2">
      <c r="A134" s="48" t="s">
        <v>1467</v>
      </c>
      <c r="B134" s="37" t="s">
        <v>213</v>
      </c>
      <c r="C134" s="49">
        <v>595.67921483999999</v>
      </c>
      <c r="D134" s="46" t="str">
        <f t="shared" si="20"/>
        <v>N/A</v>
      </c>
      <c r="E134" s="49">
        <v>490.57260538000003</v>
      </c>
      <c r="F134" s="46" t="str">
        <f t="shared" si="21"/>
        <v>N/A</v>
      </c>
      <c r="G134" s="49">
        <v>466.81270368000003</v>
      </c>
      <c r="H134" s="46" t="str">
        <f t="shared" si="22"/>
        <v>N/A</v>
      </c>
      <c r="I134" s="12">
        <v>-17.600000000000001</v>
      </c>
      <c r="J134" s="12">
        <v>-4.84</v>
      </c>
      <c r="K134" s="47" t="s">
        <v>739</v>
      </c>
      <c r="L134" s="9" t="str">
        <f t="shared" si="23"/>
        <v>Yes</v>
      </c>
    </row>
    <row r="135" spans="1:12" x14ac:dyDescent="0.2">
      <c r="A135" s="48" t="s">
        <v>1468</v>
      </c>
      <c r="B135" s="37" t="s">
        <v>213</v>
      </c>
      <c r="C135" s="49">
        <v>5362.6384361</v>
      </c>
      <c r="D135" s="46" t="str">
        <f t="shared" si="20"/>
        <v>N/A</v>
      </c>
      <c r="E135" s="49">
        <v>5132.5068044999998</v>
      </c>
      <c r="F135" s="46" t="str">
        <f t="shared" si="21"/>
        <v>N/A</v>
      </c>
      <c r="G135" s="49">
        <v>4918.4003916000001</v>
      </c>
      <c r="H135" s="46" t="str">
        <f t="shared" si="22"/>
        <v>N/A</v>
      </c>
      <c r="I135" s="12">
        <v>-4.29</v>
      </c>
      <c r="J135" s="12">
        <v>-4.17</v>
      </c>
      <c r="K135" s="47" t="s">
        <v>739</v>
      </c>
      <c r="L135" s="9" t="str">
        <f t="shared" si="23"/>
        <v>Yes</v>
      </c>
    </row>
    <row r="136" spans="1:12" x14ac:dyDescent="0.2">
      <c r="A136" s="48" t="s">
        <v>1469</v>
      </c>
      <c r="B136" s="37" t="s">
        <v>213</v>
      </c>
      <c r="C136" s="49">
        <v>7429.7554061999999</v>
      </c>
      <c r="D136" s="46" t="str">
        <f t="shared" si="20"/>
        <v>N/A</v>
      </c>
      <c r="E136" s="49">
        <v>7250.3851806000002</v>
      </c>
      <c r="F136" s="46" t="str">
        <f t="shared" si="21"/>
        <v>N/A</v>
      </c>
      <c r="G136" s="49">
        <v>7044.6185484999996</v>
      </c>
      <c r="H136" s="46" t="str">
        <f t="shared" si="22"/>
        <v>N/A</v>
      </c>
      <c r="I136" s="12">
        <v>-2.41</v>
      </c>
      <c r="J136" s="12">
        <v>-2.84</v>
      </c>
      <c r="K136" s="47" t="s">
        <v>739</v>
      </c>
      <c r="L136" s="9" t="str">
        <f t="shared" si="23"/>
        <v>Yes</v>
      </c>
    </row>
    <row r="137" spans="1:12" x14ac:dyDescent="0.2">
      <c r="A137" s="48" t="s">
        <v>1470</v>
      </c>
      <c r="B137" s="37" t="s">
        <v>213</v>
      </c>
      <c r="C137" s="49">
        <v>2967.3204265999998</v>
      </c>
      <c r="D137" s="46" t="str">
        <f t="shared" si="20"/>
        <v>N/A</v>
      </c>
      <c r="E137" s="49">
        <v>2790.4929529000001</v>
      </c>
      <c r="F137" s="46" t="str">
        <f t="shared" si="21"/>
        <v>N/A</v>
      </c>
      <c r="G137" s="49">
        <v>2687.4226361999999</v>
      </c>
      <c r="H137" s="46" t="str">
        <f t="shared" si="22"/>
        <v>N/A</v>
      </c>
      <c r="I137" s="12">
        <v>-5.96</v>
      </c>
      <c r="J137" s="12">
        <v>-3.69</v>
      </c>
      <c r="K137" s="47" t="s">
        <v>739</v>
      </c>
      <c r="L137" s="9" t="str">
        <f t="shared" si="23"/>
        <v>Yes</v>
      </c>
    </row>
    <row r="138" spans="1:12" x14ac:dyDescent="0.2">
      <c r="A138" s="48" t="s">
        <v>1471</v>
      </c>
      <c r="B138" s="37" t="s">
        <v>213</v>
      </c>
      <c r="C138" s="49">
        <v>101.31048903</v>
      </c>
      <c r="D138" s="46" t="str">
        <f t="shared" si="20"/>
        <v>N/A</v>
      </c>
      <c r="E138" s="49">
        <v>90.820048924000005</v>
      </c>
      <c r="F138" s="46" t="str">
        <f t="shared" si="21"/>
        <v>N/A</v>
      </c>
      <c r="G138" s="49">
        <v>92.705027420999997</v>
      </c>
      <c r="H138" s="46" t="str">
        <f t="shared" si="22"/>
        <v>N/A</v>
      </c>
      <c r="I138" s="12">
        <v>-10.4</v>
      </c>
      <c r="J138" s="12">
        <v>2.0760000000000001</v>
      </c>
      <c r="K138" s="47" t="s">
        <v>739</v>
      </c>
      <c r="L138" s="9" t="str">
        <f t="shared" si="23"/>
        <v>Yes</v>
      </c>
    </row>
    <row r="139" spans="1:12" x14ac:dyDescent="0.2">
      <c r="A139" s="48" t="s">
        <v>1472</v>
      </c>
      <c r="B139" s="37" t="s">
        <v>213</v>
      </c>
      <c r="C139" s="49">
        <v>47.119856585000001</v>
      </c>
      <c r="D139" s="46" t="str">
        <f t="shared" si="20"/>
        <v>N/A</v>
      </c>
      <c r="E139" s="49">
        <v>40.699777122999997</v>
      </c>
      <c r="F139" s="46" t="str">
        <f t="shared" si="21"/>
        <v>N/A</v>
      </c>
      <c r="G139" s="49">
        <v>41.068934966999997</v>
      </c>
      <c r="H139" s="46" t="str">
        <f t="shared" si="22"/>
        <v>N/A</v>
      </c>
      <c r="I139" s="12">
        <v>-13.6</v>
      </c>
      <c r="J139" s="12">
        <v>0.90700000000000003</v>
      </c>
      <c r="K139" s="47" t="s">
        <v>739</v>
      </c>
      <c r="L139" s="9" t="str">
        <f t="shared" si="23"/>
        <v>Yes</v>
      </c>
    </row>
    <row r="140" spans="1:12" x14ac:dyDescent="0.2">
      <c r="A140" s="48" t="s">
        <v>1473</v>
      </c>
      <c r="B140" s="37" t="s">
        <v>213</v>
      </c>
      <c r="C140" s="49">
        <v>149.04878102999999</v>
      </c>
      <c r="D140" s="46" t="str">
        <f t="shared" si="20"/>
        <v>N/A</v>
      </c>
      <c r="E140" s="49">
        <v>134.48199077999999</v>
      </c>
      <c r="F140" s="46" t="str">
        <f t="shared" si="21"/>
        <v>N/A</v>
      </c>
      <c r="G140" s="49">
        <v>133.86043985000001</v>
      </c>
      <c r="H140" s="46" t="str">
        <f t="shared" si="22"/>
        <v>N/A</v>
      </c>
      <c r="I140" s="12">
        <v>-9.77</v>
      </c>
      <c r="J140" s="12">
        <v>-0.46200000000000002</v>
      </c>
      <c r="K140" s="47" t="s">
        <v>739</v>
      </c>
      <c r="L140" s="9" t="str">
        <f t="shared" si="23"/>
        <v>Yes</v>
      </c>
    </row>
    <row r="141" spans="1:12" x14ac:dyDescent="0.2">
      <c r="A141" s="48" t="s">
        <v>1474</v>
      </c>
      <c r="B141" s="37" t="s">
        <v>213</v>
      </c>
      <c r="C141" s="49">
        <v>5268.2609771999996</v>
      </c>
      <c r="D141" s="46" t="str">
        <f t="shared" si="20"/>
        <v>N/A</v>
      </c>
      <c r="E141" s="49">
        <v>4952.1877888999998</v>
      </c>
      <c r="F141" s="46" t="str">
        <f t="shared" si="21"/>
        <v>N/A</v>
      </c>
      <c r="G141" s="49">
        <v>4776.6254614999998</v>
      </c>
      <c r="H141" s="46" t="str">
        <f t="shared" si="22"/>
        <v>N/A</v>
      </c>
      <c r="I141" s="12">
        <v>-6</v>
      </c>
      <c r="J141" s="12">
        <v>-3.55</v>
      </c>
      <c r="K141" s="47" t="s">
        <v>739</v>
      </c>
      <c r="L141" s="9" t="str">
        <f t="shared" si="23"/>
        <v>Yes</v>
      </c>
    </row>
    <row r="142" spans="1:12" x14ac:dyDescent="0.2">
      <c r="A142" s="48" t="s">
        <v>1475</v>
      </c>
      <c r="B142" s="37" t="s">
        <v>213</v>
      </c>
      <c r="C142" s="49">
        <v>3532.9759161000002</v>
      </c>
      <c r="D142" s="46" t="str">
        <f t="shared" si="20"/>
        <v>N/A</v>
      </c>
      <c r="E142" s="49">
        <v>3244.6584127000001</v>
      </c>
      <c r="F142" s="46" t="str">
        <f t="shared" si="21"/>
        <v>N/A</v>
      </c>
      <c r="G142" s="49">
        <v>3121.6359471999999</v>
      </c>
      <c r="H142" s="46" t="str">
        <f t="shared" si="22"/>
        <v>N/A</v>
      </c>
      <c r="I142" s="12">
        <v>-8.16</v>
      </c>
      <c r="J142" s="12">
        <v>-3.79</v>
      </c>
      <c r="K142" s="47" t="s">
        <v>739</v>
      </c>
      <c r="L142" s="9" t="str">
        <f t="shared" si="23"/>
        <v>Yes</v>
      </c>
    </row>
    <row r="143" spans="1:12" x14ac:dyDescent="0.2">
      <c r="A143" s="48" t="s">
        <v>1476</v>
      </c>
      <c r="B143" s="37" t="s">
        <v>213</v>
      </c>
      <c r="C143" s="49">
        <v>7368.9537733999996</v>
      </c>
      <c r="D143" s="46" t="str">
        <f t="shared" si="20"/>
        <v>N/A</v>
      </c>
      <c r="E143" s="49">
        <v>6913.4493617999997</v>
      </c>
      <c r="F143" s="46" t="str">
        <f t="shared" si="21"/>
        <v>N/A</v>
      </c>
      <c r="G143" s="49">
        <v>6607.8204513000001</v>
      </c>
      <c r="H143" s="46" t="str">
        <f t="shared" si="22"/>
        <v>N/A</v>
      </c>
      <c r="I143" s="12">
        <v>-6.18</v>
      </c>
      <c r="J143" s="12">
        <v>-4.42</v>
      </c>
      <c r="K143" s="47" t="s">
        <v>739</v>
      </c>
      <c r="L143" s="9" t="str">
        <f t="shared" si="23"/>
        <v>Yes</v>
      </c>
    </row>
    <row r="144" spans="1:12" x14ac:dyDescent="0.2">
      <c r="A144" s="48" t="s">
        <v>89</v>
      </c>
      <c r="B144" s="37" t="s">
        <v>213</v>
      </c>
      <c r="C144" s="8">
        <v>24.850287245000001</v>
      </c>
      <c r="D144" s="46" t="str">
        <f t="shared" ref="D144:D161" si="24">IF($B144="N/A","N/A",IF(C144&gt;10,"No",IF(C144&lt;-10,"No","Yes")))</f>
        <v>N/A</v>
      </c>
      <c r="E144" s="8">
        <v>24.617842344</v>
      </c>
      <c r="F144" s="46" t="str">
        <f t="shared" ref="F144:F161" si="25">IF($B144="N/A","N/A",IF(E144&gt;10,"No",IF(E144&lt;-10,"No","Yes")))</f>
        <v>N/A</v>
      </c>
      <c r="G144" s="8">
        <v>24.341252910000001</v>
      </c>
      <c r="H144" s="46" t="str">
        <f t="shared" ref="H144:H161" si="26">IF($B144="N/A","N/A",IF(G144&gt;10,"No",IF(G144&lt;-10,"No","Yes")))</f>
        <v>N/A</v>
      </c>
      <c r="I144" s="12">
        <v>-0.93500000000000005</v>
      </c>
      <c r="J144" s="12">
        <v>-1.1200000000000001</v>
      </c>
      <c r="K144" s="47" t="s">
        <v>739</v>
      </c>
      <c r="L144" s="9" t="str">
        <f t="shared" ref="L144:L161" si="27">IF(J144="Div by 0", "N/A", IF(K144="N/A","N/A", IF(J144&gt;VALUE(MID(K144,1,2)), "No", IF(J144&lt;-1*VALUE(MID(K144,1,2)), "No", "Yes"))))</f>
        <v>Yes</v>
      </c>
    </row>
    <row r="145" spans="1:12" x14ac:dyDescent="0.2">
      <c r="A145" s="48" t="s">
        <v>477</v>
      </c>
      <c r="B145" s="37" t="s">
        <v>213</v>
      </c>
      <c r="C145" s="8">
        <v>26.822721129000001</v>
      </c>
      <c r="D145" s="46" t="str">
        <f t="shared" si="24"/>
        <v>N/A</v>
      </c>
      <c r="E145" s="8">
        <v>26.546917497999999</v>
      </c>
      <c r="F145" s="46" t="str">
        <f t="shared" si="25"/>
        <v>N/A</v>
      </c>
      <c r="G145" s="8">
        <v>26.482563619</v>
      </c>
      <c r="H145" s="46" t="str">
        <f t="shared" si="26"/>
        <v>N/A</v>
      </c>
      <c r="I145" s="12">
        <v>-1.03</v>
      </c>
      <c r="J145" s="12">
        <v>-0.24199999999999999</v>
      </c>
      <c r="K145" s="47" t="s">
        <v>739</v>
      </c>
      <c r="L145" s="9" t="str">
        <f t="shared" si="27"/>
        <v>Yes</v>
      </c>
    </row>
    <row r="146" spans="1:12" x14ac:dyDescent="0.2">
      <c r="A146" s="48" t="s">
        <v>478</v>
      </c>
      <c r="B146" s="37" t="s">
        <v>213</v>
      </c>
      <c r="C146" s="8">
        <v>22.515012995999999</v>
      </c>
      <c r="D146" s="46" t="str">
        <f t="shared" si="24"/>
        <v>N/A</v>
      </c>
      <c r="E146" s="8">
        <v>22.492759841000002</v>
      </c>
      <c r="F146" s="46" t="str">
        <f t="shared" si="25"/>
        <v>N/A</v>
      </c>
      <c r="G146" s="8">
        <v>22.117690462999999</v>
      </c>
      <c r="H146" s="46" t="str">
        <f t="shared" si="26"/>
        <v>N/A</v>
      </c>
      <c r="I146" s="12">
        <v>-9.9000000000000005E-2</v>
      </c>
      <c r="J146" s="12">
        <v>-1.67</v>
      </c>
      <c r="K146" s="47" t="s">
        <v>739</v>
      </c>
      <c r="L146" s="9" t="str">
        <f t="shared" si="27"/>
        <v>Yes</v>
      </c>
    </row>
    <row r="147" spans="1:12" x14ac:dyDescent="0.2">
      <c r="A147" s="48" t="s">
        <v>1477</v>
      </c>
      <c r="B147" s="37" t="s">
        <v>213</v>
      </c>
      <c r="C147" s="8">
        <v>18.889182112</v>
      </c>
      <c r="D147" s="46" t="str">
        <f t="shared" si="24"/>
        <v>N/A</v>
      </c>
      <c r="E147" s="8">
        <v>18.593180570000001</v>
      </c>
      <c r="F147" s="46" t="str">
        <f t="shared" si="25"/>
        <v>N/A</v>
      </c>
      <c r="G147" s="8">
        <v>18.094236146</v>
      </c>
      <c r="H147" s="46" t="str">
        <f t="shared" si="26"/>
        <v>N/A</v>
      </c>
      <c r="I147" s="12">
        <v>-1.57</v>
      </c>
      <c r="J147" s="12">
        <v>-2.68</v>
      </c>
      <c r="K147" s="47" t="s">
        <v>739</v>
      </c>
      <c r="L147" s="9" t="str">
        <f t="shared" si="27"/>
        <v>Yes</v>
      </c>
    </row>
    <row r="148" spans="1:12" x14ac:dyDescent="0.2">
      <c r="A148" s="48" t="s">
        <v>1478</v>
      </c>
      <c r="B148" s="37" t="s">
        <v>213</v>
      </c>
      <c r="C148" s="8">
        <v>28.866946988999999</v>
      </c>
      <c r="D148" s="46" t="str">
        <f t="shared" si="24"/>
        <v>N/A</v>
      </c>
      <c r="E148" s="8">
        <v>29.040117859999999</v>
      </c>
      <c r="F148" s="46" t="str">
        <f t="shared" si="25"/>
        <v>N/A</v>
      </c>
      <c r="G148" s="8">
        <v>28.770970781999999</v>
      </c>
      <c r="H148" s="46" t="str">
        <f t="shared" si="26"/>
        <v>N/A</v>
      </c>
      <c r="I148" s="12">
        <v>0.59989999999999999</v>
      </c>
      <c r="J148" s="12">
        <v>-0.92700000000000005</v>
      </c>
      <c r="K148" s="47" t="s">
        <v>739</v>
      </c>
      <c r="L148" s="9" t="str">
        <f t="shared" si="27"/>
        <v>Yes</v>
      </c>
    </row>
    <row r="149" spans="1:12" x14ac:dyDescent="0.2">
      <c r="A149" s="48" t="s">
        <v>1479</v>
      </c>
      <c r="B149" s="37" t="s">
        <v>213</v>
      </c>
      <c r="C149" s="8">
        <v>7.2264049475999999</v>
      </c>
      <c r="D149" s="46" t="str">
        <f t="shared" si="24"/>
        <v>N/A</v>
      </c>
      <c r="E149" s="8">
        <v>6.9484071650999999</v>
      </c>
      <c r="F149" s="46" t="str">
        <f t="shared" si="25"/>
        <v>N/A</v>
      </c>
      <c r="G149" s="8">
        <v>6.7802168521999997</v>
      </c>
      <c r="H149" s="46" t="str">
        <f t="shared" si="26"/>
        <v>N/A</v>
      </c>
      <c r="I149" s="12">
        <v>-3.85</v>
      </c>
      <c r="J149" s="12">
        <v>-2.42</v>
      </c>
      <c r="K149" s="47" t="s">
        <v>739</v>
      </c>
      <c r="L149" s="9" t="str">
        <f t="shared" si="27"/>
        <v>Yes</v>
      </c>
    </row>
    <row r="150" spans="1:12" x14ac:dyDescent="0.2">
      <c r="A150" s="48" t="s">
        <v>90</v>
      </c>
      <c r="B150" s="37" t="s">
        <v>213</v>
      </c>
      <c r="C150" s="8">
        <v>27.451736667999999</v>
      </c>
      <c r="D150" s="46" t="str">
        <f t="shared" si="24"/>
        <v>N/A</v>
      </c>
      <c r="E150" s="8">
        <v>28.493834555999999</v>
      </c>
      <c r="F150" s="46" t="str">
        <f t="shared" si="25"/>
        <v>N/A</v>
      </c>
      <c r="G150" s="8">
        <v>29.182617843999999</v>
      </c>
      <c r="H150" s="46" t="str">
        <f t="shared" si="26"/>
        <v>N/A</v>
      </c>
      <c r="I150" s="12">
        <v>3.7959999999999998</v>
      </c>
      <c r="J150" s="12">
        <v>2.4169999999999998</v>
      </c>
      <c r="K150" s="47" t="s">
        <v>739</v>
      </c>
      <c r="L150" s="9" t="str">
        <f t="shared" si="27"/>
        <v>Yes</v>
      </c>
    </row>
    <row r="151" spans="1:12" x14ac:dyDescent="0.2">
      <c r="A151" s="48" t="s">
        <v>479</v>
      </c>
      <c r="B151" s="37" t="s">
        <v>213</v>
      </c>
      <c r="C151" s="8">
        <v>23.425063822999999</v>
      </c>
      <c r="D151" s="46" t="str">
        <f t="shared" si="24"/>
        <v>N/A</v>
      </c>
      <c r="E151" s="8">
        <v>23.819507403999999</v>
      </c>
      <c r="F151" s="46" t="str">
        <f t="shared" si="25"/>
        <v>N/A</v>
      </c>
      <c r="G151" s="8">
        <v>23.768143260999999</v>
      </c>
      <c r="H151" s="46" t="str">
        <f t="shared" si="26"/>
        <v>N/A</v>
      </c>
      <c r="I151" s="12">
        <v>1.6839999999999999</v>
      </c>
      <c r="J151" s="12">
        <v>-0.216</v>
      </c>
      <c r="K151" s="47" t="s">
        <v>739</v>
      </c>
      <c r="L151" s="9" t="str">
        <f t="shared" si="27"/>
        <v>Yes</v>
      </c>
    </row>
    <row r="152" spans="1:12" x14ac:dyDescent="0.2">
      <c r="A152" s="48" t="s">
        <v>480</v>
      </c>
      <c r="B152" s="37" t="s">
        <v>213</v>
      </c>
      <c r="C152" s="8">
        <v>31.782737295</v>
      </c>
      <c r="D152" s="46" t="str">
        <f t="shared" si="24"/>
        <v>N/A</v>
      </c>
      <c r="E152" s="8">
        <v>33.411991848</v>
      </c>
      <c r="F152" s="46" t="str">
        <f t="shared" si="25"/>
        <v>N/A</v>
      </c>
      <c r="G152" s="8">
        <v>34.608210866999997</v>
      </c>
      <c r="H152" s="46" t="str">
        <f t="shared" si="26"/>
        <v>N/A</v>
      </c>
      <c r="I152" s="12">
        <v>5.1260000000000003</v>
      </c>
      <c r="J152" s="12">
        <v>3.58</v>
      </c>
      <c r="K152" s="47" t="s">
        <v>739</v>
      </c>
      <c r="L152" s="9" t="str">
        <f t="shared" si="27"/>
        <v>Yes</v>
      </c>
    </row>
    <row r="153" spans="1:12" x14ac:dyDescent="0.2">
      <c r="A153" s="48" t="s">
        <v>117</v>
      </c>
      <c r="B153" s="37" t="s">
        <v>213</v>
      </c>
      <c r="C153" s="8">
        <v>89.905807839999994</v>
      </c>
      <c r="D153" s="46" t="str">
        <f t="shared" si="24"/>
        <v>N/A</v>
      </c>
      <c r="E153" s="8">
        <v>90.344965303999999</v>
      </c>
      <c r="F153" s="46" t="str">
        <f t="shared" si="25"/>
        <v>N/A</v>
      </c>
      <c r="G153" s="8">
        <v>90.537420730999997</v>
      </c>
      <c r="H153" s="46" t="str">
        <f t="shared" si="26"/>
        <v>N/A</v>
      </c>
      <c r="I153" s="12">
        <v>0.48849999999999999</v>
      </c>
      <c r="J153" s="12">
        <v>0.21299999999999999</v>
      </c>
      <c r="K153" s="47" t="s">
        <v>739</v>
      </c>
      <c r="L153" s="9" t="str">
        <f t="shared" si="27"/>
        <v>Yes</v>
      </c>
    </row>
    <row r="154" spans="1:12" x14ac:dyDescent="0.2">
      <c r="A154" s="48" t="s">
        <v>481</v>
      </c>
      <c r="B154" s="37" t="s">
        <v>213</v>
      </c>
      <c r="C154" s="8">
        <v>88.590629223999997</v>
      </c>
      <c r="D154" s="46" t="str">
        <f t="shared" si="24"/>
        <v>N/A</v>
      </c>
      <c r="E154" s="8">
        <v>88.788153520999998</v>
      </c>
      <c r="F154" s="46" t="str">
        <f t="shared" si="25"/>
        <v>N/A</v>
      </c>
      <c r="G154" s="8">
        <v>89.093308199999996</v>
      </c>
      <c r="H154" s="46" t="str">
        <f t="shared" si="26"/>
        <v>N/A</v>
      </c>
      <c r="I154" s="12">
        <v>0.223</v>
      </c>
      <c r="J154" s="12">
        <v>0.34370000000000001</v>
      </c>
      <c r="K154" s="47" t="s">
        <v>739</v>
      </c>
      <c r="L154" s="9" t="str">
        <f t="shared" si="27"/>
        <v>Yes</v>
      </c>
    </row>
    <row r="155" spans="1:12" x14ac:dyDescent="0.2">
      <c r="A155" s="48" t="s">
        <v>482</v>
      </c>
      <c r="B155" s="37" t="s">
        <v>213</v>
      </c>
      <c r="C155" s="8">
        <v>91.592722058000007</v>
      </c>
      <c r="D155" s="46" t="str">
        <f t="shared" si="24"/>
        <v>N/A</v>
      </c>
      <c r="E155" s="8">
        <v>92.199935643000003</v>
      </c>
      <c r="F155" s="46" t="str">
        <f t="shared" si="25"/>
        <v>N/A</v>
      </c>
      <c r="G155" s="8">
        <v>92.229805898999999</v>
      </c>
      <c r="H155" s="46" t="str">
        <f t="shared" si="26"/>
        <v>N/A</v>
      </c>
      <c r="I155" s="12">
        <v>0.66290000000000004</v>
      </c>
      <c r="J155" s="12">
        <v>3.2399999999999998E-2</v>
      </c>
      <c r="K155" s="47" t="s">
        <v>739</v>
      </c>
      <c r="L155" s="9" t="str">
        <f t="shared" si="27"/>
        <v>Yes</v>
      </c>
    </row>
    <row r="156" spans="1:12" x14ac:dyDescent="0.2">
      <c r="A156" s="48" t="s">
        <v>1480</v>
      </c>
      <c r="B156" s="37" t="s">
        <v>213</v>
      </c>
      <c r="C156" s="38">
        <v>0.56859861950000001</v>
      </c>
      <c r="D156" s="46" t="str">
        <f t="shared" si="24"/>
        <v>N/A</v>
      </c>
      <c r="E156" s="38">
        <v>0.64300778719999996</v>
      </c>
      <c r="F156" s="46" t="str">
        <f t="shared" si="25"/>
        <v>N/A</v>
      </c>
      <c r="G156" s="38">
        <v>0.67100208100000003</v>
      </c>
      <c r="H156" s="46" t="str">
        <f t="shared" si="26"/>
        <v>N/A</v>
      </c>
      <c r="I156" s="12">
        <v>13.09</v>
      </c>
      <c r="J156" s="12">
        <v>4.3540000000000001</v>
      </c>
      <c r="K156" s="47" t="s">
        <v>739</v>
      </c>
      <c r="L156" s="9" t="str">
        <f t="shared" si="27"/>
        <v>Yes</v>
      </c>
    </row>
    <row r="157" spans="1:12" x14ac:dyDescent="0.2">
      <c r="A157" s="48" t="s">
        <v>1481</v>
      </c>
      <c r="B157" s="37" t="s">
        <v>213</v>
      </c>
      <c r="C157" s="38">
        <v>0.41864371189999999</v>
      </c>
      <c r="D157" s="46" t="str">
        <f t="shared" si="24"/>
        <v>N/A</v>
      </c>
      <c r="E157" s="38">
        <v>0.50622554249999996</v>
      </c>
      <c r="F157" s="46" t="str">
        <f t="shared" si="25"/>
        <v>N/A</v>
      </c>
      <c r="G157" s="38">
        <v>0.50957363509999998</v>
      </c>
      <c r="H157" s="46" t="str">
        <f t="shared" si="26"/>
        <v>N/A</v>
      </c>
      <c r="I157" s="12">
        <v>20.92</v>
      </c>
      <c r="J157" s="12">
        <v>0.66139999999999999</v>
      </c>
      <c r="K157" s="47" t="s">
        <v>739</v>
      </c>
      <c r="L157" s="9" t="str">
        <f t="shared" si="27"/>
        <v>Yes</v>
      </c>
    </row>
    <row r="158" spans="1:12" x14ac:dyDescent="0.2">
      <c r="A158" s="48" t="s">
        <v>1482</v>
      </c>
      <c r="B158" s="37" t="s">
        <v>213</v>
      </c>
      <c r="C158" s="38">
        <v>0.74193869430000003</v>
      </c>
      <c r="D158" s="46" t="str">
        <f t="shared" si="24"/>
        <v>N/A</v>
      </c>
      <c r="E158" s="38">
        <v>0.78674296610000005</v>
      </c>
      <c r="F158" s="46" t="str">
        <f t="shared" si="25"/>
        <v>N/A</v>
      </c>
      <c r="G158" s="38">
        <v>0.82809748859999999</v>
      </c>
      <c r="H158" s="46" t="str">
        <f t="shared" si="26"/>
        <v>N/A</v>
      </c>
      <c r="I158" s="12">
        <v>6.0389999999999997</v>
      </c>
      <c r="J158" s="12">
        <v>5.2560000000000002</v>
      </c>
      <c r="K158" s="47" t="s">
        <v>739</v>
      </c>
      <c r="L158" s="9" t="str">
        <f t="shared" si="27"/>
        <v>Yes</v>
      </c>
    </row>
    <row r="159" spans="1:12" x14ac:dyDescent="0.2">
      <c r="A159" s="48" t="s">
        <v>1483</v>
      </c>
      <c r="B159" s="37" t="s">
        <v>213</v>
      </c>
      <c r="C159" s="38">
        <v>240.97442235</v>
      </c>
      <c r="D159" s="46" t="str">
        <f t="shared" si="24"/>
        <v>N/A</v>
      </c>
      <c r="E159" s="38">
        <v>239.90564922999999</v>
      </c>
      <c r="F159" s="46" t="str">
        <f t="shared" si="25"/>
        <v>N/A</v>
      </c>
      <c r="G159" s="38">
        <v>236.90212650999999</v>
      </c>
      <c r="H159" s="46" t="str">
        <f t="shared" si="26"/>
        <v>N/A</v>
      </c>
      <c r="I159" s="12">
        <v>-0.44400000000000001</v>
      </c>
      <c r="J159" s="12">
        <v>-1.25</v>
      </c>
      <c r="K159" s="47" t="s">
        <v>739</v>
      </c>
      <c r="L159" s="9" t="str">
        <f t="shared" si="27"/>
        <v>Yes</v>
      </c>
    </row>
    <row r="160" spans="1:12" x14ac:dyDescent="0.2">
      <c r="A160" s="48" t="s">
        <v>1484</v>
      </c>
      <c r="B160" s="37" t="s">
        <v>213</v>
      </c>
      <c r="C160" s="38">
        <v>235.32748082000001</v>
      </c>
      <c r="D160" s="46" t="str">
        <f t="shared" si="24"/>
        <v>N/A</v>
      </c>
      <c r="E160" s="38">
        <v>233.55765854000001</v>
      </c>
      <c r="F160" s="46" t="str">
        <f t="shared" si="25"/>
        <v>N/A</v>
      </c>
      <c r="G160" s="38">
        <v>230.56089890999999</v>
      </c>
      <c r="H160" s="46" t="str">
        <f t="shared" si="26"/>
        <v>N/A</v>
      </c>
      <c r="I160" s="12">
        <v>-0.752</v>
      </c>
      <c r="J160" s="12">
        <v>-1.28</v>
      </c>
      <c r="K160" s="47" t="s">
        <v>739</v>
      </c>
      <c r="L160" s="9" t="str">
        <f t="shared" si="27"/>
        <v>Yes</v>
      </c>
    </row>
    <row r="161" spans="1:12" x14ac:dyDescent="0.2">
      <c r="A161" s="48" t="s">
        <v>1485</v>
      </c>
      <c r="B161" s="37" t="s">
        <v>213</v>
      </c>
      <c r="C161" s="38">
        <v>268.14015504000002</v>
      </c>
      <c r="D161" s="46" t="str">
        <f t="shared" si="24"/>
        <v>N/A</v>
      </c>
      <c r="E161" s="38">
        <v>270.35319543000003</v>
      </c>
      <c r="F161" s="46" t="str">
        <f t="shared" si="25"/>
        <v>N/A</v>
      </c>
      <c r="G161" s="38">
        <v>266.26420797999998</v>
      </c>
      <c r="H161" s="46" t="str">
        <f t="shared" si="26"/>
        <v>N/A</v>
      </c>
      <c r="I161" s="12">
        <v>0.82530000000000003</v>
      </c>
      <c r="J161" s="12">
        <v>-1.51</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11</v>
      </c>
      <c r="H163" s="46" t="str">
        <f t="shared" si="30"/>
        <v>N/A</v>
      </c>
      <c r="I163" s="12" t="s">
        <v>1747</v>
      </c>
      <c r="J163" s="12">
        <v>200</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11</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0</v>
      </c>
      <c r="F165" s="46" t="str">
        <f t="shared" si="29"/>
        <v>N/A</v>
      </c>
      <c r="G165" s="38">
        <v>11</v>
      </c>
      <c r="H165" s="46" t="str">
        <f t="shared" si="30"/>
        <v>N/A</v>
      </c>
      <c r="I165" s="12" t="s">
        <v>1747</v>
      </c>
      <c r="J165" s="12" t="s">
        <v>1747</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35</v>
      </c>
      <c r="D167" s="46" t="str">
        <f t="shared" si="28"/>
        <v>N/A</v>
      </c>
      <c r="E167" s="38">
        <v>32</v>
      </c>
      <c r="F167" s="46" t="str">
        <f t="shared" si="29"/>
        <v>N/A</v>
      </c>
      <c r="G167" s="38">
        <v>26</v>
      </c>
      <c r="H167" s="46" t="str">
        <f t="shared" si="30"/>
        <v>N/A</v>
      </c>
      <c r="I167" s="12">
        <v>-8.57</v>
      </c>
      <c r="J167" s="12">
        <v>-18.8</v>
      </c>
      <c r="K167" s="14" t="s">
        <v>213</v>
      </c>
      <c r="L167" s="9" t="str">
        <f t="shared" si="31"/>
        <v>N/A</v>
      </c>
    </row>
    <row r="168" spans="1:12" x14ac:dyDescent="0.2">
      <c r="A168" s="48" t="s">
        <v>125</v>
      </c>
      <c r="B168" s="37" t="s">
        <v>213</v>
      </c>
      <c r="C168" s="49">
        <v>487632</v>
      </c>
      <c r="D168" s="46" t="str">
        <f t="shared" si="28"/>
        <v>N/A</v>
      </c>
      <c r="E168" s="49">
        <v>525647</v>
      </c>
      <c r="F168" s="46" t="str">
        <f t="shared" si="29"/>
        <v>N/A</v>
      </c>
      <c r="G168" s="49">
        <v>607938</v>
      </c>
      <c r="H168" s="46" t="str">
        <f t="shared" si="30"/>
        <v>N/A</v>
      </c>
      <c r="I168" s="12">
        <v>7.7960000000000003</v>
      </c>
      <c r="J168" s="12">
        <v>15.66</v>
      </c>
      <c r="K168" s="14" t="s">
        <v>213</v>
      </c>
      <c r="L168" s="9" t="str">
        <f t="shared" si="31"/>
        <v>N/A</v>
      </c>
    </row>
    <row r="169" spans="1:12" x14ac:dyDescent="0.2">
      <c r="A169" s="48" t="s">
        <v>1622</v>
      </c>
      <c r="B169" s="37" t="s">
        <v>213</v>
      </c>
      <c r="C169" s="49">
        <v>439049</v>
      </c>
      <c r="D169" s="46" t="str">
        <f t="shared" si="28"/>
        <v>N/A</v>
      </c>
      <c r="E169" s="49">
        <v>471175</v>
      </c>
      <c r="F169" s="46" t="str">
        <f t="shared" si="29"/>
        <v>N/A</v>
      </c>
      <c r="G169" s="49">
        <v>552067</v>
      </c>
      <c r="H169" s="46" t="str">
        <f t="shared" si="30"/>
        <v>N/A</v>
      </c>
      <c r="I169" s="12">
        <v>7.3170000000000002</v>
      </c>
      <c r="J169" s="12">
        <v>17.170000000000002</v>
      </c>
      <c r="K169" s="14" t="s">
        <v>213</v>
      </c>
      <c r="L169" s="9" t="str">
        <f t="shared" si="31"/>
        <v>N/A</v>
      </c>
    </row>
    <row r="170" spans="1:12" x14ac:dyDescent="0.2">
      <c r="A170" s="48" t="s">
        <v>1379</v>
      </c>
      <c r="B170" s="37" t="s">
        <v>213</v>
      </c>
      <c r="C170" s="49">
        <v>191484</v>
      </c>
      <c r="D170" s="46" t="str">
        <f t="shared" si="28"/>
        <v>N/A</v>
      </c>
      <c r="E170" s="49">
        <v>191625</v>
      </c>
      <c r="F170" s="46" t="str">
        <f t="shared" si="29"/>
        <v>N/A</v>
      </c>
      <c r="G170" s="49">
        <v>201485</v>
      </c>
      <c r="H170" s="46" t="str">
        <f t="shared" si="30"/>
        <v>N/A</v>
      </c>
      <c r="I170" s="12">
        <v>7.3599999999999999E-2</v>
      </c>
      <c r="J170" s="12">
        <v>5.1449999999999996</v>
      </c>
      <c r="K170" s="14" t="s">
        <v>213</v>
      </c>
      <c r="L170" s="9" t="str">
        <f t="shared" si="31"/>
        <v>N/A</v>
      </c>
    </row>
    <row r="171" spans="1:12" x14ac:dyDescent="0.2">
      <c r="A171" s="48" t="s">
        <v>1616</v>
      </c>
      <c r="B171" s="37" t="s">
        <v>213</v>
      </c>
      <c r="C171" s="49">
        <v>74012</v>
      </c>
      <c r="D171" s="46" t="str">
        <f t="shared" si="28"/>
        <v>N/A</v>
      </c>
      <c r="E171" s="49">
        <v>109395</v>
      </c>
      <c r="F171" s="46" t="str">
        <f t="shared" si="29"/>
        <v>N/A</v>
      </c>
      <c r="G171" s="49">
        <v>85329</v>
      </c>
      <c r="H171" s="46" t="str">
        <f t="shared" si="30"/>
        <v>N/A</v>
      </c>
      <c r="I171" s="12">
        <v>47.81</v>
      </c>
      <c r="J171" s="12">
        <v>-22</v>
      </c>
      <c r="K171" s="14" t="s">
        <v>213</v>
      </c>
      <c r="L171" s="9" t="str">
        <f t="shared" si="31"/>
        <v>N/A</v>
      </c>
    </row>
    <row r="172" spans="1:12" x14ac:dyDescent="0.2">
      <c r="A172" s="48" t="s">
        <v>1617</v>
      </c>
      <c r="B172" s="37" t="s">
        <v>213</v>
      </c>
      <c r="C172" s="49">
        <v>369668</v>
      </c>
      <c r="D172" s="46" t="str">
        <f t="shared" si="28"/>
        <v>N/A</v>
      </c>
      <c r="E172" s="49">
        <v>364190</v>
      </c>
      <c r="F172" s="46" t="str">
        <f t="shared" si="29"/>
        <v>N/A</v>
      </c>
      <c r="G172" s="49">
        <v>372471</v>
      </c>
      <c r="H172" s="46" t="str">
        <f t="shared" si="30"/>
        <v>N/A</v>
      </c>
      <c r="I172" s="12">
        <v>-1.48</v>
      </c>
      <c r="J172" s="12">
        <v>2.274</v>
      </c>
      <c r="K172" s="14" t="s">
        <v>213</v>
      </c>
      <c r="L172" s="9" t="str">
        <f t="shared" si="31"/>
        <v>N/A</v>
      </c>
    </row>
    <row r="173" spans="1:12" ht="25.5" x14ac:dyDescent="0.2">
      <c r="A173" s="48" t="s">
        <v>1380</v>
      </c>
      <c r="B173" s="37" t="s">
        <v>213</v>
      </c>
      <c r="C173" s="49">
        <v>171471</v>
      </c>
      <c r="D173" s="46" t="str">
        <f t="shared" ref="D173:D187" si="32">IF($B173="N/A","N/A",IF(C173&gt;10,"No",IF(C173&lt;-10,"No","Yes")))</f>
        <v>N/A</v>
      </c>
      <c r="E173" s="49">
        <v>128423</v>
      </c>
      <c r="F173" s="46" t="str">
        <f t="shared" ref="F173:F187" si="33">IF($B173="N/A","N/A",IF(E173&gt;10,"No",IF(E173&lt;-10,"No","Yes")))</f>
        <v>N/A</v>
      </c>
      <c r="G173" s="49">
        <v>100346</v>
      </c>
      <c r="H173" s="46" t="str">
        <f t="shared" ref="H173:H187" si="34">IF($B173="N/A","N/A",IF(G173&gt;10,"No",IF(G173&lt;-10,"No","Yes")))</f>
        <v>N/A</v>
      </c>
      <c r="I173" s="12">
        <v>-25.1</v>
      </c>
      <c r="J173" s="12">
        <v>-21.9</v>
      </c>
      <c r="K173" s="47" t="s">
        <v>739</v>
      </c>
      <c r="L173" s="9" t="str">
        <f t="shared" ref="L173:L187" si="35">IF(J173="Div by 0", "N/A", IF(K173="N/A","N/A", IF(J173&gt;VALUE(MID(K173,1,2)), "No", IF(J173&lt;-1*VALUE(MID(K173,1,2)), "No", "Yes"))))</f>
        <v>Yes</v>
      </c>
    </row>
    <row r="174" spans="1:12" x14ac:dyDescent="0.2">
      <c r="A174" s="48" t="s">
        <v>649</v>
      </c>
      <c r="B174" s="37" t="s">
        <v>213</v>
      </c>
      <c r="C174" s="38">
        <v>1007</v>
      </c>
      <c r="D174" s="46" t="str">
        <f t="shared" si="32"/>
        <v>N/A</v>
      </c>
      <c r="E174" s="38">
        <v>908</v>
      </c>
      <c r="F174" s="46" t="str">
        <f t="shared" si="33"/>
        <v>N/A</v>
      </c>
      <c r="G174" s="38">
        <v>883</v>
      </c>
      <c r="H174" s="46" t="str">
        <f t="shared" si="34"/>
        <v>N/A</v>
      </c>
      <c r="I174" s="12">
        <v>-9.83</v>
      </c>
      <c r="J174" s="12">
        <v>-2.75</v>
      </c>
      <c r="K174" s="47" t="s">
        <v>739</v>
      </c>
      <c r="L174" s="9" t="str">
        <f t="shared" si="35"/>
        <v>Yes</v>
      </c>
    </row>
    <row r="175" spans="1:12" ht="25.5" x14ac:dyDescent="0.2">
      <c r="A175" s="48" t="s">
        <v>1381</v>
      </c>
      <c r="B175" s="37" t="s">
        <v>213</v>
      </c>
      <c r="C175" s="49">
        <v>170.27904667000001</v>
      </c>
      <c r="D175" s="46" t="str">
        <f t="shared" si="32"/>
        <v>N/A</v>
      </c>
      <c r="E175" s="49">
        <v>141.43502203</v>
      </c>
      <c r="F175" s="46" t="str">
        <f t="shared" si="33"/>
        <v>N/A</v>
      </c>
      <c r="G175" s="49">
        <v>113.64212911</v>
      </c>
      <c r="H175" s="46" t="str">
        <f t="shared" si="34"/>
        <v>N/A</v>
      </c>
      <c r="I175" s="12">
        <v>-16.899999999999999</v>
      </c>
      <c r="J175" s="12">
        <v>-19.7</v>
      </c>
      <c r="K175" s="47" t="s">
        <v>739</v>
      </c>
      <c r="L175" s="9" t="str">
        <f t="shared" si="35"/>
        <v>Yes</v>
      </c>
    </row>
    <row r="176" spans="1:12" ht="25.5" x14ac:dyDescent="0.2">
      <c r="A176" s="48" t="s">
        <v>1382</v>
      </c>
      <c r="B176" s="37" t="s">
        <v>213</v>
      </c>
      <c r="C176" s="49">
        <v>81899</v>
      </c>
      <c r="D176" s="46" t="str">
        <f t="shared" si="32"/>
        <v>N/A</v>
      </c>
      <c r="E176" s="49">
        <v>97765</v>
      </c>
      <c r="F176" s="46" t="str">
        <f t="shared" si="33"/>
        <v>N/A</v>
      </c>
      <c r="G176" s="49">
        <v>88440</v>
      </c>
      <c r="H176" s="46" t="str">
        <f t="shared" si="34"/>
        <v>N/A</v>
      </c>
      <c r="I176" s="12">
        <v>19.37</v>
      </c>
      <c r="J176" s="12">
        <v>-9.5399999999999991</v>
      </c>
      <c r="K176" s="47" t="s">
        <v>739</v>
      </c>
      <c r="L176" s="9" t="str">
        <f t="shared" si="35"/>
        <v>Yes</v>
      </c>
    </row>
    <row r="177" spans="1:12" x14ac:dyDescent="0.2">
      <c r="A177" s="48" t="s">
        <v>516</v>
      </c>
      <c r="B177" s="37" t="s">
        <v>213</v>
      </c>
      <c r="C177" s="38">
        <v>463</v>
      </c>
      <c r="D177" s="46" t="str">
        <f t="shared" si="32"/>
        <v>N/A</v>
      </c>
      <c r="E177" s="38">
        <v>619</v>
      </c>
      <c r="F177" s="46" t="str">
        <f t="shared" si="33"/>
        <v>N/A</v>
      </c>
      <c r="G177" s="38">
        <v>589</v>
      </c>
      <c r="H177" s="46" t="str">
        <f t="shared" si="34"/>
        <v>N/A</v>
      </c>
      <c r="I177" s="12">
        <v>33.69</v>
      </c>
      <c r="J177" s="12">
        <v>-4.8499999999999996</v>
      </c>
      <c r="K177" s="47" t="s">
        <v>739</v>
      </c>
      <c r="L177" s="9" t="str">
        <f t="shared" si="35"/>
        <v>Yes</v>
      </c>
    </row>
    <row r="178" spans="1:12" ht="25.5" x14ac:dyDescent="0.2">
      <c r="A178" s="48" t="s">
        <v>1383</v>
      </c>
      <c r="B178" s="37" t="s">
        <v>213</v>
      </c>
      <c r="C178" s="49">
        <v>176.88768898000001</v>
      </c>
      <c r="D178" s="46" t="str">
        <f t="shared" si="32"/>
        <v>N/A</v>
      </c>
      <c r="E178" s="49">
        <v>157.94022616999999</v>
      </c>
      <c r="F178" s="46" t="str">
        <f t="shared" si="33"/>
        <v>N/A</v>
      </c>
      <c r="G178" s="49">
        <v>150.15280136000001</v>
      </c>
      <c r="H178" s="46" t="str">
        <f t="shared" si="34"/>
        <v>N/A</v>
      </c>
      <c r="I178" s="12">
        <v>-10.7</v>
      </c>
      <c r="J178" s="12">
        <v>-4.93</v>
      </c>
      <c r="K178" s="47" t="s">
        <v>739</v>
      </c>
      <c r="L178" s="9" t="str">
        <f t="shared" si="35"/>
        <v>Yes</v>
      </c>
    </row>
    <row r="179" spans="1:12" ht="25.5" x14ac:dyDescent="0.2">
      <c r="A179" s="48" t="s">
        <v>1384</v>
      </c>
      <c r="B179" s="37" t="s">
        <v>213</v>
      </c>
      <c r="C179" s="49">
        <v>313032</v>
      </c>
      <c r="D179" s="46" t="str">
        <f t="shared" si="32"/>
        <v>N/A</v>
      </c>
      <c r="E179" s="49">
        <v>461639</v>
      </c>
      <c r="F179" s="46" t="str">
        <f t="shared" si="33"/>
        <v>N/A</v>
      </c>
      <c r="G179" s="49">
        <v>492506</v>
      </c>
      <c r="H179" s="46" t="str">
        <f t="shared" si="34"/>
        <v>N/A</v>
      </c>
      <c r="I179" s="12">
        <v>47.47</v>
      </c>
      <c r="J179" s="12">
        <v>6.6859999999999999</v>
      </c>
      <c r="K179" s="47" t="s">
        <v>739</v>
      </c>
      <c r="L179" s="9" t="str">
        <f t="shared" si="35"/>
        <v>Yes</v>
      </c>
    </row>
    <row r="180" spans="1:12" x14ac:dyDescent="0.2">
      <c r="A180" s="48" t="s">
        <v>517</v>
      </c>
      <c r="B180" s="37" t="s">
        <v>213</v>
      </c>
      <c r="C180" s="38">
        <v>1931</v>
      </c>
      <c r="D180" s="46" t="str">
        <f t="shared" si="32"/>
        <v>N/A</v>
      </c>
      <c r="E180" s="38">
        <v>2018</v>
      </c>
      <c r="F180" s="46" t="str">
        <f t="shared" si="33"/>
        <v>N/A</v>
      </c>
      <c r="G180" s="38">
        <v>2208</v>
      </c>
      <c r="H180" s="46" t="str">
        <f t="shared" si="34"/>
        <v>N/A</v>
      </c>
      <c r="I180" s="12">
        <v>4.5049999999999999</v>
      </c>
      <c r="J180" s="12">
        <v>9.4149999999999991</v>
      </c>
      <c r="K180" s="47" t="s">
        <v>739</v>
      </c>
      <c r="L180" s="9" t="str">
        <f t="shared" si="35"/>
        <v>Yes</v>
      </c>
    </row>
    <row r="181" spans="1:12" ht="25.5" x14ac:dyDescent="0.2">
      <c r="A181" s="48" t="s">
        <v>1385</v>
      </c>
      <c r="B181" s="37" t="s">
        <v>213</v>
      </c>
      <c r="C181" s="49">
        <v>162.10875193999999</v>
      </c>
      <c r="D181" s="46" t="str">
        <f t="shared" si="32"/>
        <v>N/A</v>
      </c>
      <c r="E181" s="49">
        <v>228.76065410999999</v>
      </c>
      <c r="F181" s="46" t="str">
        <f t="shared" si="33"/>
        <v>N/A</v>
      </c>
      <c r="G181" s="49">
        <v>223.05525362</v>
      </c>
      <c r="H181" s="46" t="str">
        <f t="shared" si="34"/>
        <v>N/A</v>
      </c>
      <c r="I181" s="12">
        <v>41.12</v>
      </c>
      <c r="J181" s="12">
        <v>-2.4900000000000002</v>
      </c>
      <c r="K181" s="47" t="s">
        <v>739</v>
      </c>
      <c r="L181" s="9" t="str">
        <f t="shared" si="35"/>
        <v>Yes</v>
      </c>
    </row>
    <row r="182" spans="1:12" ht="25.5" x14ac:dyDescent="0.2">
      <c r="A182" s="48" t="s">
        <v>1386</v>
      </c>
      <c r="B182" s="37" t="s">
        <v>213</v>
      </c>
      <c r="C182" s="49">
        <v>1173638</v>
      </c>
      <c r="D182" s="46" t="str">
        <f t="shared" si="32"/>
        <v>N/A</v>
      </c>
      <c r="E182" s="49">
        <v>1246797</v>
      </c>
      <c r="F182" s="46" t="str">
        <f t="shared" si="33"/>
        <v>N/A</v>
      </c>
      <c r="G182" s="49">
        <v>1255206</v>
      </c>
      <c r="H182" s="46" t="str">
        <f t="shared" si="34"/>
        <v>N/A</v>
      </c>
      <c r="I182" s="12">
        <v>6.234</v>
      </c>
      <c r="J182" s="12">
        <v>0.6744</v>
      </c>
      <c r="K182" s="47" t="s">
        <v>739</v>
      </c>
      <c r="L182" s="9" t="str">
        <f t="shared" si="35"/>
        <v>Yes</v>
      </c>
    </row>
    <row r="183" spans="1:12" x14ac:dyDescent="0.2">
      <c r="A183" s="48" t="s">
        <v>518</v>
      </c>
      <c r="B183" s="37" t="s">
        <v>213</v>
      </c>
      <c r="C183" s="38">
        <v>4807</v>
      </c>
      <c r="D183" s="46" t="str">
        <f t="shared" si="32"/>
        <v>N/A</v>
      </c>
      <c r="E183" s="38">
        <v>4925</v>
      </c>
      <c r="F183" s="46" t="str">
        <f t="shared" si="33"/>
        <v>N/A</v>
      </c>
      <c r="G183" s="38">
        <v>4948</v>
      </c>
      <c r="H183" s="46" t="str">
        <f t="shared" si="34"/>
        <v>N/A</v>
      </c>
      <c r="I183" s="12">
        <v>2.4550000000000001</v>
      </c>
      <c r="J183" s="12">
        <v>0.46700000000000003</v>
      </c>
      <c r="K183" s="47" t="s">
        <v>739</v>
      </c>
      <c r="L183" s="9" t="str">
        <f t="shared" si="35"/>
        <v>Yes</v>
      </c>
    </row>
    <row r="184" spans="1:12" ht="25.5" x14ac:dyDescent="0.2">
      <c r="A184" s="48" t="s">
        <v>1387</v>
      </c>
      <c r="B184" s="37" t="s">
        <v>213</v>
      </c>
      <c r="C184" s="49">
        <v>244.15186187</v>
      </c>
      <c r="D184" s="46" t="str">
        <f t="shared" si="32"/>
        <v>N/A</v>
      </c>
      <c r="E184" s="49">
        <v>253.15675127</v>
      </c>
      <c r="F184" s="46" t="str">
        <f t="shared" si="33"/>
        <v>N/A</v>
      </c>
      <c r="G184" s="49">
        <v>253.67946645000001</v>
      </c>
      <c r="H184" s="46" t="str">
        <f t="shared" si="34"/>
        <v>N/A</v>
      </c>
      <c r="I184" s="12">
        <v>3.6880000000000002</v>
      </c>
      <c r="J184" s="12">
        <v>0.20649999999999999</v>
      </c>
      <c r="K184" s="47" t="s">
        <v>739</v>
      </c>
      <c r="L184" s="9" t="str">
        <f t="shared" si="35"/>
        <v>Yes</v>
      </c>
    </row>
    <row r="185" spans="1:12" ht="25.5" x14ac:dyDescent="0.2">
      <c r="A185" s="48" t="s">
        <v>1388</v>
      </c>
      <c r="B185" s="37" t="s">
        <v>213</v>
      </c>
      <c r="C185" s="49">
        <v>349211599</v>
      </c>
      <c r="D185" s="46" t="str">
        <f t="shared" si="32"/>
        <v>N/A</v>
      </c>
      <c r="E185" s="49">
        <v>340546300</v>
      </c>
      <c r="F185" s="46" t="str">
        <f t="shared" si="33"/>
        <v>N/A</v>
      </c>
      <c r="G185" s="49">
        <v>331587572</v>
      </c>
      <c r="H185" s="46" t="str">
        <f t="shared" si="34"/>
        <v>N/A</v>
      </c>
      <c r="I185" s="12">
        <v>-2.48</v>
      </c>
      <c r="J185" s="12">
        <v>-2.63</v>
      </c>
      <c r="K185" s="47" t="s">
        <v>739</v>
      </c>
      <c r="L185" s="9" t="str">
        <f t="shared" si="35"/>
        <v>Yes</v>
      </c>
    </row>
    <row r="186" spans="1:12" ht="25.5" x14ac:dyDescent="0.2">
      <c r="A186" s="48" t="s">
        <v>519</v>
      </c>
      <c r="B186" s="37" t="s">
        <v>213</v>
      </c>
      <c r="C186" s="38">
        <v>22604</v>
      </c>
      <c r="D186" s="46" t="str">
        <f t="shared" si="32"/>
        <v>N/A</v>
      </c>
      <c r="E186" s="38">
        <v>21395</v>
      </c>
      <c r="F186" s="46" t="str">
        <f t="shared" si="33"/>
        <v>N/A</v>
      </c>
      <c r="G186" s="38">
        <v>20719</v>
      </c>
      <c r="H186" s="46" t="str">
        <f t="shared" si="34"/>
        <v>N/A</v>
      </c>
      <c r="I186" s="12">
        <v>-5.35</v>
      </c>
      <c r="J186" s="12">
        <v>-3.16</v>
      </c>
      <c r="K186" s="47" t="s">
        <v>739</v>
      </c>
      <c r="L186" s="9" t="str">
        <f t="shared" si="35"/>
        <v>Yes</v>
      </c>
    </row>
    <row r="187" spans="1:12" ht="25.5" x14ac:dyDescent="0.2">
      <c r="A187" s="48" t="s">
        <v>1389</v>
      </c>
      <c r="B187" s="37" t="s">
        <v>213</v>
      </c>
      <c r="C187" s="49">
        <v>15449.106309000001</v>
      </c>
      <c r="D187" s="46" t="str">
        <f t="shared" si="32"/>
        <v>N/A</v>
      </c>
      <c r="E187" s="49">
        <v>15917.097453</v>
      </c>
      <c r="F187" s="46" t="str">
        <f t="shared" si="33"/>
        <v>N/A</v>
      </c>
      <c r="G187" s="49">
        <v>16004.033592</v>
      </c>
      <c r="H187" s="46" t="str">
        <f t="shared" si="34"/>
        <v>N/A</v>
      </c>
      <c r="I187" s="12">
        <v>3.0289999999999999</v>
      </c>
      <c r="J187" s="12">
        <v>0.54620000000000002</v>
      </c>
      <c r="K187" s="47" t="s">
        <v>739</v>
      </c>
      <c r="L187" s="9" t="str">
        <f t="shared" si="35"/>
        <v>Yes</v>
      </c>
    </row>
    <row r="188" spans="1:12" x14ac:dyDescent="0.2">
      <c r="A188" s="4" t="s">
        <v>1390</v>
      </c>
      <c r="B188" s="37" t="s">
        <v>213</v>
      </c>
      <c r="C188" s="49">
        <v>357954144</v>
      </c>
      <c r="D188" s="46" t="str">
        <f t="shared" ref="D188:D203" si="36">IF($B188="N/A","N/A",IF(C188&gt;10,"No",IF(C188&lt;-10,"No","Yes")))</f>
        <v>N/A</v>
      </c>
      <c r="E188" s="49">
        <v>351216893</v>
      </c>
      <c r="F188" s="46" t="str">
        <f t="shared" ref="F188:F203" si="37">IF($B188="N/A","N/A",IF(E188&gt;10,"No",IF(E188&lt;-10,"No","Yes")))</f>
        <v>N/A</v>
      </c>
      <c r="G188" s="49">
        <v>342975918</v>
      </c>
      <c r="H188" s="46" t="str">
        <f t="shared" ref="H188:H203" si="38">IF($B188="N/A","N/A",IF(G188&gt;10,"No",IF(G188&lt;-10,"No","Yes")))</f>
        <v>N/A</v>
      </c>
      <c r="I188" s="12">
        <v>-1.88</v>
      </c>
      <c r="J188" s="12">
        <v>-2.35</v>
      </c>
      <c r="K188" s="47" t="s">
        <v>739</v>
      </c>
      <c r="L188" s="9" t="str">
        <f t="shared" ref="L188:L203" si="39">IF(J188="Div by 0", "N/A", IF(K188="N/A","N/A", IF(J188&gt;VALUE(MID(K188,1,2)), "No", IF(J188&lt;-1*VALUE(MID(K188,1,2)), "No", "Yes"))))</f>
        <v>Yes</v>
      </c>
    </row>
    <row r="189" spans="1:12" x14ac:dyDescent="0.2">
      <c r="A189" s="4" t="s">
        <v>1487</v>
      </c>
      <c r="B189" s="37" t="s">
        <v>213</v>
      </c>
      <c r="C189" s="38">
        <v>24764</v>
      </c>
      <c r="D189" s="46" t="str">
        <f t="shared" si="36"/>
        <v>N/A</v>
      </c>
      <c r="E189" s="38">
        <v>24258</v>
      </c>
      <c r="F189" s="46" t="str">
        <f t="shared" si="37"/>
        <v>N/A</v>
      </c>
      <c r="G189" s="38">
        <v>23926</v>
      </c>
      <c r="H189" s="46" t="str">
        <f t="shared" si="38"/>
        <v>N/A</v>
      </c>
      <c r="I189" s="12">
        <v>-2.04</v>
      </c>
      <c r="J189" s="12">
        <v>-1.37</v>
      </c>
      <c r="K189" s="47" t="s">
        <v>739</v>
      </c>
      <c r="L189" s="9" t="str">
        <f t="shared" si="39"/>
        <v>Yes</v>
      </c>
    </row>
    <row r="190" spans="1:12" x14ac:dyDescent="0.2">
      <c r="A190" s="4" t="s">
        <v>1488</v>
      </c>
      <c r="B190" s="37" t="s">
        <v>213</v>
      </c>
      <c r="C190" s="49">
        <v>14454.617348</v>
      </c>
      <c r="D190" s="46" t="str">
        <f t="shared" si="36"/>
        <v>N/A</v>
      </c>
      <c r="E190" s="49">
        <v>14478.394468</v>
      </c>
      <c r="F190" s="46" t="str">
        <f t="shared" si="37"/>
        <v>N/A</v>
      </c>
      <c r="G190" s="49">
        <v>14334.862408999999</v>
      </c>
      <c r="H190" s="46" t="str">
        <f t="shared" si="38"/>
        <v>N/A</v>
      </c>
      <c r="I190" s="12">
        <v>0.16450000000000001</v>
      </c>
      <c r="J190" s="12">
        <v>-0.99099999999999999</v>
      </c>
      <c r="K190" s="47" t="s">
        <v>739</v>
      </c>
      <c r="L190" s="9" t="str">
        <f t="shared" si="39"/>
        <v>Yes</v>
      </c>
    </row>
    <row r="191" spans="1:12" x14ac:dyDescent="0.2">
      <c r="A191" s="4" t="s">
        <v>1489</v>
      </c>
      <c r="B191" s="37" t="s">
        <v>213</v>
      </c>
      <c r="C191" s="49">
        <v>8581.289546</v>
      </c>
      <c r="D191" s="46" t="str">
        <f t="shared" si="36"/>
        <v>N/A</v>
      </c>
      <c r="E191" s="49">
        <v>8538.0026856000004</v>
      </c>
      <c r="F191" s="46" t="str">
        <f t="shared" si="37"/>
        <v>N/A</v>
      </c>
      <c r="G191" s="49">
        <v>8228.3432403999996</v>
      </c>
      <c r="H191" s="46" t="str">
        <f t="shared" si="38"/>
        <v>N/A</v>
      </c>
      <c r="I191" s="12">
        <v>-0.504</v>
      </c>
      <c r="J191" s="12">
        <v>-3.63</v>
      </c>
      <c r="K191" s="47" t="s">
        <v>739</v>
      </c>
      <c r="L191" s="9" t="str">
        <f t="shared" si="39"/>
        <v>Yes</v>
      </c>
    </row>
    <row r="192" spans="1:12" x14ac:dyDescent="0.2">
      <c r="A192" s="4" t="s">
        <v>1490</v>
      </c>
      <c r="B192" s="37" t="s">
        <v>213</v>
      </c>
      <c r="C192" s="49">
        <v>23938.777894999999</v>
      </c>
      <c r="D192" s="46" t="str">
        <f t="shared" si="36"/>
        <v>N/A</v>
      </c>
      <c r="E192" s="49">
        <v>23329.673111</v>
      </c>
      <c r="F192" s="46" t="str">
        <f t="shared" si="37"/>
        <v>N/A</v>
      </c>
      <c r="G192" s="49">
        <v>23209.054603</v>
      </c>
      <c r="H192" s="46" t="str">
        <f t="shared" si="38"/>
        <v>N/A</v>
      </c>
      <c r="I192" s="12">
        <v>-2.54</v>
      </c>
      <c r="J192" s="12">
        <v>-0.51700000000000002</v>
      </c>
      <c r="K192" s="47" t="s">
        <v>739</v>
      </c>
      <c r="L192" s="9" t="str">
        <f t="shared" si="39"/>
        <v>Yes</v>
      </c>
    </row>
    <row r="193" spans="1:12" x14ac:dyDescent="0.2">
      <c r="A193" s="48" t="s">
        <v>1491</v>
      </c>
      <c r="B193" s="37" t="s">
        <v>213</v>
      </c>
      <c r="C193" s="9">
        <v>25.135502729999999</v>
      </c>
      <c r="D193" s="46" t="str">
        <f t="shared" si="36"/>
        <v>N/A</v>
      </c>
      <c r="E193" s="9">
        <v>24.22045829</v>
      </c>
      <c r="F193" s="46" t="str">
        <f t="shared" si="37"/>
        <v>N/A</v>
      </c>
      <c r="G193" s="9">
        <v>23.306739919999998</v>
      </c>
      <c r="H193" s="46" t="str">
        <f t="shared" si="38"/>
        <v>N/A</v>
      </c>
      <c r="I193" s="12">
        <v>-3.64</v>
      </c>
      <c r="J193" s="12">
        <v>-3.77</v>
      </c>
      <c r="K193" s="47" t="s">
        <v>739</v>
      </c>
      <c r="L193" s="9" t="str">
        <f t="shared" si="39"/>
        <v>Yes</v>
      </c>
    </row>
    <row r="194" spans="1:12" x14ac:dyDescent="0.2">
      <c r="A194" s="48" t="s">
        <v>1492</v>
      </c>
      <c r="B194" s="37" t="s">
        <v>213</v>
      </c>
      <c r="C194" s="9">
        <v>28.694248386000002</v>
      </c>
      <c r="D194" s="46" t="str">
        <f t="shared" si="36"/>
        <v>N/A</v>
      </c>
      <c r="E194" s="9">
        <v>27.428981565000001</v>
      </c>
      <c r="F194" s="46" t="str">
        <f t="shared" si="37"/>
        <v>N/A</v>
      </c>
      <c r="G194" s="9">
        <v>26.701225259000001</v>
      </c>
      <c r="H194" s="46" t="str">
        <f t="shared" si="38"/>
        <v>N/A</v>
      </c>
      <c r="I194" s="12">
        <v>-4.41</v>
      </c>
      <c r="J194" s="12">
        <v>-2.65</v>
      </c>
      <c r="K194" s="47" t="s">
        <v>739</v>
      </c>
      <c r="L194" s="9" t="str">
        <f t="shared" si="39"/>
        <v>Yes</v>
      </c>
    </row>
    <row r="195" spans="1:12" x14ac:dyDescent="0.2">
      <c r="A195" s="48" t="s">
        <v>1493</v>
      </c>
      <c r="B195" s="37" t="s">
        <v>213</v>
      </c>
      <c r="C195" s="9">
        <v>21.206417496</v>
      </c>
      <c r="D195" s="46" t="str">
        <f t="shared" si="36"/>
        <v>N/A</v>
      </c>
      <c r="E195" s="9">
        <v>20.862383352999998</v>
      </c>
      <c r="F195" s="46" t="str">
        <f t="shared" si="37"/>
        <v>N/A</v>
      </c>
      <c r="G195" s="9">
        <v>19.969665292999998</v>
      </c>
      <c r="H195" s="46" t="str">
        <f t="shared" si="38"/>
        <v>N/A</v>
      </c>
      <c r="I195" s="12">
        <v>-1.62</v>
      </c>
      <c r="J195" s="12">
        <v>-4.28</v>
      </c>
      <c r="K195" s="47" t="s">
        <v>739</v>
      </c>
      <c r="L195" s="9" t="str">
        <f t="shared" si="39"/>
        <v>Yes</v>
      </c>
    </row>
    <row r="196" spans="1:12" ht="25.5" x14ac:dyDescent="0.2">
      <c r="A196" s="4" t="s">
        <v>1402</v>
      </c>
      <c r="B196" s="37" t="s">
        <v>213</v>
      </c>
      <c r="C196" s="49">
        <v>349211599</v>
      </c>
      <c r="D196" s="46" t="str">
        <f t="shared" si="36"/>
        <v>N/A</v>
      </c>
      <c r="E196" s="49">
        <v>340546300</v>
      </c>
      <c r="F196" s="46" t="str">
        <f t="shared" si="37"/>
        <v>N/A</v>
      </c>
      <c r="G196" s="49">
        <v>331587572</v>
      </c>
      <c r="H196" s="46" t="str">
        <f t="shared" si="38"/>
        <v>N/A</v>
      </c>
      <c r="I196" s="12">
        <v>-2.48</v>
      </c>
      <c r="J196" s="12">
        <v>-2.63</v>
      </c>
      <c r="K196" s="47" t="s">
        <v>739</v>
      </c>
      <c r="L196" s="9" t="str">
        <f t="shared" si="39"/>
        <v>Yes</v>
      </c>
    </row>
    <row r="197" spans="1:12" x14ac:dyDescent="0.2">
      <c r="A197" s="4" t="s">
        <v>1494</v>
      </c>
      <c r="B197" s="37" t="s">
        <v>213</v>
      </c>
      <c r="C197" s="38">
        <v>22604</v>
      </c>
      <c r="D197" s="46" t="str">
        <f t="shared" si="36"/>
        <v>N/A</v>
      </c>
      <c r="E197" s="38">
        <v>21395</v>
      </c>
      <c r="F197" s="46" t="str">
        <f t="shared" si="37"/>
        <v>N/A</v>
      </c>
      <c r="G197" s="38">
        <v>20719</v>
      </c>
      <c r="H197" s="46" t="str">
        <f t="shared" si="38"/>
        <v>N/A</v>
      </c>
      <c r="I197" s="12">
        <v>-5.35</v>
      </c>
      <c r="J197" s="12">
        <v>-3.16</v>
      </c>
      <c r="K197" s="47" t="s">
        <v>739</v>
      </c>
      <c r="L197" s="9" t="str">
        <f t="shared" si="39"/>
        <v>Yes</v>
      </c>
    </row>
    <row r="198" spans="1:12" ht="25.5" x14ac:dyDescent="0.2">
      <c r="A198" s="4" t="s">
        <v>1495</v>
      </c>
      <c r="B198" s="37" t="s">
        <v>213</v>
      </c>
      <c r="C198" s="49">
        <v>15449.106309000001</v>
      </c>
      <c r="D198" s="46" t="str">
        <f t="shared" si="36"/>
        <v>N/A</v>
      </c>
      <c r="E198" s="49">
        <v>15917.097453</v>
      </c>
      <c r="F198" s="46" t="str">
        <f t="shared" si="37"/>
        <v>N/A</v>
      </c>
      <c r="G198" s="49">
        <v>16004.033592</v>
      </c>
      <c r="H198" s="46" t="str">
        <f t="shared" si="38"/>
        <v>N/A</v>
      </c>
      <c r="I198" s="12">
        <v>3.0289999999999999</v>
      </c>
      <c r="J198" s="12">
        <v>0.54620000000000002</v>
      </c>
      <c r="K198" s="47" t="s">
        <v>739</v>
      </c>
      <c r="L198" s="9" t="str">
        <f t="shared" si="39"/>
        <v>Yes</v>
      </c>
    </row>
    <row r="199" spans="1:12" ht="25.5" x14ac:dyDescent="0.2">
      <c r="A199" s="4" t="s">
        <v>1496</v>
      </c>
      <c r="B199" s="37" t="s">
        <v>213</v>
      </c>
      <c r="C199" s="49">
        <v>9027.8729683000001</v>
      </c>
      <c r="D199" s="46" t="str">
        <f t="shared" si="36"/>
        <v>N/A</v>
      </c>
      <c r="E199" s="49">
        <v>9057.6007773000001</v>
      </c>
      <c r="F199" s="46" t="str">
        <f t="shared" si="37"/>
        <v>N/A</v>
      </c>
      <c r="G199" s="49">
        <v>8873.5784322</v>
      </c>
      <c r="H199" s="46" t="str">
        <f t="shared" si="38"/>
        <v>N/A</v>
      </c>
      <c r="I199" s="12">
        <v>0.32929999999999998</v>
      </c>
      <c r="J199" s="12">
        <v>-2.0299999999999998</v>
      </c>
      <c r="K199" s="47" t="s">
        <v>739</v>
      </c>
      <c r="L199" s="9" t="str">
        <f t="shared" si="39"/>
        <v>Yes</v>
      </c>
    </row>
    <row r="200" spans="1:12" ht="25.5" x14ac:dyDescent="0.2">
      <c r="A200" s="4" t="s">
        <v>1497</v>
      </c>
      <c r="B200" s="37" t="s">
        <v>213</v>
      </c>
      <c r="C200" s="49">
        <v>25945.399533</v>
      </c>
      <c r="D200" s="46" t="str">
        <f t="shared" si="36"/>
        <v>N/A</v>
      </c>
      <c r="E200" s="49">
        <v>26777.059036999999</v>
      </c>
      <c r="F200" s="46" t="str">
        <f t="shared" si="37"/>
        <v>N/A</v>
      </c>
      <c r="G200" s="49">
        <v>26983.041493000001</v>
      </c>
      <c r="H200" s="46" t="str">
        <f t="shared" si="38"/>
        <v>N/A</v>
      </c>
      <c r="I200" s="12">
        <v>3.2050000000000001</v>
      </c>
      <c r="J200" s="12">
        <v>0.76919999999999999</v>
      </c>
      <c r="K200" s="47" t="s">
        <v>739</v>
      </c>
      <c r="L200" s="9" t="str">
        <f t="shared" si="39"/>
        <v>Yes</v>
      </c>
    </row>
    <row r="201" spans="1:12" ht="25.5" x14ac:dyDescent="0.2">
      <c r="A201" s="4" t="s">
        <v>1498</v>
      </c>
      <c r="B201" s="37" t="s">
        <v>213</v>
      </c>
      <c r="C201" s="9">
        <v>22.943099003</v>
      </c>
      <c r="D201" s="46" t="str">
        <f t="shared" si="36"/>
        <v>N/A</v>
      </c>
      <c r="E201" s="9">
        <v>21.361889072</v>
      </c>
      <c r="F201" s="46" t="str">
        <f t="shared" si="37"/>
        <v>N/A</v>
      </c>
      <c r="G201" s="9">
        <v>20.182744479</v>
      </c>
      <c r="H201" s="46" t="str">
        <f t="shared" si="38"/>
        <v>N/A</v>
      </c>
      <c r="I201" s="12">
        <v>-6.89</v>
      </c>
      <c r="J201" s="12">
        <v>-5.52</v>
      </c>
      <c r="K201" s="47" t="s">
        <v>739</v>
      </c>
      <c r="L201" s="9" t="str">
        <f t="shared" si="39"/>
        <v>Yes</v>
      </c>
    </row>
    <row r="202" spans="1:12" ht="25.5" x14ac:dyDescent="0.2">
      <c r="A202" s="4" t="s">
        <v>1499</v>
      </c>
      <c r="B202" s="37" t="s">
        <v>213</v>
      </c>
      <c r="C202" s="9">
        <v>26.332782699999999</v>
      </c>
      <c r="D202" s="46" t="str">
        <f t="shared" si="36"/>
        <v>N/A</v>
      </c>
      <c r="E202" s="9">
        <v>24.786566939</v>
      </c>
      <c r="F202" s="46" t="str">
        <f t="shared" si="37"/>
        <v>N/A</v>
      </c>
      <c r="G202" s="9">
        <v>23.685202639</v>
      </c>
      <c r="H202" s="46" t="str">
        <f t="shared" si="38"/>
        <v>N/A</v>
      </c>
      <c r="I202" s="12">
        <v>-5.87</v>
      </c>
      <c r="J202" s="12">
        <v>-4.4400000000000004</v>
      </c>
      <c r="K202" s="47" t="s">
        <v>739</v>
      </c>
      <c r="L202" s="9" t="str">
        <f t="shared" si="39"/>
        <v>Yes</v>
      </c>
    </row>
    <row r="203" spans="1:12" ht="25.5" x14ac:dyDescent="0.2">
      <c r="A203" s="4" t="s">
        <v>1500</v>
      </c>
      <c r="B203" s="37" t="s">
        <v>213</v>
      </c>
      <c r="C203" s="9">
        <v>19.203190822</v>
      </c>
      <c r="D203" s="46" t="str">
        <f t="shared" si="36"/>
        <v>N/A</v>
      </c>
      <c r="E203" s="9">
        <v>17.732489542</v>
      </c>
      <c r="F203" s="46" t="str">
        <f t="shared" si="37"/>
        <v>N/A</v>
      </c>
      <c r="G203" s="9">
        <v>16.696386481000001</v>
      </c>
      <c r="H203" s="46" t="str">
        <f t="shared" si="38"/>
        <v>N/A</v>
      </c>
      <c r="I203" s="12">
        <v>-7.66</v>
      </c>
      <c r="J203" s="12">
        <v>-5.84</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793986</v>
      </c>
      <c r="D6" s="46" t="str">
        <f>IF($B6="N/A","N/A",IF(C6&gt;10,"No",IF(C6&lt;-10,"No","Yes")))</f>
        <v>N/A</v>
      </c>
      <c r="E6" s="38">
        <v>839349</v>
      </c>
      <c r="F6" s="46" t="str">
        <f>IF($B6="N/A","N/A",IF(E6&gt;10,"No",IF(E6&lt;-10,"No","Yes")))</f>
        <v>N/A</v>
      </c>
      <c r="G6" s="38">
        <v>889410</v>
      </c>
      <c r="H6" s="46" t="str">
        <f>IF($B6="N/A","N/A",IF(G6&gt;10,"No",IF(G6&lt;-10,"No","Yes")))</f>
        <v>N/A</v>
      </c>
      <c r="I6" s="12">
        <v>5.7130000000000001</v>
      </c>
      <c r="J6" s="12">
        <v>5.9640000000000004</v>
      </c>
      <c r="K6" s="47" t="s">
        <v>739</v>
      </c>
      <c r="L6" s="9" t="str">
        <f t="shared" ref="L6:L46" si="0">IF(J6="Div by 0", "N/A", IF(K6="N/A","N/A", IF(J6&gt;VALUE(MID(K6,1,2)), "No", IF(J6&lt;-1*VALUE(MID(K6,1,2)), "No", "Yes"))))</f>
        <v>Yes</v>
      </c>
    </row>
    <row r="7" spans="1:12" x14ac:dyDescent="0.2">
      <c r="A7" s="48" t="s">
        <v>10</v>
      </c>
      <c r="B7" s="37" t="s">
        <v>213</v>
      </c>
      <c r="C7" s="38">
        <v>703469</v>
      </c>
      <c r="D7" s="46" t="str">
        <f>IF($B7="N/A","N/A",IF(C7&gt;10,"No",IF(C7&lt;-10,"No","Yes")))</f>
        <v>N/A</v>
      </c>
      <c r="E7" s="38">
        <v>744670</v>
      </c>
      <c r="F7" s="46" t="str">
        <f>IF($B7="N/A","N/A",IF(E7&gt;10,"No",IF(E7&lt;-10,"No","Yes")))</f>
        <v>N/A</v>
      </c>
      <c r="G7" s="38">
        <v>775827</v>
      </c>
      <c r="H7" s="46" t="str">
        <f>IF($B7="N/A","N/A",IF(G7&gt;10,"No",IF(G7&lt;-10,"No","Yes")))</f>
        <v>N/A</v>
      </c>
      <c r="I7" s="12">
        <v>5.8570000000000002</v>
      </c>
      <c r="J7" s="12">
        <v>4.1840000000000002</v>
      </c>
      <c r="K7" s="47" t="s">
        <v>739</v>
      </c>
      <c r="L7" s="9" t="str">
        <f t="shared" si="0"/>
        <v>Yes</v>
      </c>
    </row>
    <row r="8" spans="1:12" x14ac:dyDescent="0.2">
      <c r="A8" s="48" t="s">
        <v>91</v>
      </c>
      <c r="B8" s="9" t="s">
        <v>297</v>
      </c>
      <c r="C8" s="8">
        <v>88.599673042000006</v>
      </c>
      <c r="D8" s="46" t="str">
        <f>IF($B8="N/A","N/A",IF(C8&gt;90,"No",IF(C8&lt;65,"No","Yes")))</f>
        <v>Yes</v>
      </c>
      <c r="E8" s="8">
        <v>88.719948435999996</v>
      </c>
      <c r="F8" s="46" t="str">
        <f>IF($B8="N/A","N/A",IF(E8&gt;90,"No",IF(E8&lt;65,"No","Yes")))</f>
        <v>Yes</v>
      </c>
      <c r="G8" s="8">
        <v>87.229399264999998</v>
      </c>
      <c r="H8" s="46" t="str">
        <f>IF($B8="N/A","N/A",IF(G8&gt;90,"No",IF(G8&lt;65,"No","Yes")))</f>
        <v>Yes</v>
      </c>
      <c r="I8" s="12">
        <v>0.1358</v>
      </c>
      <c r="J8" s="12">
        <v>-1.68</v>
      </c>
      <c r="K8" s="47" t="s">
        <v>739</v>
      </c>
      <c r="L8" s="9" t="str">
        <f t="shared" si="0"/>
        <v>Yes</v>
      </c>
    </row>
    <row r="9" spans="1:12" x14ac:dyDescent="0.2">
      <c r="A9" s="48" t="s">
        <v>92</v>
      </c>
      <c r="B9" s="9" t="s">
        <v>298</v>
      </c>
      <c r="C9" s="8">
        <v>91.979401933000005</v>
      </c>
      <c r="D9" s="46" t="str">
        <f>IF($B9="N/A","N/A",IF(C9&gt;100,"No",IF(C9&lt;90,"No","Yes")))</f>
        <v>Yes</v>
      </c>
      <c r="E9" s="8">
        <v>92.778020697000002</v>
      </c>
      <c r="F9" s="46" t="str">
        <f>IF($B9="N/A","N/A",IF(E9&gt;100,"No",IF(E9&lt;90,"No","Yes")))</f>
        <v>Yes</v>
      </c>
      <c r="G9" s="8">
        <v>92.675852066999994</v>
      </c>
      <c r="H9" s="46" t="str">
        <f>IF($B9="N/A","N/A",IF(G9&gt;100,"No",IF(G9&lt;90,"No","Yes")))</f>
        <v>Yes</v>
      </c>
      <c r="I9" s="12">
        <v>0.86829999999999996</v>
      </c>
      <c r="J9" s="12">
        <v>-0.11</v>
      </c>
      <c r="K9" s="47" t="s">
        <v>739</v>
      </c>
      <c r="L9" s="9" t="str">
        <f t="shared" si="0"/>
        <v>Yes</v>
      </c>
    </row>
    <row r="10" spans="1:12" x14ac:dyDescent="0.2">
      <c r="A10" s="48" t="s">
        <v>93</v>
      </c>
      <c r="B10" s="9" t="s">
        <v>299</v>
      </c>
      <c r="C10" s="8">
        <v>91.756616502</v>
      </c>
      <c r="D10" s="46" t="str">
        <f>IF($B10="N/A","N/A",IF(C10&gt;100,"No",IF(C10&lt;85,"No","Yes")))</f>
        <v>Yes</v>
      </c>
      <c r="E10" s="8">
        <v>92.515509305999998</v>
      </c>
      <c r="F10" s="46" t="str">
        <f>IF($B10="N/A","N/A",IF(E10&gt;100,"No",IF(E10&lt;85,"No","Yes")))</f>
        <v>Yes</v>
      </c>
      <c r="G10" s="8">
        <v>92.683978377000003</v>
      </c>
      <c r="H10" s="46" t="str">
        <f>IF($B10="N/A","N/A",IF(G10&gt;100,"No",IF(G10&lt;85,"No","Yes")))</f>
        <v>Yes</v>
      </c>
      <c r="I10" s="12">
        <v>0.82709999999999995</v>
      </c>
      <c r="J10" s="12">
        <v>0.18210000000000001</v>
      </c>
      <c r="K10" s="47" t="s">
        <v>739</v>
      </c>
      <c r="L10" s="9" t="str">
        <f t="shared" si="0"/>
        <v>Yes</v>
      </c>
    </row>
    <row r="11" spans="1:12" x14ac:dyDescent="0.2">
      <c r="A11" s="48" t="s">
        <v>94</v>
      </c>
      <c r="B11" s="9" t="s">
        <v>300</v>
      </c>
      <c r="C11" s="8">
        <v>88.278045994999999</v>
      </c>
      <c r="D11" s="46" t="str">
        <f>IF($B11="N/A","N/A",IF(C11&gt;100,"No",IF(C11&lt;80,"No","Yes")))</f>
        <v>Yes</v>
      </c>
      <c r="E11" s="8">
        <v>88.388999394999999</v>
      </c>
      <c r="F11" s="46" t="str">
        <f>IF($B11="N/A","N/A",IF(E11&gt;100,"No",IF(E11&lt;80,"No","Yes")))</f>
        <v>Yes</v>
      </c>
      <c r="G11" s="8">
        <v>86.801979004000003</v>
      </c>
      <c r="H11" s="46" t="str">
        <f>IF($B11="N/A","N/A",IF(G11&gt;100,"No",IF(G11&lt;80,"No","Yes")))</f>
        <v>Yes</v>
      </c>
      <c r="I11" s="12">
        <v>0.12570000000000001</v>
      </c>
      <c r="J11" s="12">
        <v>-1.8</v>
      </c>
      <c r="K11" s="47" t="s">
        <v>739</v>
      </c>
      <c r="L11" s="9" t="str">
        <f t="shared" si="0"/>
        <v>Yes</v>
      </c>
    </row>
    <row r="12" spans="1:12" x14ac:dyDescent="0.2">
      <c r="A12" s="48" t="s">
        <v>95</v>
      </c>
      <c r="B12" s="9" t="s">
        <v>300</v>
      </c>
      <c r="C12" s="8">
        <v>84.861057131999999</v>
      </c>
      <c r="D12" s="46" t="str">
        <f>IF($B12="N/A","N/A",IF(C12&gt;100,"No",IF(C12&lt;80,"No","Yes")))</f>
        <v>Yes</v>
      </c>
      <c r="E12" s="8">
        <v>84.425115755999997</v>
      </c>
      <c r="F12" s="46" t="str">
        <f>IF($B12="N/A","N/A",IF(E12&gt;100,"No",IF(E12&lt;80,"No","Yes")))</f>
        <v>Yes</v>
      </c>
      <c r="G12" s="8">
        <v>82.182831203999996</v>
      </c>
      <c r="H12" s="46" t="str">
        <f>IF($B12="N/A","N/A",IF(G12&gt;100,"No",IF(G12&lt;80,"No","Yes")))</f>
        <v>Yes</v>
      </c>
      <c r="I12" s="12">
        <v>-0.51400000000000001</v>
      </c>
      <c r="J12" s="12">
        <v>-2.66</v>
      </c>
      <c r="K12" s="47" t="s">
        <v>739</v>
      </c>
      <c r="L12" s="9" t="str">
        <f t="shared" si="0"/>
        <v>Yes</v>
      </c>
    </row>
    <row r="13" spans="1:12" x14ac:dyDescent="0.2">
      <c r="A13" s="3" t="s">
        <v>96</v>
      </c>
      <c r="B13" s="37" t="s">
        <v>213</v>
      </c>
      <c r="C13" s="38">
        <v>629817.88</v>
      </c>
      <c r="D13" s="46" t="str">
        <f t="shared" ref="D13:D44" si="1">IF($B13="N/A","N/A",IF(C13&gt;10,"No",IF(C13&lt;-10,"No","Yes")))</f>
        <v>N/A</v>
      </c>
      <c r="E13" s="38">
        <v>680380.86</v>
      </c>
      <c r="F13" s="46" t="str">
        <f t="shared" ref="F13:F44" si="2">IF($B13="N/A","N/A",IF(E13&gt;10,"No",IF(E13&lt;-10,"No","Yes")))</f>
        <v>N/A</v>
      </c>
      <c r="G13" s="38">
        <v>695960.37</v>
      </c>
      <c r="H13" s="46" t="str">
        <f t="shared" ref="H13:H44" si="3">IF($B13="N/A","N/A",IF(G13&gt;10,"No",IF(G13&lt;-10,"No","Yes")))</f>
        <v>N/A</v>
      </c>
      <c r="I13" s="12">
        <v>8.0280000000000005</v>
      </c>
      <c r="J13" s="12">
        <v>2.29</v>
      </c>
      <c r="K13" s="47" t="s">
        <v>739</v>
      </c>
      <c r="L13" s="9" t="str">
        <f t="shared" si="0"/>
        <v>Yes</v>
      </c>
    </row>
    <row r="14" spans="1:12" x14ac:dyDescent="0.2">
      <c r="A14" s="3" t="s">
        <v>100</v>
      </c>
      <c r="B14" s="37" t="s">
        <v>213</v>
      </c>
      <c r="C14" s="38">
        <v>55345</v>
      </c>
      <c r="D14" s="46" t="str">
        <f t="shared" si="1"/>
        <v>N/A</v>
      </c>
      <c r="E14" s="38">
        <v>54888</v>
      </c>
      <c r="F14" s="46" t="str">
        <f t="shared" si="2"/>
        <v>N/A</v>
      </c>
      <c r="G14" s="38">
        <v>55160</v>
      </c>
      <c r="H14" s="46" t="str">
        <f t="shared" si="3"/>
        <v>N/A</v>
      </c>
      <c r="I14" s="12">
        <v>-0.82599999999999996</v>
      </c>
      <c r="J14" s="12">
        <v>0.49559999999999998</v>
      </c>
      <c r="K14" s="47" t="s">
        <v>739</v>
      </c>
      <c r="L14" s="9" t="str">
        <f t="shared" si="0"/>
        <v>Yes</v>
      </c>
    </row>
    <row r="15" spans="1:12" x14ac:dyDescent="0.2">
      <c r="A15" s="3" t="s">
        <v>991</v>
      </c>
      <c r="B15" s="37" t="s">
        <v>213</v>
      </c>
      <c r="C15" s="38">
        <v>15568</v>
      </c>
      <c r="D15" s="46" t="str">
        <f t="shared" si="1"/>
        <v>N/A</v>
      </c>
      <c r="E15" s="38">
        <v>15709</v>
      </c>
      <c r="F15" s="46" t="str">
        <f t="shared" si="2"/>
        <v>N/A</v>
      </c>
      <c r="G15" s="38">
        <v>15325</v>
      </c>
      <c r="H15" s="46" t="str">
        <f t="shared" si="3"/>
        <v>N/A</v>
      </c>
      <c r="I15" s="12">
        <v>0.90569999999999995</v>
      </c>
      <c r="J15" s="12">
        <v>-2.44</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14640</v>
      </c>
      <c r="D17" s="46" t="str">
        <f t="shared" si="1"/>
        <v>N/A</v>
      </c>
      <c r="E17" s="38">
        <v>15384</v>
      </c>
      <c r="F17" s="46" t="str">
        <f t="shared" si="2"/>
        <v>N/A</v>
      </c>
      <c r="G17" s="38">
        <v>16524</v>
      </c>
      <c r="H17" s="46" t="str">
        <f t="shared" si="3"/>
        <v>N/A</v>
      </c>
      <c r="I17" s="12">
        <v>5.0819999999999999</v>
      </c>
      <c r="J17" s="12">
        <v>7.41</v>
      </c>
      <c r="K17" s="47" t="s">
        <v>739</v>
      </c>
      <c r="L17" s="9" t="str">
        <f t="shared" si="0"/>
        <v>Yes</v>
      </c>
    </row>
    <row r="18" spans="1:12" x14ac:dyDescent="0.2">
      <c r="A18" s="3" t="s">
        <v>994</v>
      </c>
      <c r="B18" s="37" t="s">
        <v>213</v>
      </c>
      <c r="C18" s="38">
        <v>25137</v>
      </c>
      <c r="D18" s="46" t="str">
        <f t="shared" si="1"/>
        <v>N/A</v>
      </c>
      <c r="E18" s="38">
        <v>23794</v>
      </c>
      <c r="F18" s="46" t="str">
        <f t="shared" si="2"/>
        <v>N/A</v>
      </c>
      <c r="G18" s="38">
        <v>23311</v>
      </c>
      <c r="H18" s="46" t="str">
        <f t="shared" si="3"/>
        <v>N/A</v>
      </c>
      <c r="I18" s="12">
        <v>-5.34</v>
      </c>
      <c r="J18" s="12">
        <v>-2.0299999999999998</v>
      </c>
      <c r="K18" s="47" t="s">
        <v>739</v>
      </c>
      <c r="L18" s="9" t="str">
        <f t="shared" si="0"/>
        <v>Yes</v>
      </c>
    </row>
    <row r="19" spans="1:12" x14ac:dyDescent="0.2">
      <c r="A19" s="3" t="s">
        <v>995</v>
      </c>
      <c r="B19" s="37" t="s">
        <v>213</v>
      </c>
      <c r="C19" s="38">
        <v>0</v>
      </c>
      <c r="D19" s="46" t="str">
        <f t="shared" si="1"/>
        <v>N/A</v>
      </c>
      <c r="E19" s="38">
        <v>11</v>
      </c>
      <c r="F19" s="46" t="str">
        <f t="shared" si="2"/>
        <v>N/A</v>
      </c>
      <c r="G19" s="38">
        <v>0</v>
      </c>
      <c r="H19" s="46" t="str">
        <f t="shared" si="3"/>
        <v>N/A</v>
      </c>
      <c r="I19" s="12" t="s">
        <v>1747</v>
      </c>
      <c r="J19" s="12">
        <v>-100</v>
      </c>
      <c r="K19" s="47" t="s">
        <v>739</v>
      </c>
      <c r="L19" s="9" t="str">
        <f t="shared" si="0"/>
        <v>No</v>
      </c>
    </row>
    <row r="20" spans="1:12" x14ac:dyDescent="0.2">
      <c r="A20" s="3" t="s">
        <v>101</v>
      </c>
      <c r="B20" s="37" t="s">
        <v>213</v>
      </c>
      <c r="C20" s="38">
        <v>115620</v>
      </c>
      <c r="D20" s="46" t="str">
        <f t="shared" si="1"/>
        <v>N/A</v>
      </c>
      <c r="E20" s="38">
        <v>119928</v>
      </c>
      <c r="F20" s="46" t="str">
        <f t="shared" si="2"/>
        <v>N/A</v>
      </c>
      <c r="G20" s="38">
        <v>120612</v>
      </c>
      <c r="H20" s="46" t="str">
        <f t="shared" si="3"/>
        <v>N/A</v>
      </c>
      <c r="I20" s="12">
        <v>3.726</v>
      </c>
      <c r="J20" s="12">
        <v>0.57030000000000003</v>
      </c>
      <c r="K20" s="47" t="s">
        <v>739</v>
      </c>
      <c r="L20" s="9" t="str">
        <f t="shared" si="0"/>
        <v>Yes</v>
      </c>
    </row>
    <row r="21" spans="1:12" x14ac:dyDescent="0.2">
      <c r="A21" s="3" t="s">
        <v>996</v>
      </c>
      <c r="B21" s="37" t="s">
        <v>213</v>
      </c>
      <c r="C21" s="38">
        <v>75632</v>
      </c>
      <c r="D21" s="46" t="str">
        <f t="shared" si="1"/>
        <v>N/A</v>
      </c>
      <c r="E21" s="38">
        <v>79240</v>
      </c>
      <c r="F21" s="46" t="str">
        <f t="shared" si="2"/>
        <v>N/A</v>
      </c>
      <c r="G21" s="38">
        <v>79931</v>
      </c>
      <c r="H21" s="46" t="str">
        <f t="shared" si="3"/>
        <v>N/A</v>
      </c>
      <c r="I21" s="12">
        <v>4.7699999999999996</v>
      </c>
      <c r="J21" s="12">
        <v>0.872</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27955</v>
      </c>
      <c r="D23" s="46" t="str">
        <f t="shared" si="1"/>
        <v>N/A</v>
      </c>
      <c r="E23" s="38">
        <v>29714</v>
      </c>
      <c r="F23" s="46" t="str">
        <f t="shared" si="2"/>
        <v>N/A</v>
      </c>
      <c r="G23" s="38">
        <v>29662</v>
      </c>
      <c r="H23" s="46" t="str">
        <f t="shared" si="3"/>
        <v>N/A</v>
      </c>
      <c r="I23" s="12">
        <v>6.2919999999999998</v>
      </c>
      <c r="J23" s="12">
        <v>-0.17499999999999999</v>
      </c>
      <c r="K23" s="47" t="s">
        <v>739</v>
      </c>
      <c r="L23" s="9" t="str">
        <f t="shared" si="0"/>
        <v>Yes</v>
      </c>
    </row>
    <row r="24" spans="1:12" x14ac:dyDescent="0.2">
      <c r="A24" s="3" t="s">
        <v>999</v>
      </c>
      <c r="B24" s="37" t="s">
        <v>213</v>
      </c>
      <c r="C24" s="38">
        <v>11989</v>
      </c>
      <c r="D24" s="46" t="str">
        <f t="shared" si="1"/>
        <v>N/A</v>
      </c>
      <c r="E24" s="38">
        <v>10921</v>
      </c>
      <c r="F24" s="46" t="str">
        <f t="shared" si="2"/>
        <v>N/A</v>
      </c>
      <c r="G24" s="38">
        <v>10973</v>
      </c>
      <c r="H24" s="46" t="str">
        <f t="shared" si="3"/>
        <v>N/A</v>
      </c>
      <c r="I24" s="12">
        <v>-8.91</v>
      </c>
      <c r="J24" s="12">
        <v>0.47610000000000002</v>
      </c>
      <c r="K24" s="47" t="s">
        <v>739</v>
      </c>
      <c r="L24" s="9" t="str">
        <f t="shared" si="0"/>
        <v>Yes</v>
      </c>
    </row>
    <row r="25" spans="1:12" x14ac:dyDescent="0.2">
      <c r="A25" s="3" t="s">
        <v>1000</v>
      </c>
      <c r="B25" s="37" t="s">
        <v>213</v>
      </c>
      <c r="C25" s="38">
        <v>44</v>
      </c>
      <c r="D25" s="46" t="str">
        <f t="shared" si="1"/>
        <v>N/A</v>
      </c>
      <c r="E25" s="38">
        <v>53</v>
      </c>
      <c r="F25" s="46" t="str">
        <f t="shared" si="2"/>
        <v>N/A</v>
      </c>
      <c r="G25" s="38">
        <v>46</v>
      </c>
      <c r="H25" s="46" t="str">
        <f t="shared" si="3"/>
        <v>N/A</v>
      </c>
      <c r="I25" s="12">
        <v>20.45</v>
      </c>
      <c r="J25" s="12">
        <v>-13.2</v>
      </c>
      <c r="K25" s="47" t="s">
        <v>739</v>
      </c>
      <c r="L25" s="9" t="str">
        <f t="shared" si="0"/>
        <v>Yes</v>
      </c>
    </row>
    <row r="26" spans="1:12" x14ac:dyDescent="0.2">
      <c r="A26" s="3" t="s">
        <v>104</v>
      </c>
      <c r="B26" s="37" t="s">
        <v>213</v>
      </c>
      <c r="C26" s="38">
        <v>520101</v>
      </c>
      <c r="D26" s="46" t="str">
        <f t="shared" si="1"/>
        <v>N/A</v>
      </c>
      <c r="E26" s="38">
        <v>548988</v>
      </c>
      <c r="F26" s="46" t="str">
        <f t="shared" si="2"/>
        <v>N/A</v>
      </c>
      <c r="G26" s="38">
        <v>572207</v>
      </c>
      <c r="H26" s="46" t="str">
        <f t="shared" si="3"/>
        <v>N/A</v>
      </c>
      <c r="I26" s="12">
        <v>5.5540000000000003</v>
      </c>
      <c r="J26" s="12">
        <v>4.2290000000000001</v>
      </c>
      <c r="K26" s="47" t="s">
        <v>739</v>
      </c>
      <c r="L26" s="9" t="str">
        <f t="shared" si="0"/>
        <v>Yes</v>
      </c>
    </row>
    <row r="27" spans="1:12" x14ac:dyDescent="0.2">
      <c r="A27" s="3" t="s">
        <v>1001</v>
      </c>
      <c r="B27" s="37" t="s">
        <v>213</v>
      </c>
      <c r="C27" s="38">
        <v>70880</v>
      </c>
      <c r="D27" s="46" t="str">
        <f t="shared" si="1"/>
        <v>N/A</v>
      </c>
      <c r="E27" s="38">
        <v>94151</v>
      </c>
      <c r="F27" s="46" t="str">
        <f t="shared" si="2"/>
        <v>N/A</v>
      </c>
      <c r="G27" s="38">
        <v>49244</v>
      </c>
      <c r="H27" s="46" t="str">
        <f t="shared" si="3"/>
        <v>N/A</v>
      </c>
      <c r="I27" s="12">
        <v>32.83</v>
      </c>
      <c r="J27" s="12">
        <v>-47.7</v>
      </c>
      <c r="K27" s="47" t="s">
        <v>739</v>
      </c>
      <c r="L27" s="9" t="str">
        <f t="shared" si="0"/>
        <v>No</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436755</v>
      </c>
      <c r="D30" s="46" t="str">
        <f t="shared" si="1"/>
        <v>N/A</v>
      </c>
      <c r="E30" s="38">
        <v>443219</v>
      </c>
      <c r="F30" s="46" t="str">
        <f t="shared" si="2"/>
        <v>N/A</v>
      </c>
      <c r="G30" s="38">
        <v>512042</v>
      </c>
      <c r="H30" s="46" t="str">
        <f t="shared" si="3"/>
        <v>N/A</v>
      </c>
      <c r="I30" s="12">
        <v>1.48</v>
      </c>
      <c r="J30" s="12">
        <v>15.53</v>
      </c>
      <c r="K30" s="47" t="s">
        <v>739</v>
      </c>
      <c r="L30" s="9" t="str">
        <f t="shared" si="0"/>
        <v>Yes</v>
      </c>
    </row>
    <row r="31" spans="1:12" x14ac:dyDescent="0.2">
      <c r="A31" s="3" t="s">
        <v>1005</v>
      </c>
      <c r="B31" s="37" t="s">
        <v>213</v>
      </c>
      <c r="C31" s="38">
        <v>1822</v>
      </c>
      <c r="D31" s="46" t="str">
        <f t="shared" si="1"/>
        <v>N/A</v>
      </c>
      <c r="E31" s="38">
        <v>2306</v>
      </c>
      <c r="F31" s="46" t="str">
        <f t="shared" si="2"/>
        <v>N/A</v>
      </c>
      <c r="G31" s="38">
        <v>2067</v>
      </c>
      <c r="H31" s="46" t="str">
        <f t="shared" si="3"/>
        <v>N/A</v>
      </c>
      <c r="I31" s="12">
        <v>26.56</v>
      </c>
      <c r="J31" s="12">
        <v>-10.4</v>
      </c>
      <c r="K31" s="47" t="s">
        <v>739</v>
      </c>
      <c r="L31" s="9" t="str">
        <f t="shared" si="0"/>
        <v>Yes</v>
      </c>
    </row>
    <row r="32" spans="1:12" x14ac:dyDescent="0.2">
      <c r="A32" s="3" t="s">
        <v>1006</v>
      </c>
      <c r="B32" s="37" t="s">
        <v>213</v>
      </c>
      <c r="C32" s="38">
        <v>10643</v>
      </c>
      <c r="D32" s="46" t="str">
        <f t="shared" si="1"/>
        <v>N/A</v>
      </c>
      <c r="E32" s="38">
        <v>9305</v>
      </c>
      <c r="F32" s="46" t="str">
        <f t="shared" si="2"/>
        <v>N/A</v>
      </c>
      <c r="G32" s="38">
        <v>8853</v>
      </c>
      <c r="H32" s="46" t="str">
        <f t="shared" si="3"/>
        <v>N/A</v>
      </c>
      <c r="I32" s="12">
        <v>-12.6</v>
      </c>
      <c r="J32" s="12">
        <v>-4.8600000000000003</v>
      </c>
      <c r="K32" s="47" t="s">
        <v>739</v>
      </c>
      <c r="L32" s="9" t="str">
        <f t="shared" si="0"/>
        <v>Yes</v>
      </c>
    </row>
    <row r="33" spans="1:12" x14ac:dyDescent="0.2">
      <c r="A33" s="3" t="s">
        <v>1007</v>
      </c>
      <c r="B33" s="37" t="s">
        <v>213</v>
      </c>
      <c r="C33" s="38">
        <v>11</v>
      </c>
      <c r="D33" s="46" t="str">
        <f t="shared" si="1"/>
        <v>N/A</v>
      </c>
      <c r="E33" s="38">
        <v>11</v>
      </c>
      <c r="F33" s="46" t="str">
        <f t="shared" si="2"/>
        <v>N/A</v>
      </c>
      <c r="G33" s="38">
        <v>11</v>
      </c>
      <c r="H33" s="46" t="str">
        <f t="shared" si="3"/>
        <v>N/A</v>
      </c>
      <c r="I33" s="12">
        <v>600</v>
      </c>
      <c r="J33" s="12">
        <v>-85.7</v>
      </c>
      <c r="K33" s="47" t="s">
        <v>739</v>
      </c>
      <c r="L33" s="9" t="str">
        <f t="shared" si="0"/>
        <v>No</v>
      </c>
    </row>
    <row r="34" spans="1:12" x14ac:dyDescent="0.2">
      <c r="A34" s="3" t="s">
        <v>105</v>
      </c>
      <c r="B34" s="37" t="s">
        <v>213</v>
      </c>
      <c r="C34" s="38">
        <v>102920</v>
      </c>
      <c r="D34" s="46" t="str">
        <f t="shared" si="1"/>
        <v>N/A</v>
      </c>
      <c r="E34" s="38">
        <v>115545</v>
      </c>
      <c r="F34" s="46" t="str">
        <f t="shared" si="2"/>
        <v>N/A</v>
      </c>
      <c r="G34" s="38">
        <v>141431</v>
      </c>
      <c r="H34" s="46" t="str">
        <f t="shared" si="3"/>
        <v>N/A</v>
      </c>
      <c r="I34" s="12">
        <v>12.27</v>
      </c>
      <c r="J34" s="12">
        <v>22.4</v>
      </c>
      <c r="K34" s="47" t="s">
        <v>739</v>
      </c>
      <c r="L34" s="9" t="str">
        <f t="shared" si="0"/>
        <v>Yes</v>
      </c>
    </row>
    <row r="35" spans="1:12" x14ac:dyDescent="0.2">
      <c r="A35" s="3" t="s">
        <v>1008</v>
      </c>
      <c r="B35" s="37" t="s">
        <v>213</v>
      </c>
      <c r="C35" s="38">
        <v>41112</v>
      </c>
      <c r="D35" s="46" t="str">
        <f t="shared" si="1"/>
        <v>N/A</v>
      </c>
      <c r="E35" s="38">
        <v>49324</v>
      </c>
      <c r="F35" s="46" t="str">
        <f t="shared" si="2"/>
        <v>N/A</v>
      </c>
      <c r="G35" s="38">
        <v>73945</v>
      </c>
      <c r="H35" s="46" t="str">
        <f t="shared" si="3"/>
        <v>N/A</v>
      </c>
      <c r="I35" s="12">
        <v>19.97</v>
      </c>
      <c r="J35" s="12">
        <v>49.92</v>
      </c>
      <c r="K35" s="47" t="s">
        <v>739</v>
      </c>
      <c r="L35" s="9" t="str">
        <f t="shared" si="0"/>
        <v>No</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11</v>
      </c>
      <c r="D37" s="46" t="str">
        <f t="shared" si="1"/>
        <v>N/A</v>
      </c>
      <c r="E37" s="38">
        <v>11</v>
      </c>
      <c r="F37" s="46" t="str">
        <f t="shared" si="2"/>
        <v>N/A</v>
      </c>
      <c r="G37" s="38">
        <v>0</v>
      </c>
      <c r="H37" s="46" t="str">
        <f t="shared" si="3"/>
        <v>N/A</v>
      </c>
      <c r="I37" s="12">
        <v>0</v>
      </c>
      <c r="J37" s="12">
        <v>-100</v>
      </c>
      <c r="K37" s="47" t="s">
        <v>739</v>
      </c>
      <c r="L37" s="9" t="str">
        <f t="shared" si="0"/>
        <v>No</v>
      </c>
    </row>
    <row r="38" spans="1:12" x14ac:dyDescent="0.2">
      <c r="A38" s="3" t="s">
        <v>1011</v>
      </c>
      <c r="B38" s="37" t="s">
        <v>213</v>
      </c>
      <c r="C38" s="38">
        <v>40417</v>
      </c>
      <c r="D38" s="46" t="str">
        <f t="shared" si="1"/>
        <v>N/A</v>
      </c>
      <c r="E38" s="38">
        <v>39531</v>
      </c>
      <c r="F38" s="46" t="str">
        <f t="shared" si="2"/>
        <v>N/A</v>
      </c>
      <c r="G38" s="38">
        <v>44495</v>
      </c>
      <c r="H38" s="46" t="str">
        <f t="shared" si="3"/>
        <v>N/A</v>
      </c>
      <c r="I38" s="12">
        <v>-2.19</v>
      </c>
      <c r="J38" s="12">
        <v>12.56</v>
      </c>
      <c r="K38" s="47" t="s">
        <v>739</v>
      </c>
      <c r="L38" s="9" t="str">
        <f t="shared" si="0"/>
        <v>Yes</v>
      </c>
    </row>
    <row r="39" spans="1:12" x14ac:dyDescent="0.2">
      <c r="A39" s="3" t="s">
        <v>1012</v>
      </c>
      <c r="B39" s="37" t="s">
        <v>213</v>
      </c>
      <c r="C39" s="38">
        <v>1051</v>
      </c>
      <c r="D39" s="46" t="str">
        <f t="shared" si="1"/>
        <v>N/A</v>
      </c>
      <c r="E39" s="38">
        <v>1311</v>
      </c>
      <c r="F39" s="46" t="str">
        <f t="shared" si="2"/>
        <v>N/A</v>
      </c>
      <c r="G39" s="38">
        <v>1298</v>
      </c>
      <c r="H39" s="46" t="str">
        <f t="shared" si="3"/>
        <v>N/A</v>
      </c>
      <c r="I39" s="12">
        <v>24.74</v>
      </c>
      <c r="J39" s="12">
        <v>-0.99199999999999999</v>
      </c>
      <c r="K39" s="47" t="s">
        <v>739</v>
      </c>
      <c r="L39" s="9" t="str">
        <f t="shared" si="0"/>
        <v>Yes</v>
      </c>
    </row>
    <row r="40" spans="1:12" x14ac:dyDescent="0.2">
      <c r="A40" s="3" t="s">
        <v>1013</v>
      </c>
      <c r="B40" s="37" t="s">
        <v>213</v>
      </c>
      <c r="C40" s="38">
        <v>20339</v>
      </c>
      <c r="D40" s="46" t="str">
        <f t="shared" si="1"/>
        <v>N/A</v>
      </c>
      <c r="E40" s="38">
        <v>25378</v>
      </c>
      <c r="F40" s="46" t="str">
        <f t="shared" si="2"/>
        <v>N/A</v>
      </c>
      <c r="G40" s="38">
        <v>21693</v>
      </c>
      <c r="H40" s="46" t="str">
        <f t="shared" si="3"/>
        <v>N/A</v>
      </c>
      <c r="I40" s="12">
        <v>24.78</v>
      </c>
      <c r="J40" s="12">
        <v>-14.5</v>
      </c>
      <c r="K40" s="47" t="s">
        <v>739</v>
      </c>
      <c r="L40" s="9" t="str">
        <f t="shared" si="0"/>
        <v>Yes</v>
      </c>
    </row>
    <row r="41" spans="1:12" x14ac:dyDescent="0.2">
      <c r="A41" s="48" t="s">
        <v>84</v>
      </c>
      <c r="B41" s="37" t="s">
        <v>213</v>
      </c>
      <c r="C41" s="49">
        <v>3528644690</v>
      </c>
      <c r="D41" s="46" t="str">
        <f t="shared" si="1"/>
        <v>N/A</v>
      </c>
      <c r="E41" s="49">
        <v>3587681436</v>
      </c>
      <c r="F41" s="46" t="str">
        <f t="shared" si="2"/>
        <v>N/A</v>
      </c>
      <c r="G41" s="49">
        <v>3639416027</v>
      </c>
      <c r="H41" s="46" t="str">
        <f t="shared" si="3"/>
        <v>N/A</v>
      </c>
      <c r="I41" s="12">
        <v>1.673</v>
      </c>
      <c r="J41" s="12">
        <v>1.4419999999999999</v>
      </c>
      <c r="K41" s="47" t="s">
        <v>739</v>
      </c>
      <c r="L41" s="9" t="str">
        <f t="shared" si="0"/>
        <v>Yes</v>
      </c>
    </row>
    <row r="42" spans="1:12" x14ac:dyDescent="0.2">
      <c r="A42" s="48" t="s">
        <v>1501</v>
      </c>
      <c r="B42" s="37" t="s">
        <v>213</v>
      </c>
      <c r="C42" s="49">
        <v>4444.2152506000002</v>
      </c>
      <c r="D42" s="46" t="str">
        <f t="shared" si="1"/>
        <v>N/A</v>
      </c>
      <c r="E42" s="49">
        <v>4274.3619590999997</v>
      </c>
      <c r="F42" s="46" t="str">
        <f t="shared" si="2"/>
        <v>N/A</v>
      </c>
      <c r="G42" s="49">
        <v>4091.9441280999999</v>
      </c>
      <c r="H42" s="46" t="str">
        <f t="shared" si="3"/>
        <v>N/A</v>
      </c>
      <c r="I42" s="12">
        <v>-3.82</v>
      </c>
      <c r="J42" s="12">
        <v>-4.2699999999999996</v>
      </c>
      <c r="K42" s="47" t="s">
        <v>739</v>
      </c>
      <c r="L42" s="9" t="str">
        <f t="shared" si="0"/>
        <v>Yes</v>
      </c>
    </row>
    <row r="43" spans="1:12" x14ac:dyDescent="0.2">
      <c r="A43" s="48" t="s">
        <v>1502</v>
      </c>
      <c r="B43" s="37" t="s">
        <v>213</v>
      </c>
      <c r="C43" s="49">
        <v>5016.0628115999998</v>
      </c>
      <c r="D43" s="46" t="str">
        <f t="shared" si="1"/>
        <v>N/A</v>
      </c>
      <c r="E43" s="49">
        <v>4817.8138451000004</v>
      </c>
      <c r="F43" s="46" t="str">
        <f t="shared" si="2"/>
        <v>N/A</v>
      </c>
      <c r="G43" s="49">
        <v>4691.0149130999998</v>
      </c>
      <c r="H43" s="46" t="str">
        <f t="shared" si="3"/>
        <v>N/A</v>
      </c>
      <c r="I43" s="12">
        <v>-3.95</v>
      </c>
      <c r="J43" s="12">
        <v>-2.63</v>
      </c>
      <c r="K43" s="47" t="s">
        <v>739</v>
      </c>
      <c r="L43" s="9" t="str">
        <f t="shared" si="0"/>
        <v>Yes</v>
      </c>
    </row>
    <row r="44" spans="1:12" x14ac:dyDescent="0.2">
      <c r="A44" s="4" t="s">
        <v>107</v>
      </c>
      <c r="B44" s="37" t="s">
        <v>213</v>
      </c>
      <c r="C44" s="49">
        <v>49221833</v>
      </c>
      <c r="D44" s="46" t="str">
        <f t="shared" si="1"/>
        <v>N/A</v>
      </c>
      <c r="E44" s="49">
        <v>50266415</v>
      </c>
      <c r="F44" s="46" t="str">
        <f t="shared" si="2"/>
        <v>N/A</v>
      </c>
      <c r="G44" s="49">
        <v>51807736</v>
      </c>
      <c r="H44" s="46" t="str">
        <f t="shared" si="3"/>
        <v>N/A</v>
      </c>
      <c r="I44" s="12">
        <v>2.1219999999999999</v>
      </c>
      <c r="J44" s="12">
        <v>3.0659999999999998</v>
      </c>
      <c r="K44" s="47" t="s">
        <v>739</v>
      </c>
      <c r="L44" s="9" t="str">
        <f t="shared" si="0"/>
        <v>Yes</v>
      </c>
    </row>
    <row r="45" spans="1:12" x14ac:dyDescent="0.2">
      <c r="A45" s="48" t="s">
        <v>158</v>
      </c>
      <c r="B45" s="50" t="s">
        <v>217</v>
      </c>
      <c r="C45" s="1">
        <v>0</v>
      </c>
      <c r="D45" s="46" t="str">
        <f>IF($B45="N/A","N/A",IF(C45&gt;0,"No",IF(C45&lt;0,"No","Yes")))</f>
        <v>Yes</v>
      </c>
      <c r="E45" s="1">
        <v>11</v>
      </c>
      <c r="F45" s="46" t="str">
        <f>IF($B45="N/A","N/A",IF(E45&gt;0,"No",IF(E45&lt;0,"No","Yes")))</f>
        <v>No</v>
      </c>
      <c r="G45" s="1">
        <v>2749</v>
      </c>
      <c r="H45" s="46" t="str">
        <f>IF($B45="N/A","N/A",IF(G45&gt;0,"No",IF(G45&lt;0,"No","Yes")))</f>
        <v>No</v>
      </c>
      <c r="I45" s="12" t="s">
        <v>1747</v>
      </c>
      <c r="J45" s="12">
        <v>275000</v>
      </c>
      <c r="K45" s="47" t="s">
        <v>739</v>
      </c>
      <c r="L45" s="9" t="str">
        <f t="shared" si="0"/>
        <v>No</v>
      </c>
    </row>
    <row r="46" spans="1:12" x14ac:dyDescent="0.2">
      <c r="A46" s="48" t="s">
        <v>156</v>
      </c>
      <c r="B46" s="37" t="s">
        <v>213</v>
      </c>
      <c r="C46" s="49">
        <v>0</v>
      </c>
      <c r="D46" s="46" t="str">
        <f t="shared" ref="D46:D47" si="4">IF($B46="N/A","N/A",IF(C46&gt;10,"No",IF(C46&lt;-10,"No","Yes")))</f>
        <v>N/A</v>
      </c>
      <c r="E46" s="49">
        <v>177</v>
      </c>
      <c r="F46" s="46" t="str">
        <f t="shared" ref="F46:F47" si="5">IF($B46="N/A","N/A",IF(E46&gt;10,"No",IF(E46&lt;-10,"No","Yes")))</f>
        <v>N/A</v>
      </c>
      <c r="G46" s="49">
        <v>19209</v>
      </c>
      <c r="H46" s="46" t="str">
        <f t="shared" ref="H46:H47" si="6">IF($B46="N/A","N/A",IF(G46&gt;10,"No",IF(G46&lt;-10,"No","Yes")))</f>
        <v>N/A</v>
      </c>
      <c r="I46" s="12" t="s">
        <v>1747</v>
      </c>
      <c r="J46" s="12">
        <v>10753</v>
      </c>
      <c r="K46" s="47" t="s">
        <v>739</v>
      </c>
      <c r="L46" s="9" t="str">
        <f t="shared" si="0"/>
        <v>No</v>
      </c>
    </row>
    <row r="47" spans="1:12" x14ac:dyDescent="0.2">
      <c r="A47" s="48" t="s">
        <v>1304</v>
      </c>
      <c r="B47" s="37" t="s">
        <v>213</v>
      </c>
      <c r="C47" s="49" t="s">
        <v>1747</v>
      </c>
      <c r="D47" s="46" t="str">
        <f t="shared" si="4"/>
        <v>N/A</v>
      </c>
      <c r="E47" s="49">
        <v>177</v>
      </c>
      <c r="F47" s="46" t="str">
        <f t="shared" si="5"/>
        <v>N/A</v>
      </c>
      <c r="G47" s="49">
        <v>6.9876318661000001</v>
      </c>
      <c r="H47" s="46" t="str">
        <f t="shared" si="6"/>
        <v>N/A</v>
      </c>
      <c r="I47" s="12" t="s">
        <v>1747</v>
      </c>
      <c r="J47" s="12">
        <v>-96.1</v>
      </c>
      <c r="K47" s="47" t="s">
        <v>739</v>
      </c>
      <c r="L47" s="9" t="str">
        <f>IF(J47="Div by 0", "N/A", IF(OR(J47="N/A",K47="N/A"),"N/A", IF(J47&gt;VALUE(MID(K47,1,2)), "No", IF(J47&lt;-1*VALUE(MID(K47,1,2)), "No", "Yes"))))</f>
        <v>No</v>
      </c>
    </row>
    <row r="48" spans="1:12" x14ac:dyDescent="0.2">
      <c r="A48" s="48" t="s">
        <v>1503</v>
      </c>
      <c r="B48" s="37" t="s">
        <v>213</v>
      </c>
      <c r="C48" s="49">
        <v>11565.566844000001</v>
      </c>
      <c r="D48" s="46" t="str">
        <f t="shared" ref="D48:D74" si="7">IF($B48="N/A","N/A",IF(C48&gt;10,"No",IF(C48&lt;-10,"No","Yes")))</f>
        <v>N/A</v>
      </c>
      <c r="E48" s="49">
        <v>11040.193248</v>
      </c>
      <c r="F48" s="46" t="str">
        <f t="shared" ref="F48:F74" si="8">IF($B48="N/A","N/A",IF(E48&gt;10,"No",IF(E48&lt;-10,"No","Yes")))</f>
        <v>N/A</v>
      </c>
      <c r="G48" s="49">
        <v>10741.581817</v>
      </c>
      <c r="H48" s="46" t="str">
        <f t="shared" ref="H48:H74" si="9">IF($B48="N/A","N/A",IF(G48&gt;10,"No",IF(G48&lt;-10,"No","Yes")))</f>
        <v>N/A</v>
      </c>
      <c r="I48" s="12">
        <v>-4.54</v>
      </c>
      <c r="J48" s="12">
        <v>-2.7</v>
      </c>
      <c r="K48" s="47" t="s">
        <v>739</v>
      </c>
      <c r="L48" s="9" t="str">
        <f t="shared" ref="L48:L74" si="10">IF(J48="Div by 0", "N/A", IF(K48="N/A","N/A", IF(J48&gt;VALUE(MID(K48,1,2)), "No", IF(J48&lt;-1*VALUE(MID(K48,1,2)), "No", "Yes"))))</f>
        <v>Yes</v>
      </c>
    </row>
    <row r="49" spans="1:12" x14ac:dyDescent="0.2">
      <c r="A49" s="48" t="s">
        <v>1504</v>
      </c>
      <c r="B49" s="37" t="s">
        <v>213</v>
      </c>
      <c r="C49" s="49">
        <v>2594.1858941</v>
      </c>
      <c r="D49" s="46" t="str">
        <f t="shared" si="7"/>
        <v>N/A</v>
      </c>
      <c r="E49" s="49">
        <v>2394.2011585999999</v>
      </c>
      <c r="F49" s="46" t="str">
        <f t="shared" si="8"/>
        <v>N/A</v>
      </c>
      <c r="G49" s="49">
        <v>2392.6830015999999</v>
      </c>
      <c r="H49" s="46" t="str">
        <f t="shared" si="9"/>
        <v>N/A</v>
      </c>
      <c r="I49" s="12">
        <v>-7.71</v>
      </c>
      <c r="J49" s="12">
        <v>-6.3E-2</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3826.3249999999998</v>
      </c>
      <c r="D51" s="46" t="str">
        <f t="shared" si="7"/>
        <v>N/A</v>
      </c>
      <c r="E51" s="49">
        <v>3598.0219059000001</v>
      </c>
      <c r="F51" s="46" t="str">
        <f t="shared" si="8"/>
        <v>N/A</v>
      </c>
      <c r="G51" s="49">
        <v>3454.2068506000001</v>
      </c>
      <c r="H51" s="46" t="str">
        <f t="shared" si="9"/>
        <v>N/A</v>
      </c>
      <c r="I51" s="12">
        <v>-5.97</v>
      </c>
      <c r="J51" s="12">
        <v>-4</v>
      </c>
      <c r="K51" s="47" t="s">
        <v>739</v>
      </c>
      <c r="L51" s="9" t="str">
        <f t="shared" si="10"/>
        <v>Yes</v>
      </c>
    </row>
    <row r="52" spans="1:12" x14ac:dyDescent="0.2">
      <c r="A52" s="48" t="s">
        <v>1507</v>
      </c>
      <c r="B52" s="37" t="s">
        <v>213</v>
      </c>
      <c r="C52" s="49">
        <v>21629.176631999999</v>
      </c>
      <c r="D52" s="46" t="str">
        <f t="shared" si="7"/>
        <v>N/A</v>
      </c>
      <c r="E52" s="49">
        <v>21560.546860999999</v>
      </c>
      <c r="F52" s="46" t="str">
        <f t="shared" si="8"/>
        <v>N/A</v>
      </c>
      <c r="G52" s="49">
        <v>21395.927758999998</v>
      </c>
      <c r="H52" s="46" t="str">
        <f t="shared" si="9"/>
        <v>N/A</v>
      </c>
      <c r="I52" s="12">
        <v>-0.317</v>
      </c>
      <c r="J52" s="12">
        <v>-0.76400000000000001</v>
      </c>
      <c r="K52" s="47" t="s">
        <v>739</v>
      </c>
      <c r="L52" s="9" t="str">
        <f t="shared" si="10"/>
        <v>Yes</v>
      </c>
    </row>
    <row r="53" spans="1:12" x14ac:dyDescent="0.2">
      <c r="A53" s="48" t="s">
        <v>1508</v>
      </c>
      <c r="B53" s="37" t="s">
        <v>213</v>
      </c>
      <c r="C53" s="49" t="s">
        <v>1747</v>
      </c>
      <c r="D53" s="46" t="str">
        <f t="shared" si="7"/>
        <v>N/A</v>
      </c>
      <c r="E53" s="49">
        <v>0</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12755.732244000001</v>
      </c>
      <c r="D54" s="46" t="str">
        <f t="shared" si="7"/>
        <v>N/A</v>
      </c>
      <c r="E54" s="49">
        <v>12310.956149</v>
      </c>
      <c r="F54" s="46" t="str">
        <f t="shared" si="8"/>
        <v>N/A</v>
      </c>
      <c r="G54" s="49">
        <v>12030.539167000001</v>
      </c>
      <c r="H54" s="46" t="str">
        <f t="shared" si="9"/>
        <v>N/A</v>
      </c>
      <c r="I54" s="12">
        <v>-3.49</v>
      </c>
      <c r="J54" s="12">
        <v>-2.2799999999999998</v>
      </c>
      <c r="K54" s="47" t="s">
        <v>739</v>
      </c>
      <c r="L54" s="9" t="str">
        <f t="shared" si="10"/>
        <v>Yes</v>
      </c>
    </row>
    <row r="55" spans="1:12" x14ac:dyDescent="0.2">
      <c r="A55" s="48" t="s">
        <v>1510</v>
      </c>
      <c r="B55" s="37" t="s">
        <v>213</v>
      </c>
      <c r="C55" s="49">
        <v>10390.436892</v>
      </c>
      <c r="D55" s="46" t="str">
        <f t="shared" si="7"/>
        <v>N/A</v>
      </c>
      <c r="E55" s="49">
        <v>10202.411762</v>
      </c>
      <c r="F55" s="46" t="str">
        <f t="shared" si="8"/>
        <v>N/A</v>
      </c>
      <c r="G55" s="49">
        <v>9799.5393777000008</v>
      </c>
      <c r="H55" s="46" t="str">
        <f t="shared" si="9"/>
        <v>N/A</v>
      </c>
      <c r="I55" s="12">
        <v>-1.81</v>
      </c>
      <c r="J55" s="12">
        <v>-3.95</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7935.4343767</v>
      </c>
      <c r="D57" s="46" t="str">
        <f t="shared" si="7"/>
        <v>N/A</v>
      </c>
      <c r="E57" s="49">
        <v>7359.6939490000004</v>
      </c>
      <c r="F57" s="46" t="str">
        <f t="shared" si="8"/>
        <v>N/A</v>
      </c>
      <c r="G57" s="49">
        <v>7343.6865349999998</v>
      </c>
      <c r="H57" s="46" t="str">
        <f t="shared" si="9"/>
        <v>N/A</v>
      </c>
      <c r="I57" s="12">
        <v>-7.26</v>
      </c>
      <c r="J57" s="12">
        <v>-0.218</v>
      </c>
      <c r="K57" s="47" t="s">
        <v>739</v>
      </c>
      <c r="L57" s="9" t="str">
        <f t="shared" si="10"/>
        <v>Yes</v>
      </c>
    </row>
    <row r="58" spans="1:12" x14ac:dyDescent="0.2">
      <c r="A58" s="48" t="s">
        <v>1513</v>
      </c>
      <c r="B58" s="37" t="s">
        <v>213</v>
      </c>
      <c r="C58" s="49">
        <v>38912.630577999997</v>
      </c>
      <c r="D58" s="46" t="str">
        <f t="shared" si="7"/>
        <v>N/A</v>
      </c>
      <c r="E58" s="49">
        <v>41077.699660999999</v>
      </c>
      <c r="F58" s="46" t="str">
        <f t="shared" si="8"/>
        <v>N/A</v>
      </c>
      <c r="G58" s="49">
        <v>40903.121661999998</v>
      </c>
      <c r="H58" s="46" t="str">
        <f t="shared" si="9"/>
        <v>N/A</v>
      </c>
      <c r="I58" s="12">
        <v>5.5640000000000001</v>
      </c>
      <c r="J58" s="12">
        <v>-0.42499999999999999</v>
      </c>
      <c r="K58" s="47" t="s">
        <v>739</v>
      </c>
      <c r="L58" s="9" t="str">
        <f t="shared" si="10"/>
        <v>Yes</v>
      </c>
    </row>
    <row r="59" spans="1:12" x14ac:dyDescent="0.2">
      <c r="A59" s="48" t="s">
        <v>1514</v>
      </c>
      <c r="B59" s="37" t="s">
        <v>213</v>
      </c>
      <c r="C59" s="49">
        <v>13855.522727</v>
      </c>
      <c r="D59" s="46" t="str">
        <f t="shared" si="7"/>
        <v>N/A</v>
      </c>
      <c r="E59" s="49">
        <v>13089.377358</v>
      </c>
      <c r="F59" s="46" t="str">
        <f t="shared" si="8"/>
        <v>N/A</v>
      </c>
      <c r="G59" s="49">
        <v>23522.260869999998</v>
      </c>
      <c r="H59" s="46" t="str">
        <f t="shared" si="9"/>
        <v>N/A</v>
      </c>
      <c r="I59" s="12">
        <v>-5.53</v>
      </c>
      <c r="J59" s="12">
        <v>79.7</v>
      </c>
      <c r="K59" s="47" t="s">
        <v>739</v>
      </c>
      <c r="L59" s="9" t="str">
        <f t="shared" si="10"/>
        <v>No</v>
      </c>
    </row>
    <row r="60" spans="1:12" x14ac:dyDescent="0.2">
      <c r="A60" s="48" t="s">
        <v>1515</v>
      </c>
      <c r="B60" s="37" t="s">
        <v>213</v>
      </c>
      <c r="C60" s="49">
        <v>2018.0224553</v>
      </c>
      <c r="D60" s="46" t="str">
        <f t="shared" si="7"/>
        <v>N/A</v>
      </c>
      <c r="E60" s="49">
        <v>2008.3050175999999</v>
      </c>
      <c r="F60" s="46" t="str">
        <f t="shared" si="8"/>
        <v>N/A</v>
      </c>
      <c r="G60" s="49">
        <v>1987.1967609999999</v>
      </c>
      <c r="H60" s="46" t="str">
        <f t="shared" si="9"/>
        <v>N/A</v>
      </c>
      <c r="I60" s="12">
        <v>-0.48199999999999998</v>
      </c>
      <c r="J60" s="12">
        <v>-1.05</v>
      </c>
      <c r="K60" s="47" t="s">
        <v>739</v>
      </c>
      <c r="L60" s="9" t="str">
        <f t="shared" si="10"/>
        <v>Yes</v>
      </c>
    </row>
    <row r="61" spans="1:12" x14ac:dyDescent="0.2">
      <c r="A61" s="48" t="s">
        <v>1516</v>
      </c>
      <c r="B61" s="37" t="s">
        <v>213</v>
      </c>
      <c r="C61" s="49">
        <v>2071.8405192</v>
      </c>
      <c r="D61" s="46" t="str">
        <f t="shared" si="7"/>
        <v>N/A</v>
      </c>
      <c r="E61" s="49">
        <v>1994.0300686999999</v>
      </c>
      <c r="F61" s="46" t="str">
        <f t="shared" si="8"/>
        <v>N/A</v>
      </c>
      <c r="G61" s="49">
        <v>1795.7611892</v>
      </c>
      <c r="H61" s="46" t="str">
        <f t="shared" si="9"/>
        <v>N/A</v>
      </c>
      <c r="I61" s="12">
        <v>-3.76</v>
      </c>
      <c r="J61" s="12">
        <v>-9.94</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1816.0690341</v>
      </c>
      <c r="D64" s="46" t="str">
        <f t="shared" si="7"/>
        <v>N/A</v>
      </c>
      <c r="E64" s="49">
        <v>1832.2699027000001</v>
      </c>
      <c r="F64" s="46" t="str">
        <f t="shared" si="8"/>
        <v>N/A</v>
      </c>
      <c r="G64" s="49">
        <v>1859.7985263</v>
      </c>
      <c r="H64" s="46" t="str">
        <f t="shared" si="9"/>
        <v>N/A</v>
      </c>
      <c r="I64" s="12">
        <v>0.8921</v>
      </c>
      <c r="J64" s="12">
        <v>1.502</v>
      </c>
      <c r="K64" s="47" t="s">
        <v>739</v>
      </c>
      <c r="L64" s="9" t="str">
        <f t="shared" si="10"/>
        <v>Yes</v>
      </c>
    </row>
    <row r="65" spans="1:12" x14ac:dyDescent="0.2">
      <c r="A65" s="48" t="s">
        <v>1520</v>
      </c>
      <c r="B65" s="37" t="s">
        <v>213</v>
      </c>
      <c r="C65" s="49">
        <v>1712.8644346999999</v>
      </c>
      <c r="D65" s="46" t="str">
        <f t="shared" si="7"/>
        <v>N/A</v>
      </c>
      <c r="E65" s="49">
        <v>2073.6257589000002</v>
      </c>
      <c r="F65" s="46" t="str">
        <f t="shared" si="8"/>
        <v>N/A</v>
      </c>
      <c r="G65" s="49">
        <v>2368.9980648000001</v>
      </c>
      <c r="H65" s="46" t="str">
        <f t="shared" si="9"/>
        <v>N/A</v>
      </c>
      <c r="I65" s="12">
        <v>21.06</v>
      </c>
      <c r="J65" s="12">
        <v>14.24</v>
      </c>
      <c r="K65" s="47" t="s">
        <v>739</v>
      </c>
      <c r="L65" s="9" t="str">
        <f t="shared" si="10"/>
        <v>Yes</v>
      </c>
    </row>
    <row r="66" spans="1:12" x14ac:dyDescent="0.2">
      <c r="A66" s="48" t="s">
        <v>1521</v>
      </c>
      <c r="B66" s="37" t="s">
        <v>213</v>
      </c>
      <c r="C66" s="49">
        <v>9999.5076575999992</v>
      </c>
      <c r="D66" s="46" t="str">
        <f t="shared" si="7"/>
        <v>N/A</v>
      </c>
      <c r="E66" s="49">
        <v>10522.917786</v>
      </c>
      <c r="F66" s="46" t="str">
        <f t="shared" si="8"/>
        <v>N/A</v>
      </c>
      <c r="G66" s="49">
        <v>10331.511691</v>
      </c>
      <c r="H66" s="46" t="str">
        <f t="shared" si="9"/>
        <v>N/A</v>
      </c>
      <c r="I66" s="12">
        <v>5.234</v>
      </c>
      <c r="J66" s="12">
        <v>-1.82</v>
      </c>
      <c r="K66" s="47" t="s">
        <v>739</v>
      </c>
      <c r="L66" s="9" t="str">
        <f t="shared" si="10"/>
        <v>Yes</v>
      </c>
    </row>
    <row r="67" spans="1:12" x14ac:dyDescent="0.2">
      <c r="A67" s="48" t="s">
        <v>1522</v>
      </c>
      <c r="B67" s="37" t="s">
        <v>213</v>
      </c>
      <c r="C67" s="49">
        <v>611</v>
      </c>
      <c r="D67" s="46" t="str">
        <f t="shared" si="7"/>
        <v>N/A</v>
      </c>
      <c r="E67" s="49">
        <v>152.14285713999999</v>
      </c>
      <c r="F67" s="46" t="str">
        <f t="shared" si="8"/>
        <v>N/A</v>
      </c>
      <c r="G67" s="49">
        <v>884</v>
      </c>
      <c r="H67" s="46" t="str">
        <f t="shared" si="9"/>
        <v>N/A</v>
      </c>
      <c r="I67" s="12">
        <v>-75.099999999999994</v>
      </c>
      <c r="J67" s="12">
        <v>481</v>
      </c>
      <c r="K67" s="47" t="s">
        <v>739</v>
      </c>
      <c r="L67" s="9" t="str">
        <f t="shared" si="10"/>
        <v>No</v>
      </c>
    </row>
    <row r="68" spans="1:12" x14ac:dyDescent="0.2">
      <c r="A68" s="48" t="s">
        <v>1523</v>
      </c>
      <c r="B68" s="37" t="s">
        <v>213</v>
      </c>
      <c r="C68" s="49">
        <v>3538.2348815</v>
      </c>
      <c r="D68" s="46" t="str">
        <f t="shared" si="7"/>
        <v>N/A</v>
      </c>
      <c r="E68" s="49">
        <v>3485.5995932000001</v>
      </c>
      <c r="F68" s="46" t="str">
        <f t="shared" si="8"/>
        <v>N/A</v>
      </c>
      <c r="G68" s="49">
        <v>3243.9499615</v>
      </c>
      <c r="H68" s="46" t="str">
        <f t="shared" si="9"/>
        <v>N/A</v>
      </c>
      <c r="I68" s="12">
        <v>-1.49</v>
      </c>
      <c r="J68" s="12">
        <v>-6.93</v>
      </c>
      <c r="K68" s="47" t="s">
        <v>739</v>
      </c>
      <c r="L68" s="9" t="str">
        <f t="shared" si="10"/>
        <v>Yes</v>
      </c>
    </row>
    <row r="69" spans="1:12" x14ac:dyDescent="0.2">
      <c r="A69" s="48" t="s">
        <v>1524</v>
      </c>
      <c r="B69" s="37" t="s">
        <v>213</v>
      </c>
      <c r="C69" s="49">
        <v>3523.9800544999998</v>
      </c>
      <c r="D69" s="46" t="str">
        <f t="shared" si="7"/>
        <v>N/A</v>
      </c>
      <c r="E69" s="49">
        <v>3400.4557619000002</v>
      </c>
      <c r="F69" s="46" t="str">
        <f t="shared" si="8"/>
        <v>N/A</v>
      </c>
      <c r="G69" s="49">
        <v>3240.7532895999998</v>
      </c>
      <c r="H69" s="46" t="str">
        <f t="shared" si="9"/>
        <v>N/A</v>
      </c>
      <c r="I69" s="12">
        <v>-3.51</v>
      </c>
      <c r="J69" s="12">
        <v>-4.7</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0</v>
      </c>
      <c r="D71" s="46" t="str">
        <f t="shared" si="7"/>
        <v>N/A</v>
      </c>
      <c r="E71" s="49">
        <v>0</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3962.4487963000001</v>
      </c>
      <c r="D72" s="46" t="str">
        <f t="shared" si="7"/>
        <v>N/A</v>
      </c>
      <c r="E72" s="49">
        <v>3995.5625206</v>
      </c>
      <c r="F72" s="46" t="str">
        <f t="shared" si="8"/>
        <v>N/A</v>
      </c>
      <c r="G72" s="49">
        <v>3467.6907967000002</v>
      </c>
      <c r="H72" s="46" t="str">
        <f t="shared" si="9"/>
        <v>N/A</v>
      </c>
      <c r="I72" s="12">
        <v>0.8357</v>
      </c>
      <c r="J72" s="12">
        <v>-13.2</v>
      </c>
      <c r="K72" s="47" t="s">
        <v>739</v>
      </c>
      <c r="L72" s="9" t="str">
        <f t="shared" si="10"/>
        <v>Yes</v>
      </c>
    </row>
    <row r="73" spans="1:12" x14ac:dyDescent="0.2">
      <c r="A73" s="48" t="s">
        <v>1528</v>
      </c>
      <c r="B73" s="37" t="s">
        <v>213</v>
      </c>
      <c r="C73" s="49">
        <v>2868.4795432999999</v>
      </c>
      <c r="D73" s="46" t="str">
        <f t="shared" si="7"/>
        <v>N/A</v>
      </c>
      <c r="E73" s="49">
        <v>2941.0450037999999</v>
      </c>
      <c r="F73" s="46" t="str">
        <f t="shared" si="8"/>
        <v>N/A</v>
      </c>
      <c r="G73" s="49">
        <v>2730.1194144999999</v>
      </c>
      <c r="H73" s="46" t="str">
        <f t="shared" si="9"/>
        <v>N/A</v>
      </c>
      <c r="I73" s="12">
        <v>2.5299999999999998</v>
      </c>
      <c r="J73" s="12">
        <v>-7.17</v>
      </c>
      <c r="K73" s="47" t="s">
        <v>739</v>
      </c>
      <c r="L73" s="9" t="str">
        <f t="shared" si="10"/>
        <v>Yes</v>
      </c>
    </row>
    <row r="74" spans="1:12" x14ac:dyDescent="0.2">
      <c r="A74" s="48" t="s">
        <v>1529</v>
      </c>
      <c r="B74" s="37" t="s">
        <v>213</v>
      </c>
      <c r="C74" s="49">
        <v>2758.8475834999999</v>
      </c>
      <c r="D74" s="46" t="str">
        <f t="shared" si="7"/>
        <v>N/A</v>
      </c>
      <c r="E74" s="49">
        <v>2884.9882969999999</v>
      </c>
      <c r="F74" s="46" t="str">
        <f t="shared" si="8"/>
        <v>N/A</v>
      </c>
      <c r="G74" s="49">
        <v>2826.6716452000001</v>
      </c>
      <c r="H74" s="46" t="str">
        <f t="shared" si="9"/>
        <v>N/A</v>
      </c>
      <c r="I74" s="12">
        <v>4.5720000000000001</v>
      </c>
      <c r="J74" s="12">
        <v>-2.02</v>
      </c>
      <c r="K74" s="47" t="s">
        <v>739</v>
      </c>
      <c r="L74" s="9" t="str">
        <f t="shared" si="10"/>
        <v>Yes</v>
      </c>
    </row>
    <row r="75" spans="1:12" x14ac:dyDescent="0.2">
      <c r="A75" s="48" t="s">
        <v>1611</v>
      </c>
      <c r="B75" s="37" t="s">
        <v>213</v>
      </c>
      <c r="C75" s="49">
        <v>628024340</v>
      </c>
      <c r="D75" s="46" t="str">
        <f t="shared" ref="D75:D144" si="11">IF($B75="N/A","N/A",IF(C75&gt;10,"No",IF(C75&lt;-10,"No","Yes")))</f>
        <v>N/A</v>
      </c>
      <c r="E75" s="49">
        <v>620760301</v>
      </c>
      <c r="F75" s="46" t="str">
        <f t="shared" ref="F75:F144" si="12">IF($B75="N/A","N/A",IF(E75&gt;10,"No",IF(E75&lt;-10,"No","Yes")))</f>
        <v>N/A</v>
      </c>
      <c r="G75" s="49">
        <v>610033414</v>
      </c>
      <c r="H75" s="46" t="str">
        <f t="shared" ref="H75:H144" si="13">IF($B75="N/A","N/A",IF(G75&gt;10,"No",IF(G75&lt;-10,"No","Yes")))</f>
        <v>N/A</v>
      </c>
      <c r="I75" s="12">
        <v>-1.1599999999999999</v>
      </c>
      <c r="J75" s="12">
        <v>-1.73</v>
      </c>
      <c r="K75" s="47" t="s">
        <v>739</v>
      </c>
      <c r="L75" s="9" t="str">
        <f t="shared" ref="L75:L135" si="14">IF(J75="Div by 0", "N/A", IF(K75="N/A","N/A", IF(J75&gt;VALUE(MID(K75,1,2)), "No", IF(J75&lt;-1*VALUE(MID(K75,1,2)), "No", "Yes"))))</f>
        <v>Yes</v>
      </c>
    </row>
    <row r="76" spans="1:12" x14ac:dyDescent="0.2">
      <c r="A76" s="48" t="s">
        <v>598</v>
      </c>
      <c r="B76" s="37" t="s">
        <v>213</v>
      </c>
      <c r="C76" s="38">
        <v>112458</v>
      </c>
      <c r="D76" s="46" t="str">
        <f t="shared" si="11"/>
        <v>N/A</v>
      </c>
      <c r="E76" s="38">
        <v>111788</v>
      </c>
      <c r="F76" s="46" t="str">
        <f t="shared" si="12"/>
        <v>N/A</v>
      </c>
      <c r="G76" s="38">
        <v>110393</v>
      </c>
      <c r="H76" s="46" t="str">
        <f t="shared" si="13"/>
        <v>N/A</v>
      </c>
      <c r="I76" s="12">
        <v>-0.59599999999999997</v>
      </c>
      <c r="J76" s="12">
        <v>-1.25</v>
      </c>
      <c r="K76" s="47" t="s">
        <v>739</v>
      </c>
      <c r="L76" s="9" t="str">
        <f t="shared" si="14"/>
        <v>Yes</v>
      </c>
    </row>
    <row r="77" spans="1:12" x14ac:dyDescent="0.2">
      <c r="A77" s="48" t="s">
        <v>1438</v>
      </c>
      <c r="B77" s="37" t="s">
        <v>213</v>
      </c>
      <c r="C77" s="49">
        <v>5584.5234664999998</v>
      </c>
      <c r="D77" s="46" t="str">
        <f t="shared" si="11"/>
        <v>N/A</v>
      </c>
      <c r="E77" s="49">
        <v>5553.0137492000003</v>
      </c>
      <c r="F77" s="46" t="str">
        <f t="shared" si="12"/>
        <v>N/A</v>
      </c>
      <c r="G77" s="49">
        <v>5526.0153633</v>
      </c>
      <c r="H77" s="46" t="str">
        <f t="shared" si="13"/>
        <v>N/A</v>
      </c>
      <c r="I77" s="12">
        <v>-0.56399999999999995</v>
      </c>
      <c r="J77" s="12">
        <v>-0.48599999999999999</v>
      </c>
      <c r="K77" s="47" t="s">
        <v>739</v>
      </c>
      <c r="L77" s="9" t="str">
        <f t="shared" si="14"/>
        <v>Yes</v>
      </c>
    </row>
    <row r="78" spans="1:12" x14ac:dyDescent="0.2">
      <c r="A78" s="48" t="s">
        <v>1439</v>
      </c>
      <c r="B78" s="37" t="s">
        <v>213</v>
      </c>
      <c r="C78" s="38">
        <v>4.4809973501</v>
      </c>
      <c r="D78" s="46" t="str">
        <f t="shared" si="11"/>
        <v>N/A</v>
      </c>
      <c r="E78" s="38">
        <v>4.6798135756999999</v>
      </c>
      <c r="F78" s="46" t="str">
        <f t="shared" si="12"/>
        <v>N/A</v>
      </c>
      <c r="G78" s="38">
        <v>4.9095776000000004</v>
      </c>
      <c r="H78" s="46" t="str">
        <f t="shared" si="13"/>
        <v>N/A</v>
      </c>
      <c r="I78" s="12">
        <v>4.4370000000000003</v>
      </c>
      <c r="J78" s="12">
        <v>4.91</v>
      </c>
      <c r="K78" s="47" t="s">
        <v>739</v>
      </c>
      <c r="L78" s="9" t="str">
        <f t="shared" si="14"/>
        <v>Yes</v>
      </c>
    </row>
    <row r="79" spans="1:12" ht="25.5" x14ac:dyDescent="0.2">
      <c r="A79" s="48" t="s">
        <v>599</v>
      </c>
      <c r="B79" s="37" t="s">
        <v>213</v>
      </c>
      <c r="C79" s="49">
        <v>454613</v>
      </c>
      <c r="D79" s="46" t="str">
        <f t="shared" si="11"/>
        <v>N/A</v>
      </c>
      <c r="E79" s="49">
        <v>478647</v>
      </c>
      <c r="F79" s="46" t="str">
        <f t="shared" si="12"/>
        <v>N/A</v>
      </c>
      <c r="G79" s="49">
        <v>334844</v>
      </c>
      <c r="H79" s="46" t="str">
        <f t="shared" si="13"/>
        <v>N/A</v>
      </c>
      <c r="I79" s="12">
        <v>5.2869999999999999</v>
      </c>
      <c r="J79" s="12">
        <v>-30</v>
      </c>
      <c r="K79" s="47" t="s">
        <v>739</v>
      </c>
      <c r="L79" s="9" t="str">
        <f t="shared" si="14"/>
        <v>Yes</v>
      </c>
    </row>
    <row r="80" spans="1:12" x14ac:dyDescent="0.2">
      <c r="A80" s="48" t="s">
        <v>600</v>
      </c>
      <c r="B80" s="37" t="s">
        <v>213</v>
      </c>
      <c r="C80" s="38">
        <v>167</v>
      </c>
      <c r="D80" s="46" t="str">
        <f t="shared" si="11"/>
        <v>N/A</v>
      </c>
      <c r="E80" s="38">
        <v>178</v>
      </c>
      <c r="F80" s="46" t="str">
        <f t="shared" si="12"/>
        <v>N/A</v>
      </c>
      <c r="G80" s="38">
        <v>149</v>
      </c>
      <c r="H80" s="46" t="str">
        <f t="shared" si="13"/>
        <v>N/A</v>
      </c>
      <c r="I80" s="12">
        <v>6.5869999999999997</v>
      </c>
      <c r="J80" s="12">
        <v>-16.3</v>
      </c>
      <c r="K80" s="47" t="s">
        <v>739</v>
      </c>
      <c r="L80" s="9" t="str">
        <f t="shared" si="14"/>
        <v>Yes</v>
      </c>
    </row>
    <row r="81" spans="1:12" x14ac:dyDescent="0.2">
      <c r="A81" s="48" t="s">
        <v>1440</v>
      </c>
      <c r="B81" s="37" t="s">
        <v>213</v>
      </c>
      <c r="C81" s="49">
        <v>2722.2335328999998</v>
      </c>
      <c r="D81" s="46" t="str">
        <f t="shared" si="11"/>
        <v>N/A</v>
      </c>
      <c r="E81" s="49">
        <v>2689.0280898999999</v>
      </c>
      <c r="F81" s="46" t="str">
        <f t="shared" si="12"/>
        <v>N/A</v>
      </c>
      <c r="G81" s="49">
        <v>2247.2751678</v>
      </c>
      <c r="H81" s="46" t="str">
        <f t="shared" si="13"/>
        <v>N/A</v>
      </c>
      <c r="I81" s="12">
        <v>-1.22</v>
      </c>
      <c r="J81" s="12">
        <v>-16.399999999999999</v>
      </c>
      <c r="K81" s="47" t="s">
        <v>739</v>
      </c>
      <c r="L81" s="9" t="str">
        <f t="shared" si="14"/>
        <v>Yes</v>
      </c>
    </row>
    <row r="82" spans="1:12" ht="25.5" x14ac:dyDescent="0.2">
      <c r="A82" s="48" t="s">
        <v>601</v>
      </c>
      <c r="B82" s="37" t="s">
        <v>213</v>
      </c>
      <c r="C82" s="49">
        <v>104411288</v>
      </c>
      <c r="D82" s="46" t="str">
        <f t="shared" si="11"/>
        <v>N/A</v>
      </c>
      <c r="E82" s="49">
        <v>75929620</v>
      </c>
      <c r="F82" s="46" t="str">
        <f t="shared" si="12"/>
        <v>N/A</v>
      </c>
      <c r="G82" s="49">
        <v>65018910</v>
      </c>
      <c r="H82" s="46" t="str">
        <f t="shared" si="13"/>
        <v>N/A</v>
      </c>
      <c r="I82" s="12">
        <v>-27.3</v>
      </c>
      <c r="J82" s="12">
        <v>-14.4</v>
      </c>
      <c r="K82" s="47" t="s">
        <v>739</v>
      </c>
      <c r="L82" s="9" t="str">
        <f t="shared" si="14"/>
        <v>Yes</v>
      </c>
    </row>
    <row r="83" spans="1:12" x14ac:dyDescent="0.2">
      <c r="A83" s="48" t="s">
        <v>602</v>
      </c>
      <c r="B83" s="37" t="s">
        <v>213</v>
      </c>
      <c r="C83" s="38">
        <v>4639</v>
      </c>
      <c r="D83" s="46" t="str">
        <f t="shared" si="11"/>
        <v>N/A</v>
      </c>
      <c r="E83" s="38">
        <v>4366</v>
      </c>
      <c r="F83" s="46" t="str">
        <f t="shared" si="12"/>
        <v>N/A</v>
      </c>
      <c r="G83" s="38">
        <v>4171</v>
      </c>
      <c r="H83" s="46" t="str">
        <f t="shared" si="13"/>
        <v>N/A</v>
      </c>
      <c r="I83" s="12">
        <v>-5.88</v>
      </c>
      <c r="J83" s="12">
        <v>-4.47</v>
      </c>
      <c r="K83" s="47" t="s">
        <v>739</v>
      </c>
      <c r="L83" s="9" t="str">
        <f t="shared" si="14"/>
        <v>Yes</v>
      </c>
    </row>
    <row r="84" spans="1:12" ht="25.5" x14ac:dyDescent="0.2">
      <c r="A84" s="4" t="s">
        <v>1441</v>
      </c>
      <c r="B84" s="37" t="s">
        <v>213</v>
      </c>
      <c r="C84" s="49">
        <v>22507.283466000001</v>
      </c>
      <c r="D84" s="46" t="str">
        <f t="shared" si="11"/>
        <v>N/A</v>
      </c>
      <c r="E84" s="49">
        <v>17391.117728000001</v>
      </c>
      <c r="F84" s="46" t="str">
        <f t="shared" si="12"/>
        <v>N/A</v>
      </c>
      <c r="G84" s="49">
        <v>15588.32654</v>
      </c>
      <c r="H84" s="46" t="str">
        <f t="shared" si="13"/>
        <v>N/A</v>
      </c>
      <c r="I84" s="12">
        <v>-22.7</v>
      </c>
      <c r="J84" s="12">
        <v>-10.4</v>
      </c>
      <c r="K84" s="47" t="s">
        <v>739</v>
      </c>
      <c r="L84" s="9" t="str">
        <f t="shared" si="14"/>
        <v>Yes</v>
      </c>
    </row>
    <row r="85" spans="1:12" x14ac:dyDescent="0.2">
      <c r="A85" s="4" t="s">
        <v>603</v>
      </c>
      <c r="B85" s="37" t="s">
        <v>213</v>
      </c>
      <c r="C85" s="49">
        <v>116738767</v>
      </c>
      <c r="D85" s="46" t="str">
        <f t="shared" si="11"/>
        <v>N/A</v>
      </c>
      <c r="E85" s="49">
        <v>111579178</v>
      </c>
      <c r="F85" s="46" t="str">
        <f t="shared" si="12"/>
        <v>N/A</v>
      </c>
      <c r="G85" s="49">
        <v>113038805</v>
      </c>
      <c r="H85" s="46" t="str">
        <f t="shared" si="13"/>
        <v>N/A</v>
      </c>
      <c r="I85" s="12">
        <v>-4.42</v>
      </c>
      <c r="J85" s="12">
        <v>1.3080000000000001</v>
      </c>
      <c r="K85" s="47" t="s">
        <v>739</v>
      </c>
      <c r="L85" s="9" t="str">
        <f t="shared" si="14"/>
        <v>Yes</v>
      </c>
    </row>
    <row r="86" spans="1:12" x14ac:dyDescent="0.2">
      <c r="A86" s="4" t="s">
        <v>604</v>
      </c>
      <c r="B86" s="37" t="s">
        <v>213</v>
      </c>
      <c r="C86" s="38">
        <v>1763</v>
      </c>
      <c r="D86" s="46" t="str">
        <f t="shared" si="11"/>
        <v>N/A</v>
      </c>
      <c r="E86" s="38">
        <v>1732</v>
      </c>
      <c r="F86" s="46" t="str">
        <f t="shared" si="12"/>
        <v>N/A</v>
      </c>
      <c r="G86" s="38">
        <v>1738</v>
      </c>
      <c r="H86" s="46" t="str">
        <f t="shared" si="13"/>
        <v>N/A</v>
      </c>
      <c r="I86" s="12">
        <v>-1.76</v>
      </c>
      <c r="J86" s="12">
        <v>0.34639999999999999</v>
      </c>
      <c r="K86" s="47" t="s">
        <v>739</v>
      </c>
      <c r="L86" s="9" t="str">
        <f t="shared" si="14"/>
        <v>Yes</v>
      </c>
    </row>
    <row r="87" spans="1:12" x14ac:dyDescent="0.2">
      <c r="A87" s="4" t="s">
        <v>1442</v>
      </c>
      <c r="B87" s="37" t="s">
        <v>213</v>
      </c>
      <c r="C87" s="49">
        <v>66215.976744</v>
      </c>
      <c r="D87" s="46" t="str">
        <f t="shared" si="11"/>
        <v>N/A</v>
      </c>
      <c r="E87" s="49">
        <v>64422.158198999998</v>
      </c>
      <c r="F87" s="46" t="str">
        <f t="shared" si="12"/>
        <v>N/A</v>
      </c>
      <c r="G87" s="49">
        <v>65039.588607999998</v>
      </c>
      <c r="H87" s="46" t="str">
        <f t="shared" si="13"/>
        <v>N/A</v>
      </c>
      <c r="I87" s="12">
        <v>-2.71</v>
      </c>
      <c r="J87" s="12">
        <v>0.95840000000000003</v>
      </c>
      <c r="K87" s="47" t="s">
        <v>739</v>
      </c>
      <c r="L87" s="9" t="str">
        <f t="shared" si="14"/>
        <v>Yes</v>
      </c>
    </row>
    <row r="88" spans="1:12" x14ac:dyDescent="0.2">
      <c r="A88" s="48" t="s">
        <v>605</v>
      </c>
      <c r="B88" s="37" t="s">
        <v>213</v>
      </c>
      <c r="C88" s="49">
        <v>510540625</v>
      </c>
      <c r="D88" s="46" t="str">
        <f t="shared" si="11"/>
        <v>N/A</v>
      </c>
      <c r="E88" s="49">
        <v>502744456</v>
      </c>
      <c r="F88" s="46" t="str">
        <f t="shared" si="12"/>
        <v>N/A</v>
      </c>
      <c r="G88" s="49">
        <v>494648661</v>
      </c>
      <c r="H88" s="46" t="str">
        <f t="shared" si="13"/>
        <v>N/A</v>
      </c>
      <c r="I88" s="12">
        <v>-1.53</v>
      </c>
      <c r="J88" s="12">
        <v>-1.61</v>
      </c>
      <c r="K88" s="47" t="s">
        <v>739</v>
      </c>
      <c r="L88" s="9" t="str">
        <f t="shared" si="14"/>
        <v>Yes</v>
      </c>
    </row>
    <row r="89" spans="1:12" x14ac:dyDescent="0.2">
      <c r="A89" s="51" t="s">
        <v>606</v>
      </c>
      <c r="B89" s="38" t="s">
        <v>213</v>
      </c>
      <c r="C89" s="38">
        <v>19581</v>
      </c>
      <c r="D89" s="46" t="str">
        <f t="shared" si="11"/>
        <v>N/A</v>
      </c>
      <c r="E89" s="38">
        <v>19655</v>
      </c>
      <c r="F89" s="46" t="str">
        <f t="shared" si="12"/>
        <v>N/A</v>
      </c>
      <c r="G89" s="38">
        <v>19645</v>
      </c>
      <c r="H89" s="46" t="str">
        <f t="shared" si="13"/>
        <v>N/A</v>
      </c>
      <c r="I89" s="12">
        <v>0.37790000000000001</v>
      </c>
      <c r="J89" s="12">
        <v>-5.0999999999999997E-2</v>
      </c>
      <c r="K89" s="52" t="s">
        <v>739</v>
      </c>
      <c r="L89" s="9" t="str">
        <f t="shared" si="14"/>
        <v>Yes</v>
      </c>
    </row>
    <row r="90" spans="1:12" x14ac:dyDescent="0.2">
      <c r="A90" s="48" t="s">
        <v>1443</v>
      </c>
      <c r="B90" s="37" t="s">
        <v>213</v>
      </c>
      <c r="C90" s="49">
        <v>26073.266176000001</v>
      </c>
      <c r="D90" s="46" t="str">
        <f t="shared" si="11"/>
        <v>N/A</v>
      </c>
      <c r="E90" s="49">
        <v>25578.451080999999</v>
      </c>
      <c r="F90" s="46" t="str">
        <f t="shared" si="12"/>
        <v>N/A</v>
      </c>
      <c r="G90" s="49">
        <v>25179.366811</v>
      </c>
      <c r="H90" s="46" t="str">
        <f t="shared" si="13"/>
        <v>N/A</v>
      </c>
      <c r="I90" s="12">
        <v>-1.9</v>
      </c>
      <c r="J90" s="12">
        <v>-1.56</v>
      </c>
      <c r="K90" s="47" t="s">
        <v>739</v>
      </c>
      <c r="L90" s="9" t="str">
        <f t="shared" si="14"/>
        <v>Yes</v>
      </c>
    </row>
    <row r="91" spans="1:12" ht="25.5" x14ac:dyDescent="0.2">
      <c r="A91" s="48" t="s">
        <v>607</v>
      </c>
      <c r="B91" s="37" t="s">
        <v>213</v>
      </c>
      <c r="C91" s="49">
        <v>349151212</v>
      </c>
      <c r="D91" s="46" t="str">
        <f t="shared" si="11"/>
        <v>N/A</v>
      </c>
      <c r="E91" s="49">
        <v>419451532</v>
      </c>
      <c r="F91" s="46" t="str">
        <f t="shared" si="12"/>
        <v>N/A</v>
      </c>
      <c r="G91" s="49">
        <v>439546811</v>
      </c>
      <c r="H91" s="46" t="str">
        <f t="shared" si="13"/>
        <v>N/A</v>
      </c>
      <c r="I91" s="12">
        <v>20.13</v>
      </c>
      <c r="J91" s="12">
        <v>4.7910000000000004</v>
      </c>
      <c r="K91" s="47" t="s">
        <v>739</v>
      </c>
      <c r="L91" s="9" t="str">
        <f t="shared" si="14"/>
        <v>Yes</v>
      </c>
    </row>
    <row r="92" spans="1:12" x14ac:dyDescent="0.2">
      <c r="A92" s="48" t="s">
        <v>608</v>
      </c>
      <c r="B92" s="37" t="s">
        <v>213</v>
      </c>
      <c r="C92" s="38">
        <v>548249</v>
      </c>
      <c r="D92" s="46" t="str">
        <f t="shared" si="11"/>
        <v>N/A</v>
      </c>
      <c r="E92" s="38">
        <v>604056</v>
      </c>
      <c r="F92" s="46" t="str">
        <f t="shared" si="12"/>
        <v>N/A</v>
      </c>
      <c r="G92" s="38">
        <v>626760</v>
      </c>
      <c r="H92" s="46" t="str">
        <f t="shared" si="13"/>
        <v>N/A</v>
      </c>
      <c r="I92" s="12">
        <v>10.18</v>
      </c>
      <c r="J92" s="12">
        <v>3.7589999999999999</v>
      </c>
      <c r="K92" s="47" t="s">
        <v>739</v>
      </c>
      <c r="L92" s="9" t="str">
        <f t="shared" si="14"/>
        <v>Yes</v>
      </c>
    </row>
    <row r="93" spans="1:12" x14ac:dyDescent="0.2">
      <c r="A93" s="48" t="s">
        <v>1444</v>
      </c>
      <c r="B93" s="37" t="s">
        <v>213</v>
      </c>
      <c r="C93" s="49">
        <v>636.84787752</v>
      </c>
      <c r="D93" s="46" t="str">
        <f t="shared" si="11"/>
        <v>N/A</v>
      </c>
      <c r="E93" s="49">
        <v>694.39179810999997</v>
      </c>
      <c r="F93" s="46" t="str">
        <f t="shared" si="12"/>
        <v>N/A</v>
      </c>
      <c r="G93" s="49">
        <v>701.30003669999996</v>
      </c>
      <c r="H93" s="46" t="str">
        <f t="shared" si="13"/>
        <v>N/A</v>
      </c>
      <c r="I93" s="12">
        <v>9.0359999999999996</v>
      </c>
      <c r="J93" s="12">
        <v>0.99490000000000001</v>
      </c>
      <c r="K93" s="47" t="s">
        <v>739</v>
      </c>
      <c r="L93" s="9" t="str">
        <f t="shared" si="14"/>
        <v>Yes</v>
      </c>
    </row>
    <row r="94" spans="1:12" x14ac:dyDescent="0.2">
      <c r="A94" s="48" t="s">
        <v>609</v>
      </c>
      <c r="B94" s="37" t="s">
        <v>213</v>
      </c>
      <c r="C94" s="49">
        <v>154842522</v>
      </c>
      <c r="D94" s="46" t="str">
        <f t="shared" si="11"/>
        <v>N/A</v>
      </c>
      <c r="E94" s="49">
        <v>149026988</v>
      </c>
      <c r="F94" s="46" t="str">
        <f t="shared" si="12"/>
        <v>N/A</v>
      </c>
      <c r="G94" s="49">
        <v>137326551</v>
      </c>
      <c r="H94" s="46" t="str">
        <f t="shared" si="13"/>
        <v>N/A</v>
      </c>
      <c r="I94" s="12">
        <v>-3.76</v>
      </c>
      <c r="J94" s="12">
        <v>-7.85</v>
      </c>
      <c r="K94" s="47" t="s">
        <v>739</v>
      </c>
      <c r="L94" s="9" t="str">
        <f t="shared" si="14"/>
        <v>Yes</v>
      </c>
    </row>
    <row r="95" spans="1:12" x14ac:dyDescent="0.2">
      <c r="A95" s="48" t="s">
        <v>610</v>
      </c>
      <c r="B95" s="37" t="s">
        <v>213</v>
      </c>
      <c r="C95" s="38">
        <v>266306</v>
      </c>
      <c r="D95" s="46" t="str">
        <f t="shared" si="11"/>
        <v>N/A</v>
      </c>
      <c r="E95" s="38">
        <v>291051</v>
      </c>
      <c r="F95" s="46" t="str">
        <f t="shared" si="12"/>
        <v>N/A</v>
      </c>
      <c r="G95" s="38">
        <v>294454</v>
      </c>
      <c r="H95" s="46" t="str">
        <f t="shared" si="13"/>
        <v>N/A</v>
      </c>
      <c r="I95" s="12">
        <v>9.2919999999999998</v>
      </c>
      <c r="J95" s="12">
        <v>1.169</v>
      </c>
      <c r="K95" s="47" t="s">
        <v>739</v>
      </c>
      <c r="L95" s="9" t="str">
        <f t="shared" si="14"/>
        <v>Yes</v>
      </c>
    </row>
    <row r="96" spans="1:12" x14ac:dyDescent="0.2">
      <c r="A96" s="48" t="s">
        <v>1445</v>
      </c>
      <c r="B96" s="37" t="s">
        <v>213</v>
      </c>
      <c r="C96" s="49">
        <v>581.44586303000006</v>
      </c>
      <c r="D96" s="46" t="str">
        <f t="shared" si="11"/>
        <v>N/A</v>
      </c>
      <c r="E96" s="49">
        <v>512.03049637000004</v>
      </c>
      <c r="F96" s="46" t="str">
        <f t="shared" si="12"/>
        <v>N/A</v>
      </c>
      <c r="G96" s="49">
        <v>466.37692475</v>
      </c>
      <c r="H96" s="46" t="str">
        <f t="shared" si="13"/>
        <v>N/A</v>
      </c>
      <c r="I96" s="12">
        <v>-11.9</v>
      </c>
      <c r="J96" s="12">
        <v>-8.92</v>
      </c>
      <c r="K96" s="47" t="s">
        <v>739</v>
      </c>
      <c r="L96" s="9" t="str">
        <f t="shared" si="14"/>
        <v>Yes</v>
      </c>
    </row>
    <row r="97" spans="1:12" ht="25.5" x14ac:dyDescent="0.2">
      <c r="A97" s="48" t="s">
        <v>611</v>
      </c>
      <c r="B97" s="37" t="s">
        <v>213</v>
      </c>
      <c r="C97" s="49">
        <v>9163992</v>
      </c>
      <c r="D97" s="46" t="str">
        <f t="shared" si="11"/>
        <v>N/A</v>
      </c>
      <c r="E97" s="49">
        <v>13089834</v>
      </c>
      <c r="F97" s="46" t="str">
        <f t="shared" si="12"/>
        <v>N/A</v>
      </c>
      <c r="G97" s="49">
        <v>14211587</v>
      </c>
      <c r="H97" s="46" t="str">
        <f t="shared" si="13"/>
        <v>N/A</v>
      </c>
      <c r="I97" s="12">
        <v>42.84</v>
      </c>
      <c r="J97" s="12">
        <v>8.57</v>
      </c>
      <c r="K97" s="47" t="s">
        <v>739</v>
      </c>
      <c r="L97" s="9" t="str">
        <f t="shared" si="14"/>
        <v>Yes</v>
      </c>
    </row>
    <row r="98" spans="1:12" x14ac:dyDescent="0.2">
      <c r="A98" s="48" t="s">
        <v>612</v>
      </c>
      <c r="B98" s="37" t="s">
        <v>213</v>
      </c>
      <c r="C98" s="38">
        <v>84121</v>
      </c>
      <c r="D98" s="46" t="str">
        <f t="shared" si="11"/>
        <v>N/A</v>
      </c>
      <c r="E98" s="38">
        <v>112468</v>
      </c>
      <c r="F98" s="46" t="str">
        <f t="shared" si="12"/>
        <v>N/A</v>
      </c>
      <c r="G98" s="38">
        <v>115231</v>
      </c>
      <c r="H98" s="46" t="str">
        <f t="shared" si="13"/>
        <v>N/A</v>
      </c>
      <c r="I98" s="12">
        <v>33.700000000000003</v>
      </c>
      <c r="J98" s="12">
        <v>2.4569999999999999</v>
      </c>
      <c r="K98" s="47" t="s">
        <v>739</v>
      </c>
      <c r="L98" s="9" t="str">
        <f t="shared" si="14"/>
        <v>Yes</v>
      </c>
    </row>
    <row r="99" spans="1:12" ht="25.5" x14ac:dyDescent="0.2">
      <c r="A99" s="48" t="s">
        <v>1446</v>
      </c>
      <c r="B99" s="37" t="s">
        <v>213</v>
      </c>
      <c r="C99" s="49">
        <v>108.93821995</v>
      </c>
      <c r="D99" s="46" t="str">
        <f t="shared" si="11"/>
        <v>N/A</v>
      </c>
      <c r="E99" s="49">
        <v>116.38718569</v>
      </c>
      <c r="F99" s="46" t="str">
        <f t="shared" si="12"/>
        <v>N/A</v>
      </c>
      <c r="G99" s="49">
        <v>123.33128238</v>
      </c>
      <c r="H99" s="46" t="str">
        <f t="shared" si="13"/>
        <v>N/A</v>
      </c>
      <c r="I99" s="12">
        <v>6.8380000000000001</v>
      </c>
      <c r="J99" s="12">
        <v>5.9660000000000002</v>
      </c>
      <c r="K99" s="47" t="s">
        <v>739</v>
      </c>
      <c r="L99" s="9" t="str">
        <f t="shared" si="14"/>
        <v>Yes</v>
      </c>
    </row>
    <row r="100" spans="1:12" ht="25.5" x14ac:dyDescent="0.2">
      <c r="A100" s="48" t="s">
        <v>613</v>
      </c>
      <c r="B100" s="37" t="s">
        <v>213</v>
      </c>
      <c r="C100" s="49">
        <v>147617307</v>
      </c>
      <c r="D100" s="46" t="str">
        <f t="shared" si="11"/>
        <v>N/A</v>
      </c>
      <c r="E100" s="49">
        <v>158280418</v>
      </c>
      <c r="F100" s="46" t="str">
        <f t="shared" si="12"/>
        <v>N/A</v>
      </c>
      <c r="G100" s="49">
        <v>171846185</v>
      </c>
      <c r="H100" s="46" t="str">
        <f t="shared" si="13"/>
        <v>N/A</v>
      </c>
      <c r="I100" s="12">
        <v>7.2229999999999999</v>
      </c>
      <c r="J100" s="12">
        <v>8.5709999999999997</v>
      </c>
      <c r="K100" s="47" t="s">
        <v>739</v>
      </c>
      <c r="L100" s="9" t="str">
        <f t="shared" si="14"/>
        <v>Yes</v>
      </c>
    </row>
    <row r="101" spans="1:12" x14ac:dyDescent="0.2">
      <c r="A101" s="48" t="s">
        <v>614</v>
      </c>
      <c r="B101" s="37" t="s">
        <v>213</v>
      </c>
      <c r="C101" s="38">
        <v>348234</v>
      </c>
      <c r="D101" s="46" t="str">
        <f t="shared" si="11"/>
        <v>N/A</v>
      </c>
      <c r="E101" s="38">
        <v>350553</v>
      </c>
      <c r="F101" s="46" t="str">
        <f t="shared" si="12"/>
        <v>N/A</v>
      </c>
      <c r="G101" s="38">
        <v>360749</v>
      </c>
      <c r="H101" s="46" t="str">
        <f t="shared" si="13"/>
        <v>N/A</v>
      </c>
      <c r="I101" s="12">
        <v>0.66590000000000005</v>
      </c>
      <c r="J101" s="12">
        <v>2.9089999999999998</v>
      </c>
      <c r="K101" s="47" t="s">
        <v>739</v>
      </c>
      <c r="L101" s="9" t="str">
        <f t="shared" si="14"/>
        <v>Yes</v>
      </c>
    </row>
    <row r="102" spans="1:12" x14ac:dyDescent="0.2">
      <c r="A102" s="48" t="s">
        <v>1447</v>
      </c>
      <c r="B102" s="37" t="s">
        <v>213</v>
      </c>
      <c r="C102" s="49">
        <v>423.90262582000003</v>
      </c>
      <c r="D102" s="46" t="str">
        <f t="shared" si="11"/>
        <v>N/A</v>
      </c>
      <c r="E102" s="49">
        <v>451.51636984999999</v>
      </c>
      <c r="F102" s="46" t="str">
        <f t="shared" si="12"/>
        <v>N/A</v>
      </c>
      <c r="G102" s="49">
        <v>476.35942165</v>
      </c>
      <c r="H102" s="46" t="str">
        <f t="shared" si="13"/>
        <v>N/A</v>
      </c>
      <c r="I102" s="12">
        <v>6.5140000000000002</v>
      </c>
      <c r="J102" s="12">
        <v>5.5019999999999998</v>
      </c>
      <c r="K102" s="47" t="s">
        <v>739</v>
      </c>
      <c r="L102" s="9" t="str">
        <f t="shared" si="14"/>
        <v>Yes</v>
      </c>
    </row>
    <row r="103" spans="1:12" x14ac:dyDescent="0.2">
      <c r="A103" s="48" t="s">
        <v>615</v>
      </c>
      <c r="B103" s="37" t="s">
        <v>213</v>
      </c>
      <c r="C103" s="49">
        <v>80735737</v>
      </c>
      <c r="D103" s="46" t="str">
        <f t="shared" si="11"/>
        <v>N/A</v>
      </c>
      <c r="E103" s="49">
        <v>93572098</v>
      </c>
      <c r="F103" s="46" t="str">
        <f t="shared" si="12"/>
        <v>N/A</v>
      </c>
      <c r="G103" s="49">
        <v>99108553</v>
      </c>
      <c r="H103" s="46" t="str">
        <f t="shared" si="13"/>
        <v>N/A</v>
      </c>
      <c r="I103" s="12">
        <v>15.9</v>
      </c>
      <c r="J103" s="12">
        <v>5.9169999999999998</v>
      </c>
      <c r="K103" s="47" t="s">
        <v>739</v>
      </c>
      <c r="L103" s="9" t="str">
        <f t="shared" si="14"/>
        <v>Yes</v>
      </c>
    </row>
    <row r="104" spans="1:12" x14ac:dyDescent="0.2">
      <c r="A104" s="48" t="s">
        <v>616</v>
      </c>
      <c r="B104" s="37" t="s">
        <v>213</v>
      </c>
      <c r="C104" s="38">
        <v>237211</v>
      </c>
      <c r="D104" s="46" t="str">
        <f t="shared" si="11"/>
        <v>N/A</v>
      </c>
      <c r="E104" s="38">
        <v>207638</v>
      </c>
      <c r="F104" s="46" t="str">
        <f t="shared" si="12"/>
        <v>N/A</v>
      </c>
      <c r="G104" s="38">
        <v>212598</v>
      </c>
      <c r="H104" s="46" t="str">
        <f t="shared" si="13"/>
        <v>N/A</v>
      </c>
      <c r="I104" s="12">
        <v>-12.5</v>
      </c>
      <c r="J104" s="12">
        <v>2.3889999999999998</v>
      </c>
      <c r="K104" s="47" t="s">
        <v>739</v>
      </c>
      <c r="L104" s="9" t="str">
        <f t="shared" si="14"/>
        <v>Yes</v>
      </c>
    </row>
    <row r="105" spans="1:12" x14ac:dyDescent="0.2">
      <c r="A105" s="48" t="s">
        <v>1448</v>
      </c>
      <c r="B105" s="37" t="s">
        <v>213</v>
      </c>
      <c r="C105" s="49">
        <v>340.35410246999999</v>
      </c>
      <c r="D105" s="46" t="str">
        <f t="shared" si="11"/>
        <v>N/A</v>
      </c>
      <c r="E105" s="49">
        <v>450.65016037999999</v>
      </c>
      <c r="F105" s="46" t="str">
        <f t="shared" si="12"/>
        <v>N/A</v>
      </c>
      <c r="G105" s="49">
        <v>466.17820017000003</v>
      </c>
      <c r="H105" s="46" t="str">
        <f t="shared" si="13"/>
        <v>N/A</v>
      </c>
      <c r="I105" s="12">
        <v>32.409999999999997</v>
      </c>
      <c r="J105" s="12">
        <v>3.4460000000000002</v>
      </c>
      <c r="K105" s="47" t="s">
        <v>739</v>
      </c>
      <c r="L105" s="9" t="str">
        <f t="shared" si="14"/>
        <v>Yes</v>
      </c>
    </row>
    <row r="106" spans="1:12" ht="25.5" x14ac:dyDescent="0.2">
      <c r="A106" s="48" t="s">
        <v>617</v>
      </c>
      <c r="B106" s="37" t="s">
        <v>213</v>
      </c>
      <c r="C106" s="49">
        <v>18086028</v>
      </c>
      <c r="D106" s="46" t="str">
        <f t="shared" si="11"/>
        <v>N/A</v>
      </c>
      <c r="E106" s="49">
        <v>19468864</v>
      </c>
      <c r="F106" s="46" t="str">
        <f t="shared" si="12"/>
        <v>N/A</v>
      </c>
      <c r="G106" s="49">
        <v>19291160</v>
      </c>
      <c r="H106" s="46" t="str">
        <f t="shared" si="13"/>
        <v>N/A</v>
      </c>
      <c r="I106" s="12">
        <v>7.6459999999999999</v>
      </c>
      <c r="J106" s="12">
        <v>-0.91300000000000003</v>
      </c>
      <c r="K106" s="47" t="s">
        <v>739</v>
      </c>
      <c r="L106" s="9" t="str">
        <f t="shared" si="14"/>
        <v>Yes</v>
      </c>
    </row>
    <row r="107" spans="1:12" x14ac:dyDescent="0.2">
      <c r="A107" s="48" t="s">
        <v>618</v>
      </c>
      <c r="B107" s="37" t="s">
        <v>213</v>
      </c>
      <c r="C107" s="38">
        <v>7240</v>
      </c>
      <c r="D107" s="46" t="str">
        <f t="shared" si="11"/>
        <v>N/A</v>
      </c>
      <c r="E107" s="38">
        <v>7261</v>
      </c>
      <c r="F107" s="46" t="str">
        <f t="shared" si="12"/>
        <v>N/A</v>
      </c>
      <c r="G107" s="38">
        <v>6954</v>
      </c>
      <c r="H107" s="46" t="str">
        <f t="shared" si="13"/>
        <v>N/A</v>
      </c>
      <c r="I107" s="12">
        <v>0.29010000000000002</v>
      </c>
      <c r="J107" s="12">
        <v>-4.2300000000000004</v>
      </c>
      <c r="K107" s="47" t="s">
        <v>739</v>
      </c>
      <c r="L107" s="9" t="str">
        <f t="shared" si="14"/>
        <v>Yes</v>
      </c>
    </row>
    <row r="108" spans="1:12" ht="25.5" x14ac:dyDescent="0.2">
      <c r="A108" s="48" t="s">
        <v>1449</v>
      </c>
      <c r="B108" s="37" t="s">
        <v>213</v>
      </c>
      <c r="C108" s="49">
        <v>2498.0701657</v>
      </c>
      <c r="D108" s="46" t="str">
        <f t="shared" si="11"/>
        <v>N/A</v>
      </c>
      <c r="E108" s="49">
        <v>2681.2923839999999</v>
      </c>
      <c r="F108" s="46" t="str">
        <f t="shared" si="12"/>
        <v>N/A</v>
      </c>
      <c r="G108" s="49">
        <v>2774.1098648000002</v>
      </c>
      <c r="H108" s="46" t="str">
        <f t="shared" si="13"/>
        <v>N/A</v>
      </c>
      <c r="I108" s="12">
        <v>7.335</v>
      </c>
      <c r="J108" s="12">
        <v>3.4620000000000002</v>
      </c>
      <c r="K108" s="47" t="s">
        <v>739</v>
      </c>
      <c r="L108" s="9" t="str">
        <f t="shared" si="14"/>
        <v>Yes</v>
      </c>
    </row>
    <row r="109" spans="1:12" ht="25.5" x14ac:dyDescent="0.2">
      <c r="A109" s="48" t="s">
        <v>619</v>
      </c>
      <c r="B109" s="37" t="s">
        <v>213</v>
      </c>
      <c r="C109" s="49">
        <v>155039920</v>
      </c>
      <c r="D109" s="46" t="str">
        <f t="shared" si="11"/>
        <v>N/A</v>
      </c>
      <c r="E109" s="49">
        <v>166567865</v>
      </c>
      <c r="F109" s="46" t="str">
        <f t="shared" si="12"/>
        <v>N/A</v>
      </c>
      <c r="G109" s="49">
        <v>170649935</v>
      </c>
      <c r="H109" s="46" t="str">
        <f t="shared" si="13"/>
        <v>N/A</v>
      </c>
      <c r="I109" s="12">
        <v>7.4349999999999996</v>
      </c>
      <c r="J109" s="12">
        <v>2.4510000000000001</v>
      </c>
      <c r="K109" s="47" t="s">
        <v>739</v>
      </c>
      <c r="L109" s="9" t="str">
        <f t="shared" si="14"/>
        <v>Yes</v>
      </c>
    </row>
    <row r="110" spans="1:12" x14ac:dyDescent="0.2">
      <c r="A110" s="48" t="s">
        <v>620</v>
      </c>
      <c r="B110" s="37" t="s">
        <v>213</v>
      </c>
      <c r="C110" s="38">
        <v>441726</v>
      </c>
      <c r="D110" s="46" t="str">
        <f t="shared" si="11"/>
        <v>N/A</v>
      </c>
      <c r="E110" s="38">
        <v>450250</v>
      </c>
      <c r="F110" s="46" t="str">
        <f t="shared" si="12"/>
        <v>N/A</v>
      </c>
      <c r="G110" s="38">
        <v>474520</v>
      </c>
      <c r="H110" s="46" t="str">
        <f t="shared" si="13"/>
        <v>N/A</v>
      </c>
      <c r="I110" s="12">
        <v>1.93</v>
      </c>
      <c r="J110" s="12">
        <v>5.39</v>
      </c>
      <c r="K110" s="47" t="s">
        <v>739</v>
      </c>
      <c r="L110" s="9" t="str">
        <f t="shared" si="14"/>
        <v>Yes</v>
      </c>
    </row>
    <row r="111" spans="1:12" x14ac:dyDescent="0.2">
      <c r="A111" s="48" t="s">
        <v>1450</v>
      </c>
      <c r="B111" s="37" t="s">
        <v>213</v>
      </c>
      <c r="C111" s="49">
        <v>350.98662972</v>
      </c>
      <c r="D111" s="46" t="str">
        <f t="shared" si="11"/>
        <v>N/A</v>
      </c>
      <c r="E111" s="49">
        <v>369.94528595000003</v>
      </c>
      <c r="F111" s="46" t="str">
        <f t="shared" si="12"/>
        <v>N/A</v>
      </c>
      <c r="G111" s="49">
        <v>359.62643302999999</v>
      </c>
      <c r="H111" s="46" t="str">
        <f t="shared" si="13"/>
        <v>N/A</v>
      </c>
      <c r="I111" s="12">
        <v>5.4020000000000001</v>
      </c>
      <c r="J111" s="12">
        <v>-2.79</v>
      </c>
      <c r="K111" s="47" t="s">
        <v>739</v>
      </c>
      <c r="L111" s="9" t="str">
        <f t="shared" si="14"/>
        <v>Yes</v>
      </c>
    </row>
    <row r="112" spans="1:12" x14ac:dyDescent="0.2">
      <c r="A112" s="48" t="s">
        <v>621</v>
      </c>
      <c r="B112" s="37" t="s">
        <v>213</v>
      </c>
      <c r="C112" s="49">
        <v>367082345</v>
      </c>
      <c r="D112" s="46" t="str">
        <f t="shared" si="11"/>
        <v>N/A</v>
      </c>
      <c r="E112" s="49">
        <v>352596332</v>
      </c>
      <c r="F112" s="46" t="str">
        <f t="shared" si="12"/>
        <v>N/A</v>
      </c>
      <c r="G112" s="49">
        <v>371565048</v>
      </c>
      <c r="H112" s="46" t="str">
        <f t="shared" si="13"/>
        <v>N/A</v>
      </c>
      <c r="I112" s="12">
        <v>-3.95</v>
      </c>
      <c r="J112" s="12">
        <v>5.38</v>
      </c>
      <c r="K112" s="47" t="s">
        <v>739</v>
      </c>
      <c r="L112" s="9" t="str">
        <f t="shared" si="14"/>
        <v>Yes</v>
      </c>
    </row>
    <row r="113" spans="1:12" x14ac:dyDescent="0.2">
      <c r="A113" s="48" t="s">
        <v>622</v>
      </c>
      <c r="B113" s="37" t="s">
        <v>213</v>
      </c>
      <c r="C113" s="38">
        <v>499986</v>
      </c>
      <c r="D113" s="46" t="str">
        <f t="shared" si="11"/>
        <v>N/A</v>
      </c>
      <c r="E113" s="38">
        <v>529044</v>
      </c>
      <c r="F113" s="46" t="str">
        <f t="shared" si="12"/>
        <v>N/A</v>
      </c>
      <c r="G113" s="38">
        <v>552250</v>
      </c>
      <c r="H113" s="46" t="str">
        <f t="shared" si="13"/>
        <v>N/A</v>
      </c>
      <c r="I113" s="12">
        <v>5.8120000000000003</v>
      </c>
      <c r="J113" s="12">
        <v>4.3860000000000001</v>
      </c>
      <c r="K113" s="47" t="s">
        <v>739</v>
      </c>
      <c r="L113" s="9" t="str">
        <f t="shared" si="14"/>
        <v>Yes</v>
      </c>
    </row>
    <row r="114" spans="1:12" x14ac:dyDescent="0.2">
      <c r="A114" s="48" t="s">
        <v>1451</v>
      </c>
      <c r="B114" s="37" t="s">
        <v>213</v>
      </c>
      <c r="C114" s="49">
        <v>734.18524719000004</v>
      </c>
      <c r="D114" s="46" t="str">
        <f t="shared" si="11"/>
        <v>N/A</v>
      </c>
      <c r="E114" s="49">
        <v>666.47827401999996</v>
      </c>
      <c r="F114" s="46" t="str">
        <f t="shared" si="12"/>
        <v>N/A</v>
      </c>
      <c r="G114" s="49">
        <v>672.82036759000005</v>
      </c>
      <c r="H114" s="46" t="str">
        <f t="shared" si="13"/>
        <v>N/A</v>
      </c>
      <c r="I114" s="12">
        <v>-9.2200000000000006</v>
      </c>
      <c r="J114" s="12">
        <v>0.9516</v>
      </c>
      <c r="K114" s="47" t="s">
        <v>739</v>
      </c>
      <c r="L114" s="9" t="str">
        <f t="shared" si="14"/>
        <v>Yes</v>
      </c>
    </row>
    <row r="115" spans="1:12" ht="25.5" x14ac:dyDescent="0.2">
      <c r="A115" s="48" t="s">
        <v>623</v>
      </c>
      <c r="B115" s="37" t="s">
        <v>213</v>
      </c>
      <c r="C115" s="49">
        <v>109587848</v>
      </c>
      <c r="D115" s="46" t="str">
        <f t="shared" si="11"/>
        <v>N/A</v>
      </c>
      <c r="E115" s="49">
        <v>118619043</v>
      </c>
      <c r="F115" s="46" t="str">
        <f t="shared" si="12"/>
        <v>N/A</v>
      </c>
      <c r="G115" s="49">
        <v>123597415</v>
      </c>
      <c r="H115" s="46" t="str">
        <f t="shared" si="13"/>
        <v>N/A</v>
      </c>
      <c r="I115" s="12">
        <v>8.2409999999999997</v>
      </c>
      <c r="J115" s="12">
        <v>4.1970000000000001</v>
      </c>
      <c r="K115" s="47" t="s">
        <v>739</v>
      </c>
      <c r="L115" s="9" t="str">
        <f t="shared" si="14"/>
        <v>Yes</v>
      </c>
    </row>
    <row r="116" spans="1:12" x14ac:dyDescent="0.2">
      <c r="A116" s="51" t="s">
        <v>624</v>
      </c>
      <c r="B116" s="38" t="s">
        <v>213</v>
      </c>
      <c r="C116" s="38">
        <v>71263</v>
      </c>
      <c r="D116" s="46" t="str">
        <f t="shared" si="11"/>
        <v>N/A</v>
      </c>
      <c r="E116" s="38">
        <v>70937</v>
      </c>
      <c r="F116" s="46" t="str">
        <f t="shared" si="12"/>
        <v>N/A</v>
      </c>
      <c r="G116" s="38">
        <v>69398</v>
      </c>
      <c r="H116" s="46" t="str">
        <f t="shared" si="13"/>
        <v>N/A</v>
      </c>
      <c r="I116" s="12">
        <v>-0.45700000000000002</v>
      </c>
      <c r="J116" s="12">
        <v>-2.17</v>
      </c>
      <c r="K116" s="52" t="s">
        <v>739</v>
      </c>
      <c r="L116" s="9" t="str">
        <f t="shared" si="14"/>
        <v>Yes</v>
      </c>
    </row>
    <row r="117" spans="1:12" ht="25.5" x14ac:dyDescent="0.2">
      <c r="A117" s="48" t="s">
        <v>1452</v>
      </c>
      <c r="B117" s="37" t="s">
        <v>213</v>
      </c>
      <c r="C117" s="49">
        <v>1537.7944795999999</v>
      </c>
      <c r="D117" s="46" t="str">
        <f t="shared" si="11"/>
        <v>N/A</v>
      </c>
      <c r="E117" s="49">
        <v>1672.1745069999999</v>
      </c>
      <c r="F117" s="46" t="str">
        <f t="shared" si="12"/>
        <v>N/A</v>
      </c>
      <c r="G117" s="49">
        <v>1780.9939047</v>
      </c>
      <c r="H117" s="46" t="str">
        <f t="shared" si="13"/>
        <v>N/A</v>
      </c>
      <c r="I117" s="12">
        <v>8.7379999999999995</v>
      </c>
      <c r="J117" s="12">
        <v>6.508</v>
      </c>
      <c r="K117" s="47" t="s">
        <v>739</v>
      </c>
      <c r="L117" s="9" t="str">
        <f t="shared" si="14"/>
        <v>Yes</v>
      </c>
    </row>
    <row r="118" spans="1:12" ht="25.5" x14ac:dyDescent="0.2">
      <c r="A118" s="48" t="s">
        <v>625</v>
      </c>
      <c r="B118" s="37" t="s">
        <v>213</v>
      </c>
      <c r="C118" s="49">
        <v>35892201</v>
      </c>
      <c r="D118" s="46" t="str">
        <f t="shared" si="11"/>
        <v>N/A</v>
      </c>
      <c r="E118" s="49">
        <v>38667285</v>
      </c>
      <c r="F118" s="46" t="str">
        <f t="shared" si="12"/>
        <v>N/A</v>
      </c>
      <c r="G118" s="49">
        <v>40751387</v>
      </c>
      <c r="H118" s="46" t="str">
        <f t="shared" si="13"/>
        <v>N/A</v>
      </c>
      <c r="I118" s="12">
        <v>7.7320000000000002</v>
      </c>
      <c r="J118" s="12">
        <v>5.39</v>
      </c>
      <c r="K118" s="47" t="s">
        <v>739</v>
      </c>
      <c r="L118" s="9" t="str">
        <f t="shared" si="14"/>
        <v>Yes</v>
      </c>
    </row>
    <row r="119" spans="1:12" x14ac:dyDescent="0.2">
      <c r="A119" s="48" t="s">
        <v>626</v>
      </c>
      <c r="B119" s="37" t="s">
        <v>213</v>
      </c>
      <c r="C119" s="38">
        <v>46353</v>
      </c>
      <c r="D119" s="46" t="str">
        <f t="shared" si="11"/>
        <v>N/A</v>
      </c>
      <c r="E119" s="38">
        <v>49281</v>
      </c>
      <c r="F119" s="46" t="str">
        <f t="shared" si="12"/>
        <v>N/A</v>
      </c>
      <c r="G119" s="38">
        <v>52153</v>
      </c>
      <c r="H119" s="46" t="str">
        <f t="shared" si="13"/>
        <v>N/A</v>
      </c>
      <c r="I119" s="12">
        <v>6.3170000000000002</v>
      </c>
      <c r="J119" s="12">
        <v>5.8280000000000003</v>
      </c>
      <c r="K119" s="47" t="s">
        <v>739</v>
      </c>
      <c r="L119" s="9" t="str">
        <f t="shared" si="14"/>
        <v>Yes</v>
      </c>
    </row>
    <row r="120" spans="1:12" ht="25.5" x14ac:dyDescent="0.2">
      <c r="A120" s="48" t="s">
        <v>1453</v>
      </c>
      <c r="B120" s="37" t="s">
        <v>213</v>
      </c>
      <c r="C120" s="49">
        <v>774.32315060999997</v>
      </c>
      <c r="D120" s="46" t="str">
        <f t="shared" si="11"/>
        <v>N/A</v>
      </c>
      <c r="E120" s="49">
        <v>784.62866012999996</v>
      </c>
      <c r="F120" s="46" t="str">
        <f t="shared" si="12"/>
        <v>N/A</v>
      </c>
      <c r="G120" s="49">
        <v>781.38145456999996</v>
      </c>
      <c r="H120" s="46" t="str">
        <f t="shared" si="13"/>
        <v>N/A</v>
      </c>
      <c r="I120" s="12">
        <v>1.331</v>
      </c>
      <c r="J120" s="12">
        <v>-0.41399999999999998</v>
      </c>
      <c r="K120" s="47" t="s">
        <v>739</v>
      </c>
      <c r="L120" s="9" t="str">
        <f t="shared" si="14"/>
        <v>Yes</v>
      </c>
    </row>
    <row r="121" spans="1:12" ht="25.5" x14ac:dyDescent="0.2">
      <c r="A121" s="48" t="s">
        <v>627</v>
      </c>
      <c r="B121" s="37" t="s">
        <v>213</v>
      </c>
      <c r="C121" s="49">
        <v>116554685</v>
      </c>
      <c r="D121" s="46" t="str">
        <f t="shared" si="11"/>
        <v>N/A</v>
      </c>
      <c r="E121" s="49">
        <v>104708905</v>
      </c>
      <c r="F121" s="46" t="str">
        <f t="shared" si="12"/>
        <v>N/A</v>
      </c>
      <c r="G121" s="49">
        <v>94498033</v>
      </c>
      <c r="H121" s="46" t="str">
        <f t="shared" si="13"/>
        <v>N/A</v>
      </c>
      <c r="I121" s="12">
        <v>-10.199999999999999</v>
      </c>
      <c r="J121" s="12">
        <v>-9.75</v>
      </c>
      <c r="K121" s="47" t="s">
        <v>739</v>
      </c>
      <c r="L121" s="9" t="str">
        <f t="shared" si="14"/>
        <v>Yes</v>
      </c>
    </row>
    <row r="122" spans="1:12" x14ac:dyDescent="0.2">
      <c r="A122" s="48" t="s">
        <v>628</v>
      </c>
      <c r="B122" s="37" t="s">
        <v>213</v>
      </c>
      <c r="C122" s="38">
        <v>23665</v>
      </c>
      <c r="D122" s="46" t="str">
        <f t="shared" si="11"/>
        <v>N/A</v>
      </c>
      <c r="E122" s="38">
        <v>22350</v>
      </c>
      <c r="F122" s="46" t="str">
        <f t="shared" si="12"/>
        <v>N/A</v>
      </c>
      <c r="G122" s="38">
        <v>21748</v>
      </c>
      <c r="H122" s="46" t="str">
        <f t="shared" si="13"/>
        <v>N/A</v>
      </c>
      <c r="I122" s="12">
        <v>-5.56</v>
      </c>
      <c r="J122" s="12">
        <v>-2.69</v>
      </c>
      <c r="K122" s="47" t="s">
        <v>739</v>
      </c>
      <c r="L122" s="9" t="str">
        <f t="shared" si="14"/>
        <v>Yes</v>
      </c>
    </row>
    <row r="123" spans="1:12" ht="25.5" x14ac:dyDescent="0.2">
      <c r="A123" s="48" t="s">
        <v>1454</v>
      </c>
      <c r="B123" s="37" t="s">
        <v>213</v>
      </c>
      <c r="C123" s="49">
        <v>4925.1926896000004</v>
      </c>
      <c r="D123" s="46" t="str">
        <f t="shared" si="11"/>
        <v>N/A</v>
      </c>
      <c r="E123" s="49">
        <v>4684.9621924000003</v>
      </c>
      <c r="F123" s="46" t="str">
        <f t="shared" si="12"/>
        <v>N/A</v>
      </c>
      <c r="G123" s="49">
        <v>4345.1367022000004</v>
      </c>
      <c r="H123" s="46" t="str">
        <f t="shared" si="13"/>
        <v>N/A</v>
      </c>
      <c r="I123" s="12">
        <v>-4.88</v>
      </c>
      <c r="J123" s="12">
        <v>-7.25</v>
      </c>
      <c r="K123" s="47" t="s">
        <v>739</v>
      </c>
      <c r="L123" s="9" t="str">
        <f t="shared" si="14"/>
        <v>Yes</v>
      </c>
    </row>
    <row r="124" spans="1:12" ht="25.5" x14ac:dyDescent="0.2">
      <c r="A124" s="48" t="s">
        <v>629</v>
      </c>
      <c r="B124" s="37" t="s">
        <v>213</v>
      </c>
      <c r="C124" s="49">
        <v>118168278</v>
      </c>
      <c r="D124" s="46" t="str">
        <f t="shared" si="11"/>
        <v>N/A</v>
      </c>
      <c r="E124" s="49">
        <v>117374059</v>
      </c>
      <c r="F124" s="46" t="str">
        <f t="shared" si="12"/>
        <v>N/A</v>
      </c>
      <c r="G124" s="49">
        <v>100743462</v>
      </c>
      <c r="H124" s="46" t="str">
        <f t="shared" si="13"/>
        <v>N/A</v>
      </c>
      <c r="I124" s="12">
        <v>-0.67200000000000004</v>
      </c>
      <c r="J124" s="12">
        <v>-14.2</v>
      </c>
      <c r="K124" s="47" t="s">
        <v>739</v>
      </c>
      <c r="L124" s="9" t="str">
        <f t="shared" si="14"/>
        <v>Yes</v>
      </c>
    </row>
    <row r="125" spans="1:12" ht="25.5" x14ac:dyDescent="0.2">
      <c r="A125" s="48" t="s">
        <v>630</v>
      </c>
      <c r="B125" s="37" t="s">
        <v>213</v>
      </c>
      <c r="C125" s="38">
        <v>50426</v>
      </c>
      <c r="D125" s="46" t="str">
        <f t="shared" si="11"/>
        <v>N/A</v>
      </c>
      <c r="E125" s="38">
        <v>43525</v>
      </c>
      <c r="F125" s="46" t="str">
        <f t="shared" si="12"/>
        <v>N/A</v>
      </c>
      <c r="G125" s="38">
        <v>42056</v>
      </c>
      <c r="H125" s="46" t="str">
        <f t="shared" si="13"/>
        <v>N/A</v>
      </c>
      <c r="I125" s="12">
        <v>-13.7</v>
      </c>
      <c r="J125" s="12">
        <v>-3.38</v>
      </c>
      <c r="K125" s="47" t="s">
        <v>739</v>
      </c>
      <c r="L125" s="9" t="str">
        <f t="shared" si="14"/>
        <v>Yes</v>
      </c>
    </row>
    <row r="126" spans="1:12" ht="25.5" x14ac:dyDescent="0.2">
      <c r="A126" s="48" t="s">
        <v>1455</v>
      </c>
      <c r="B126" s="37" t="s">
        <v>213</v>
      </c>
      <c r="C126" s="49">
        <v>2343.3997938000002</v>
      </c>
      <c r="D126" s="46" t="str">
        <f t="shared" si="11"/>
        <v>N/A</v>
      </c>
      <c r="E126" s="49">
        <v>2696.7043997999999</v>
      </c>
      <c r="F126" s="46" t="str">
        <f t="shared" si="12"/>
        <v>N/A</v>
      </c>
      <c r="G126" s="49">
        <v>2395.4599106000001</v>
      </c>
      <c r="H126" s="46" t="str">
        <f t="shared" si="13"/>
        <v>N/A</v>
      </c>
      <c r="I126" s="12">
        <v>15.08</v>
      </c>
      <c r="J126" s="12">
        <v>-11.2</v>
      </c>
      <c r="K126" s="47" t="s">
        <v>739</v>
      </c>
      <c r="L126" s="9" t="str">
        <f t="shared" si="14"/>
        <v>Yes</v>
      </c>
    </row>
    <row r="127" spans="1:12" ht="25.5" x14ac:dyDescent="0.2">
      <c r="A127" s="48" t="s">
        <v>631</v>
      </c>
      <c r="B127" s="37" t="s">
        <v>213</v>
      </c>
      <c r="C127" s="49">
        <v>0</v>
      </c>
      <c r="D127" s="46" t="str">
        <f t="shared" si="11"/>
        <v>N/A</v>
      </c>
      <c r="E127" s="49">
        <v>0</v>
      </c>
      <c r="F127" s="46" t="str">
        <f t="shared" si="12"/>
        <v>N/A</v>
      </c>
      <c r="G127" s="49">
        <v>0</v>
      </c>
      <c r="H127" s="46" t="str">
        <f t="shared" si="13"/>
        <v>N/A</v>
      </c>
      <c r="I127" s="12" t="s">
        <v>1747</v>
      </c>
      <c r="J127" s="12" t="s">
        <v>1747</v>
      </c>
      <c r="K127" s="47" t="s">
        <v>739</v>
      </c>
      <c r="L127" s="9" t="str">
        <f t="shared" si="14"/>
        <v>N/A</v>
      </c>
    </row>
    <row r="128" spans="1:12" x14ac:dyDescent="0.2">
      <c r="A128" s="48" t="s">
        <v>632</v>
      </c>
      <c r="B128" s="37" t="s">
        <v>213</v>
      </c>
      <c r="C128" s="38">
        <v>0</v>
      </c>
      <c r="D128" s="46" t="str">
        <f t="shared" si="11"/>
        <v>N/A</v>
      </c>
      <c r="E128" s="38">
        <v>0</v>
      </c>
      <c r="F128" s="46" t="str">
        <f t="shared" si="12"/>
        <v>N/A</v>
      </c>
      <c r="G128" s="38">
        <v>0</v>
      </c>
      <c r="H128" s="46" t="str">
        <f t="shared" si="13"/>
        <v>N/A</v>
      </c>
      <c r="I128" s="12" t="s">
        <v>1747</v>
      </c>
      <c r="J128" s="12" t="s">
        <v>1747</v>
      </c>
      <c r="K128" s="47" t="s">
        <v>739</v>
      </c>
      <c r="L128" s="9" t="str">
        <f t="shared" si="14"/>
        <v>N/A</v>
      </c>
    </row>
    <row r="129" spans="1:12" ht="25.5" x14ac:dyDescent="0.2">
      <c r="A129" s="48" t="s">
        <v>1456</v>
      </c>
      <c r="B129" s="37" t="s">
        <v>213</v>
      </c>
      <c r="C129" s="49" t="s">
        <v>1747</v>
      </c>
      <c r="D129" s="46" t="str">
        <f t="shared" si="11"/>
        <v>N/A</v>
      </c>
      <c r="E129" s="49" t="s">
        <v>1747</v>
      </c>
      <c r="F129" s="46" t="str">
        <f t="shared" si="12"/>
        <v>N/A</v>
      </c>
      <c r="G129" s="49" t="s">
        <v>1747</v>
      </c>
      <c r="H129" s="46" t="str">
        <f t="shared" si="13"/>
        <v>N/A</v>
      </c>
      <c r="I129" s="12" t="s">
        <v>1747</v>
      </c>
      <c r="J129" s="12" t="s">
        <v>1747</v>
      </c>
      <c r="K129" s="47" t="s">
        <v>739</v>
      </c>
      <c r="L129" s="9" t="str">
        <f t="shared" si="14"/>
        <v>N/A</v>
      </c>
    </row>
    <row r="130" spans="1:12" ht="25.5" x14ac:dyDescent="0.2">
      <c r="A130" s="48" t="s">
        <v>633</v>
      </c>
      <c r="B130" s="37" t="s">
        <v>213</v>
      </c>
      <c r="C130" s="49">
        <v>4298160</v>
      </c>
      <c r="D130" s="46" t="str">
        <f t="shared" si="11"/>
        <v>N/A</v>
      </c>
      <c r="E130" s="49">
        <v>8385909</v>
      </c>
      <c r="F130" s="46" t="str">
        <f t="shared" si="12"/>
        <v>N/A</v>
      </c>
      <c r="G130" s="49">
        <v>11279113</v>
      </c>
      <c r="H130" s="46" t="str">
        <f t="shared" si="13"/>
        <v>N/A</v>
      </c>
      <c r="I130" s="12">
        <v>95.1</v>
      </c>
      <c r="J130" s="12">
        <v>34.5</v>
      </c>
      <c r="K130" s="47" t="s">
        <v>739</v>
      </c>
      <c r="L130" s="9" t="str">
        <f t="shared" si="14"/>
        <v>No</v>
      </c>
    </row>
    <row r="131" spans="1:12" x14ac:dyDescent="0.2">
      <c r="A131" s="48" t="s">
        <v>634</v>
      </c>
      <c r="B131" s="37" t="s">
        <v>213</v>
      </c>
      <c r="C131" s="38">
        <v>5960</v>
      </c>
      <c r="D131" s="46" t="str">
        <f t="shared" si="11"/>
        <v>N/A</v>
      </c>
      <c r="E131" s="38">
        <v>10518</v>
      </c>
      <c r="F131" s="46" t="str">
        <f t="shared" si="12"/>
        <v>N/A</v>
      </c>
      <c r="G131" s="38">
        <v>11982</v>
      </c>
      <c r="H131" s="46" t="str">
        <f t="shared" si="13"/>
        <v>N/A</v>
      </c>
      <c r="I131" s="12">
        <v>76.48</v>
      </c>
      <c r="J131" s="12">
        <v>13.92</v>
      </c>
      <c r="K131" s="47" t="s">
        <v>739</v>
      </c>
      <c r="L131" s="9" t="str">
        <f t="shared" si="14"/>
        <v>Yes</v>
      </c>
    </row>
    <row r="132" spans="1:12" ht="25.5" x14ac:dyDescent="0.2">
      <c r="A132" s="48" t="s">
        <v>1457</v>
      </c>
      <c r="B132" s="37" t="s">
        <v>213</v>
      </c>
      <c r="C132" s="49">
        <v>721.16778523000005</v>
      </c>
      <c r="D132" s="46" t="str">
        <f t="shared" si="11"/>
        <v>N/A</v>
      </c>
      <c r="E132" s="49">
        <v>797.29121506000001</v>
      </c>
      <c r="F132" s="46" t="str">
        <f t="shared" si="12"/>
        <v>N/A</v>
      </c>
      <c r="G132" s="49">
        <v>941.33809047</v>
      </c>
      <c r="H132" s="46" t="str">
        <f t="shared" si="13"/>
        <v>N/A</v>
      </c>
      <c r="I132" s="12">
        <v>10.56</v>
      </c>
      <c r="J132" s="12">
        <v>18.07</v>
      </c>
      <c r="K132" s="47" t="s">
        <v>739</v>
      </c>
      <c r="L132" s="9" t="str">
        <f t="shared" si="14"/>
        <v>Yes</v>
      </c>
    </row>
    <row r="133" spans="1:12" ht="25.5" x14ac:dyDescent="0.2">
      <c r="A133" s="48" t="s">
        <v>635</v>
      </c>
      <c r="B133" s="37" t="s">
        <v>213</v>
      </c>
      <c r="C133" s="49">
        <v>2085504</v>
      </c>
      <c r="D133" s="46" t="str">
        <f t="shared" si="11"/>
        <v>N/A</v>
      </c>
      <c r="E133" s="49">
        <v>1708273</v>
      </c>
      <c r="F133" s="46" t="str">
        <f t="shared" si="12"/>
        <v>N/A</v>
      </c>
      <c r="G133" s="49">
        <v>1215032</v>
      </c>
      <c r="H133" s="46" t="str">
        <f t="shared" si="13"/>
        <v>N/A</v>
      </c>
      <c r="I133" s="12">
        <v>-18.100000000000001</v>
      </c>
      <c r="J133" s="12">
        <v>-28.9</v>
      </c>
      <c r="K133" s="47" t="s">
        <v>739</v>
      </c>
      <c r="L133" s="9" t="str">
        <f t="shared" si="14"/>
        <v>Yes</v>
      </c>
    </row>
    <row r="134" spans="1:12" x14ac:dyDescent="0.2">
      <c r="A134" s="48" t="s">
        <v>636</v>
      </c>
      <c r="B134" s="37" t="s">
        <v>213</v>
      </c>
      <c r="C134" s="38">
        <v>152</v>
      </c>
      <c r="D134" s="46" t="str">
        <f t="shared" si="11"/>
        <v>N/A</v>
      </c>
      <c r="E134" s="38">
        <v>147</v>
      </c>
      <c r="F134" s="46" t="str">
        <f t="shared" si="12"/>
        <v>N/A</v>
      </c>
      <c r="G134" s="38">
        <v>118</v>
      </c>
      <c r="H134" s="46" t="str">
        <f t="shared" si="13"/>
        <v>N/A</v>
      </c>
      <c r="I134" s="12">
        <v>-3.29</v>
      </c>
      <c r="J134" s="12">
        <v>-19.7</v>
      </c>
      <c r="K134" s="47" t="s">
        <v>739</v>
      </c>
      <c r="L134" s="9" t="str">
        <f t="shared" si="14"/>
        <v>Yes</v>
      </c>
    </row>
    <row r="135" spans="1:12" x14ac:dyDescent="0.2">
      <c r="A135" s="48" t="s">
        <v>1458</v>
      </c>
      <c r="B135" s="37" t="s">
        <v>213</v>
      </c>
      <c r="C135" s="49">
        <v>13720.421053</v>
      </c>
      <c r="D135" s="46" t="str">
        <f t="shared" si="11"/>
        <v>N/A</v>
      </c>
      <c r="E135" s="49">
        <v>11620.904762</v>
      </c>
      <c r="F135" s="46" t="str">
        <f t="shared" si="12"/>
        <v>N/A</v>
      </c>
      <c r="G135" s="49">
        <v>10296.881356</v>
      </c>
      <c r="H135" s="46" t="str">
        <f t="shared" si="13"/>
        <v>N/A</v>
      </c>
      <c r="I135" s="12">
        <v>-15.3</v>
      </c>
      <c r="J135" s="12">
        <v>-11.4</v>
      </c>
      <c r="K135" s="47" t="s">
        <v>739</v>
      </c>
      <c r="L135" s="9" t="str">
        <f t="shared" si="14"/>
        <v>Yes</v>
      </c>
    </row>
    <row r="136" spans="1:12" ht="25.5" x14ac:dyDescent="0.2">
      <c r="A136" s="48" t="s">
        <v>637</v>
      </c>
      <c r="B136" s="37" t="s">
        <v>213</v>
      </c>
      <c r="C136" s="49">
        <v>3065423</v>
      </c>
      <c r="D136" s="46" t="str">
        <f t="shared" si="11"/>
        <v>N/A</v>
      </c>
      <c r="E136" s="49">
        <v>5452074</v>
      </c>
      <c r="F136" s="46" t="str">
        <f t="shared" si="12"/>
        <v>N/A</v>
      </c>
      <c r="G136" s="49">
        <v>4245373</v>
      </c>
      <c r="H136" s="46" t="str">
        <f t="shared" si="13"/>
        <v>N/A</v>
      </c>
      <c r="I136" s="12">
        <v>77.86</v>
      </c>
      <c r="J136" s="12">
        <v>-22.1</v>
      </c>
      <c r="K136" s="47" t="s">
        <v>739</v>
      </c>
      <c r="L136" s="9" t="str">
        <f>IF(J136="Div by 0", "N/A", IF(OR(J136="N/A",K136="N/A"),"N/A", IF(J136&gt;VALUE(MID(K136,1,2)), "No", IF(J136&lt;-1*VALUE(MID(K136,1,2)), "No", "Yes"))))</f>
        <v>Yes</v>
      </c>
    </row>
    <row r="137" spans="1:12" x14ac:dyDescent="0.2">
      <c r="A137" s="48" t="s">
        <v>638</v>
      </c>
      <c r="B137" s="37" t="s">
        <v>213</v>
      </c>
      <c r="C137" s="38">
        <v>19562</v>
      </c>
      <c r="D137" s="46" t="str">
        <f t="shared" si="11"/>
        <v>N/A</v>
      </c>
      <c r="E137" s="38">
        <v>24834</v>
      </c>
      <c r="F137" s="46" t="str">
        <f t="shared" si="12"/>
        <v>N/A</v>
      </c>
      <c r="G137" s="38">
        <v>20134</v>
      </c>
      <c r="H137" s="46" t="str">
        <f t="shared" si="13"/>
        <v>N/A</v>
      </c>
      <c r="I137" s="12">
        <v>26.95</v>
      </c>
      <c r="J137" s="12">
        <v>-18.899999999999999</v>
      </c>
      <c r="K137" s="47" t="s">
        <v>739</v>
      </c>
      <c r="L137" s="9" t="str">
        <f t="shared" ref="L137:L141" si="15">IF(J137="Div by 0", "N/A", IF(OR(J137="N/A",K137="N/A"),"N/A", IF(J137&gt;VALUE(MID(K137,1,2)), "No", IF(J137&lt;-1*VALUE(MID(K137,1,2)), "No", "Yes"))))</f>
        <v>Yes</v>
      </c>
    </row>
    <row r="138" spans="1:12" ht="25.5" x14ac:dyDescent="0.2">
      <c r="A138" s="48" t="s">
        <v>1459</v>
      </c>
      <c r="B138" s="37" t="s">
        <v>213</v>
      </c>
      <c r="C138" s="49">
        <v>156.70294448000001</v>
      </c>
      <c r="D138" s="46" t="str">
        <f t="shared" si="11"/>
        <v>N/A</v>
      </c>
      <c r="E138" s="49">
        <v>219.54071031999999</v>
      </c>
      <c r="F138" s="46" t="str">
        <f t="shared" si="12"/>
        <v>N/A</v>
      </c>
      <c r="G138" s="49">
        <v>210.85591536999999</v>
      </c>
      <c r="H138" s="46" t="str">
        <f t="shared" si="13"/>
        <v>N/A</v>
      </c>
      <c r="I138" s="12">
        <v>40.1</v>
      </c>
      <c r="J138" s="12">
        <v>-3.96</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96545395</v>
      </c>
      <c r="D142" s="46" t="str">
        <f t="shared" si="11"/>
        <v>N/A</v>
      </c>
      <c r="E142" s="49">
        <v>82263935</v>
      </c>
      <c r="F142" s="46" t="str">
        <f t="shared" si="12"/>
        <v>N/A</v>
      </c>
      <c r="G142" s="49">
        <v>81883116</v>
      </c>
      <c r="H142" s="46" t="str">
        <f t="shared" si="13"/>
        <v>N/A</v>
      </c>
      <c r="I142" s="12">
        <v>-14.8</v>
      </c>
      <c r="J142" s="12">
        <v>-0.46300000000000002</v>
      </c>
      <c r="K142" s="47" t="s">
        <v>739</v>
      </c>
      <c r="L142" s="9" t="str">
        <f t="shared" ref="L142:L153" si="16">IF(J142="Div by 0", "N/A", IF(K142="N/A","N/A", IF(J142&gt;VALUE(MID(K142,1,2)), "No", IF(J142&lt;-1*VALUE(MID(K142,1,2)), "No", "Yes"))))</f>
        <v>Yes</v>
      </c>
    </row>
    <row r="143" spans="1:12" ht="25.5" x14ac:dyDescent="0.2">
      <c r="A143" s="48" t="s">
        <v>642</v>
      </c>
      <c r="B143" s="37" t="s">
        <v>213</v>
      </c>
      <c r="C143" s="38">
        <v>225389</v>
      </c>
      <c r="D143" s="46" t="str">
        <f t="shared" si="11"/>
        <v>N/A</v>
      </c>
      <c r="E143" s="38">
        <v>198057</v>
      </c>
      <c r="F143" s="46" t="str">
        <f t="shared" si="12"/>
        <v>N/A</v>
      </c>
      <c r="G143" s="38">
        <v>222727</v>
      </c>
      <c r="H143" s="46" t="str">
        <f t="shared" si="13"/>
        <v>N/A</v>
      </c>
      <c r="I143" s="12">
        <v>-12.1</v>
      </c>
      <c r="J143" s="12">
        <v>12.46</v>
      </c>
      <c r="K143" s="47" t="s">
        <v>739</v>
      </c>
      <c r="L143" s="9" t="str">
        <f t="shared" si="16"/>
        <v>Yes</v>
      </c>
    </row>
    <row r="144" spans="1:12" ht="25.5" x14ac:dyDescent="0.2">
      <c r="A144" s="48" t="s">
        <v>1461</v>
      </c>
      <c r="B144" s="37" t="s">
        <v>213</v>
      </c>
      <c r="C144" s="49">
        <v>428.35007475999998</v>
      </c>
      <c r="D144" s="46" t="str">
        <f t="shared" si="11"/>
        <v>N/A</v>
      </c>
      <c r="E144" s="49">
        <v>415.35484733999999</v>
      </c>
      <c r="F144" s="46" t="str">
        <f t="shared" si="12"/>
        <v>N/A</v>
      </c>
      <c r="G144" s="49">
        <v>367.63893016999998</v>
      </c>
      <c r="H144" s="46" t="str">
        <f t="shared" si="13"/>
        <v>N/A</v>
      </c>
      <c r="I144" s="12">
        <v>-3.03</v>
      </c>
      <c r="J144" s="12">
        <v>-11.5</v>
      </c>
      <c r="K144" s="47" t="s">
        <v>739</v>
      </c>
      <c r="L144" s="9" t="str">
        <f t="shared" si="16"/>
        <v>Yes</v>
      </c>
    </row>
    <row r="145" spans="1:12" ht="25.5" x14ac:dyDescent="0.2">
      <c r="A145" s="48" t="s">
        <v>643</v>
      </c>
      <c r="B145" s="37" t="s">
        <v>213</v>
      </c>
      <c r="C145" s="49">
        <v>183556167</v>
      </c>
      <c r="D145" s="46" t="str">
        <f t="shared" ref="D145:D153" si="17">IF($B145="N/A","N/A",IF(C145&gt;10,"No",IF(C145&lt;-10,"No","Yes")))</f>
        <v>N/A</v>
      </c>
      <c r="E145" s="49">
        <v>183344798</v>
      </c>
      <c r="F145" s="46" t="str">
        <f t="shared" ref="F145:F153" si="18">IF($B145="N/A","N/A",IF(E145&gt;10,"No",IF(E145&lt;-10,"No","Yes")))</f>
        <v>N/A</v>
      </c>
      <c r="G145" s="49">
        <v>184231889</v>
      </c>
      <c r="H145" s="46" t="str">
        <f t="shared" ref="H145:H153" si="19">IF($B145="N/A","N/A",IF(G145&gt;10,"No",IF(G145&lt;-10,"No","Yes")))</f>
        <v>N/A</v>
      </c>
      <c r="I145" s="12">
        <v>-0.115</v>
      </c>
      <c r="J145" s="12">
        <v>0.48380000000000001</v>
      </c>
      <c r="K145" s="47" t="s">
        <v>739</v>
      </c>
      <c r="L145" s="9" t="str">
        <f t="shared" si="16"/>
        <v>Yes</v>
      </c>
    </row>
    <row r="146" spans="1:12" x14ac:dyDescent="0.2">
      <c r="A146" s="48" t="s">
        <v>644</v>
      </c>
      <c r="B146" s="37" t="s">
        <v>213</v>
      </c>
      <c r="C146" s="38">
        <v>4407</v>
      </c>
      <c r="D146" s="46" t="str">
        <f t="shared" si="17"/>
        <v>N/A</v>
      </c>
      <c r="E146" s="38">
        <v>5273</v>
      </c>
      <c r="F146" s="46" t="str">
        <f t="shared" si="18"/>
        <v>N/A</v>
      </c>
      <c r="G146" s="38">
        <v>5193</v>
      </c>
      <c r="H146" s="46" t="str">
        <f t="shared" si="19"/>
        <v>N/A</v>
      </c>
      <c r="I146" s="12">
        <v>19.649999999999999</v>
      </c>
      <c r="J146" s="12">
        <v>-1.52</v>
      </c>
      <c r="K146" s="47" t="s">
        <v>739</v>
      </c>
      <c r="L146" s="9" t="str">
        <f t="shared" si="16"/>
        <v>Yes</v>
      </c>
    </row>
    <row r="147" spans="1:12" ht="25.5" x14ac:dyDescent="0.2">
      <c r="A147" s="48" t="s">
        <v>1462</v>
      </c>
      <c r="B147" s="37" t="s">
        <v>213</v>
      </c>
      <c r="C147" s="49">
        <v>41651.047651000001</v>
      </c>
      <c r="D147" s="46" t="str">
        <f t="shared" si="17"/>
        <v>N/A</v>
      </c>
      <c r="E147" s="49">
        <v>34770.490802</v>
      </c>
      <c r="F147" s="46" t="str">
        <f t="shared" si="18"/>
        <v>N/A</v>
      </c>
      <c r="G147" s="49">
        <v>35476.966877999999</v>
      </c>
      <c r="H147" s="46" t="str">
        <f t="shared" si="19"/>
        <v>N/A</v>
      </c>
      <c r="I147" s="12">
        <v>-16.5</v>
      </c>
      <c r="J147" s="12">
        <v>2.032</v>
      </c>
      <c r="K147" s="47" t="s">
        <v>739</v>
      </c>
      <c r="L147" s="9" t="str">
        <f t="shared" si="16"/>
        <v>Yes</v>
      </c>
    </row>
    <row r="148" spans="1:12" ht="25.5" x14ac:dyDescent="0.2">
      <c r="A148" s="48" t="s">
        <v>645</v>
      </c>
      <c r="B148" s="37" t="s">
        <v>213</v>
      </c>
      <c r="C148" s="49">
        <v>199053055</v>
      </c>
      <c r="D148" s="46" t="str">
        <f t="shared" si="17"/>
        <v>N/A</v>
      </c>
      <c r="E148" s="49">
        <v>224165486</v>
      </c>
      <c r="F148" s="46" t="str">
        <f t="shared" si="18"/>
        <v>N/A</v>
      </c>
      <c r="G148" s="49">
        <v>270703877</v>
      </c>
      <c r="H148" s="46" t="str">
        <f t="shared" si="19"/>
        <v>N/A</v>
      </c>
      <c r="I148" s="12">
        <v>12.62</v>
      </c>
      <c r="J148" s="12">
        <v>20.76</v>
      </c>
      <c r="K148" s="47" t="s">
        <v>739</v>
      </c>
      <c r="L148" s="9" t="str">
        <f t="shared" si="16"/>
        <v>Yes</v>
      </c>
    </row>
    <row r="149" spans="1:12" x14ac:dyDescent="0.2">
      <c r="A149" s="48" t="s">
        <v>646</v>
      </c>
      <c r="B149" s="37" t="s">
        <v>213</v>
      </c>
      <c r="C149" s="38">
        <v>118492</v>
      </c>
      <c r="D149" s="46" t="str">
        <f t="shared" si="17"/>
        <v>N/A</v>
      </c>
      <c r="E149" s="38">
        <v>123778</v>
      </c>
      <c r="F149" s="46" t="str">
        <f t="shared" si="18"/>
        <v>N/A</v>
      </c>
      <c r="G149" s="38">
        <v>139826</v>
      </c>
      <c r="H149" s="46" t="str">
        <f t="shared" si="19"/>
        <v>N/A</v>
      </c>
      <c r="I149" s="12">
        <v>4.4610000000000003</v>
      </c>
      <c r="J149" s="12">
        <v>12.97</v>
      </c>
      <c r="K149" s="47" t="s">
        <v>739</v>
      </c>
      <c r="L149" s="9" t="str">
        <f t="shared" si="16"/>
        <v>Yes</v>
      </c>
    </row>
    <row r="150" spans="1:12" ht="25.5" x14ac:dyDescent="0.2">
      <c r="A150" s="48" t="s">
        <v>1463</v>
      </c>
      <c r="B150" s="37" t="s">
        <v>213</v>
      </c>
      <c r="C150" s="49">
        <v>1679.8860261</v>
      </c>
      <c r="D150" s="46" t="str">
        <f t="shared" si="17"/>
        <v>N/A</v>
      </c>
      <c r="E150" s="49">
        <v>1811.0285025999999</v>
      </c>
      <c r="F150" s="46" t="str">
        <f t="shared" si="18"/>
        <v>N/A</v>
      </c>
      <c r="G150" s="49">
        <v>1936.0052994</v>
      </c>
      <c r="H150" s="46" t="str">
        <f t="shared" si="19"/>
        <v>N/A</v>
      </c>
      <c r="I150" s="12">
        <v>7.8070000000000004</v>
      </c>
      <c r="J150" s="12">
        <v>6.9009999999999998</v>
      </c>
      <c r="K150" s="47" t="s">
        <v>739</v>
      </c>
      <c r="L150" s="9" t="str">
        <f t="shared" si="16"/>
        <v>Yes</v>
      </c>
    </row>
    <row r="151" spans="1:12" ht="25.5" x14ac:dyDescent="0.2">
      <c r="A151" s="48" t="s">
        <v>647</v>
      </c>
      <c r="B151" s="37" t="s">
        <v>213</v>
      </c>
      <c r="C151" s="49">
        <v>4069546</v>
      </c>
      <c r="D151" s="46" t="str">
        <f t="shared" si="17"/>
        <v>N/A</v>
      </c>
      <c r="E151" s="49">
        <v>4096595</v>
      </c>
      <c r="F151" s="46" t="str">
        <f t="shared" si="18"/>
        <v>N/A</v>
      </c>
      <c r="G151" s="49">
        <v>4168208</v>
      </c>
      <c r="H151" s="46" t="str">
        <f t="shared" si="19"/>
        <v>N/A</v>
      </c>
      <c r="I151" s="12">
        <v>0.66469999999999996</v>
      </c>
      <c r="J151" s="12">
        <v>1.748</v>
      </c>
      <c r="K151" s="47" t="s">
        <v>739</v>
      </c>
      <c r="L151" s="9" t="str">
        <f t="shared" si="16"/>
        <v>Yes</v>
      </c>
    </row>
    <row r="152" spans="1:12" x14ac:dyDescent="0.2">
      <c r="A152" s="48" t="s">
        <v>648</v>
      </c>
      <c r="B152" s="37" t="s">
        <v>213</v>
      </c>
      <c r="C152" s="38">
        <v>766</v>
      </c>
      <c r="D152" s="46" t="str">
        <f t="shared" si="17"/>
        <v>N/A</v>
      </c>
      <c r="E152" s="38">
        <v>749</v>
      </c>
      <c r="F152" s="46" t="str">
        <f t="shared" si="18"/>
        <v>N/A</v>
      </c>
      <c r="G152" s="38">
        <v>769</v>
      </c>
      <c r="H152" s="46" t="str">
        <f t="shared" si="19"/>
        <v>N/A</v>
      </c>
      <c r="I152" s="12">
        <v>-2.2200000000000002</v>
      </c>
      <c r="J152" s="12">
        <v>2.67</v>
      </c>
      <c r="K152" s="47" t="s">
        <v>739</v>
      </c>
      <c r="L152" s="9" t="str">
        <f t="shared" si="16"/>
        <v>Yes</v>
      </c>
    </row>
    <row r="153" spans="1:12" ht="25.5" x14ac:dyDescent="0.2">
      <c r="A153" s="48" t="s">
        <v>1464</v>
      </c>
      <c r="B153" s="37" t="s">
        <v>213</v>
      </c>
      <c r="C153" s="49">
        <v>5312.7232376000002</v>
      </c>
      <c r="D153" s="46" t="str">
        <f t="shared" si="17"/>
        <v>N/A</v>
      </c>
      <c r="E153" s="49">
        <v>5469.4192255999997</v>
      </c>
      <c r="F153" s="46" t="str">
        <f t="shared" si="18"/>
        <v>N/A</v>
      </c>
      <c r="G153" s="49">
        <v>5420.2964889000004</v>
      </c>
      <c r="H153" s="46" t="str">
        <f t="shared" si="19"/>
        <v>N/A</v>
      </c>
      <c r="I153" s="12">
        <v>2.9489999999999998</v>
      </c>
      <c r="J153" s="12">
        <v>-0.89800000000000002</v>
      </c>
      <c r="K153" s="47" t="s">
        <v>739</v>
      </c>
      <c r="L153" s="9" t="str">
        <f t="shared" si="16"/>
        <v>Yes</v>
      </c>
    </row>
    <row r="154" spans="1:12" x14ac:dyDescent="0.2">
      <c r="A154" s="48" t="s">
        <v>1530</v>
      </c>
      <c r="B154" s="37" t="s">
        <v>213</v>
      </c>
      <c r="C154" s="49">
        <v>790.97659152999995</v>
      </c>
      <c r="D154" s="46" t="str">
        <f t="shared" ref="D154:D173" si="20">IF($B154="N/A","N/A",IF(C154&gt;10,"No",IF(C154&lt;-10,"No","Yes")))</f>
        <v>N/A</v>
      </c>
      <c r="E154" s="49">
        <v>739.57352781999998</v>
      </c>
      <c r="F154" s="46" t="str">
        <f t="shared" ref="F154:F173" si="21">IF($B154="N/A","N/A",IF(E154&gt;10,"No",IF(E154&lt;-10,"No","Yes")))</f>
        <v>N/A</v>
      </c>
      <c r="G154" s="49">
        <v>685.88549037999996</v>
      </c>
      <c r="H154" s="46" t="str">
        <f t="shared" ref="H154:H173" si="22">IF($B154="N/A","N/A",IF(G154&gt;10,"No",IF(G154&lt;-10,"No","Yes")))</f>
        <v>N/A</v>
      </c>
      <c r="I154" s="12">
        <v>-6.5</v>
      </c>
      <c r="J154" s="12">
        <v>-7.26</v>
      </c>
      <c r="K154" s="47" t="s">
        <v>739</v>
      </c>
      <c r="L154" s="9" t="str">
        <f t="shared" ref="L154:L173" si="23">IF(J154="Div by 0", "N/A", IF(K154="N/A","N/A", IF(J154&gt;VALUE(MID(K154,1,2)), "No", IF(J154&lt;-1*VALUE(MID(K154,1,2)), "No", "Yes"))))</f>
        <v>Yes</v>
      </c>
    </row>
    <row r="155" spans="1:12" x14ac:dyDescent="0.2">
      <c r="A155" s="53" t="s">
        <v>1531</v>
      </c>
      <c r="B155" s="37" t="s">
        <v>213</v>
      </c>
      <c r="C155" s="49">
        <v>590.10062335999999</v>
      </c>
      <c r="D155" s="46" t="str">
        <f t="shared" si="20"/>
        <v>N/A</v>
      </c>
      <c r="E155" s="49">
        <v>468.10317373999999</v>
      </c>
      <c r="F155" s="46" t="str">
        <f t="shared" si="21"/>
        <v>N/A</v>
      </c>
      <c r="G155" s="49">
        <v>491.82383973999998</v>
      </c>
      <c r="H155" s="46" t="str">
        <f t="shared" si="22"/>
        <v>N/A</v>
      </c>
      <c r="I155" s="12">
        <v>-20.7</v>
      </c>
      <c r="J155" s="12">
        <v>5.0670000000000002</v>
      </c>
      <c r="K155" s="47" t="s">
        <v>739</v>
      </c>
      <c r="L155" s="9" t="str">
        <f t="shared" si="23"/>
        <v>Yes</v>
      </c>
    </row>
    <row r="156" spans="1:12" ht="25.5" x14ac:dyDescent="0.2">
      <c r="A156" s="53" t="s">
        <v>1532</v>
      </c>
      <c r="B156" s="37" t="s">
        <v>213</v>
      </c>
      <c r="C156" s="49">
        <v>2385.5993426999999</v>
      </c>
      <c r="D156" s="46" t="str">
        <f t="shared" si="20"/>
        <v>N/A</v>
      </c>
      <c r="E156" s="49">
        <v>2353.9742095000001</v>
      </c>
      <c r="F156" s="46" t="str">
        <f t="shared" si="21"/>
        <v>N/A</v>
      </c>
      <c r="G156" s="49">
        <v>2197.2136438000002</v>
      </c>
      <c r="H156" s="46" t="str">
        <f t="shared" si="22"/>
        <v>N/A</v>
      </c>
      <c r="I156" s="12">
        <v>-1.33</v>
      </c>
      <c r="J156" s="12">
        <v>-6.66</v>
      </c>
      <c r="K156" s="47" t="s">
        <v>739</v>
      </c>
      <c r="L156" s="9" t="str">
        <f t="shared" si="23"/>
        <v>Yes</v>
      </c>
    </row>
    <row r="157" spans="1:12" x14ac:dyDescent="0.2">
      <c r="A157" s="53" t="s">
        <v>1533</v>
      </c>
      <c r="B157" s="37" t="s">
        <v>213</v>
      </c>
      <c r="C157" s="49">
        <v>381.16808658000002</v>
      </c>
      <c r="D157" s="46" t="str">
        <f t="shared" si="20"/>
        <v>N/A</v>
      </c>
      <c r="E157" s="49">
        <v>348.28189687000003</v>
      </c>
      <c r="F157" s="46" t="str">
        <f t="shared" si="21"/>
        <v>N/A</v>
      </c>
      <c r="G157" s="49">
        <v>337.87302497000002</v>
      </c>
      <c r="H157" s="46" t="str">
        <f t="shared" si="22"/>
        <v>N/A</v>
      </c>
      <c r="I157" s="12">
        <v>-8.6300000000000008</v>
      </c>
      <c r="J157" s="12">
        <v>-2.99</v>
      </c>
      <c r="K157" s="47" t="s">
        <v>739</v>
      </c>
      <c r="L157" s="9" t="str">
        <f t="shared" si="23"/>
        <v>Yes</v>
      </c>
    </row>
    <row r="158" spans="1:12" x14ac:dyDescent="0.2">
      <c r="A158" s="53" t="s">
        <v>1534</v>
      </c>
      <c r="B158" s="37" t="s">
        <v>213</v>
      </c>
      <c r="C158" s="49">
        <v>1178.5495725000001</v>
      </c>
      <c r="D158" s="46" t="str">
        <f t="shared" si="20"/>
        <v>N/A</v>
      </c>
      <c r="E158" s="49">
        <v>1052.0321346999999</v>
      </c>
      <c r="F158" s="46" t="str">
        <f t="shared" si="21"/>
        <v>N/A</v>
      </c>
      <c r="G158" s="49">
        <v>880.71758666999995</v>
      </c>
      <c r="H158" s="46" t="str">
        <f t="shared" si="22"/>
        <v>N/A</v>
      </c>
      <c r="I158" s="12">
        <v>-10.7</v>
      </c>
      <c r="J158" s="12">
        <v>-16.3</v>
      </c>
      <c r="K158" s="47" t="s">
        <v>739</v>
      </c>
      <c r="L158" s="9" t="str">
        <f t="shared" si="23"/>
        <v>Yes</v>
      </c>
    </row>
    <row r="159" spans="1:12" x14ac:dyDescent="0.2">
      <c r="A159" s="48" t="s">
        <v>1535</v>
      </c>
      <c r="B159" s="37" t="s">
        <v>213</v>
      </c>
      <c r="C159" s="49">
        <v>922.11360528</v>
      </c>
      <c r="D159" s="46" t="str">
        <f t="shared" si="20"/>
        <v>N/A</v>
      </c>
      <c r="E159" s="49">
        <v>822.93765883000003</v>
      </c>
      <c r="F159" s="46" t="str">
        <f t="shared" si="21"/>
        <v>N/A</v>
      </c>
      <c r="G159" s="49">
        <v>756.72774086000004</v>
      </c>
      <c r="H159" s="46" t="str">
        <f t="shared" si="22"/>
        <v>N/A</v>
      </c>
      <c r="I159" s="12">
        <v>-10.8</v>
      </c>
      <c r="J159" s="12">
        <v>-8.0500000000000007</v>
      </c>
      <c r="K159" s="47" t="s">
        <v>739</v>
      </c>
      <c r="L159" s="9" t="str">
        <f t="shared" si="23"/>
        <v>Yes</v>
      </c>
    </row>
    <row r="160" spans="1:12" x14ac:dyDescent="0.2">
      <c r="A160" s="53" t="s">
        <v>1536</v>
      </c>
      <c r="B160" s="37" t="s">
        <v>213</v>
      </c>
      <c r="C160" s="49">
        <v>7348.0977684999998</v>
      </c>
      <c r="D160" s="46" t="str">
        <f t="shared" si="20"/>
        <v>N/A</v>
      </c>
      <c r="E160" s="49">
        <v>7199.9834208000002</v>
      </c>
      <c r="F160" s="46" t="str">
        <f t="shared" si="21"/>
        <v>N/A</v>
      </c>
      <c r="G160" s="49">
        <v>6988.0349165999996</v>
      </c>
      <c r="H160" s="46" t="str">
        <f t="shared" si="22"/>
        <v>N/A</v>
      </c>
      <c r="I160" s="12">
        <v>-2.02</v>
      </c>
      <c r="J160" s="12">
        <v>-2.94</v>
      </c>
      <c r="K160" s="47" t="s">
        <v>739</v>
      </c>
      <c r="L160" s="9" t="str">
        <f t="shared" si="23"/>
        <v>Yes</v>
      </c>
    </row>
    <row r="161" spans="1:12" ht="25.5" x14ac:dyDescent="0.2">
      <c r="A161" s="53" t="s">
        <v>1537</v>
      </c>
      <c r="B161" s="37" t="s">
        <v>213</v>
      </c>
      <c r="C161" s="49">
        <v>2087.1504325000001</v>
      </c>
      <c r="D161" s="46" t="str">
        <f t="shared" si="20"/>
        <v>N/A</v>
      </c>
      <c r="E161" s="49">
        <v>1939.4993578999999</v>
      </c>
      <c r="F161" s="46" t="str">
        <f t="shared" si="21"/>
        <v>N/A</v>
      </c>
      <c r="G161" s="49">
        <v>1927.8637283</v>
      </c>
      <c r="H161" s="46" t="str">
        <f t="shared" si="22"/>
        <v>N/A</v>
      </c>
      <c r="I161" s="12">
        <v>-7.07</v>
      </c>
      <c r="J161" s="12">
        <v>-0.6</v>
      </c>
      <c r="K161" s="47" t="s">
        <v>739</v>
      </c>
      <c r="L161" s="9" t="str">
        <f t="shared" si="23"/>
        <v>Yes</v>
      </c>
    </row>
    <row r="162" spans="1:12" x14ac:dyDescent="0.2">
      <c r="A162" s="53" t="s">
        <v>1538</v>
      </c>
      <c r="B162" s="37" t="s">
        <v>213</v>
      </c>
      <c r="C162" s="49">
        <v>160.81465714999999</v>
      </c>
      <c r="D162" s="46" t="str">
        <f t="shared" si="20"/>
        <v>N/A</v>
      </c>
      <c r="E162" s="49">
        <v>113.97553680999999</v>
      </c>
      <c r="F162" s="46" t="str">
        <f t="shared" si="21"/>
        <v>N/A</v>
      </c>
      <c r="G162" s="49">
        <v>95.554893595999999</v>
      </c>
      <c r="H162" s="46" t="str">
        <f t="shared" si="22"/>
        <v>N/A</v>
      </c>
      <c r="I162" s="12">
        <v>-29.1</v>
      </c>
      <c r="J162" s="12">
        <v>-16.2</v>
      </c>
      <c r="K162" s="47" t="s">
        <v>739</v>
      </c>
      <c r="L162" s="9" t="str">
        <f t="shared" si="23"/>
        <v>Yes</v>
      </c>
    </row>
    <row r="163" spans="1:12" x14ac:dyDescent="0.2">
      <c r="A163" s="53" t="s">
        <v>1539</v>
      </c>
      <c r="B163" s="37" t="s">
        <v>213</v>
      </c>
      <c r="C163" s="49">
        <v>4.9419452002000002</v>
      </c>
      <c r="D163" s="46" t="str">
        <f t="shared" si="20"/>
        <v>N/A</v>
      </c>
      <c r="E163" s="49">
        <v>3.1825695615999998</v>
      </c>
      <c r="F163" s="46" t="str">
        <f t="shared" si="21"/>
        <v>N/A</v>
      </c>
      <c r="G163" s="49">
        <v>2.6906053127999998</v>
      </c>
      <c r="H163" s="46" t="str">
        <f t="shared" si="22"/>
        <v>N/A</v>
      </c>
      <c r="I163" s="12">
        <v>-35.6</v>
      </c>
      <c r="J163" s="12">
        <v>-15.5</v>
      </c>
      <c r="K163" s="47" t="s">
        <v>739</v>
      </c>
      <c r="L163" s="9" t="str">
        <f t="shared" si="23"/>
        <v>Yes</v>
      </c>
    </row>
    <row r="164" spans="1:12" x14ac:dyDescent="0.2">
      <c r="A164" s="48" t="s">
        <v>1540</v>
      </c>
      <c r="B164" s="37" t="s">
        <v>213</v>
      </c>
      <c r="C164" s="49">
        <v>462.32848564</v>
      </c>
      <c r="D164" s="46" t="str">
        <f t="shared" si="20"/>
        <v>N/A</v>
      </c>
      <c r="E164" s="49">
        <v>420.0831025</v>
      </c>
      <c r="F164" s="46" t="str">
        <f t="shared" si="21"/>
        <v>N/A</v>
      </c>
      <c r="G164" s="49">
        <v>417.76576382000002</v>
      </c>
      <c r="H164" s="46" t="str">
        <f t="shared" si="22"/>
        <v>N/A</v>
      </c>
      <c r="I164" s="12">
        <v>-9.14</v>
      </c>
      <c r="J164" s="12">
        <v>-0.55200000000000005</v>
      </c>
      <c r="K164" s="47" t="s">
        <v>739</v>
      </c>
      <c r="L164" s="9" t="str">
        <f t="shared" si="23"/>
        <v>Yes</v>
      </c>
    </row>
    <row r="165" spans="1:12" x14ac:dyDescent="0.2">
      <c r="A165" s="53" t="s">
        <v>1541</v>
      </c>
      <c r="B165" s="37" t="s">
        <v>213</v>
      </c>
      <c r="C165" s="49">
        <v>104.25742163</v>
      </c>
      <c r="D165" s="46" t="str">
        <f t="shared" si="20"/>
        <v>N/A</v>
      </c>
      <c r="E165" s="49">
        <v>103.54866273</v>
      </c>
      <c r="F165" s="46" t="str">
        <f t="shared" si="21"/>
        <v>N/A</v>
      </c>
      <c r="G165" s="49">
        <v>108.58894126</v>
      </c>
      <c r="H165" s="46" t="str">
        <f t="shared" si="22"/>
        <v>N/A</v>
      </c>
      <c r="I165" s="12">
        <v>-0.68</v>
      </c>
      <c r="J165" s="12">
        <v>4.8680000000000003</v>
      </c>
      <c r="K165" s="47" t="s">
        <v>739</v>
      </c>
      <c r="L165" s="9" t="str">
        <f t="shared" si="23"/>
        <v>Yes</v>
      </c>
    </row>
    <row r="166" spans="1:12" x14ac:dyDescent="0.2">
      <c r="A166" s="53" t="s">
        <v>1542</v>
      </c>
      <c r="B166" s="37" t="s">
        <v>213</v>
      </c>
      <c r="C166" s="49">
        <v>1647.3811538</v>
      </c>
      <c r="D166" s="46" t="str">
        <f t="shared" si="20"/>
        <v>N/A</v>
      </c>
      <c r="E166" s="49">
        <v>1495.9553731999999</v>
      </c>
      <c r="F166" s="46" t="str">
        <f t="shared" si="21"/>
        <v>N/A</v>
      </c>
      <c r="G166" s="49">
        <v>1516.2509037</v>
      </c>
      <c r="H166" s="46" t="str">
        <f t="shared" si="22"/>
        <v>N/A</v>
      </c>
      <c r="I166" s="12">
        <v>-9.19</v>
      </c>
      <c r="J166" s="12">
        <v>1.357</v>
      </c>
      <c r="K166" s="47" t="s">
        <v>739</v>
      </c>
      <c r="L166" s="9" t="str">
        <f t="shared" si="23"/>
        <v>Yes</v>
      </c>
    </row>
    <row r="167" spans="1:12" x14ac:dyDescent="0.2">
      <c r="A167" s="53" t="s">
        <v>1543</v>
      </c>
      <c r="B167" s="37" t="s">
        <v>213</v>
      </c>
      <c r="C167" s="49">
        <v>255.93327065</v>
      </c>
      <c r="D167" s="46" t="str">
        <f t="shared" si="20"/>
        <v>N/A</v>
      </c>
      <c r="E167" s="49">
        <v>228.62812847999999</v>
      </c>
      <c r="F167" s="46" t="str">
        <f t="shared" si="21"/>
        <v>N/A</v>
      </c>
      <c r="G167" s="49">
        <v>227.07585366999999</v>
      </c>
      <c r="H167" s="46" t="str">
        <f t="shared" si="22"/>
        <v>N/A</v>
      </c>
      <c r="I167" s="12">
        <v>-10.7</v>
      </c>
      <c r="J167" s="12">
        <v>-0.67900000000000005</v>
      </c>
      <c r="K167" s="47" t="s">
        <v>739</v>
      </c>
      <c r="L167" s="9" t="str">
        <f t="shared" si="23"/>
        <v>Yes</v>
      </c>
    </row>
    <row r="168" spans="1:12" x14ac:dyDescent="0.2">
      <c r="A168" s="53" t="s">
        <v>1544</v>
      </c>
      <c r="B168" s="37" t="s">
        <v>213</v>
      </c>
      <c r="C168" s="49">
        <v>366.60376020000001</v>
      </c>
      <c r="D168" s="46" t="str">
        <f t="shared" si="20"/>
        <v>N/A</v>
      </c>
      <c r="E168" s="49">
        <v>363.42306460999998</v>
      </c>
      <c r="F168" s="46" t="str">
        <f t="shared" si="21"/>
        <v>N/A</v>
      </c>
      <c r="G168" s="49">
        <v>373.06414434999999</v>
      </c>
      <c r="H168" s="46" t="str">
        <f t="shared" si="22"/>
        <v>N/A</v>
      </c>
      <c r="I168" s="12">
        <v>-0.86799999999999999</v>
      </c>
      <c r="J168" s="12">
        <v>2.653</v>
      </c>
      <c r="K168" s="47" t="s">
        <v>739</v>
      </c>
      <c r="L168" s="9" t="str">
        <f t="shared" si="23"/>
        <v>Yes</v>
      </c>
    </row>
    <row r="169" spans="1:12" x14ac:dyDescent="0.2">
      <c r="A169" s="48" t="s">
        <v>1545</v>
      </c>
      <c r="B169" s="37" t="s">
        <v>213</v>
      </c>
      <c r="C169" s="49">
        <v>2268.7965681999999</v>
      </c>
      <c r="D169" s="46" t="str">
        <f t="shared" si="20"/>
        <v>N/A</v>
      </c>
      <c r="E169" s="49">
        <v>2291.7676698999999</v>
      </c>
      <c r="F169" s="46" t="str">
        <f t="shared" si="21"/>
        <v>N/A</v>
      </c>
      <c r="G169" s="49">
        <v>2231.5651330999999</v>
      </c>
      <c r="H169" s="46" t="str">
        <f t="shared" si="22"/>
        <v>N/A</v>
      </c>
      <c r="I169" s="12">
        <v>1.012</v>
      </c>
      <c r="J169" s="12">
        <v>-2.63</v>
      </c>
      <c r="K169" s="47" t="s">
        <v>739</v>
      </c>
      <c r="L169" s="9" t="str">
        <f t="shared" si="23"/>
        <v>Yes</v>
      </c>
    </row>
    <row r="170" spans="1:12" x14ac:dyDescent="0.2">
      <c r="A170" s="53" t="s">
        <v>1546</v>
      </c>
      <c r="B170" s="37" t="s">
        <v>213</v>
      </c>
      <c r="C170" s="49">
        <v>3523.1110308000002</v>
      </c>
      <c r="D170" s="46" t="str">
        <f t="shared" si="20"/>
        <v>N/A</v>
      </c>
      <c r="E170" s="49">
        <v>3268.5579908</v>
      </c>
      <c r="F170" s="46" t="str">
        <f t="shared" si="21"/>
        <v>N/A</v>
      </c>
      <c r="G170" s="49">
        <v>3153.1341189</v>
      </c>
      <c r="H170" s="46" t="str">
        <f t="shared" si="22"/>
        <v>N/A</v>
      </c>
      <c r="I170" s="12">
        <v>-7.23</v>
      </c>
      <c r="J170" s="12">
        <v>-3.53</v>
      </c>
      <c r="K170" s="47" t="s">
        <v>739</v>
      </c>
      <c r="L170" s="9" t="str">
        <f t="shared" si="23"/>
        <v>Yes</v>
      </c>
    </row>
    <row r="171" spans="1:12" x14ac:dyDescent="0.2">
      <c r="A171" s="53" t="s">
        <v>1547</v>
      </c>
      <c r="B171" s="37" t="s">
        <v>213</v>
      </c>
      <c r="C171" s="49">
        <v>6635.6013147000003</v>
      </c>
      <c r="D171" s="46" t="str">
        <f t="shared" si="20"/>
        <v>N/A</v>
      </c>
      <c r="E171" s="49">
        <v>6521.5272080000004</v>
      </c>
      <c r="F171" s="46" t="str">
        <f t="shared" si="21"/>
        <v>N/A</v>
      </c>
      <c r="G171" s="49">
        <v>6389.2108910999996</v>
      </c>
      <c r="H171" s="46" t="str">
        <f t="shared" si="22"/>
        <v>N/A</v>
      </c>
      <c r="I171" s="12">
        <v>-1.72</v>
      </c>
      <c r="J171" s="12">
        <v>-2.0299999999999998</v>
      </c>
      <c r="K171" s="47" t="s">
        <v>739</v>
      </c>
      <c r="L171" s="9" t="str">
        <f t="shared" si="23"/>
        <v>Yes</v>
      </c>
    </row>
    <row r="172" spans="1:12" x14ac:dyDescent="0.2">
      <c r="A172" s="53" t="s">
        <v>1548</v>
      </c>
      <c r="B172" s="37" t="s">
        <v>213</v>
      </c>
      <c r="C172" s="49">
        <v>1220.1064409000001</v>
      </c>
      <c r="D172" s="46" t="str">
        <f t="shared" si="20"/>
        <v>N/A</v>
      </c>
      <c r="E172" s="49">
        <v>1317.4194554000001</v>
      </c>
      <c r="F172" s="46" t="str">
        <f t="shared" si="21"/>
        <v>N/A</v>
      </c>
      <c r="G172" s="49">
        <v>1326.6929886999999</v>
      </c>
      <c r="H172" s="46" t="str">
        <f t="shared" si="22"/>
        <v>N/A</v>
      </c>
      <c r="I172" s="12">
        <v>7.976</v>
      </c>
      <c r="J172" s="12">
        <v>0.70389999999999997</v>
      </c>
      <c r="K172" s="47" t="s">
        <v>739</v>
      </c>
      <c r="L172" s="9" t="str">
        <f t="shared" si="23"/>
        <v>Yes</v>
      </c>
    </row>
    <row r="173" spans="1:12" x14ac:dyDescent="0.2">
      <c r="A173" s="53" t="s">
        <v>1549</v>
      </c>
      <c r="B173" s="37" t="s">
        <v>213</v>
      </c>
      <c r="C173" s="49">
        <v>1988.1396036000001</v>
      </c>
      <c r="D173" s="46" t="str">
        <f t="shared" si="20"/>
        <v>N/A</v>
      </c>
      <c r="E173" s="49">
        <v>2066.9618243999998</v>
      </c>
      <c r="F173" s="46" t="str">
        <f t="shared" si="21"/>
        <v>N/A</v>
      </c>
      <c r="G173" s="49">
        <v>1987.4776251000001</v>
      </c>
      <c r="H173" s="46" t="str">
        <f t="shared" si="22"/>
        <v>N/A</v>
      </c>
      <c r="I173" s="12">
        <v>3.9649999999999999</v>
      </c>
      <c r="J173" s="12">
        <v>-3.85</v>
      </c>
      <c r="K173" s="47" t="s">
        <v>739</v>
      </c>
      <c r="L173" s="9" t="str">
        <f t="shared" si="23"/>
        <v>Yes</v>
      </c>
    </row>
    <row r="174" spans="1:12" x14ac:dyDescent="0.2">
      <c r="A174" s="48" t="s">
        <v>373</v>
      </c>
      <c r="B174" s="37" t="s">
        <v>213</v>
      </c>
      <c r="C174" s="8">
        <v>14.163725809000001</v>
      </c>
      <c r="D174" s="46" t="str">
        <f t="shared" ref="D174:D203" si="24">IF($B174="N/A","N/A",IF(C174&gt;10,"No",IF(C174&lt;-10,"No","Yes")))</f>
        <v>N/A</v>
      </c>
      <c r="E174" s="8">
        <v>13.318417010999999</v>
      </c>
      <c r="F174" s="46" t="str">
        <f t="shared" ref="F174:F203" si="25">IF($B174="N/A","N/A",IF(E174&gt;10,"No",IF(E174&lt;-10,"No","Yes")))</f>
        <v>N/A</v>
      </c>
      <c r="G174" s="8">
        <v>12.411936002999999</v>
      </c>
      <c r="H174" s="46" t="str">
        <f t="shared" ref="H174:H203" si="26">IF($B174="N/A","N/A",IF(G174&gt;10,"No",IF(G174&lt;-10,"No","Yes")))</f>
        <v>N/A</v>
      </c>
      <c r="I174" s="12">
        <v>-5.97</v>
      </c>
      <c r="J174" s="12">
        <v>-6.81</v>
      </c>
      <c r="K174" s="47" t="s">
        <v>739</v>
      </c>
      <c r="L174" s="9" t="str">
        <f t="shared" ref="L174:L203" si="27">IF(J174="Div by 0", "N/A", IF(K174="N/A","N/A", IF(J174&gt;VALUE(MID(K174,1,2)), "No", IF(J174&lt;-1*VALUE(MID(K174,1,2)), "No", "Yes"))))</f>
        <v>Yes</v>
      </c>
    </row>
    <row r="175" spans="1:12" x14ac:dyDescent="0.2">
      <c r="A175" s="53" t="s">
        <v>483</v>
      </c>
      <c r="B175" s="37" t="s">
        <v>213</v>
      </c>
      <c r="C175" s="8">
        <v>26.501038938000001</v>
      </c>
      <c r="D175" s="46" t="str">
        <f t="shared" si="24"/>
        <v>N/A</v>
      </c>
      <c r="E175" s="8">
        <v>26.300830782999999</v>
      </c>
      <c r="F175" s="46" t="str">
        <f t="shared" si="25"/>
        <v>N/A</v>
      </c>
      <c r="G175" s="8">
        <v>26.296229151999999</v>
      </c>
      <c r="H175" s="46" t="str">
        <f t="shared" si="26"/>
        <v>N/A</v>
      </c>
      <c r="I175" s="12">
        <v>-0.755</v>
      </c>
      <c r="J175" s="12">
        <v>-1.7000000000000001E-2</v>
      </c>
      <c r="K175" s="47" t="s">
        <v>739</v>
      </c>
      <c r="L175" s="9" t="str">
        <f t="shared" si="27"/>
        <v>Yes</v>
      </c>
    </row>
    <row r="176" spans="1:12" x14ac:dyDescent="0.2">
      <c r="A176" s="53" t="s">
        <v>484</v>
      </c>
      <c r="B176" s="37" t="s">
        <v>213</v>
      </c>
      <c r="C176" s="8">
        <v>19.889292510000001</v>
      </c>
      <c r="D176" s="46" t="str">
        <f t="shared" si="24"/>
        <v>N/A</v>
      </c>
      <c r="E176" s="8">
        <v>19.943632846</v>
      </c>
      <c r="F176" s="46" t="str">
        <f t="shared" si="25"/>
        <v>N/A</v>
      </c>
      <c r="G176" s="8">
        <v>19.683779392000002</v>
      </c>
      <c r="H176" s="46" t="str">
        <f t="shared" si="26"/>
        <v>N/A</v>
      </c>
      <c r="I176" s="12">
        <v>0.2732</v>
      </c>
      <c r="J176" s="12">
        <v>-1.3</v>
      </c>
      <c r="K176" s="47" t="s">
        <v>739</v>
      </c>
      <c r="L176" s="9" t="str">
        <f t="shared" si="27"/>
        <v>Yes</v>
      </c>
    </row>
    <row r="177" spans="1:12" x14ac:dyDescent="0.2">
      <c r="A177" s="53" t="s">
        <v>485</v>
      </c>
      <c r="B177" s="37" t="s">
        <v>213</v>
      </c>
      <c r="C177" s="8">
        <v>9.0745835904999996</v>
      </c>
      <c r="D177" s="46" t="str">
        <f t="shared" si="24"/>
        <v>N/A</v>
      </c>
      <c r="E177" s="8">
        <v>8.350091441</v>
      </c>
      <c r="F177" s="46" t="str">
        <f t="shared" si="25"/>
        <v>N/A</v>
      </c>
      <c r="G177" s="8">
        <v>7.7629249554999999</v>
      </c>
      <c r="H177" s="46" t="str">
        <f t="shared" si="26"/>
        <v>N/A</v>
      </c>
      <c r="I177" s="12">
        <v>-7.98</v>
      </c>
      <c r="J177" s="12">
        <v>-7.03</v>
      </c>
      <c r="K177" s="47" t="s">
        <v>739</v>
      </c>
      <c r="L177" s="9" t="str">
        <f t="shared" si="27"/>
        <v>Yes</v>
      </c>
    </row>
    <row r="178" spans="1:12" x14ac:dyDescent="0.2">
      <c r="A178" s="53" t="s">
        <v>486</v>
      </c>
      <c r="B178" s="37" t="s">
        <v>213</v>
      </c>
      <c r="C178" s="8">
        <v>26.815001942999999</v>
      </c>
      <c r="D178" s="46" t="str">
        <f t="shared" si="24"/>
        <v>N/A</v>
      </c>
      <c r="E178" s="8">
        <v>23.880739106</v>
      </c>
      <c r="F178" s="46" t="str">
        <f t="shared" si="25"/>
        <v>N/A</v>
      </c>
      <c r="G178" s="8">
        <v>19.604612849999999</v>
      </c>
      <c r="H178" s="46" t="str">
        <f t="shared" si="26"/>
        <v>N/A</v>
      </c>
      <c r="I178" s="12">
        <v>-10.9</v>
      </c>
      <c r="J178" s="12">
        <v>-17.899999999999999</v>
      </c>
      <c r="K178" s="47" t="s">
        <v>739</v>
      </c>
      <c r="L178" s="9" t="str">
        <f t="shared" si="27"/>
        <v>Yes</v>
      </c>
    </row>
    <row r="179" spans="1:12" x14ac:dyDescent="0.2">
      <c r="A179" s="48" t="s">
        <v>1550</v>
      </c>
      <c r="B179" s="37" t="s">
        <v>213</v>
      </c>
      <c r="C179" s="8">
        <v>3.2671860712999998</v>
      </c>
      <c r="D179" s="46" t="str">
        <f t="shared" si="24"/>
        <v>N/A</v>
      </c>
      <c r="E179" s="8">
        <v>3.0561780617999998</v>
      </c>
      <c r="F179" s="46" t="str">
        <f t="shared" si="25"/>
        <v>N/A</v>
      </c>
      <c r="G179" s="8">
        <v>2.8640334604</v>
      </c>
      <c r="H179" s="46" t="str">
        <f t="shared" si="26"/>
        <v>N/A</v>
      </c>
      <c r="I179" s="12">
        <v>-6.46</v>
      </c>
      <c r="J179" s="12">
        <v>-6.29</v>
      </c>
      <c r="K179" s="47" t="s">
        <v>739</v>
      </c>
      <c r="L179" s="9" t="str">
        <f t="shared" si="27"/>
        <v>Yes</v>
      </c>
    </row>
    <row r="180" spans="1:12" x14ac:dyDescent="0.2">
      <c r="A180" s="53" t="s">
        <v>1551</v>
      </c>
      <c r="B180" s="37" t="s">
        <v>213</v>
      </c>
      <c r="C180" s="8">
        <v>28.383774505000002</v>
      </c>
      <c r="D180" s="46" t="str">
        <f t="shared" si="24"/>
        <v>N/A</v>
      </c>
      <c r="E180" s="8">
        <v>28.627386678000001</v>
      </c>
      <c r="F180" s="46" t="str">
        <f t="shared" si="25"/>
        <v>N/A</v>
      </c>
      <c r="G180" s="8">
        <v>28.315808557</v>
      </c>
      <c r="H180" s="46" t="str">
        <f t="shared" si="26"/>
        <v>N/A</v>
      </c>
      <c r="I180" s="12">
        <v>0.85829999999999995</v>
      </c>
      <c r="J180" s="12">
        <v>-1.0900000000000001</v>
      </c>
      <c r="K180" s="47" t="s">
        <v>739</v>
      </c>
      <c r="L180" s="9" t="str">
        <f t="shared" si="27"/>
        <v>Yes</v>
      </c>
    </row>
    <row r="181" spans="1:12" x14ac:dyDescent="0.2">
      <c r="A181" s="53" t="s">
        <v>1552</v>
      </c>
      <c r="B181" s="37" t="s">
        <v>213</v>
      </c>
      <c r="C181" s="8">
        <v>5.5985123680999997</v>
      </c>
      <c r="D181" s="46" t="str">
        <f t="shared" si="24"/>
        <v>N/A</v>
      </c>
      <c r="E181" s="8">
        <v>5.3582149289999998</v>
      </c>
      <c r="F181" s="46" t="str">
        <f t="shared" si="25"/>
        <v>N/A</v>
      </c>
      <c r="G181" s="8">
        <v>5.3435810698999999</v>
      </c>
      <c r="H181" s="46" t="str">
        <f t="shared" si="26"/>
        <v>N/A</v>
      </c>
      <c r="I181" s="12">
        <v>-4.29</v>
      </c>
      <c r="J181" s="12">
        <v>-0.27300000000000002</v>
      </c>
      <c r="K181" s="47" t="s">
        <v>739</v>
      </c>
      <c r="L181" s="9" t="str">
        <f t="shared" si="27"/>
        <v>Yes</v>
      </c>
    </row>
    <row r="182" spans="1:12" x14ac:dyDescent="0.2">
      <c r="A182" s="53" t="s">
        <v>1553</v>
      </c>
      <c r="B182" s="37" t="s">
        <v>213</v>
      </c>
      <c r="C182" s="8">
        <v>0.71370752989999997</v>
      </c>
      <c r="D182" s="46" t="str">
        <f t="shared" si="24"/>
        <v>N/A</v>
      </c>
      <c r="E182" s="8">
        <v>0.63134349020000002</v>
      </c>
      <c r="F182" s="46" t="str">
        <f t="shared" si="25"/>
        <v>N/A</v>
      </c>
      <c r="G182" s="8">
        <v>0.58877294410000003</v>
      </c>
      <c r="H182" s="46" t="str">
        <f t="shared" si="26"/>
        <v>N/A</v>
      </c>
      <c r="I182" s="12">
        <v>-11.5</v>
      </c>
      <c r="J182" s="12">
        <v>-6.74</v>
      </c>
      <c r="K182" s="47" t="s">
        <v>739</v>
      </c>
      <c r="L182" s="9" t="str">
        <f t="shared" si="27"/>
        <v>Yes</v>
      </c>
    </row>
    <row r="183" spans="1:12" x14ac:dyDescent="0.2">
      <c r="A183" s="53" t="s">
        <v>1554</v>
      </c>
      <c r="B183" s="37" t="s">
        <v>213</v>
      </c>
      <c r="C183" s="8">
        <v>4.5666537100000001E-2</v>
      </c>
      <c r="D183" s="46" t="str">
        <f t="shared" si="24"/>
        <v>N/A</v>
      </c>
      <c r="E183" s="8">
        <v>4.0676792599999997E-2</v>
      </c>
      <c r="F183" s="46" t="str">
        <f t="shared" si="25"/>
        <v>N/A</v>
      </c>
      <c r="G183" s="8">
        <v>2.82823426E-2</v>
      </c>
      <c r="H183" s="46" t="str">
        <f t="shared" si="26"/>
        <v>N/A</v>
      </c>
      <c r="I183" s="12">
        <v>-10.9</v>
      </c>
      <c r="J183" s="12">
        <v>-30.5</v>
      </c>
      <c r="K183" s="47" t="s">
        <v>739</v>
      </c>
      <c r="L183" s="9" t="str">
        <f t="shared" si="27"/>
        <v>No</v>
      </c>
    </row>
    <row r="184" spans="1:12" x14ac:dyDescent="0.2">
      <c r="A184" s="48" t="s">
        <v>97</v>
      </c>
      <c r="B184" s="37" t="s">
        <v>213</v>
      </c>
      <c r="C184" s="8">
        <v>62.971639297999999</v>
      </c>
      <c r="D184" s="46" t="str">
        <f t="shared" si="24"/>
        <v>N/A</v>
      </c>
      <c r="E184" s="8">
        <v>63.030277036000001</v>
      </c>
      <c r="F184" s="46" t="str">
        <f t="shared" si="25"/>
        <v>N/A</v>
      </c>
      <c r="G184" s="8">
        <v>62.091723727000002</v>
      </c>
      <c r="H184" s="46" t="str">
        <f t="shared" si="26"/>
        <v>N/A</v>
      </c>
      <c r="I184" s="12">
        <v>9.3100000000000002E-2</v>
      </c>
      <c r="J184" s="12">
        <v>-1.49</v>
      </c>
      <c r="K184" s="47" t="s">
        <v>739</v>
      </c>
      <c r="L184" s="9" t="str">
        <f t="shared" si="27"/>
        <v>Yes</v>
      </c>
    </row>
    <row r="185" spans="1:12" x14ac:dyDescent="0.2">
      <c r="A185" s="53" t="s">
        <v>487</v>
      </c>
      <c r="B185" s="37" t="s">
        <v>213</v>
      </c>
      <c r="C185" s="8">
        <v>24.853193604000001</v>
      </c>
      <c r="D185" s="46" t="str">
        <f t="shared" si="24"/>
        <v>N/A</v>
      </c>
      <c r="E185" s="8">
        <v>25.499198367999998</v>
      </c>
      <c r="F185" s="46" t="str">
        <f t="shared" si="25"/>
        <v>N/A</v>
      </c>
      <c r="G185" s="8">
        <v>25.650833938000002</v>
      </c>
      <c r="H185" s="46" t="str">
        <f t="shared" si="26"/>
        <v>N/A</v>
      </c>
      <c r="I185" s="12">
        <v>2.5990000000000002</v>
      </c>
      <c r="J185" s="12">
        <v>0.59470000000000001</v>
      </c>
      <c r="K185" s="47" t="s">
        <v>739</v>
      </c>
      <c r="L185" s="9" t="str">
        <f t="shared" si="27"/>
        <v>Yes</v>
      </c>
    </row>
    <row r="186" spans="1:12" x14ac:dyDescent="0.2">
      <c r="A186" s="53" t="s">
        <v>488</v>
      </c>
      <c r="B186" s="37" t="s">
        <v>213</v>
      </c>
      <c r="C186" s="8">
        <v>62.402698495000003</v>
      </c>
      <c r="D186" s="46" t="str">
        <f t="shared" si="24"/>
        <v>N/A</v>
      </c>
      <c r="E186" s="8">
        <v>63.257120939000004</v>
      </c>
      <c r="F186" s="46" t="str">
        <f t="shared" si="25"/>
        <v>N/A</v>
      </c>
      <c r="G186" s="8">
        <v>63.232514178000002</v>
      </c>
      <c r="H186" s="46" t="str">
        <f t="shared" si="26"/>
        <v>N/A</v>
      </c>
      <c r="I186" s="12">
        <v>1.369</v>
      </c>
      <c r="J186" s="12">
        <v>-3.9E-2</v>
      </c>
      <c r="K186" s="47" t="s">
        <v>739</v>
      </c>
      <c r="L186" s="9" t="str">
        <f t="shared" si="27"/>
        <v>Yes</v>
      </c>
    </row>
    <row r="187" spans="1:12" x14ac:dyDescent="0.2">
      <c r="A187" s="53" t="s">
        <v>489</v>
      </c>
      <c r="B187" s="37" t="s">
        <v>213</v>
      </c>
      <c r="C187" s="8">
        <v>65.142155080999999</v>
      </c>
      <c r="D187" s="46" t="str">
        <f t="shared" si="24"/>
        <v>N/A</v>
      </c>
      <c r="E187" s="8">
        <v>64.650046996</v>
      </c>
      <c r="F187" s="46" t="str">
        <f t="shared" si="25"/>
        <v>N/A</v>
      </c>
      <c r="G187" s="8">
        <v>63.162981229000003</v>
      </c>
      <c r="H187" s="46" t="str">
        <f t="shared" si="26"/>
        <v>N/A</v>
      </c>
      <c r="I187" s="12">
        <v>-0.755</v>
      </c>
      <c r="J187" s="12">
        <v>-2.2999999999999998</v>
      </c>
      <c r="K187" s="47" t="s">
        <v>739</v>
      </c>
      <c r="L187" s="9" t="str">
        <f t="shared" si="27"/>
        <v>Yes</v>
      </c>
    </row>
    <row r="188" spans="1:12" x14ac:dyDescent="0.2">
      <c r="A188" s="53" t="s">
        <v>490</v>
      </c>
      <c r="B188" s="37" t="s">
        <v>213</v>
      </c>
      <c r="C188" s="8">
        <v>73.140303148000001</v>
      </c>
      <c r="D188" s="46" t="str">
        <f t="shared" si="24"/>
        <v>N/A</v>
      </c>
      <c r="E188" s="8">
        <v>72.927430870999999</v>
      </c>
      <c r="F188" s="46" t="str">
        <f t="shared" si="25"/>
        <v>N/A</v>
      </c>
      <c r="G188" s="8">
        <v>70.997164694999995</v>
      </c>
      <c r="H188" s="46" t="str">
        <f t="shared" si="26"/>
        <v>N/A</v>
      </c>
      <c r="I188" s="12">
        <v>-0.29099999999999998</v>
      </c>
      <c r="J188" s="12">
        <v>-2.65</v>
      </c>
      <c r="K188" s="47" t="s">
        <v>739</v>
      </c>
      <c r="L188" s="9" t="str">
        <f t="shared" si="27"/>
        <v>Yes</v>
      </c>
    </row>
    <row r="189" spans="1:12" x14ac:dyDescent="0.2">
      <c r="A189" s="48" t="s">
        <v>118</v>
      </c>
      <c r="B189" s="37" t="s">
        <v>213</v>
      </c>
      <c r="C189" s="8">
        <v>86.592962596000007</v>
      </c>
      <c r="D189" s="46" t="str">
        <f t="shared" si="24"/>
        <v>N/A</v>
      </c>
      <c r="E189" s="8">
        <v>87.247855182999999</v>
      </c>
      <c r="F189" s="46" t="str">
        <f t="shared" si="25"/>
        <v>N/A</v>
      </c>
      <c r="G189" s="8">
        <v>85.624290259999995</v>
      </c>
      <c r="H189" s="46" t="str">
        <f t="shared" si="26"/>
        <v>N/A</v>
      </c>
      <c r="I189" s="12">
        <v>0.75629999999999997</v>
      </c>
      <c r="J189" s="12">
        <v>-1.86</v>
      </c>
      <c r="K189" s="47" t="s">
        <v>739</v>
      </c>
      <c r="L189" s="9" t="str">
        <f t="shared" si="27"/>
        <v>Yes</v>
      </c>
    </row>
    <row r="190" spans="1:12" x14ac:dyDescent="0.2">
      <c r="A190" s="53" t="s">
        <v>491</v>
      </c>
      <c r="B190" s="37" t="s">
        <v>213</v>
      </c>
      <c r="C190" s="8">
        <v>87.881470773999993</v>
      </c>
      <c r="D190" s="46" t="str">
        <f t="shared" si="24"/>
        <v>N/A</v>
      </c>
      <c r="E190" s="8">
        <v>88.452849439000005</v>
      </c>
      <c r="F190" s="46" t="str">
        <f t="shared" si="25"/>
        <v>N/A</v>
      </c>
      <c r="G190" s="8">
        <v>88.767222625000002</v>
      </c>
      <c r="H190" s="46" t="str">
        <f t="shared" si="26"/>
        <v>N/A</v>
      </c>
      <c r="I190" s="12">
        <v>0.6502</v>
      </c>
      <c r="J190" s="12">
        <v>0.35539999999999999</v>
      </c>
      <c r="K190" s="47" t="s">
        <v>739</v>
      </c>
      <c r="L190" s="9" t="str">
        <f t="shared" si="27"/>
        <v>Yes</v>
      </c>
    </row>
    <row r="191" spans="1:12" x14ac:dyDescent="0.2">
      <c r="A191" s="53" t="s">
        <v>492</v>
      </c>
      <c r="B191" s="37" t="s">
        <v>213</v>
      </c>
      <c r="C191" s="8">
        <v>90.332987372000005</v>
      </c>
      <c r="D191" s="46" t="str">
        <f t="shared" si="24"/>
        <v>N/A</v>
      </c>
      <c r="E191" s="8">
        <v>91.518244280000005</v>
      </c>
      <c r="F191" s="46" t="str">
        <f t="shared" si="25"/>
        <v>N/A</v>
      </c>
      <c r="G191" s="8">
        <v>91.658375617999994</v>
      </c>
      <c r="H191" s="46" t="str">
        <f t="shared" si="26"/>
        <v>N/A</v>
      </c>
      <c r="I191" s="12">
        <v>1.3120000000000001</v>
      </c>
      <c r="J191" s="12">
        <v>0.15310000000000001</v>
      </c>
      <c r="K191" s="47" t="s">
        <v>739</v>
      </c>
      <c r="L191" s="9" t="str">
        <f t="shared" si="27"/>
        <v>Yes</v>
      </c>
    </row>
    <row r="192" spans="1:12" x14ac:dyDescent="0.2">
      <c r="A192" s="53" t="s">
        <v>493</v>
      </c>
      <c r="B192" s="37" t="s">
        <v>213</v>
      </c>
      <c r="C192" s="8">
        <v>86.559341359000001</v>
      </c>
      <c r="D192" s="46" t="str">
        <f t="shared" si="24"/>
        <v>N/A</v>
      </c>
      <c r="E192" s="8">
        <v>87.322127260000002</v>
      </c>
      <c r="F192" s="46" t="str">
        <f t="shared" si="25"/>
        <v>N/A</v>
      </c>
      <c r="G192" s="8">
        <v>85.572528822999999</v>
      </c>
      <c r="H192" s="46" t="str">
        <f t="shared" si="26"/>
        <v>N/A</v>
      </c>
      <c r="I192" s="12">
        <v>0.88119999999999998</v>
      </c>
      <c r="J192" s="12">
        <v>-2</v>
      </c>
      <c r="K192" s="47" t="s">
        <v>739</v>
      </c>
      <c r="L192" s="9" t="str">
        <f t="shared" si="27"/>
        <v>Yes</v>
      </c>
    </row>
    <row r="193" spans="1:12" x14ac:dyDescent="0.2">
      <c r="A193" s="53" t="s">
        <v>494</v>
      </c>
      <c r="B193" s="37" t="s">
        <v>213</v>
      </c>
      <c r="C193" s="8">
        <v>81.868441508000004</v>
      </c>
      <c r="D193" s="46" t="str">
        <f t="shared" si="24"/>
        <v>N/A</v>
      </c>
      <c r="E193" s="8">
        <v>81.890172660000005</v>
      </c>
      <c r="F193" s="46" t="str">
        <f t="shared" si="25"/>
        <v>N/A</v>
      </c>
      <c r="G193" s="8">
        <v>79.462069842999995</v>
      </c>
      <c r="H193" s="46" t="str">
        <f t="shared" si="26"/>
        <v>N/A</v>
      </c>
      <c r="I193" s="12">
        <v>2.6499999999999999E-2</v>
      </c>
      <c r="J193" s="12">
        <v>-2.97</v>
      </c>
      <c r="K193" s="47" t="s">
        <v>739</v>
      </c>
      <c r="L193" s="9" t="str">
        <f t="shared" si="27"/>
        <v>Yes</v>
      </c>
    </row>
    <row r="194" spans="1:12" x14ac:dyDescent="0.2">
      <c r="A194" s="48" t="s">
        <v>1555</v>
      </c>
      <c r="B194" s="37" t="s">
        <v>213</v>
      </c>
      <c r="C194" s="38">
        <v>4.4809973501</v>
      </c>
      <c r="D194" s="46" t="str">
        <f t="shared" si="24"/>
        <v>N/A</v>
      </c>
      <c r="E194" s="38">
        <v>4.6798135756999999</v>
      </c>
      <c r="F194" s="46" t="str">
        <f t="shared" si="25"/>
        <v>N/A</v>
      </c>
      <c r="G194" s="38">
        <v>4.9095776000000004</v>
      </c>
      <c r="H194" s="46" t="str">
        <f t="shared" si="26"/>
        <v>N/A</v>
      </c>
      <c r="I194" s="12">
        <v>4.4370000000000003</v>
      </c>
      <c r="J194" s="12">
        <v>4.91</v>
      </c>
      <c r="K194" s="47" t="s">
        <v>739</v>
      </c>
      <c r="L194" s="9" t="str">
        <f t="shared" si="27"/>
        <v>Yes</v>
      </c>
    </row>
    <row r="195" spans="1:12" x14ac:dyDescent="0.2">
      <c r="A195" s="53" t="s">
        <v>1556</v>
      </c>
      <c r="B195" s="37" t="s">
        <v>213</v>
      </c>
      <c r="C195" s="38">
        <v>0.69168882529999998</v>
      </c>
      <c r="D195" s="46" t="str">
        <f t="shared" si="24"/>
        <v>N/A</v>
      </c>
      <c r="E195" s="38">
        <v>0.80382377390000004</v>
      </c>
      <c r="F195" s="46" t="str">
        <f t="shared" si="25"/>
        <v>N/A</v>
      </c>
      <c r="G195" s="38">
        <v>0.82150982419999996</v>
      </c>
      <c r="H195" s="46" t="str">
        <f t="shared" si="26"/>
        <v>N/A</v>
      </c>
      <c r="I195" s="12">
        <v>16.21</v>
      </c>
      <c r="J195" s="12">
        <v>2.2000000000000002</v>
      </c>
      <c r="K195" s="47" t="s">
        <v>739</v>
      </c>
      <c r="L195" s="9" t="str">
        <f t="shared" si="27"/>
        <v>Yes</v>
      </c>
    </row>
    <row r="196" spans="1:12" x14ac:dyDescent="0.2">
      <c r="A196" s="53" t="s">
        <v>1557</v>
      </c>
      <c r="B196" s="37" t="s">
        <v>213</v>
      </c>
      <c r="C196" s="38">
        <v>8.3711949903999994</v>
      </c>
      <c r="D196" s="46" t="str">
        <f t="shared" si="24"/>
        <v>N/A</v>
      </c>
      <c r="E196" s="38">
        <v>8.5635504641000004</v>
      </c>
      <c r="F196" s="46" t="str">
        <f t="shared" si="25"/>
        <v>N/A</v>
      </c>
      <c r="G196" s="38">
        <v>8.4846889347999994</v>
      </c>
      <c r="H196" s="46" t="str">
        <f t="shared" si="26"/>
        <v>N/A</v>
      </c>
      <c r="I196" s="12">
        <v>2.298</v>
      </c>
      <c r="J196" s="12">
        <v>-0.92100000000000004</v>
      </c>
      <c r="K196" s="47" t="s">
        <v>739</v>
      </c>
      <c r="L196" s="9" t="str">
        <f t="shared" si="27"/>
        <v>Yes</v>
      </c>
    </row>
    <row r="197" spans="1:12" x14ac:dyDescent="0.2">
      <c r="A197" s="53" t="s">
        <v>1558</v>
      </c>
      <c r="B197" s="37" t="s">
        <v>213</v>
      </c>
      <c r="C197" s="38">
        <v>4.4397525266000004</v>
      </c>
      <c r="D197" s="46" t="str">
        <f t="shared" si="24"/>
        <v>N/A</v>
      </c>
      <c r="E197" s="38">
        <v>4.6379878274999999</v>
      </c>
      <c r="F197" s="46" t="str">
        <f t="shared" si="25"/>
        <v>N/A</v>
      </c>
      <c r="G197" s="38">
        <v>5.1529716344000001</v>
      </c>
      <c r="H197" s="46" t="str">
        <f t="shared" si="26"/>
        <v>N/A</v>
      </c>
      <c r="I197" s="12">
        <v>4.4649999999999999</v>
      </c>
      <c r="J197" s="12">
        <v>11.1</v>
      </c>
      <c r="K197" s="47" t="s">
        <v>739</v>
      </c>
      <c r="L197" s="9" t="str">
        <f t="shared" si="27"/>
        <v>Yes</v>
      </c>
    </row>
    <row r="198" spans="1:12" x14ac:dyDescent="0.2">
      <c r="A198" s="53" t="s">
        <v>1559</v>
      </c>
      <c r="B198" s="37" t="s">
        <v>213</v>
      </c>
      <c r="C198" s="38">
        <v>3.3238640480999999</v>
      </c>
      <c r="D198" s="46" t="str">
        <f t="shared" si="24"/>
        <v>N/A</v>
      </c>
      <c r="E198" s="38">
        <v>3.410647628</v>
      </c>
      <c r="F198" s="46" t="str">
        <f t="shared" si="25"/>
        <v>N/A</v>
      </c>
      <c r="G198" s="38">
        <v>3.5971075125</v>
      </c>
      <c r="H198" s="46" t="str">
        <f t="shared" si="26"/>
        <v>N/A</v>
      </c>
      <c r="I198" s="12">
        <v>2.6110000000000002</v>
      </c>
      <c r="J198" s="12">
        <v>5.4669999999999996</v>
      </c>
      <c r="K198" s="47" t="s">
        <v>739</v>
      </c>
      <c r="L198" s="9" t="str">
        <f t="shared" si="27"/>
        <v>Yes</v>
      </c>
    </row>
    <row r="199" spans="1:12" x14ac:dyDescent="0.2">
      <c r="A199" s="48" t="s">
        <v>1560</v>
      </c>
      <c r="B199" s="37" t="s">
        <v>213</v>
      </c>
      <c r="C199" s="38">
        <v>209.39196638999999</v>
      </c>
      <c r="D199" s="46" t="str">
        <f t="shared" si="24"/>
        <v>N/A</v>
      </c>
      <c r="E199" s="38">
        <v>208.70450647000001</v>
      </c>
      <c r="F199" s="46" t="str">
        <f t="shared" si="25"/>
        <v>N/A</v>
      </c>
      <c r="G199" s="38">
        <v>206.91057197999999</v>
      </c>
      <c r="H199" s="46" t="str">
        <f t="shared" si="26"/>
        <v>N/A</v>
      </c>
      <c r="I199" s="12">
        <v>-0.32800000000000001</v>
      </c>
      <c r="J199" s="12">
        <v>-0.86</v>
      </c>
      <c r="K199" s="47" t="s">
        <v>739</v>
      </c>
      <c r="L199" s="9" t="str">
        <f t="shared" si="27"/>
        <v>Yes</v>
      </c>
    </row>
    <row r="200" spans="1:12" x14ac:dyDescent="0.2">
      <c r="A200" s="53" t="s">
        <v>1561</v>
      </c>
      <c r="B200" s="37" t="s">
        <v>213</v>
      </c>
      <c r="C200" s="38">
        <v>235.99395251000001</v>
      </c>
      <c r="D200" s="46" t="str">
        <f t="shared" si="24"/>
        <v>N/A</v>
      </c>
      <c r="E200" s="38">
        <v>234.35963852</v>
      </c>
      <c r="F200" s="46" t="str">
        <f t="shared" si="25"/>
        <v>N/A</v>
      </c>
      <c r="G200" s="38">
        <v>231.40924515</v>
      </c>
      <c r="H200" s="46" t="str">
        <f t="shared" si="26"/>
        <v>N/A</v>
      </c>
      <c r="I200" s="12">
        <v>-0.69299999999999995</v>
      </c>
      <c r="J200" s="12">
        <v>-1.26</v>
      </c>
      <c r="K200" s="47" t="s">
        <v>739</v>
      </c>
      <c r="L200" s="9" t="str">
        <f t="shared" si="27"/>
        <v>Yes</v>
      </c>
    </row>
    <row r="201" spans="1:12" x14ac:dyDescent="0.2">
      <c r="A201" s="53" t="s">
        <v>1562</v>
      </c>
      <c r="B201" s="37" t="s">
        <v>213</v>
      </c>
      <c r="C201" s="38">
        <v>229.87764559999999</v>
      </c>
      <c r="D201" s="46" t="str">
        <f t="shared" si="24"/>
        <v>N/A</v>
      </c>
      <c r="E201" s="38">
        <v>231.73155929000001</v>
      </c>
      <c r="F201" s="46" t="str">
        <f t="shared" si="25"/>
        <v>N/A</v>
      </c>
      <c r="G201" s="38">
        <v>232.0738557</v>
      </c>
      <c r="H201" s="46" t="str">
        <f t="shared" si="26"/>
        <v>N/A</v>
      </c>
      <c r="I201" s="12">
        <v>0.80649999999999999</v>
      </c>
      <c r="J201" s="12">
        <v>0.1477</v>
      </c>
      <c r="K201" s="47" t="s">
        <v>739</v>
      </c>
      <c r="L201" s="9" t="str">
        <f t="shared" si="27"/>
        <v>Yes</v>
      </c>
    </row>
    <row r="202" spans="1:12" x14ac:dyDescent="0.2">
      <c r="A202" s="53" t="s">
        <v>1563</v>
      </c>
      <c r="B202" s="37" t="s">
        <v>213</v>
      </c>
      <c r="C202" s="38">
        <v>62.956627155</v>
      </c>
      <c r="D202" s="46" t="str">
        <f t="shared" si="24"/>
        <v>N/A</v>
      </c>
      <c r="E202" s="38">
        <v>51.914021927</v>
      </c>
      <c r="F202" s="46" t="str">
        <f t="shared" si="25"/>
        <v>N/A</v>
      </c>
      <c r="G202" s="38">
        <v>47.081626595000003</v>
      </c>
      <c r="H202" s="46" t="str">
        <f t="shared" si="26"/>
        <v>N/A</v>
      </c>
      <c r="I202" s="12">
        <v>-17.5</v>
      </c>
      <c r="J202" s="12">
        <v>-9.31</v>
      </c>
      <c r="K202" s="47" t="s">
        <v>739</v>
      </c>
      <c r="L202" s="9" t="str">
        <f t="shared" si="27"/>
        <v>Yes</v>
      </c>
    </row>
    <row r="203" spans="1:12" x14ac:dyDescent="0.2">
      <c r="A203" s="53" t="s">
        <v>1564</v>
      </c>
      <c r="B203" s="37" t="s">
        <v>213</v>
      </c>
      <c r="C203" s="38">
        <v>62.021276596</v>
      </c>
      <c r="D203" s="46" t="str">
        <f t="shared" si="24"/>
        <v>N/A</v>
      </c>
      <c r="E203" s="38">
        <v>45.829787234000001</v>
      </c>
      <c r="F203" s="46" t="str">
        <f t="shared" si="25"/>
        <v>N/A</v>
      </c>
      <c r="G203" s="38">
        <v>47.95</v>
      </c>
      <c r="H203" s="46" t="str">
        <f t="shared" si="26"/>
        <v>N/A</v>
      </c>
      <c r="I203" s="12">
        <v>-26.1</v>
      </c>
      <c r="J203" s="12">
        <v>4.6260000000000003</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20</v>
      </c>
      <c r="J204" s="12">
        <v>33.33</v>
      </c>
      <c r="K204" s="14" t="s">
        <v>213</v>
      </c>
      <c r="L204" s="9" t="str">
        <f t="shared" ref="L204:L214" si="31">IF(J204="Div by 0", "N/A", IF(K204="N/A","N/A", IF(J204&gt;VALUE(MID(K204,1,2)), "No", IF(J204&lt;-1*VALUE(MID(K204,1,2)), "No", "Yes"))))</f>
        <v>N/A</v>
      </c>
    </row>
    <row r="205" spans="1:12" x14ac:dyDescent="0.2">
      <c r="A205" s="48" t="s">
        <v>128</v>
      </c>
      <c r="B205" s="37" t="s">
        <v>213</v>
      </c>
      <c r="C205" s="38">
        <v>18</v>
      </c>
      <c r="D205" s="46" t="str">
        <f t="shared" si="28"/>
        <v>N/A</v>
      </c>
      <c r="E205" s="38">
        <v>31</v>
      </c>
      <c r="F205" s="46" t="str">
        <f t="shared" si="29"/>
        <v>N/A</v>
      </c>
      <c r="G205" s="38">
        <v>38</v>
      </c>
      <c r="H205" s="46" t="str">
        <f t="shared" si="30"/>
        <v>N/A</v>
      </c>
      <c r="I205" s="12">
        <v>72.22</v>
      </c>
      <c r="J205" s="12">
        <v>22.58</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17</v>
      </c>
      <c r="H206" s="46" t="str">
        <f t="shared" si="30"/>
        <v>N/A</v>
      </c>
      <c r="I206" s="12">
        <v>-20</v>
      </c>
      <c r="J206" s="12">
        <v>325</v>
      </c>
      <c r="K206" s="14" t="s">
        <v>213</v>
      </c>
      <c r="L206" s="9" t="str">
        <f t="shared" si="31"/>
        <v>N/A</v>
      </c>
    </row>
    <row r="207" spans="1:12" ht="25.5" x14ac:dyDescent="0.2">
      <c r="A207" s="48" t="s">
        <v>1565</v>
      </c>
      <c r="B207" s="37" t="s">
        <v>213</v>
      </c>
      <c r="C207" s="38">
        <v>0</v>
      </c>
      <c r="D207" s="46" t="str">
        <f t="shared" si="28"/>
        <v>N/A</v>
      </c>
      <c r="E207" s="38">
        <v>0</v>
      </c>
      <c r="F207" s="46" t="str">
        <f t="shared" si="29"/>
        <v>N/A</v>
      </c>
      <c r="G207" s="38">
        <v>49</v>
      </c>
      <c r="H207" s="46" t="str">
        <f t="shared" si="30"/>
        <v>N/A</v>
      </c>
      <c r="I207" s="12" t="s">
        <v>1747</v>
      </c>
      <c r="J207" s="12" t="s">
        <v>1747</v>
      </c>
      <c r="K207" s="14" t="s">
        <v>213</v>
      </c>
      <c r="L207" s="9" t="str">
        <f t="shared" si="31"/>
        <v>N/A</v>
      </c>
    </row>
    <row r="208" spans="1:12" x14ac:dyDescent="0.2">
      <c r="A208" s="48" t="s">
        <v>1613</v>
      </c>
      <c r="B208" s="37" t="s">
        <v>213</v>
      </c>
      <c r="C208" s="38">
        <v>37</v>
      </c>
      <c r="D208" s="46" t="str">
        <f t="shared" si="28"/>
        <v>N/A</v>
      </c>
      <c r="E208" s="38">
        <v>33</v>
      </c>
      <c r="F208" s="46" t="str">
        <f t="shared" si="29"/>
        <v>N/A</v>
      </c>
      <c r="G208" s="38">
        <v>37</v>
      </c>
      <c r="H208" s="46" t="str">
        <f t="shared" si="30"/>
        <v>N/A</v>
      </c>
      <c r="I208" s="12">
        <v>-10.8</v>
      </c>
      <c r="J208" s="12">
        <v>12.12</v>
      </c>
      <c r="K208" s="14" t="s">
        <v>213</v>
      </c>
      <c r="L208" s="9" t="str">
        <f t="shared" si="31"/>
        <v>N/A</v>
      </c>
    </row>
    <row r="209" spans="1:12" x14ac:dyDescent="0.2">
      <c r="A209" s="48" t="s">
        <v>1614</v>
      </c>
      <c r="B209" s="37" t="s">
        <v>213</v>
      </c>
      <c r="C209" s="38">
        <v>55</v>
      </c>
      <c r="D209" s="46" t="str">
        <f t="shared" si="28"/>
        <v>N/A</v>
      </c>
      <c r="E209" s="38">
        <v>52</v>
      </c>
      <c r="F209" s="46" t="str">
        <f t="shared" si="29"/>
        <v>N/A</v>
      </c>
      <c r="G209" s="38">
        <v>44</v>
      </c>
      <c r="H209" s="46" t="str">
        <f t="shared" si="30"/>
        <v>N/A</v>
      </c>
      <c r="I209" s="12">
        <v>-5.45</v>
      </c>
      <c r="J209" s="12">
        <v>-15.4</v>
      </c>
      <c r="K209" s="14" t="s">
        <v>213</v>
      </c>
      <c r="L209" s="9" t="str">
        <f t="shared" si="31"/>
        <v>N/A</v>
      </c>
    </row>
    <row r="210" spans="1:12" x14ac:dyDescent="0.2">
      <c r="A210" s="48" t="s">
        <v>125</v>
      </c>
      <c r="B210" s="37" t="s">
        <v>213</v>
      </c>
      <c r="C210" s="49">
        <v>10412929</v>
      </c>
      <c r="D210" s="46" t="str">
        <f t="shared" si="28"/>
        <v>N/A</v>
      </c>
      <c r="E210" s="49">
        <v>3901425</v>
      </c>
      <c r="F210" s="46" t="str">
        <f t="shared" si="29"/>
        <v>N/A</v>
      </c>
      <c r="G210" s="49">
        <v>2799683</v>
      </c>
      <c r="H210" s="46" t="str">
        <f t="shared" si="30"/>
        <v>N/A</v>
      </c>
      <c r="I210" s="12">
        <v>-62.5</v>
      </c>
      <c r="J210" s="12">
        <v>-28.2</v>
      </c>
      <c r="K210" s="14" t="s">
        <v>213</v>
      </c>
      <c r="L210" s="9" t="str">
        <f t="shared" si="31"/>
        <v>N/A</v>
      </c>
    </row>
    <row r="211" spans="1:12" x14ac:dyDescent="0.2">
      <c r="A211" s="48" t="s">
        <v>1615</v>
      </c>
      <c r="B211" s="37" t="s">
        <v>213</v>
      </c>
      <c r="C211" s="49">
        <v>873163</v>
      </c>
      <c r="D211" s="46" t="str">
        <f t="shared" si="28"/>
        <v>N/A</v>
      </c>
      <c r="E211" s="49">
        <v>1146026</v>
      </c>
      <c r="F211" s="46" t="str">
        <f t="shared" si="29"/>
        <v>N/A</v>
      </c>
      <c r="G211" s="49">
        <v>1255686</v>
      </c>
      <c r="H211" s="46" t="str">
        <f t="shared" si="30"/>
        <v>N/A</v>
      </c>
      <c r="I211" s="12">
        <v>31.25</v>
      </c>
      <c r="J211" s="12">
        <v>9.5690000000000008</v>
      </c>
      <c r="K211" s="14" t="s">
        <v>213</v>
      </c>
      <c r="L211" s="9" t="str">
        <f t="shared" si="31"/>
        <v>N/A</v>
      </c>
    </row>
    <row r="212" spans="1:12" x14ac:dyDescent="0.2">
      <c r="A212" s="48" t="s">
        <v>1566</v>
      </c>
      <c r="B212" s="37" t="s">
        <v>213</v>
      </c>
      <c r="C212" s="49">
        <v>191625</v>
      </c>
      <c r="D212" s="46" t="str">
        <f t="shared" si="28"/>
        <v>N/A</v>
      </c>
      <c r="E212" s="49">
        <v>191625</v>
      </c>
      <c r="F212" s="46" t="str">
        <f t="shared" si="29"/>
        <v>N/A</v>
      </c>
      <c r="G212" s="49">
        <v>201485</v>
      </c>
      <c r="H212" s="46" t="str">
        <f t="shared" si="30"/>
        <v>N/A</v>
      </c>
      <c r="I212" s="12">
        <v>0</v>
      </c>
      <c r="J212" s="12">
        <v>5.1449999999999996</v>
      </c>
      <c r="K212" s="14" t="s">
        <v>213</v>
      </c>
      <c r="L212" s="9" t="str">
        <f t="shared" si="31"/>
        <v>N/A</v>
      </c>
    </row>
    <row r="213" spans="1:12" x14ac:dyDescent="0.2">
      <c r="A213" s="48" t="s">
        <v>1616</v>
      </c>
      <c r="B213" s="37" t="s">
        <v>213</v>
      </c>
      <c r="C213" s="49">
        <v>10412594</v>
      </c>
      <c r="D213" s="46" t="str">
        <f t="shared" si="28"/>
        <v>N/A</v>
      </c>
      <c r="E213" s="49">
        <v>3900578</v>
      </c>
      <c r="F213" s="46" t="str">
        <f t="shared" si="29"/>
        <v>N/A</v>
      </c>
      <c r="G213" s="49">
        <v>2789369</v>
      </c>
      <c r="H213" s="46" t="str">
        <f t="shared" si="30"/>
        <v>N/A</v>
      </c>
      <c r="I213" s="12">
        <v>-62.5</v>
      </c>
      <c r="J213" s="12">
        <v>-28.5</v>
      </c>
      <c r="K213" s="14" t="s">
        <v>213</v>
      </c>
      <c r="L213" s="9" t="str">
        <f t="shared" si="31"/>
        <v>N/A</v>
      </c>
    </row>
    <row r="214" spans="1:12" x14ac:dyDescent="0.2">
      <c r="A214" s="53" t="s">
        <v>1617</v>
      </c>
      <c r="B214" s="37" t="s">
        <v>213</v>
      </c>
      <c r="C214" s="49">
        <v>369668</v>
      </c>
      <c r="D214" s="46" t="str">
        <f t="shared" si="28"/>
        <v>N/A</v>
      </c>
      <c r="E214" s="49">
        <v>364190</v>
      </c>
      <c r="F214" s="46" t="str">
        <f t="shared" si="29"/>
        <v>N/A</v>
      </c>
      <c r="G214" s="49">
        <v>372471</v>
      </c>
      <c r="H214" s="46" t="str">
        <f t="shared" si="30"/>
        <v>N/A</v>
      </c>
      <c r="I214" s="12">
        <v>-1.48</v>
      </c>
      <c r="J214" s="12">
        <v>2.274</v>
      </c>
      <c r="K214" s="14" t="s">
        <v>213</v>
      </c>
      <c r="L214" s="9" t="str">
        <f t="shared" si="31"/>
        <v>N/A</v>
      </c>
    </row>
    <row r="215" spans="1:12" ht="25.5" x14ac:dyDescent="0.2">
      <c r="A215" s="48" t="s">
        <v>1380</v>
      </c>
      <c r="B215" s="37" t="s">
        <v>213</v>
      </c>
      <c r="C215" s="49">
        <v>15486395</v>
      </c>
      <c r="D215" s="46" t="str">
        <f t="shared" ref="D215:D229" si="32">IF($B215="N/A","N/A",IF(C215&gt;10,"No",IF(C215&lt;-10,"No","Yes")))</f>
        <v>N/A</v>
      </c>
      <c r="E215" s="49">
        <v>14389625</v>
      </c>
      <c r="F215" s="46" t="str">
        <f t="shared" ref="F215:F229" si="33">IF($B215="N/A","N/A",IF(E215&gt;10,"No",IF(E215&lt;-10,"No","Yes")))</f>
        <v>N/A</v>
      </c>
      <c r="G215" s="49">
        <v>15190241</v>
      </c>
      <c r="H215" s="46" t="str">
        <f t="shared" ref="H215:H229" si="34">IF($B215="N/A","N/A",IF(G215&gt;10,"No",IF(G215&lt;-10,"No","Yes")))</f>
        <v>N/A</v>
      </c>
      <c r="I215" s="12">
        <v>-7.08</v>
      </c>
      <c r="J215" s="12">
        <v>5.5640000000000001</v>
      </c>
      <c r="K215" s="47" t="s">
        <v>739</v>
      </c>
      <c r="L215" s="9" t="str">
        <f t="shared" ref="L215:L229" si="35">IF(J215="Div by 0", "N/A", IF(K215="N/A","N/A", IF(J215&gt;VALUE(MID(K215,1,2)), "No", IF(J215&lt;-1*VALUE(MID(K215,1,2)), "No", "Yes"))))</f>
        <v>Yes</v>
      </c>
    </row>
    <row r="216" spans="1:12" x14ac:dyDescent="0.2">
      <c r="A216" s="48" t="s">
        <v>649</v>
      </c>
      <c r="B216" s="37" t="s">
        <v>213</v>
      </c>
      <c r="C216" s="38">
        <v>58848</v>
      </c>
      <c r="D216" s="46" t="str">
        <f t="shared" si="32"/>
        <v>N/A</v>
      </c>
      <c r="E216" s="38">
        <v>57914</v>
      </c>
      <c r="F216" s="46" t="str">
        <f t="shared" si="33"/>
        <v>N/A</v>
      </c>
      <c r="G216" s="38">
        <v>61090</v>
      </c>
      <c r="H216" s="46" t="str">
        <f t="shared" si="34"/>
        <v>N/A</v>
      </c>
      <c r="I216" s="12">
        <v>-1.59</v>
      </c>
      <c r="J216" s="12">
        <v>5.484</v>
      </c>
      <c r="K216" s="47" t="s">
        <v>739</v>
      </c>
      <c r="L216" s="9" t="str">
        <f t="shared" si="35"/>
        <v>Yes</v>
      </c>
    </row>
    <row r="217" spans="1:12" ht="25.5" x14ac:dyDescent="0.2">
      <c r="A217" s="48" t="s">
        <v>1381</v>
      </c>
      <c r="B217" s="37" t="s">
        <v>213</v>
      </c>
      <c r="C217" s="49">
        <v>263.15924075999999</v>
      </c>
      <c r="D217" s="46" t="str">
        <f t="shared" si="32"/>
        <v>N/A</v>
      </c>
      <c r="E217" s="49">
        <v>248.46539697</v>
      </c>
      <c r="F217" s="46" t="str">
        <f t="shared" si="33"/>
        <v>N/A</v>
      </c>
      <c r="G217" s="49">
        <v>248.65347847000001</v>
      </c>
      <c r="H217" s="46" t="str">
        <f t="shared" si="34"/>
        <v>N/A</v>
      </c>
      <c r="I217" s="12">
        <v>-5.58</v>
      </c>
      <c r="J217" s="12">
        <v>7.5700000000000003E-2</v>
      </c>
      <c r="K217" s="47" t="s">
        <v>739</v>
      </c>
      <c r="L217" s="9" t="str">
        <f t="shared" si="35"/>
        <v>Yes</v>
      </c>
    </row>
    <row r="218" spans="1:12" ht="25.5" x14ac:dyDescent="0.2">
      <c r="A218" s="48" t="s">
        <v>1382</v>
      </c>
      <c r="B218" s="37" t="s">
        <v>213</v>
      </c>
      <c r="C218" s="49">
        <v>4541924</v>
      </c>
      <c r="D218" s="46" t="str">
        <f t="shared" si="32"/>
        <v>N/A</v>
      </c>
      <c r="E218" s="49">
        <v>5322123</v>
      </c>
      <c r="F218" s="46" t="str">
        <f t="shared" si="33"/>
        <v>N/A</v>
      </c>
      <c r="G218" s="49">
        <v>5344121</v>
      </c>
      <c r="H218" s="46" t="str">
        <f t="shared" si="34"/>
        <v>N/A</v>
      </c>
      <c r="I218" s="12">
        <v>17.18</v>
      </c>
      <c r="J218" s="12">
        <v>0.4133</v>
      </c>
      <c r="K218" s="47" t="s">
        <v>739</v>
      </c>
      <c r="L218" s="9" t="str">
        <f t="shared" si="35"/>
        <v>Yes</v>
      </c>
    </row>
    <row r="219" spans="1:12" x14ac:dyDescent="0.2">
      <c r="A219" s="48" t="s">
        <v>516</v>
      </c>
      <c r="B219" s="37" t="s">
        <v>213</v>
      </c>
      <c r="C219" s="38">
        <v>16100</v>
      </c>
      <c r="D219" s="46" t="str">
        <f t="shared" si="32"/>
        <v>N/A</v>
      </c>
      <c r="E219" s="38">
        <v>18617</v>
      </c>
      <c r="F219" s="46" t="str">
        <f t="shared" si="33"/>
        <v>N/A</v>
      </c>
      <c r="G219" s="38">
        <v>19906</v>
      </c>
      <c r="H219" s="46" t="str">
        <f t="shared" si="34"/>
        <v>N/A</v>
      </c>
      <c r="I219" s="12">
        <v>15.63</v>
      </c>
      <c r="J219" s="12">
        <v>6.9240000000000004</v>
      </c>
      <c r="K219" s="47" t="s">
        <v>739</v>
      </c>
      <c r="L219" s="9" t="str">
        <f t="shared" si="35"/>
        <v>Yes</v>
      </c>
    </row>
    <row r="220" spans="1:12" ht="25.5" x14ac:dyDescent="0.2">
      <c r="A220" s="48" t="s">
        <v>1383</v>
      </c>
      <c r="B220" s="37" t="s">
        <v>213</v>
      </c>
      <c r="C220" s="49">
        <v>282.10708075000002</v>
      </c>
      <c r="D220" s="46" t="str">
        <f t="shared" si="32"/>
        <v>N/A</v>
      </c>
      <c r="E220" s="49">
        <v>285.87436214000002</v>
      </c>
      <c r="F220" s="46" t="str">
        <f t="shared" si="33"/>
        <v>N/A</v>
      </c>
      <c r="G220" s="49">
        <v>268.46784889000003</v>
      </c>
      <c r="H220" s="46" t="str">
        <f t="shared" si="34"/>
        <v>N/A</v>
      </c>
      <c r="I220" s="12">
        <v>1.335</v>
      </c>
      <c r="J220" s="12">
        <v>-6.09</v>
      </c>
      <c r="K220" s="47" t="s">
        <v>739</v>
      </c>
      <c r="L220" s="9" t="str">
        <f t="shared" si="35"/>
        <v>Yes</v>
      </c>
    </row>
    <row r="221" spans="1:12" ht="25.5" x14ac:dyDescent="0.2">
      <c r="A221" s="48" t="s">
        <v>1384</v>
      </c>
      <c r="B221" s="37" t="s">
        <v>213</v>
      </c>
      <c r="C221" s="49">
        <v>11527865</v>
      </c>
      <c r="D221" s="46" t="str">
        <f t="shared" si="32"/>
        <v>N/A</v>
      </c>
      <c r="E221" s="49">
        <v>23859948</v>
      </c>
      <c r="F221" s="46" t="str">
        <f t="shared" si="33"/>
        <v>N/A</v>
      </c>
      <c r="G221" s="49">
        <v>25168286</v>
      </c>
      <c r="H221" s="46" t="str">
        <f t="shared" si="34"/>
        <v>N/A</v>
      </c>
      <c r="I221" s="12">
        <v>107</v>
      </c>
      <c r="J221" s="12">
        <v>5.4829999999999997</v>
      </c>
      <c r="K221" s="47" t="s">
        <v>739</v>
      </c>
      <c r="L221" s="9" t="str">
        <f t="shared" si="35"/>
        <v>Yes</v>
      </c>
    </row>
    <row r="222" spans="1:12" x14ac:dyDescent="0.2">
      <c r="A222" s="48" t="s">
        <v>517</v>
      </c>
      <c r="B222" s="37" t="s">
        <v>213</v>
      </c>
      <c r="C222" s="38">
        <v>33356</v>
      </c>
      <c r="D222" s="46" t="str">
        <f t="shared" si="32"/>
        <v>N/A</v>
      </c>
      <c r="E222" s="38">
        <v>44329</v>
      </c>
      <c r="F222" s="46" t="str">
        <f t="shared" si="33"/>
        <v>N/A</v>
      </c>
      <c r="G222" s="38">
        <v>48010</v>
      </c>
      <c r="H222" s="46" t="str">
        <f t="shared" si="34"/>
        <v>N/A</v>
      </c>
      <c r="I222" s="12">
        <v>32.9</v>
      </c>
      <c r="J222" s="12">
        <v>8.3040000000000003</v>
      </c>
      <c r="K222" s="47" t="s">
        <v>739</v>
      </c>
      <c r="L222" s="9" t="str">
        <f t="shared" si="35"/>
        <v>Yes</v>
      </c>
    </row>
    <row r="223" spans="1:12" ht="25.5" x14ac:dyDescent="0.2">
      <c r="A223" s="48" t="s">
        <v>1385</v>
      </c>
      <c r="B223" s="37" t="s">
        <v>213</v>
      </c>
      <c r="C223" s="49">
        <v>345.60094135999998</v>
      </c>
      <c r="D223" s="46" t="str">
        <f t="shared" si="32"/>
        <v>N/A</v>
      </c>
      <c r="E223" s="49">
        <v>538.24692639</v>
      </c>
      <c r="F223" s="46" t="str">
        <f t="shared" si="33"/>
        <v>N/A</v>
      </c>
      <c r="G223" s="49">
        <v>524.23007706999999</v>
      </c>
      <c r="H223" s="46" t="str">
        <f t="shared" si="34"/>
        <v>N/A</v>
      </c>
      <c r="I223" s="12">
        <v>55.74</v>
      </c>
      <c r="J223" s="12">
        <v>-2.6</v>
      </c>
      <c r="K223" s="47" t="s">
        <v>739</v>
      </c>
      <c r="L223" s="9" t="str">
        <f t="shared" si="35"/>
        <v>Yes</v>
      </c>
    </row>
    <row r="224" spans="1:12" ht="25.5" x14ac:dyDescent="0.2">
      <c r="A224" s="48" t="s">
        <v>1386</v>
      </c>
      <c r="B224" s="37" t="s">
        <v>213</v>
      </c>
      <c r="C224" s="49">
        <v>52234927</v>
      </c>
      <c r="D224" s="46" t="str">
        <f t="shared" si="32"/>
        <v>N/A</v>
      </c>
      <c r="E224" s="49">
        <v>56815482</v>
      </c>
      <c r="F224" s="46" t="str">
        <f t="shared" si="33"/>
        <v>N/A</v>
      </c>
      <c r="G224" s="49">
        <v>58635079</v>
      </c>
      <c r="H224" s="46" t="str">
        <f t="shared" si="34"/>
        <v>N/A</v>
      </c>
      <c r="I224" s="12">
        <v>8.7690000000000001</v>
      </c>
      <c r="J224" s="12">
        <v>3.2029999999999998</v>
      </c>
      <c r="K224" s="47" t="s">
        <v>739</v>
      </c>
      <c r="L224" s="9" t="str">
        <f t="shared" si="35"/>
        <v>Yes</v>
      </c>
    </row>
    <row r="225" spans="1:12" x14ac:dyDescent="0.2">
      <c r="A225" s="48" t="s">
        <v>518</v>
      </c>
      <c r="B225" s="37" t="s">
        <v>213</v>
      </c>
      <c r="C225" s="38">
        <v>51580</v>
      </c>
      <c r="D225" s="46" t="str">
        <f t="shared" si="32"/>
        <v>N/A</v>
      </c>
      <c r="E225" s="38">
        <v>52193</v>
      </c>
      <c r="F225" s="46" t="str">
        <f t="shared" si="33"/>
        <v>N/A</v>
      </c>
      <c r="G225" s="38">
        <v>53352</v>
      </c>
      <c r="H225" s="46" t="str">
        <f t="shared" si="34"/>
        <v>N/A</v>
      </c>
      <c r="I225" s="12">
        <v>1.1879999999999999</v>
      </c>
      <c r="J225" s="12">
        <v>2.2210000000000001</v>
      </c>
      <c r="K225" s="47" t="s">
        <v>739</v>
      </c>
      <c r="L225" s="9" t="str">
        <f t="shared" si="35"/>
        <v>Yes</v>
      </c>
    </row>
    <row r="226" spans="1:12" ht="25.5" x14ac:dyDescent="0.2">
      <c r="A226" s="48" t="s">
        <v>1387</v>
      </c>
      <c r="B226" s="37" t="s">
        <v>213</v>
      </c>
      <c r="C226" s="49">
        <v>1012.6973052</v>
      </c>
      <c r="D226" s="46" t="str">
        <f t="shared" si="32"/>
        <v>N/A</v>
      </c>
      <c r="E226" s="49">
        <v>1088.5651716</v>
      </c>
      <c r="F226" s="46" t="str">
        <f t="shared" si="33"/>
        <v>N/A</v>
      </c>
      <c r="G226" s="49">
        <v>1099.0230732</v>
      </c>
      <c r="H226" s="46" t="str">
        <f t="shared" si="34"/>
        <v>N/A</v>
      </c>
      <c r="I226" s="12">
        <v>7.492</v>
      </c>
      <c r="J226" s="12">
        <v>0.9607</v>
      </c>
      <c r="K226" s="47" t="s">
        <v>739</v>
      </c>
      <c r="L226" s="9" t="str">
        <f t="shared" si="35"/>
        <v>Yes</v>
      </c>
    </row>
    <row r="227" spans="1:12" ht="25.5" x14ac:dyDescent="0.2">
      <c r="A227" s="48" t="s">
        <v>1388</v>
      </c>
      <c r="B227" s="37" t="s">
        <v>213</v>
      </c>
      <c r="C227" s="49">
        <v>479892985</v>
      </c>
      <c r="D227" s="46" t="str">
        <f t="shared" si="32"/>
        <v>N/A</v>
      </c>
      <c r="E227" s="49">
        <v>462942420</v>
      </c>
      <c r="F227" s="46" t="str">
        <f t="shared" si="33"/>
        <v>N/A</v>
      </c>
      <c r="G227" s="49">
        <v>446030615</v>
      </c>
      <c r="H227" s="46" t="str">
        <f t="shared" si="34"/>
        <v>N/A</v>
      </c>
      <c r="I227" s="12">
        <v>-3.53</v>
      </c>
      <c r="J227" s="12">
        <v>-3.65</v>
      </c>
      <c r="K227" s="47" t="s">
        <v>739</v>
      </c>
      <c r="L227" s="9" t="str">
        <f t="shared" si="35"/>
        <v>Yes</v>
      </c>
    </row>
    <row r="228" spans="1:12" ht="25.5" x14ac:dyDescent="0.2">
      <c r="A228" s="48" t="s">
        <v>519</v>
      </c>
      <c r="B228" s="37" t="s">
        <v>213</v>
      </c>
      <c r="C228" s="38">
        <v>28984</v>
      </c>
      <c r="D228" s="46" t="str">
        <f t="shared" si="32"/>
        <v>N/A</v>
      </c>
      <c r="E228" s="38">
        <v>27191</v>
      </c>
      <c r="F228" s="46" t="str">
        <f t="shared" si="33"/>
        <v>N/A</v>
      </c>
      <c r="G228" s="38">
        <v>26151</v>
      </c>
      <c r="H228" s="46" t="str">
        <f t="shared" si="34"/>
        <v>N/A</v>
      </c>
      <c r="I228" s="12">
        <v>-6.19</v>
      </c>
      <c r="J228" s="12">
        <v>-3.82</v>
      </c>
      <c r="K228" s="47" t="s">
        <v>739</v>
      </c>
      <c r="L228" s="9" t="str">
        <f t="shared" si="35"/>
        <v>Yes</v>
      </c>
    </row>
    <row r="229" spans="1:12" ht="25.5" x14ac:dyDescent="0.2">
      <c r="A229" s="48" t="s">
        <v>1389</v>
      </c>
      <c r="B229" s="37" t="s">
        <v>213</v>
      </c>
      <c r="C229" s="49">
        <v>16557.168955000001</v>
      </c>
      <c r="D229" s="46" t="str">
        <f t="shared" si="32"/>
        <v>N/A</v>
      </c>
      <c r="E229" s="49">
        <v>17025.575374</v>
      </c>
      <c r="F229" s="46" t="str">
        <f t="shared" si="33"/>
        <v>N/A</v>
      </c>
      <c r="G229" s="49">
        <v>17055.967841000001</v>
      </c>
      <c r="H229" s="46" t="str">
        <f t="shared" si="34"/>
        <v>N/A</v>
      </c>
      <c r="I229" s="12">
        <v>2.8290000000000002</v>
      </c>
      <c r="J229" s="12">
        <v>0.17849999999999999</v>
      </c>
      <c r="K229" s="47" t="s">
        <v>739</v>
      </c>
      <c r="L229" s="9" t="str">
        <f t="shared" si="35"/>
        <v>Yes</v>
      </c>
    </row>
    <row r="230" spans="1:12" x14ac:dyDescent="0.2">
      <c r="A230" s="4" t="s">
        <v>1390</v>
      </c>
      <c r="B230" s="37" t="s">
        <v>213</v>
      </c>
      <c r="C230" s="54">
        <v>509799579</v>
      </c>
      <c r="D230" s="46" t="str">
        <f t="shared" ref="D230:D253" si="36">IF($B230="N/A","N/A",IF(C230&gt;10,"No",IF(C230&lt;-10,"No","Yes")))</f>
        <v>N/A</v>
      </c>
      <c r="E230" s="54">
        <v>497451579</v>
      </c>
      <c r="F230" s="46" t="str">
        <f t="shared" ref="F230:F253" si="37">IF($B230="N/A","N/A",IF(E230&gt;10,"No",IF(E230&lt;-10,"No","Yes")))</f>
        <v>N/A</v>
      </c>
      <c r="G230" s="54">
        <v>481476384</v>
      </c>
      <c r="H230" s="46" t="str">
        <f t="shared" ref="H230:H253" si="38">IF($B230="N/A","N/A",IF(G230&gt;10,"No",IF(G230&lt;-10,"No","Yes")))</f>
        <v>N/A</v>
      </c>
      <c r="I230" s="12">
        <v>-2.42</v>
      </c>
      <c r="J230" s="12">
        <v>-3.21</v>
      </c>
      <c r="K230" s="47" t="s">
        <v>739</v>
      </c>
      <c r="L230" s="9" t="str">
        <f t="shared" ref="L230:L253" si="39">IF(J230="Div by 0", "N/A", IF(K230="N/A","N/A", IF(J230&gt;VALUE(MID(K230,1,2)), "No", IF(J230&lt;-1*VALUE(MID(K230,1,2)), "No", "Yes"))))</f>
        <v>Yes</v>
      </c>
    </row>
    <row r="231" spans="1:12" x14ac:dyDescent="0.2">
      <c r="A231" s="4" t="s">
        <v>1567</v>
      </c>
      <c r="B231" s="37" t="s">
        <v>213</v>
      </c>
      <c r="C231" s="52">
        <v>36642</v>
      </c>
      <c r="D231" s="52" t="str">
        <f t="shared" si="36"/>
        <v>N/A</v>
      </c>
      <c r="E231" s="52">
        <v>36102</v>
      </c>
      <c r="F231" s="52" t="str">
        <f t="shared" si="37"/>
        <v>N/A</v>
      </c>
      <c r="G231" s="52">
        <v>35161</v>
      </c>
      <c r="H231" s="46" t="str">
        <f t="shared" si="38"/>
        <v>N/A</v>
      </c>
      <c r="I231" s="12">
        <v>-1.47</v>
      </c>
      <c r="J231" s="12">
        <v>-2.61</v>
      </c>
      <c r="K231" s="47" t="s">
        <v>739</v>
      </c>
      <c r="L231" s="9" t="str">
        <f t="shared" si="39"/>
        <v>Yes</v>
      </c>
    </row>
    <row r="232" spans="1:12" x14ac:dyDescent="0.2">
      <c r="A232" s="4" t="s">
        <v>1568</v>
      </c>
      <c r="B232" s="37" t="s">
        <v>213</v>
      </c>
      <c r="C232" s="54">
        <v>13912.984526</v>
      </c>
      <c r="D232" s="46" t="str">
        <f t="shared" si="36"/>
        <v>N/A</v>
      </c>
      <c r="E232" s="54">
        <v>13779.05875</v>
      </c>
      <c r="F232" s="46" t="str">
        <f t="shared" si="37"/>
        <v>N/A</v>
      </c>
      <c r="G232" s="54">
        <v>13693.478115</v>
      </c>
      <c r="H232" s="46" t="str">
        <f t="shared" si="38"/>
        <v>N/A</v>
      </c>
      <c r="I232" s="12">
        <v>-0.96299999999999997</v>
      </c>
      <c r="J232" s="12">
        <v>-0.621</v>
      </c>
      <c r="K232" s="47" t="s">
        <v>739</v>
      </c>
      <c r="L232" s="9" t="str">
        <f t="shared" si="39"/>
        <v>Yes</v>
      </c>
    </row>
    <row r="233" spans="1:12" x14ac:dyDescent="0.2">
      <c r="A233" s="55" t="s">
        <v>1569</v>
      </c>
      <c r="B233" s="37" t="s">
        <v>213</v>
      </c>
      <c r="C233" s="54">
        <v>8560.4136801999994</v>
      </c>
      <c r="D233" s="46" t="str">
        <f t="shared" si="36"/>
        <v>N/A</v>
      </c>
      <c r="E233" s="54">
        <v>8530.6697507999997</v>
      </c>
      <c r="F233" s="46" t="str">
        <f t="shared" si="37"/>
        <v>N/A</v>
      </c>
      <c r="G233" s="54">
        <v>8223.7920498000003</v>
      </c>
      <c r="H233" s="46" t="str">
        <f t="shared" si="38"/>
        <v>N/A</v>
      </c>
      <c r="I233" s="12">
        <v>-0.34699999999999998</v>
      </c>
      <c r="J233" s="12">
        <v>-3.6</v>
      </c>
      <c r="K233" s="47" t="s">
        <v>739</v>
      </c>
      <c r="L233" s="9" t="str">
        <f t="shared" si="39"/>
        <v>Yes</v>
      </c>
    </row>
    <row r="234" spans="1:12" x14ac:dyDescent="0.2">
      <c r="A234" s="55" t="s">
        <v>1570</v>
      </c>
      <c r="B234" s="37" t="s">
        <v>213</v>
      </c>
      <c r="C234" s="54">
        <v>20541.258872999999</v>
      </c>
      <c r="D234" s="46" t="str">
        <f t="shared" si="36"/>
        <v>N/A</v>
      </c>
      <c r="E234" s="54">
        <v>19789.139144000001</v>
      </c>
      <c r="F234" s="46" t="str">
        <f t="shared" si="37"/>
        <v>N/A</v>
      </c>
      <c r="G234" s="54">
        <v>19790.792013999999</v>
      </c>
      <c r="H234" s="46" t="str">
        <f t="shared" si="38"/>
        <v>N/A</v>
      </c>
      <c r="I234" s="12">
        <v>-3.66</v>
      </c>
      <c r="J234" s="12">
        <v>8.3999999999999995E-3</v>
      </c>
      <c r="K234" s="47" t="s">
        <v>739</v>
      </c>
      <c r="L234" s="9" t="str">
        <f t="shared" si="39"/>
        <v>Yes</v>
      </c>
    </row>
    <row r="235" spans="1:12" x14ac:dyDescent="0.2">
      <c r="A235" s="55" t="s">
        <v>1571</v>
      </c>
      <c r="B235" s="37" t="s">
        <v>213</v>
      </c>
      <c r="C235" s="54">
        <v>2282.2853186000002</v>
      </c>
      <c r="D235" s="46" t="str">
        <f t="shared" si="36"/>
        <v>N/A</v>
      </c>
      <c r="E235" s="54">
        <v>1693.6215247</v>
      </c>
      <c r="F235" s="46" t="str">
        <f t="shared" si="37"/>
        <v>N/A</v>
      </c>
      <c r="G235" s="54">
        <v>1837.0855036999999</v>
      </c>
      <c r="H235" s="46" t="str">
        <f t="shared" si="38"/>
        <v>N/A</v>
      </c>
      <c r="I235" s="12">
        <v>-25.8</v>
      </c>
      <c r="J235" s="12">
        <v>8.4710000000000001</v>
      </c>
      <c r="K235" s="47" t="s">
        <v>739</v>
      </c>
      <c r="L235" s="9" t="str">
        <f t="shared" si="39"/>
        <v>Yes</v>
      </c>
    </row>
    <row r="236" spans="1:12" x14ac:dyDescent="0.2">
      <c r="A236" s="55" t="s">
        <v>1572</v>
      </c>
      <c r="B236" s="37" t="s">
        <v>213</v>
      </c>
      <c r="C236" s="54">
        <v>675.67836256999999</v>
      </c>
      <c r="D236" s="46" t="str">
        <f t="shared" si="36"/>
        <v>N/A</v>
      </c>
      <c r="E236" s="54">
        <v>824.01147228000002</v>
      </c>
      <c r="F236" s="46" t="str">
        <f t="shared" si="37"/>
        <v>N/A</v>
      </c>
      <c r="G236" s="54">
        <v>774.17328520000001</v>
      </c>
      <c r="H236" s="46" t="str">
        <f t="shared" si="38"/>
        <v>N/A</v>
      </c>
      <c r="I236" s="12">
        <v>21.95</v>
      </c>
      <c r="J236" s="12">
        <v>-6.05</v>
      </c>
      <c r="K236" s="47" t="s">
        <v>739</v>
      </c>
      <c r="L236" s="9" t="str">
        <f t="shared" si="39"/>
        <v>Yes</v>
      </c>
    </row>
    <row r="237" spans="1:12" x14ac:dyDescent="0.2">
      <c r="A237" s="48" t="s">
        <v>1573</v>
      </c>
      <c r="B237" s="37" t="s">
        <v>213</v>
      </c>
      <c r="C237" s="46">
        <v>4.6149428326999997</v>
      </c>
      <c r="D237" s="46" t="str">
        <f t="shared" si="36"/>
        <v>N/A</v>
      </c>
      <c r="E237" s="46">
        <v>4.3011905654999998</v>
      </c>
      <c r="F237" s="46" t="str">
        <f t="shared" si="37"/>
        <v>N/A</v>
      </c>
      <c r="G237" s="46">
        <v>3.9532948809000001</v>
      </c>
      <c r="H237" s="46" t="str">
        <f t="shared" si="38"/>
        <v>N/A</v>
      </c>
      <c r="I237" s="12">
        <v>-6.8</v>
      </c>
      <c r="J237" s="12">
        <v>-8.09</v>
      </c>
      <c r="K237" s="47" t="s">
        <v>739</v>
      </c>
      <c r="L237" s="9" t="str">
        <f t="shared" si="39"/>
        <v>Yes</v>
      </c>
    </row>
    <row r="238" spans="1:12" x14ac:dyDescent="0.2">
      <c r="A238" s="53" t="s">
        <v>1574</v>
      </c>
      <c r="B238" s="37" t="s">
        <v>213</v>
      </c>
      <c r="C238" s="46">
        <v>28.132622640000001</v>
      </c>
      <c r="D238" s="46" t="str">
        <f t="shared" si="36"/>
        <v>N/A</v>
      </c>
      <c r="E238" s="46">
        <v>26.976752659999999</v>
      </c>
      <c r="F238" s="46" t="str">
        <f t="shared" si="37"/>
        <v>N/A</v>
      </c>
      <c r="G238" s="46">
        <v>26.223712835000001</v>
      </c>
      <c r="H238" s="46" t="str">
        <f t="shared" si="38"/>
        <v>N/A</v>
      </c>
      <c r="I238" s="12">
        <v>-4.1100000000000003</v>
      </c>
      <c r="J238" s="12">
        <v>-2.79</v>
      </c>
      <c r="K238" s="47" t="s">
        <v>739</v>
      </c>
      <c r="L238" s="9" t="str">
        <f t="shared" si="39"/>
        <v>Yes</v>
      </c>
    </row>
    <row r="239" spans="1:12" x14ac:dyDescent="0.2">
      <c r="A239" s="53" t="s">
        <v>1575</v>
      </c>
      <c r="B239" s="37" t="s">
        <v>213</v>
      </c>
      <c r="C239" s="46">
        <v>15.595917661</v>
      </c>
      <c r="D239" s="46" t="str">
        <f t="shared" si="36"/>
        <v>N/A</v>
      </c>
      <c r="E239" s="46">
        <v>15.460943233</v>
      </c>
      <c r="F239" s="46" t="str">
        <f t="shared" si="37"/>
        <v>N/A</v>
      </c>
      <c r="G239" s="46">
        <v>15.012602394</v>
      </c>
      <c r="H239" s="46" t="str">
        <f t="shared" si="38"/>
        <v>N/A</v>
      </c>
      <c r="I239" s="12">
        <v>-0.86499999999999999</v>
      </c>
      <c r="J239" s="12">
        <v>-2.9</v>
      </c>
      <c r="K239" s="47" t="s">
        <v>739</v>
      </c>
      <c r="L239" s="9" t="str">
        <f t="shared" si="39"/>
        <v>Yes</v>
      </c>
    </row>
    <row r="240" spans="1:12" x14ac:dyDescent="0.2">
      <c r="A240" s="53" t="s">
        <v>1576</v>
      </c>
      <c r="B240" s="37" t="s">
        <v>213</v>
      </c>
      <c r="C240" s="46">
        <v>0.48586716810000002</v>
      </c>
      <c r="D240" s="46" t="str">
        <f t="shared" si="36"/>
        <v>N/A</v>
      </c>
      <c r="E240" s="46">
        <v>0.40620195710000001</v>
      </c>
      <c r="F240" s="46" t="str">
        <f t="shared" si="37"/>
        <v>N/A</v>
      </c>
      <c r="G240" s="46">
        <v>0.35564052870000001</v>
      </c>
      <c r="H240" s="46" t="str">
        <f t="shared" si="38"/>
        <v>N/A</v>
      </c>
      <c r="I240" s="12">
        <v>-16.399999999999999</v>
      </c>
      <c r="J240" s="12">
        <v>-12.4</v>
      </c>
      <c r="K240" s="47" t="s">
        <v>739</v>
      </c>
      <c r="L240" s="9" t="str">
        <f t="shared" si="39"/>
        <v>Yes</v>
      </c>
    </row>
    <row r="241" spans="1:12" x14ac:dyDescent="0.2">
      <c r="A241" s="53" t="s">
        <v>1577</v>
      </c>
      <c r="B241" s="37" t="s">
        <v>213</v>
      </c>
      <c r="C241" s="46">
        <v>0.49844539450000003</v>
      </c>
      <c r="D241" s="46" t="str">
        <f t="shared" si="36"/>
        <v>N/A</v>
      </c>
      <c r="E241" s="46">
        <v>0.45263750050000001</v>
      </c>
      <c r="F241" s="46" t="str">
        <f t="shared" si="37"/>
        <v>N/A</v>
      </c>
      <c r="G241" s="46">
        <v>0.3917104454</v>
      </c>
      <c r="H241" s="46" t="str">
        <f t="shared" si="38"/>
        <v>N/A</v>
      </c>
      <c r="I241" s="12">
        <v>-9.19</v>
      </c>
      <c r="J241" s="12">
        <v>-13.5</v>
      </c>
      <c r="K241" s="47" t="s">
        <v>739</v>
      </c>
      <c r="L241" s="9" t="str">
        <f t="shared" si="39"/>
        <v>Yes</v>
      </c>
    </row>
    <row r="242" spans="1:12" ht="25.5" x14ac:dyDescent="0.2">
      <c r="A242" s="4" t="s">
        <v>1402</v>
      </c>
      <c r="B242" s="37" t="s">
        <v>213</v>
      </c>
      <c r="C242" s="54">
        <v>479892985</v>
      </c>
      <c r="D242" s="46" t="str">
        <f t="shared" si="36"/>
        <v>N/A</v>
      </c>
      <c r="E242" s="54">
        <v>462942420</v>
      </c>
      <c r="F242" s="46" t="str">
        <f t="shared" si="37"/>
        <v>N/A</v>
      </c>
      <c r="G242" s="54">
        <v>446030615</v>
      </c>
      <c r="H242" s="46" t="str">
        <f t="shared" si="38"/>
        <v>N/A</v>
      </c>
      <c r="I242" s="12">
        <v>-3.53</v>
      </c>
      <c r="J242" s="12">
        <v>-3.65</v>
      </c>
      <c r="K242" s="47" t="s">
        <v>739</v>
      </c>
      <c r="L242" s="9" t="str">
        <f t="shared" si="39"/>
        <v>Yes</v>
      </c>
    </row>
    <row r="243" spans="1:12" x14ac:dyDescent="0.2">
      <c r="A243" s="4" t="s">
        <v>1578</v>
      </c>
      <c r="B243" s="37" t="s">
        <v>213</v>
      </c>
      <c r="C243" s="52">
        <v>28984</v>
      </c>
      <c r="D243" s="52" t="str">
        <f t="shared" si="36"/>
        <v>N/A</v>
      </c>
      <c r="E243" s="52">
        <v>27191</v>
      </c>
      <c r="F243" s="52" t="str">
        <f t="shared" si="37"/>
        <v>N/A</v>
      </c>
      <c r="G243" s="52">
        <v>26151</v>
      </c>
      <c r="H243" s="46" t="str">
        <f t="shared" si="38"/>
        <v>N/A</v>
      </c>
      <c r="I243" s="12">
        <v>-6.19</v>
      </c>
      <c r="J243" s="12">
        <v>-3.82</v>
      </c>
      <c r="K243" s="47" t="s">
        <v>739</v>
      </c>
      <c r="L243" s="9" t="str">
        <f t="shared" si="39"/>
        <v>Yes</v>
      </c>
    </row>
    <row r="244" spans="1:12" ht="25.5" x14ac:dyDescent="0.2">
      <c r="A244" s="4" t="s">
        <v>1579</v>
      </c>
      <c r="B244" s="37" t="s">
        <v>213</v>
      </c>
      <c r="C244" s="54">
        <v>16557.168955000001</v>
      </c>
      <c r="D244" s="46" t="str">
        <f t="shared" si="36"/>
        <v>N/A</v>
      </c>
      <c r="E244" s="54">
        <v>17025.575374</v>
      </c>
      <c r="F244" s="46" t="str">
        <f t="shared" si="37"/>
        <v>N/A</v>
      </c>
      <c r="G244" s="54">
        <v>17055.967841000001</v>
      </c>
      <c r="H244" s="46" t="str">
        <f t="shared" si="38"/>
        <v>N/A</v>
      </c>
      <c r="I244" s="12">
        <v>2.8290000000000002</v>
      </c>
      <c r="J244" s="12">
        <v>0.17849999999999999</v>
      </c>
      <c r="K244" s="47" t="s">
        <v>739</v>
      </c>
      <c r="L244" s="9" t="str">
        <f t="shared" si="39"/>
        <v>Yes</v>
      </c>
    </row>
    <row r="245" spans="1:12" ht="25.5" x14ac:dyDescent="0.2">
      <c r="A245" s="55" t="s">
        <v>1580</v>
      </c>
      <c r="B245" s="37" t="s">
        <v>213</v>
      </c>
      <c r="C245" s="54">
        <v>9027.7335533000005</v>
      </c>
      <c r="D245" s="46" t="str">
        <f t="shared" si="36"/>
        <v>N/A</v>
      </c>
      <c r="E245" s="54">
        <v>9083.7256345000005</v>
      </c>
      <c r="F245" s="46" t="str">
        <f t="shared" si="37"/>
        <v>N/A</v>
      </c>
      <c r="G245" s="54">
        <v>8900.6564581000002</v>
      </c>
      <c r="H245" s="46" t="str">
        <f t="shared" si="38"/>
        <v>N/A</v>
      </c>
      <c r="I245" s="12">
        <v>0.62019999999999997</v>
      </c>
      <c r="J245" s="12">
        <v>-2.02</v>
      </c>
      <c r="K245" s="47" t="s">
        <v>739</v>
      </c>
      <c r="L245" s="9" t="str">
        <f t="shared" si="39"/>
        <v>Yes</v>
      </c>
    </row>
    <row r="246" spans="1:12" ht="25.5" x14ac:dyDescent="0.2">
      <c r="A246" s="55" t="s">
        <v>1581</v>
      </c>
      <c r="B246" s="37" t="s">
        <v>213</v>
      </c>
      <c r="C246" s="54">
        <v>23763.718893000001</v>
      </c>
      <c r="D246" s="46" t="str">
        <f t="shared" si="36"/>
        <v>N/A</v>
      </c>
      <c r="E246" s="54">
        <v>24623.935936000002</v>
      </c>
      <c r="F246" s="46" t="str">
        <f t="shared" si="37"/>
        <v>N/A</v>
      </c>
      <c r="G246" s="54">
        <v>24813.473739000001</v>
      </c>
      <c r="H246" s="46" t="str">
        <f t="shared" si="38"/>
        <v>N/A</v>
      </c>
      <c r="I246" s="12">
        <v>3.62</v>
      </c>
      <c r="J246" s="12">
        <v>0.76970000000000005</v>
      </c>
      <c r="K246" s="47" t="s">
        <v>739</v>
      </c>
      <c r="L246" s="9" t="str">
        <f t="shared" si="39"/>
        <v>Yes</v>
      </c>
    </row>
    <row r="247" spans="1:12" ht="25.5" x14ac:dyDescent="0.2">
      <c r="A247" s="55" t="s">
        <v>1582</v>
      </c>
      <c r="B247" s="37" t="s">
        <v>213</v>
      </c>
      <c r="C247" s="54">
        <v>34467.049019999999</v>
      </c>
      <c r="D247" s="46" t="str">
        <f t="shared" si="36"/>
        <v>N/A</v>
      </c>
      <c r="E247" s="54">
        <v>34247.974359</v>
      </c>
      <c r="F247" s="46" t="str">
        <f t="shared" si="37"/>
        <v>N/A</v>
      </c>
      <c r="G247" s="54">
        <v>37575.625</v>
      </c>
      <c r="H247" s="46" t="str">
        <f t="shared" si="38"/>
        <v>N/A</v>
      </c>
      <c r="I247" s="12">
        <v>-0.63600000000000001</v>
      </c>
      <c r="J247" s="12">
        <v>9.7159999999999993</v>
      </c>
      <c r="K247" s="47" t="s">
        <v>739</v>
      </c>
      <c r="L247" s="9" t="str">
        <f t="shared" si="39"/>
        <v>Yes</v>
      </c>
    </row>
    <row r="248" spans="1:12" ht="25.5" x14ac:dyDescent="0.2">
      <c r="A248" s="55" t="s">
        <v>1583</v>
      </c>
      <c r="B248" s="37" t="s">
        <v>213</v>
      </c>
      <c r="C248" s="54">
        <v>3327.75</v>
      </c>
      <c r="D248" s="46" t="str">
        <f t="shared" si="36"/>
        <v>N/A</v>
      </c>
      <c r="E248" s="54">
        <v>20164.25</v>
      </c>
      <c r="F248" s="46" t="str">
        <f t="shared" si="37"/>
        <v>N/A</v>
      </c>
      <c r="G248" s="54">
        <v>1616</v>
      </c>
      <c r="H248" s="46" t="str">
        <f t="shared" si="38"/>
        <v>N/A</v>
      </c>
      <c r="I248" s="12">
        <v>505.9</v>
      </c>
      <c r="J248" s="12">
        <v>-92</v>
      </c>
      <c r="K248" s="47" t="s">
        <v>739</v>
      </c>
      <c r="L248" s="9" t="str">
        <f t="shared" si="39"/>
        <v>No</v>
      </c>
    </row>
    <row r="249" spans="1:12" ht="25.5" x14ac:dyDescent="0.2">
      <c r="A249" s="48" t="s">
        <v>1584</v>
      </c>
      <c r="B249" s="37" t="s">
        <v>213</v>
      </c>
      <c r="C249" s="46">
        <v>3.6504421992</v>
      </c>
      <c r="D249" s="46" t="str">
        <f t="shared" si="36"/>
        <v>N/A</v>
      </c>
      <c r="E249" s="46">
        <v>3.2395344487000002</v>
      </c>
      <c r="F249" s="46" t="str">
        <f t="shared" si="37"/>
        <v>N/A</v>
      </c>
      <c r="G249" s="46">
        <v>2.9402637704000001</v>
      </c>
      <c r="H249" s="46" t="str">
        <f t="shared" si="38"/>
        <v>N/A</v>
      </c>
      <c r="I249" s="12">
        <v>-11.3</v>
      </c>
      <c r="J249" s="12">
        <v>-9.24</v>
      </c>
      <c r="K249" s="47" t="s">
        <v>739</v>
      </c>
      <c r="L249" s="9" t="str">
        <f t="shared" si="39"/>
        <v>Yes</v>
      </c>
    </row>
    <row r="250" spans="1:12" ht="25.5" x14ac:dyDescent="0.2">
      <c r="A250" s="53" t="s">
        <v>1585</v>
      </c>
      <c r="B250" s="37" t="s">
        <v>213</v>
      </c>
      <c r="C250" s="46">
        <v>25.734935405000002</v>
      </c>
      <c r="D250" s="46" t="str">
        <f t="shared" si="36"/>
        <v>N/A</v>
      </c>
      <c r="E250" s="46">
        <v>24.263955692</v>
      </c>
      <c r="F250" s="46" t="str">
        <f t="shared" si="37"/>
        <v>N/A</v>
      </c>
      <c r="G250" s="46">
        <v>23.145395214000001</v>
      </c>
      <c r="H250" s="46" t="str">
        <f t="shared" si="38"/>
        <v>N/A</v>
      </c>
      <c r="I250" s="12">
        <v>-5.72</v>
      </c>
      <c r="J250" s="12">
        <v>-4.6100000000000003</v>
      </c>
      <c r="K250" s="47" t="s">
        <v>739</v>
      </c>
      <c r="L250" s="9" t="str">
        <f t="shared" si="39"/>
        <v>Yes</v>
      </c>
    </row>
    <row r="251" spans="1:12" ht="25.5" x14ac:dyDescent="0.2">
      <c r="A251" s="53" t="s">
        <v>1586</v>
      </c>
      <c r="B251" s="37" t="s">
        <v>213</v>
      </c>
      <c r="C251" s="46">
        <v>12.657844664000001</v>
      </c>
      <c r="D251" s="46" t="str">
        <f t="shared" si="36"/>
        <v>N/A</v>
      </c>
      <c r="E251" s="46">
        <v>11.531919151</v>
      </c>
      <c r="F251" s="46" t="str">
        <f t="shared" si="37"/>
        <v>N/A</v>
      </c>
      <c r="G251" s="46">
        <v>11.066063078000001</v>
      </c>
      <c r="H251" s="46" t="str">
        <f t="shared" si="38"/>
        <v>N/A</v>
      </c>
      <c r="I251" s="12">
        <v>-8.9</v>
      </c>
      <c r="J251" s="12">
        <v>-4.04</v>
      </c>
      <c r="K251" s="47" t="s">
        <v>739</v>
      </c>
      <c r="L251" s="9" t="str">
        <f t="shared" si="39"/>
        <v>Yes</v>
      </c>
    </row>
    <row r="252" spans="1:12" ht="25.5" x14ac:dyDescent="0.2">
      <c r="A252" s="53" t="s">
        <v>1587</v>
      </c>
      <c r="B252" s="37" t="s">
        <v>213</v>
      </c>
      <c r="C252" s="46">
        <v>1.9611575400000001E-2</v>
      </c>
      <c r="D252" s="46" t="str">
        <f t="shared" si="36"/>
        <v>N/A</v>
      </c>
      <c r="E252" s="46">
        <v>7.1039804000000003E-3</v>
      </c>
      <c r="F252" s="46" t="str">
        <f t="shared" si="37"/>
        <v>N/A</v>
      </c>
      <c r="G252" s="46">
        <v>5.5923817999999998E-3</v>
      </c>
      <c r="H252" s="46" t="str">
        <f t="shared" si="38"/>
        <v>N/A</v>
      </c>
      <c r="I252" s="12">
        <v>-63.8</v>
      </c>
      <c r="J252" s="12">
        <v>-21.3</v>
      </c>
      <c r="K252" s="47" t="s">
        <v>739</v>
      </c>
      <c r="L252" s="9" t="str">
        <f t="shared" si="39"/>
        <v>Yes</v>
      </c>
    </row>
    <row r="253" spans="1:12" ht="25.5" x14ac:dyDescent="0.2">
      <c r="A253" s="53" t="s">
        <v>1588</v>
      </c>
      <c r="B253" s="37" t="s">
        <v>213</v>
      </c>
      <c r="C253" s="46">
        <v>3.8865138000000001E-3</v>
      </c>
      <c r="D253" s="46" t="str">
        <f t="shared" si="36"/>
        <v>N/A</v>
      </c>
      <c r="E253" s="46">
        <v>3.4618547000000001E-3</v>
      </c>
      <c r="F253" s="46" t="str">
        <f t="shared" si="37"/>
        <v>N/A</v>
      </c>
      <c r="G253" s="46">
        <v>3.5352928E-3</v>
      </c>
      <c r="H253" s="46" t="str">
        <f t="shared" si="38"/>
        <v>N/A</v>
      </c>
      <c r="I253" s="12">
        <v>-10.9</v>
      </c>
      <c r="J253" s="12">
        <v>2.121</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149398</v>
      </c>
      <c r="D7" s="34" t="str">
        <f>IF($B7="N/A","N/A",IF(C7&gt;15,"No",IF(C7&lt;-15,"No","Yes")))</f>
        <v>N/A</v>
      </c>
      <c r="E7" s="33">
        <v>149652</v>
      </c>
      <c r="F7" s="34" t="str">
        <f>IF($B7="N/A","N/A",IF(E7&gt;15,"No",IF(E7&lt;-15,"No","Yes")))</f>
        <v>N/A</v>
      </c>
      <c r="G7" s="33">
        <v>148472</v>
      </c>
      <c r="H7" s="34" t="str">
        <f>IF($B7="N/A","N/A",IF(G7&gt;15,"No",IF(G7&lt;-15,"No","Yes")))</f>
        <v>N/A</v>
      </c>
      <c r="I7" s="35">
        <v>0.17</v>
      </c>
      <c r="J7" s="35">
        <v>-0.78800000000000003</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1" t="s">
        <v>305</v>
      </c>
      <c r="B14" s="37" t="s">
        <v>213</v>
      </c>
      <c r="C14" s="38">
        <v>149398</v>
      </c>
      <c r="D14" s="9" t="str">
        <f>IF($B14="N/A","N/A",IF(C14&gt;15,"No",IF(C14&lt;-15,"No","Yes")))</f>
        <v>N/A</v>
      </c>
      <c r="E14" s="38">
        <v>149652</v>
      </c>
      <c r="F14" s="9" t="str">
        <f>IF($B14="N/A","N/A",IF(E14&gt;15,"No",IF(E14&lt;-15,"No","Yes")))</f>
        <v>N/A</v>
      </c>
      <c r="G14" s="38">
        <v>148472</v>
      </c>
      <c r="H14" s="9" t="str">
        <f>IF($B14="N/A","N/A",IF(G14&gt;15,"No",IF(G14&lt;-15,"No","Yes")))</f>
        <v>N/A</v>
      </c>
      <c r="I14" s="10">
        <v>0.17</v>
      </c>
      <c r="J14" s="10">
        <v>-0.78800000000000003</v>
      </c>
      <c r="K14" s="9" t="str">
        <f t="shared" si="0"/>
        <v>Yes</v>
      </c>
    </row>
    <row r="15" spans="1:11" x14ac:dyDescent="0.2">
      <c r="A15" s="28" t="s">
        <v>435</v>
      </c>
      <c r="B15" s="37" t="s">
        <v>215</v>
      </c>
      <c r="C15" s="9">
        <v>20.839636407</v>
      </c>
      <c r="D15" s="9" t="str">
        <f>IF($B15="N/A","N/A",IF(C15&gt;20,"No",IF(C15&lt;5,"No","Yes")))</f>
        <v>No</v>
      </c>
      <c r="E15" s="9">
        <v>20.916526341000001</v>
      </c>
      <c r="F15" s="9" t="str">
        <f>IF($B15="N/A","N/A",IF(E15&gt;20,"No",IF(E15&lt;5,"No","Yes")))</f>
        <v>No</v>
      </c>
      <c r="G15" s="9">
        <v>20.948057546000001</v>
      </c>
      <c r="H15" s="9" t="str">
        <f>IF($B15="N/A","N/A",IF(G15&gt;20,"No",IF(G15&lt;5,"No","Yes")))</f>
        <v>No</v>
      </c>
      <c r="I15" s="10">
        <v>0.36899999999999999</v>
      </c>
      <c r="J15" s="10">
        <v>0.1507</v>
      </c>
      <c r="K15" s="9" t="str">
        <f t="shared" si="0"/>
        <v>Yes</v>
      </c>
    </row>
    <row r="16" spans="1:11" x14ac:dyDescent="0.2">
      <c r="A16" s="28" t="s">
        <v>436</v>
      </c>
      <c r="B16" s="37" t="s">
        <v>213</v>
      </c>
      <c r="C16" s="9" t="s">
        <v>213</v>
      </c>
      <c r="D16" s="9" t="str">
        <f>IF($B16="N/A","N/A",IF(C16&gt;15,"No",IF(C16&lt;-15,"No","Yes")))</f>
        <v>N/A</v>
      </c>
      <c r="E16" s="9">
        <v>79.083473659000006</v>
      </c>
      <c r="F16" s="9" t="str">
        <f>IF($B16="N/A","N/A",IF(E16&gt;15,"No",IF(E16&lt;-15,"No","Yes")))</f>
        <v>N/A</v>
      </c>
      <c r="G16" s="9">
        <v>79.051942453999999</v>
      </c>
      <c r="H16" s="9" t="str">
        <f>IF($B16="N/A","N/A",IF(G16&gt;15,"No",IF(G16&lt;-15,"No","Yes")))</f>
        <v>N/A</v>
      </c>
      <c r="I16" s="10" t="s">
        <v>213</v>
      </c>
      <c r="J16" s="10">
        <v>-0.04</v>
      </c>
      <c r="K16" s="9" t="str">
        <f t="shared" si="0"/>
        <v>Yes</v>
      </c>
    </row>
    <row r="17" spans="1:11" x14ac:dyDescent="0.2">
      <c r="A17" s="28" t="s">
        <v>437</v>
      </c>
      <c r="B17" s="37" t="s">
        <v>213</v>
      </c>
      <c r="C17" s="9">
        <v>4.2999236938000003</v>
      </c>
      <c r="D17" s="9" t="str">
        <f>IF($B17="N/A","N/A",IF(C17&gt;15,"No",IF(C17&lt;-15,"No","Yes")))</f>
        <v>N/A</v>
      </c>
      <c r="E17" s="9">
        <v>1.5054927432</v>
      </c>
      <c r="F17" s="9" t="str">
        <f>IF($B17="N/A","N/A",IF(E17&gt;15,"No",IF(E17&lt;-15,"No","Yes")))</f>
        <v>N/A</v>
      </c>
      <c r="G17" s="9">
        <v>0.72875693730000002</v>
      </c>
      <c r="H17" s="9" t="str">
        <f>IF($B17="N/A","N/A",IF(G17&gt;15,"No",IF(G17&lt;-15,"No","Yes")))</f>
        <v>N/A</v>
      </c>
      <c r="I17" s="10">
        <v>-65</v>
      </c>
      <c r="J17" s="10">
        <v>-51.6</v>
      </c>
      <c r="K17" s="9" t="str">
        <f t="shared" si="0"/>
        <v>No</v>
      </c>
    </row>
    <row r="18" spans="1:11" x14ac:dyDescent="0.2">
      <c r="A18" s="28" t="s">
        <v>819</v>
      </c>
      <c r="B18" s="37" t="s">
        <v>213</v>
      </c>
      <c r="C18" s="98">
        <v>4531.2061021</v>
      </c>
      <c r="D18" s="9" t="str">
        <f>IF($B18="N/A","N/A",IF(C18&gt;15,"No",IF(C18&lt;-15,"No","Yes")))</f>
        <v>N/A</v>
      </c>
      <c r="E18" s="98">
        <v>5489.2933866000003</v>
      </c>
      <c r="F18" s="9" t="str">
        <f>IF($B18="N/A","N/A",IF(E18&gt;15,"No",IF(E18&lt;-15,"No","Yes")))</f>
        <v>N/A</v>
      </c>
      <c r="G18" s="98">
        <v>5316.6968576999998</v>
      </c>
      <c r="H18" s="9" t="str">
        <f>IF($B18="N/A","N/A",IF(G18&gt;15,"No",IF(G18&lt;-15,"No","Yes")))</f>
        <v>N/A</v>
      </c>
      <c r="I18" s="10">
        <v>21.14</v>
      </c>
      <c r="J18" s="10">
        <v>-3.14</v>
      </c>
      <c r="K18" s="9" t="str">
        <f t="shared" si="0"/>
        <v>Yes</v>
      </c>
    </row>
    <row r="19" spans="1:11" x14ac:dyDescent="0.2">
      <c r="A19" s="3" t="s">
        <v>306</v>
      </c>
      <c r="B19" s="37" t="s">
        <v>213</v>
      </c>
      <c r="C19" s="38">
        <v>363</v>
      </c>
      <c r="D19" s="37" t="s">
        <v>213</v>
      </c>
      <c r="E19" s="38">
        <v>978</v>
      </c>
      <c r="F19" s="37" t="s">
        <v>213</v>
      </c>
      <c r="G19" s="38">
        <v>2390</v>
      </c>
      <c r="H19" s="9" t="str">
        <f>IF($B19="N/A","N/A",IF(G19&gt;15,"No",IF(G19&lt;-15,"No","Yes")))</f>
        <v>N/A</v>
      </c>
      <c r="I19" s="10">
        <v>169.4</v>
      </c>
      <c r="J19" s="10">
        <v>144.4</v>
      </c>
      <c r="K19" s="9" t="str">
        <f t="shared" si="0"/>
        <v>No</v>
      </c>
    </row>
    <row r="20" spans="1:11" x14ac:dyDescent="0.2">
      <c r="A20" s="3" t="s">
        <v>346</v>
      </c>
      <c r="B20" s="37" t="s">
        <v>213</v>
      </c>
      <c r="C20" s="8" t="s">
        <v>213</v>
      </c>
      <c r="D20" s="37" t="s">
        <v>213</v>
      </c>
      <c r="E20" s="8">
        <v>0.65351615750000003</v>
      </c>
      <c r="F20" s="37" t="s">
        <v>213</v>
      </c>
      <c r="G20" s="8">
        <v>1.6097311277999999</v>
      </c>
      <c r="H20" s="9" t="str">
        <f>IF($B20="N/A","N/A",IF(G20&gt;15,"No",IF(G20&lt;-15,"No","Yes")))</f>
        <v>N/A</v>
      </c>
      <c r="I20" s="10" t="s">
        <v>213</v>
      </c>
      <c r="J20" s="10">
        <v>146.30000000000001</v>
      </c>
      <c r="K20" s="9" t="str">
        <f t="shared" si="0"/>
        <v>No</v>
      </c>
    </row>
    <row r="21" spans="1:11" ht="25.5" x14ac:dyDescent="0.2">
      <c r="A21" s="3" t="s">
        <v>820</v>
      </c>
      <c r="B21" s="37" t="s">
        <v>213</v>
      </c>
      <c r="C21" s="39">
        <v>5885.0936639000001</v>
      </c>
      <c r="D21" s="9" t="str">
        <f>IF($B21="N/A","N/A",IF(C21&gt;60,"No",IF(C21&lt;15,"No","Yes")))</f>
        <v>N/A</v>
      </c>
      <c r="E21" s="39">
        <v>5658.0858896</v>
      </c>
      <c r="F21" s="9" t="str">
        <f>IF($B21="N/A","N/A",IF(E21&gt;60,"No",IF(E21&lt;15,"No","Yes")))</f>
        <v>N/A</v>
      </c>
      <c r="G21" s="39">
        <v>6934.7635983</v>
      </c>
      <c r="H21" s="9" t="str">
        <f>IF($B21="N/A","N/A",IF(G21&gt;60,"No",IF(G21&lt;15,"No","Yes")))</f>
        <v>N/A</v>
      </c>
      <c r="I21" s="10">
        <v>-3.86</v>
      </c>
      <c r="J21" s="10">
        <v>22.56</v>
      </c>
      <c r="K21" s="9" t="str">
        <f t="shared" si="0"/>
        <v>Yes</v>
      </c>
    </row>
    <row r="22" spans="1:11" x14ac:dyDescent="0.2">
      <c r="A22" s="3" t="s">
        <v>821</v>
      </c>
      <c r="B22" s="37" t="s">
        <v>217</v>
      </c>
      <c r="C22" s="38">
        <v>0</v>
      </c>
      <c r="D22" s="9" t="str">
        <f>IF($B22="N/A","N/A",IF(C22="N/A","N/A",IF(C22=0,"Yes","No")))</f>
        <v>Yes</v>
      </c>
      <c r="E22" s="38">
        <v>11</v>
      </c>
      <c r="F22" s="9" t="str">
        <f>IF($B22="N/A","N/A",IF(E22="N/A","N/A",IF(E22=0,"Yes","No")))</f>
        <v>No</v>
      </c>
      <c r="G22" s="38">
        <v>11</v>
      </c>
      <c r="H22" s="9" t="str">
        <f>IF($B22="N/A","N/A",IF(G22=0,"Yes","No"))</f>
        <v>No</v>
      </c>
      <c r="I22" s="10" t="s">
        <v>1747</v>
      </c>
      <c r="J22" s="10">
        <v>200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118264</v>
      </c>
      <c r="D6" s="9" t="str">
        <f>IF($B6="N/A","N/A",IF(C6&gt;15,"No",IF(C6&lt;-15,"No","Yes")))</f>
        <v>N/A</v>
      </c>
      <c r="E6" s="38">
        <v>118350</v>
      </c>
      <c r="F6" s="9" t="str">
        <f>IF($B6="N/A","N/A",IF(E6&gt;15,"No",IF(E6&lt;-15,"No","Yes")))</f>
        <v>N/A</v>
      </c>
      <c r="G6" s="38">
        <v>117370</v>
      </c>
      <c r="H6" s="9" t="str">
        <f>IF($B6="N/A","N/A",IF(G6&gt;15,"No",IF(G6&lt;-15,"No","Yes")))</f>
        <v>N/A</v>
      </c>
      <c r="I6" s="10">
        <v>7.2700000000000001E-2</v>
      </c>
      <c r="J6" s="10">
        <v>-0.82799999999999996</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5145.2842031</v>
      </c>
      <c r="D9" s="9" t="str">
        <f>IF($B9="N/A","N/A",IF(C9&gt;7000,"No",IF(C9&lt;2000,"No","Yes")))</f>
        <v>Yes</v>
      </c>
      <c r="E9" s="98">
        <v>5183.5210392999998</v>
      </c>
      <c r="F9" s="9" t="str">
        <f>IF($B9="N/A","N/A",IF(E9&gt;7000,"No",IF(E9&lt;2000,"No","Yes")))</f>
        <v>Yes</v>
      </c>
      <c r="G9" s="98">
        <v>5207.937156</v>
      </c>
      <c r="H9" s="9" t="str">
        <f>IF($B9="N/A","N/A",IF(G9&gt;7000,"No",IF(G9&lt;2000,"No","Yes")))</f>
        <v>Yes</v>
      </c>
      <c r="I9" s="10">
        <v>0.74309999999999998</v>
      </c>
      <c r="J9" s="10">
        <v>0.47099999999999997</v>
      </c>
      <c r="K9" s="9" t="str">
        <f t="shared" si="0"/>
        <v>Yes</v>
      </c>
    </row>
    <row r="10" spans="1:11" x14ac:dyDescent="0.2">
      <c r="A10" s="112" t="s">
        <v>825</v>
      </c>
      <c r="B10" s="37" t="s">
        <v>213</v>
      </c>
      <c r="C10" s="98">
        <v>1179.8355563</v>
      </c>
      <c r="D10" s="9" t="str">
        <f>IF($B10="N/A","N/A",IF(C10&gt;15,"No",IF(C10&lt;-15,"No","Yes")))</f>
        <v>N/A</v>
      </c>
      <c r="E10" s="98">
        <v>1139.94562</v>
      </c>
      <c r="F10" s="9" t="str">
        <f>IF($B10="N/A","N/A",IF(E10&gt;15,"No",IF(E10&lt;-15,"No","Yes")))</f>
        <v>N/A</v>
      </c>
      <c r="G10" s="98">
        <v>1082.0559742999999</v>
      </c>
      <c r="H10" s="9" t="str">
        <f>IF($B10="N/A","N/A",IF(G10&gt;15,"No",IF(G10&lt;-15,"No","Yes")))</f>
        <v>N/A</v>
      </c>
      <c r="I10" s="10">
        <v>-3.38</v>
      </c>
      <c r="J10" s="10">
        <v>-5.08</v>
      </c>
      <c r="K10" s="9" t="str">
        <f t="shared" si="0"/>
        <v>Yes</v>
      </c>
    </row>
    <row r="11" spans="1:11" x14ac:dyDescent="0.2">
      <c r="A11" s="112" t="s">
        <v>309</v>
      </c>
      <c r="B11" s="37" t="s">
        <v>219</v>
      </c>
      <c r="C11" s="9">
        <v>1.0561117499999999</v>
      </c>
      <c r="D11" s="9" t="str">
        <f>IF($B11="N/A","N/A",IF(C11&gt;10,"No",IF(C11&lt;=0,"No","Yes")))</f>
        <v>Yes</v>
      </c>
      <c r="E11" s="9">
        <v>1.0367553866000001</v>
      </c>
      <c r="F11" s="9" t="str">
        <f>IF($B11="N/A","N/A",IF(E11&gt;10,"No",IF(E11&lt;=0,"No","Yes")))</f>
        <v>Yes</v>
      </c>
      <c r="G11" s="9">
        <v>0.99599556960000002</v>
      </c>
      <c r="H11" s="9" t="str">
        <f>IF($B11="N/A","N/A",IF(G11&gt;10,"No",IF(G11&lt;=0,"No","Yes")))</f>
        <v>Yes</v>
      </c>
      <c r="I11" s="10">
        <v>-1.83</v>
      </c>
      <c r="J11" s="10">
        <v>-3.93</v>
      </c>
      <c r="K11" s="9" t="str">
        <f t="shared" si="0"/>
        <v>Yes</v>
      </c>
    </row>
    <row r="12" spans="1:11" x14ac:dyDescent="0.2">
      <c r="A12" s="112" t="s">
        <v>826</v>
      </c>
      <c r="B12" s="37" t="s">
        <v>213</v>
      </c>
      <c r="C12" s="98">
        <v>2526.0336268999999</v>
      </c>
      <c r="D12" s="9" t="str">
        <f>IF($B12="N/A","N/A",IF(C12&gt;15,"No",IF(C12&lt;-15,"No","Yes")))</f>
        <v>N/A</v>
      </c>
      <c r="E12" s="98">
        <v>2534.4531376999998</v>
      </c>
      <c r="F12" s="9" t="str">
        <f>IF($B12="N/A","N/A",IF(E12&gt;15,"No",IF(E12&lt;-15,"No","Yes")))</f>
        <v>N/A</v>
      </c>
      <c r="G12" s="98">
        <v>3123.7416595</v>
      </c>
      <c r="H12" s="9" t="str">
        <f>IF($B12="N/A","N/A",IF(G12&gt;15,"No",IF(G12&lt;-15,"No","Yes")))</f>
        <v>N/A</v>
      </c>
      <c r="I12" s="10">
        <v>0.33329999999999999</v>
      </c>
      <c r="J12" s="10">
        <v>23.25</v>
      </c>
      <c r="K12" s="9" t="str">
        <f t="shared" si="0"/>
        <v>Yes</v>
      </c>
    </row>
    <row r="13" spans="1:11" x14ac:dyDescent="0.2">
      <c r="A13" s="112" t="s">
        <v>310</v>
      </c>
      <c r="B13" s="37" t="s">
        <v>214</v>
      </c>
      <c r="C13" s="8">
        <v>99.999154434000005</v>
      </c>
      <c r="D13" s="9" t="str">
        <f>IF($B13="N/A","N/A",IF(C13&gt;100,"No",IF(C13&lt;95,"No","Yes")))</f>
        <v>Yes</v>
      </c>
      <c r="E13" s="8">
        <v>99.999155048999995</v>
      </c>
      <c r="F13" s="9" t="str">
        <f>IF($B13="N/A","N/A",IF(E13&gt;100,"No",IF(E13&lt;95,"No","Yes")))</f>
        <v>Yes</v>
      </c>
      <c r="G13" s="8">
        <v>100</v>
      </c>
      <c r="H13" s="9" t="str">
        <f>IF($B13="N/A","N/A",IF(G13&gt;100,"No",IF(G13&lt;95,"No","Yes")))</f>
        <v>Yes</v>
      </c>
      <c r="I13" s="10">
        <v>0</v>
      </c>
      <c r="J13" s="10">
        <v>8.0000000000000004E-4</v>
      </c>
      <c r="K13" s="9" t="str">
        <f t="shared" si="0"/>
        <v>Yes</v>
      </c>
    </row>
    <row r="14" spans="1:11" x14ac:dyDescent="0.2">
      <c r="A14" s="112" t="s">
        <v>827</v>
      </c>
      <c r="B14" s="37" t="s">
        <v>220</v>
      </c>
      <c r="C14" s="8">
        <v>1.1140424309000001</v>
      </c>
      <c r="D14" s="9" t="str">
        <f>IF($B14="N/A","N/A",IF(C14&gt;1,"Yes","No"))</f>
        <v>Yes</v>
      </c>
      <c r="E14" s="8">
        <v>1.1258903751</v>
      </c>
      <c r="F14" s="9" t="str">
        <f>IF($B14="N/A","N/A",IF(E14&gt;1,"Yes","No"))</f>
        <v>Yes</v>
      </c>
      <c r="G14" s="8">
        <v>1.1310045155999999</v>
      </c>
      <c r="H14" s="9" t="str">
        <f>IF($B14="N/A","N/A",IF(G14&gt;1,"Yes","No"))</f>
        <v>Yes</v>
      </c>
      <c r="I14" s="10">
        <v>1.0640000000000001</v>
      </c>
      <c r="J14" s="10">
        <v>0.45419999999999999</v>
      </c>
      <c r="K14" s="9" t="str">
        <f t="shared" si="0"/>
        <v>Yes</v>
      </c>
    </row>
    <row r="15" spans="1:11" x14ac:dyDescent="0.2">
      <c r="A15" s="112" t="s">
        <v>311</v>
      </c>
      <c r="B15" s="37" t="s">
        <v>214</v>
      </c>
      <c r="C15" s="8">
        <v>96.116316038999997</v>
      </c>
      <c r="D15" s="9" t="str">
        <f>IF($B15="N/A","N/A",IF(C15&gt;100,"No",IF(C15&lt;95,"No","Yes")))</f>
        <v>Yes</v>
      </c>
      <c r="E15" s="8">
        <v>96.475707646999993</v>
      </c>
      <c r="F15" s="9" t="str">
        <f>IF($B15="N/A","N/A",IF(E15&gt;100,"No",IF(E15&lt;95,"No","Yes")))</f>
        <v>Yes</v>
      </c>
      <c r="G15" s="8">
        <v>96.019425748000003</v>
      </c>
      <c r="H15" s="9" t="str">
        <f>IF($B15="N/A","N/A",IF(G15&gt;100,"No",IF(G15&lt;95,"No","Yes")))</f>
        <v>Yes</v>
      </c>
      <c r="I15" s="10">
        <v>0.37390000000000001</v>
      </c>
      <c r="J15" s="10">
        <v>-0.47299999999999998</v>
      </c>
      <c r="K15" s="9" t="str">
        <f t="shared" si="0"/>
        <v>Yes</v>
      </c>
    </row>
    <row r="16" spans="1:11" x14ac:dyDescent="0.2">
      <c r="A16" s="112" t="s">
        <v>828</v>
      </c>
      <c r="B16" s="37" t="s">
        <v>221</v>
      </c>
      <c r="C16" s="8">
        <v>9.6948738025000001</v>
      </c>
      <c r="D16" s="9" t="str">
        <f>IF($B16="N/A","N/A",IF(C16&gt;3,"Yes","No"))</f>
        <v>Yes</v>
      </c>
      <c r="E16" s="8">
        <v>9.8373693936999995</v>
      </c>
      <c r="F16" s="9" t="str">
        <f>IF($B16="N/A","N/A",IF(E16&gt;3,"Yes","No"))</f>
        <v>Yes</v>
      </c>
      <c r="G16" s="8">
        <v>9.9315072139999998</v>
      </c>
      <c r="H16" s="9" t="str">
        <f>IF($B16="N/A","N/A",IF(G16&gt;3,"Yes","No"))</f>
        <v>Yes</v>
      </c>
      <c r="I16" s="10">
        <v>1.47</v>
      </c>
      <c r="J16" s="10">
        <v>0.95689999999999997</v>
      </c>
      <c r="K16" s="9" t="str">
        <f t="shared" si="0"/>
        <v>Yes</v>
      </c>
    </row>
    <row r="17" spans="1:11" x14ac:dyDescent="0.2">
      <c r="A17" s="112" t="s">
        <v>829</v>
      </c>
      <c r="B17" s="37" t="s">
        <v>222</v>
      </c>
      <c r="C17" s="8">
        <v>4.3582081975999998</v>
      </c>
      <c r="D17" s="9" t="str">
        <f>IF($B17="N/A","N/A",IF(C17&gt;=8,"No",IF(C17&lt;2,"No","Yes")))</f>
        <v>Yes</v>
      </c>
      <c r="E17" s="8">
        <v>4.5430640405</v>
      </c>
      <c r="F17" s="9" t="str">
        <f>IF($B17="N/A","N/A",IF(E17&gt;=8,"No",IF(E17&lt;2,"No","Yes")))</f>
        <v>Yes</v>
      </c>
      <c r="G17" s="8">
        <v>4.8158132401999998</v>
      </c>
      <c r="H17" s="9" t="str">
        <f>IF($B17="N/A","N/A",IF(G17&gt;=8,"No",IF(G17&lt;2,"No","Yes")))</f>
        <v>Yes</v>
      </c>
      <c r="I17" s="10">
        <v>4.242</v>
      </c>
      <c r="J17" s="10">
        <v>6.0039999999999996</v>
      </c>
      <c r="K17" s="9" t="str">
        <f t="shared" si="0"/>
        <v>Yes</v>
      </c>
    </row>
    <row r="18" spans="1:11" x14ac:dyDescent="0.2">
      <c r="A18" s="112" t="s">
        <v>830</v>
      </c>
      <c r="B18" s="37" t="s">
        <v>222</v>
      </c>
      <c r="C18" s="8">
        <v>4.3610373576999999</v>
      </c>
      <c r="D18" s="9" t="str">
        <f>IF($B18="N/A","N/A",IF(C18&gt;=8,"No",IF(C18&lt;2,"No","Yes")))</f>
        <v>Yes</v>
      </c>
      <c r="E18" s="8">
        <v>4.5471651880000001</v>
      </c>
      <c r="F18" s="9" t="str">
        <f>IF($B18="N/A","N/A",IF(E18&gt;=8,"No",IF(E18&lt;2,"No","Yes")))</f>
        <v>Yes</v>
      </c>
      <c r="G18" s="8">
        <v>4.8130016188000004</v>
      </c>
      <c r="H18" s="9" t="str">
        <f>IF($B18="N/A","N/A",IF(G18&gt;=8,"No",IF(G18&lt;2,"No","Yes")))</f>
        <v>Yes</v>
      </c>
      <c r="I18" s="10">
        <v>4.2679999999999998</v>
      </c>
      <c r="J18" s="10">
        <v>5.8460000000000001</v>
      </c>
      <c r="K18" s="9" t="str">
        <f t="shared" si="0"/>
        <v>Yes</v>
      </c>
    </row>
    <row r="19" spans="1:11" x14ac:dyDescent="0.2">
      <c r="A19" s="112" t="s">
        <v>312</v>
      </c>
      <c r="B19" s="37" t="s">
        <v>223</v>
      </c>
      <c r="C19" s="8">
        <v>99.999154434000005</v>
      </c>
      <c r="D19" s="9" t="str">
        <f>IF(OR($B19="N/A",$C19="N/A"),"N/A",IF(C19&gt;100,"No",IF(C19&lt;98,"No","Yes")))</f>
        <v>Yes</v>
      </c>
      <c r="E19" s="8">
        <v>99.999155048999995</v>
      </c>
      <c r="F19" s="9" t="str">
        <f>IF(OR($B19="N/A",$E19="N/A"),"N/A",IF(E19&gt;100,"No",IF(E19&lt;98,"No","Yes")))</f>
        <v>Yes</v>
      </c>
      <c r="G19" s="8">
        <v>99.998295987000006</v>
      </c>
      <c r="H19" s="9" t="str">
        <f>IF($B19="N/A","N/A",IF(G19&gt;100,"No",IF(G19&lt;98,"No","Yes")))</f>
        <v>Yes</v>
      </c>
      <c r="I19" s="10">
        <v>0</v>
      </c>
      <c r="J19" s="10">
        <v>-1E-3</v>
      </c>
      <c r="K19" s="9" t="str">
        <f t="shared" si="0"/>
        <v>Yes</v>
      </c>
    </row>
    <row r="20" spans="1:11" x14ac:dyDescent="0.2">
      <c r="A20" s="112" t="s">
        <v>31</v>
      </c>
      <c r="B20" s="62" t="s">
        <v>214</v>
      </c>
      <c r="C20" s="8">
        <v>99.650781303000002</v>
      </c>
      <c r="D20" s="9" t="str">
        <f>IF($B20="N/A","N/A",IF(C20&gt;100,"No",IF(C20&lt;95,"No","Yes")))</f>
        <v>Yes</v>
      </c>
      <c r="E20" s="8">
        <v>99.602027883000005</v>
      </c>
      <c r="F20" s="9" t="str">
        <f>IF($B20="N/A","N/A",IF(E20&gt;100,"No",IF(E20&lt;95,"No","Yes")))</f>
        <v>Yes</v>
      </c>
      <c r="G20" s="8">
        <v>99.556956632999999</v>
      </c>
      <c r="H20" s="9" t="str">
        <f>IF($B20="N/A","N/A",IF(G20&gt;100,"No",IF(G20&lt;95,"No","Yes")))</f>
        <v>Yes</v>
      </c>
      <c r="I20" s="10">
        <v>-4.9000000000000002E-2</v>
      </c>
      <c r="J20" s="10">
        <v>-4.4999999999999998E-2</v>
      </c>
      <c r="K20" s="9" t="str">
        <f t="shared" si="0"/>
        <v>Yes</v>
      </c>
    </row>
    <row r="21" spans="1:11" x14ac:dyDescent="0.2">
      <c r="A21" s="112" t="s">
        <v>313</v>
      </c>
      <c r="B21" s="37" t="s">
        <v>214</v>
      </c>
      <c r="C21" s="8">
        <v>98.766319421000006</v>
      </c>
      <c r="D21" s="9" t="str">
        <f>IF($B21="N/A","N/A",IF(C21&gt;100,"No",IF(C21&lt;95,"No","Yes")))</f>
        <v>Yes</v>
      </c>
      <c r="E21" s="8">
        <v>98.785804815999995</v>
      </c>
      <c r="F21" s="9" t="str">
        <f>IF($B21="N/A","N/A",IF(E21&gt;100,"No",IF(E21&lt;95,"No","Yes")))</f>
        <v>Yes</v>
      </c>
      <c r="G21" s="8">
        <v>98.877907472000004</v>
      </c>
      <c r="H21" s="9" t="str">
        <f>IF($B21="N/A","N/A",IF(G21&gt;100,"No",IF(G21&lt;95,"No","Yes")))</f>
        <v>Yes</v>
      </c>
      <c r="I21" s="10">
        <v>1.9699999999999999E-2</v>
      </c>
      <c r="J21" s="10">
        <v>9.3200000000000005E-2</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4.8949553541000004</v>
      </c>
      <c r="D24" s="9" t="str">
        <f>IF($B24="N/A","N/A",IF(C24&gt;=2,"Yes","No"))</f>
        <v>Yes</v>
      </c>
      <c r="E24" s="8">
        <v>5.1035741444999996</v>
      </c>
      <c r="F24" s="9" t="str">
        <f>IF($B24="N/A","N/A",IF(E24&gt;=2,"Yes","No"))</f>
        <v>Yes</v>
      </c>
      <c r="G24" s="8">
        <v>5.1534463661999999</v>
      </c>
      <c r="H24" s="9" t="str">
        <f>IF($B24="N/A","N/A",IF(G24&gt;=2,"Yes","No"))</f>
        <v>Yes</v>
      </c>
      <c r="I24" s="10">
        <v>4.2619999999999996</v>
      </c>
      <c r="J24" s="10">
        <v>0.97719999999999996</v>
      </c>
      <c r="K24" s="9" t="str">
        <f t="shared" si="0"/>
        <v>Yes</v>
      </c>
    </row>
    <row r="25" spans="1:11" x14ac:dyDescent="0.2">
      <c r="A25" s="112" t="s">
        <v>832</v>
      </c>
      <c r="B25" s="37" t="s">
        <v>226</v>
      </c>
      <c r="C25" s="8">
        <v>5.3236826084000004</v>
      </c>
      <c r="D25" s="9" t="str">
        <f>IF($B25="N/A","N/A",IF(C25&gt;30,"No",IF(C25&lt;5,"No","Yes")))</f>
        <v>Yes</v>
      </c>
      <c r="E25" s="8">
        <v>5.0392902407999998</v>
      </c>
      <c r="F25" s="9" t="str">
        <f>IF($B25="N/A","N/A",IF(E25&gt;30,"No",IF(E25&lt;5,"No","Yes")))</f>
        <v>Yes</v>
      </c>
      <c r="G25" s="8">
        <v>4.6638834454999998</v>
      </c>
      <c r="H25" s="9" t="str">
        <f>IF($B25="N/A","N/A",IF(G25&gt;30,"No",IF(G25&lt;5,"No","Yes")))</f>
        <v>No</v>
      </c>
      <c r="I25" s="10">
        <v>-5.34</v>
      </c>
      <c r="J25" s="10">
        <v>-7.45</v>
      </c>
      <c r="K25" s="9" t="str">
        <f t="shared" si="0"/>
        <v>Yes</v>
      </c>
    </row>
    <row r="26" spans="1:11" x14ac:dyDescent="0.2">
      <c r="A26" s="112" t="s">
        <v>833</v>
      </c>
      <c r="B26" s="37" t="s">
        <v>227</v>
      </c>
      <c r="C26" s="8">
        <v>15.664107421000001</v>
      </c>
      <c r="D26" s="9" t="str">
        <f>IF($B26="N/A","N/A",IF(C26&gt;75,"No",IF(C26&lt;15,"No","Yes")))</f>
        <v>Yes</v>
      </c>
      <c r="E26" s="8">
        <v>16.213772708</v>
      </c>
      <c r="F26" s="9" t="str">
        <f>IF($B26="N/A","N/A",IF(E26&gt;75,"No",IF(E26&lt;15,"No","Yes")))</f>
        <v>Yes</v>
      </c>
      <c r="G26" s="8">
        <v>16.400272642000001</v>
      </c>
      <c r="H26" s="9" t="str">
        <f>IF($B26="N/A","N/A",IF(G26&gt;75,"No",IF(G26&lt;15,"No","Yes")))</f>
        <v>Yes</v>
      </c>
      <c r="I26" s="10">
        <v>3.5089999999999999</v>
      </c>
      <c r="J26" s="10">
        <v>1.1499999999999999</v>
      </c>
      <c r="K26" s="9" t="str">
        <f t="shared" si="0"/>
        <v>Yes</v>
      </c>
    </row>
    <row r="27" spans="1:11" x14ac:dyDescent="0.2">
      <c r="A27" s="112" t="s">
        <v>834</v>
      </c>
      <c r="B27" s="37" t="s">
        <v>228</v>
      </c>
      <c r="C27" s="8">
        <v>79.012209971000004</v>
      </c>
      <c r="D27" s="9" t="str">
        <f>IF($B27="N/A","N/A",IF(C27&gt;70,"No",IF(C27&lt;25,"No","Yes")))</f>
        <v>No</v>
      </c>
      <c r="E27" s="8">
        <v>78.746092099999998</v>
      </c>
      <c r="F27" s="9" t="str">
        <f>IF($B27="N/A","N/A",IF(E27&gt;70,"No",IF(E27&lt;25,"No","Yes")))</f>
        <v>No</v>
      </c>
      <c r="G27" s="8">
        <v>78.934139899000002</v>
      </c>
      <c r="H27" s="9" t="str">
        <f>IF($B27="N/A","N/A",IF(G27&gt;70,"No",IF(G27&lt;25,"No","Yes")))</f>
        <v>No</v>
      </c>
      <c r="I27" s="10">
        <v>-0.33700000000000002</v>
      </c>
      <c r="J27" s="10">
        <v>0.23880000000000001</v>
      </c>
      <c r="K27" s="9" t="str">
        <f t="shared" si="0"/>
        <v>Yes</v>
      </c>
    </row>
    <row r="28" spans="1:11" x14ac:dyDescent="0.2">
      <c r="A28" s="112" t="s">
        <v>318</v>
      </c>
      <c r="B28" s="37" t="s">
        <v>229</v>
      </c>
      <c r="C28" s="8">
        <v>59.674964486</v>
      </c>
      <c r="D28" s="9" t="str">
        <f>IF($B28="N/A","N/A",IF(C28&gt;70,"No",IF(C28&lt;35,"No","Yes")))</f>
        <v>Yes</v>
      </c>
      <c r="E28" s="8">
        <v>60.301647654999996</v>
      </c>
      <c r="F28" s="9" t="str">
        <f>IF($B28="N/A","N/A",IF(E28&gt;70,"No",IF(E28&lt;35,"No","Yes")))</f>
        <v>Yes</v>
      </c>
      <c r="G28" s="8">
        <v>61.155320779999997</v>
      </c>
      <c r="H28" s="9" t="str">
        <f>IF($B28="N/A","N/A",IF(G28&gt;70,"No",IF(G28&lt;35,"No","Yes")))</f>
        <v>Yes</v>
      </c>
      <c r="I28" s="10">
        <v>1.05</v>
      </c>
      <c r="J28" s="10">
        <v>1.4159999999999999</v>
      </c>
      <c r="K28" s="9" t="str">
        <f t="shared" si="0"/>
        <v>Yes</v>
      </c>
    </row>
    <row r="29" spans="1:11" x14ac:dyDescent="0.2">
      <c r="A29" s="112" t="s">
        <v>835</v>
      </c>
      <c r="B29" s="37" t="s">
        <v>220</v>
      </c>
      <c r="C29" s="8">
        <v>1.8436534701</v>
      </c>
      <c r="D29" s="9" t="str">
        <f>IF($B29="N/A","N/A",IF(C29&gt;1,"Yes","No"))</f>
        <v>Yes</v>
      </c>
      <c r="E29" s="8">
        <v>1.9158434571</v>
      </c>
      <c r="F29" s="9" t="str">
        <f>IF($B29="N/A","N/A",IF(E29&gt;1,"Yes","No"))</f>
        <v>Yes</v>
      </c>
      <c r="G29" s="8">
        <v>1.9685558248999999</v>
      </c>
      <c r="H29" s="9" t="str">
        <f>IF($B29="N/A","N/A",IF(G29&gt;1,"Yes","No"))</f>
        <v>Yes</v>
      </c>
      <c r="I29" s="10">
        <v>3.9159999999999999</v>
      </c>
      <c r="J29" s="10">
        <v>2.7509999999999999</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99.985830476000004</v>
      </c>
      <c r="D31" s="9" t="str">
        <f>IF($B31="N/A","N/A",IF(C31&gt;15,"No",IF(C31&lt;-15,"No","Yes")))</f>
        <v>N/A</v>
      </c>
      <c r="E31" s="8">
        <v>99.987389128999993</v>
      </c>
      <c r="F31" s="9" t="str">
        <f>IF($B31="N/A","N/A",IF(E31&gt;15,"No",IF(E31&lt;-15,"No","Yes")))</f>
        <v>N/A</v>
      </c>
      <c r="G31" s="8">
        <v>100</v>
      </c>
      <c r="H31" s="9" t="str">
        <f>IF($B31="N/A","N/A",IF(G31&gt;15,"No",IF(G31&lt;-15,"No","Yes")))</f>
        <v>N/A</v>
      </c>
      <c r="I31" s="10">
        <v>1.6000000000000001E-3</v>
      </c>
      <c r="J31" s="10">
        <v>1.26E-2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26.383345734999999</v>
      </c>
      <c r="D35" s="9" t="str">
        <f>IF($B35="N/A","N/A",IF(C35&gt;15,"No",IF(C35&lt;-15,"No","Yes")))</f>
        <v>N/A</v>
      </c>
      <c r="E35" s="8">
        <v>25.324038867999999</v>
      </c>
      <c r="F35" s="9" t="str">
        <f>IF($B35="N/A","N/A",IF(E35&gt;15,"No",IF(E35&lt;-15,"No","Yes")))</f>
        <v>N/A</v>
      </c>
      <c r="G35" s="8">
        <v>24.641731277000002</v>
      </c>
      <c r="H35" s="9" t="str">
        <f>IF($B35="N/A","N/A",IF(G35&gt;15,"No",IF(G35&lt;-15,"No","Yes")))</f>
        <v>N/A</v>
      </c>
      <c r="I35" s="10">
        <v>-4.0199999999999996</v>
      </c>
      <c r="J35" s="10">
        <v>-2.69</v>
      </c>
      <c r="K35" s="9" t="str">
        <f t="shared" si="0"/>
        <v>Yes</v>
      </c>
    </row>
    <row r="36" spans="1:11" ht="25.5" x14ac:dyDescent="0.2">
      <c r="A36" s="112" t="s">
        <v>369</v>
      </c>
      <c r="B36" s="37" t="s">
        <v>213</v>
      </c>
      <c r="C36" s="8">
        <v>27.911283230999999</v>
      </c>
      <c r="D36" s="9" t="str">
        <f>IF($B36="N/A","N/A",IF(C36&gt;15,"No",IF(C36&lt;-15,"No","Yes")))</f>
        <v>N/A</v>
      </c>
      <c r="E36" s="8">
        <v>27.046049851999999</v>
      </c>
      <c r="F36" s="9" t="str">
        <f>IF($B36="N/A","N/A",IF(E36&gt;15,"No",IF(E36&lt;-15,"No","Yes")))</f>
        <v>N/A</v>
      </c>
      <c r="G36" s="8">
        <v>26.722331090000001</v>
      </c>
      <c r="H36" s="9" t="str">
        <f>IF($B36="N/A","N/A",IF(G36&gt;15,"No",IF(G36&lt;-15,"No","Yes")))</f>
        <v>N/A</v>
      </c>
      <c r="I36" s="10">
        <v>-3.1</v>
      </c>
      <c r="J36" s="10">
        <v>-1.2</v>
      </c>
      <c r="K36" s="9" t="str">
        <f t="shared" si="0"/>
        <v>Yes</v>
      </c>
    </row>
    <row r="37" spans="1:11" x14ac:dyDescent="0.2">
      <c r="A37" s="112" t="s">
        <v>374</v>
      </c>
      <c r="B37" s="37" t="s">
        <v>231</v>
      </c>
      <c r="C37" s="8">
        <v>89.365318271000007</v>
      </c>
      <c r="D37" s="9" t="str">
        <f>IF($B37="N/A","N/A",IF(C37&gt;90,"No",IF(C37&lt;75,"No","Yes")))</f>
        <v>Yes</v>
      </c>
      <c r="E37" s="8">
        <v>88.415716095999997</v>
      </c>
      <c r="F37" s="9" t="str">
        <f>IF($B37="N/A","N/A",IF(E37&gt;90,"No",IF(E37&lt;75,"No","Yes")))</f>
        <v>Yes</v>
      </c>
      <c r="G37" s="8">
        <v>88.575445173000006</v>
      </c>
      <c r="H37" s="9" t="str">
        <f>IF($B37="N/A","N/A",IF(G37&gt;90,"No",IF(G37&lt;75,"No","Yes")))</f>
        <v>Yes</v>
      </c>
      <c r="I37" s="10">
        <v>-1.06</v>
      </c>
      <c r="J37" s="10">
        <v>0.1807</v>
      </c>
      <c r="K37" s="9" t="str">
        <f>IF(J37="Div by 0", "N/A", IF(J37="N/A","N/A", IF(J37&gt;30, "No", IF(J37&lt;-30, "No", "Yes"))))</f>
        <v>Yes</v>
      </c>
    </row>
    <row r="38" spans="1:11" x14ac:dyDescent="0.2">
      <c r="A38" s="112" t="s">
        <v>375</v>
      </c>
      <c r="B38" s="37" t="s">
        <v>232</v>
      </c>
      <c r="C38" s="8">
        <v>7.1932287087000004</v>
      </c>
      <c r="D38" s="9" t="str">
        <f>IF($B38="N/A","N/A",IF(C38&gt;10,"No",IF(C38&lt;1,"No","Yes")))</f>
        <v>Yes</v>
      </c>
      <c r="E38" s="8">
        <v>7.7211660330000003</v>
      </c>
      <c r="F38" s="9" t="str">
        <f>IF($B38="N/A","N/A",IF(E38&gt;10,"No",IF(E38&lt;1,"No","Yes")))</f>
        <v>Yes</v>
      </c>
      <c r="G38" s="8">
        <v>7.2275709294999997</v>
      </c>
      <c r="H38" s="9" t="str">
        <f>IF($B38="N/A","N/A",IF(G38&gt;10,"No",IF(G38&lt;1,"No","Yes")))</f>
        <v>Yes</v>
      </c>
      <c r="I38" s="10">
        <v>7.3390000000000004</v>
      </c>
      <c r="J38" s="10">
        <v>-6.39</v>
      </c>
      <c r="K38" s="9" t="str">
        <f>IF(J38="Div by 0", "N/A", IF(J38="N/A","N/A", IF(J38&gt;30, "No", IF(J38&lt;-30, "No", "Yes"))))</f>
        <v>Yes</v>
      </c>
    </row>
    <row r="39" spans="1:11" x14ac:dyDescent="0.2">
      <c r="A39" s="112" t="s">
        <v>376</v>
      </c>
      <c r="B39" s="37" t="s">
        <v>233</v>
      </c>
      <c r="C39" s="8">
        <v>0.39403368729999999</v>
      </c>
      <c r="D39" s="9" t="str">
        <f>IF($B39="N/A","N/A",IF(C39&gt;2,"No",IF(C39&lt;=0,"No","Yes")))</f>
        <v>Yes</v>
      </c>
      <c r="E39" s="8">
        <v>0.47824250109999999</v>
      </c>
      <c r="F39" s="9" t="str">
        <f>IF($B39="N/A","N/A",IF(E39&gt;2,"No",IF(E39&lt;=0,"No","Yes")))</f>
        <v>Yes</v>
      </c>
      <c r="G39" s="8">
        <v>0.7574337565</v>
      </c>
      <c r="H39" s="9" t="str">
        <f>IF($B39="N/A","N/A",IF(G39&gt;2,"No",IF(G39&lt;=0,"No","Yes")))</f>
        <v>Yes</v>
      </c>
      <c r="I39" s="10">
        <v>21.37</v>
      </c>
      <c r="J39" s="10">
        <v>58.38</v>
      </c>
      <c r="K39" s="9" t="str">
        <f>IF(J39="Div by 0", "N/A", IF(J39="N/A","N/A", IF(J39&gt;30, "No", IF(J39&lt;-30, "No", "Yes"))))</f>
        <v>No</v>
      </c>
    </row>
    <row r="40" spans="1:11" x14ac:dyDescent="0.2">
      <c r="A40" s="112" t="s">
        <v>377</v>
      </c>
      <c r="B40" s="37" t="s">
        <v>234</v>
      </c>
      <c r="C40" s="8">
        <v>0.8937631063</v>
      </c>
      <c r="D40" s="9" t="str">
        <f>IF($B40="N/A","N/A",IF(C40&gt;3,"No",IF(C40&lt;=0,"No","Yes")))</f>
        <v>Yes</v>
      </c>
      <c r="E40" s="8">
        <v>0.93958597379999997</v>
      </c>
      <c r="F40" s="9" t="str">
        <f>IF($B40="N/A","N/A",IF(E40&gt;3,"No",IF(E40&lt;=0,"No","Yes")))</f>
        <v>Yes</v>
      </c>
      <c r="G40" s="8">
        <v>0.8664905853</v>
      </c>
      <c r="H40" s="9" t="str">
        <f>IF($B40="N/A","N/A",IF(G40&gt;3,"No",IF(G40&lt;=0,"No","Yes")))</f>
        <v>Yes</v>
      </c>
      <c r="I40" s="10">
        <v>5.1269999999999998</v>
      </c>
      <c r="J40" s="10">
        <v>-7.78</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31134</v>
      </c>
      <c r="D6" s="9" t="str">
        <f>IF($B6="N/A","N/A",IF(C6&gt;15,"No",IF(C6&lt;-15,"No","Yes")))</f>
        <v>N/A</v>
      </c>
      <c r="E6" s="38">
        <v>31302</v>
      </c>
      <c r="F6" s="9" t="str">
        <f>IF($B6="N/A","N/A",IF(E6&gt;15,"No",IF(E6&lt;-15,"No","Yes")))</f>
        <v>N/A</v>
      </c>
      <c r="G6" s="38">
        <v>31102</v>
      </c>
      <c r="H6" s="9" t="str">
        <f>IF($B6="N/A","N/A",IF(G6&gt;15,"No",IF(G6&lt;-15,"No","Yes")))</f>
        <v>N/A</v>
      </c>
      <c r="I6" s="10">
        <v>0.53959999999999997</v>
      </c>
      <c r="J6" s="10">
        <v>-0.63900000000000001</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1272.9603006</v>
      </c>
      <c r="D9" s="9" t="str">
        <f>IF($B9="N/A","N/A",IF(C9&gt;15,"No",IF(C9&lt;-15,"No","Yes")))</f>
        <v>N/A</v>
      </c>
      <c r="E9" s="98">
        <v>938.96878793999997</v>
      </c>
      <c r="F9" s="9" t="str">
        <f>IF($B9="N/A","N/A",IF(E9&gt;15,"No",IF(E9&lt;-15,"No","Yes")))</f>
        <v>N/A</v>
      </c>
      <c r="G9" s="98">
        <v>929.09005851999996</v>
      </c>
      <c r="H9" s="9" t="str">
        <f>IF($B9="N/A","N/A",IF(G9&gt;15,"No",IF(G9&lt;-15,"No","Yes")))</f>
        <v>N/A</v>
      </c>
      <c r="I9" s="10">
        <v>-26.2</v>
      </c>
      <c r="J9" s="10">
        <v>-1.05</v>
      </c>
      <c r="K9" s="9" t="str">
        <f t="shared" si="0"/>
        <v>Yes</v>
      </c>
    </row>
    <row r="10" spans="1:11" x14ac:dyDescent="0.2">
      <c r="A10" s="112" t="s">
        <v>309</v>
      </c>
      <c r="B10" s="37" t="s">
        <v>213</v>
      </c>
      <c r="C10" s="8">
        <v>0.85115950409999996</v>
      </c>
      <c r="D10" s="9" t="str">
        <f>IF($B10="N/A","N/A",IF(C10&gt;15,"No",IF(C10&lt;-15,"No","Yes")))</f>
        <v>N/A</v>
      </c>
      <c r="E10" s="8">
        <v>0.73477733050000005</v>
      </c>
      <c r="F10" s="9" t="str">
        <f>IF($B10="N/A","N/A",IF(E10&gt;15,"No",IF(E10&lt;-15,"No","Yes")))</f>
        <v>N/A</v>
      </c>
      <c r="G10" s="8">
        <v>0.55623432579999998</v>
      </c>
      <c r="H10" s="9" t="str">
        <f>IF($B10="N/A","N/A",IF(G10&gt;15,"No",IF(G10&lt;-15,"No","Yes")))</f>
        <v>N/A</v>
      </c>
      <c r="I10" s="10">
        <v>-13.7</v>
      </c>
      <c r="J10" s="10">
        <v>-24.3</v>
      </c>
      <c r="K10" s="9" t="str">
        <f t="shared" si="0"/>
        <v>Yes</v>
      </c>
    </row>
    <row r="11" spans="1:11" x14ac:dyDescent="0.2">
      <c r="A11" s="112" t="s">
        <v>826</v>
      </c>
      <c r="B11" s="37" t="s">
        <v>213</v>
      </c>
      <c r="C11" s="98">
        <v>2136.0716981</v>
      </c>
      <c r="D11" s="9" t="str">
        <f>IF($B11="N/A","N/A",IF(C11&gt;15,"No",IF(C11&lt;-15,"No","Yes")))</f>
        <v>N/A</v>
      </c>
      <c r="E11" s="98">
        <v>2957.1173912999998</v>
      </c>
      <c r="F11" s="9" t="str">
        <f>IF($B11="N/A","N/A",IF(E11&gt;15,"No",IF(E11&lt;-15,"No","Yes")))</f>
        <v>N/A</v>
      </c>
      <c r="G11" s="98">
        <v>2222.4277456999998</v>
      </c>
      <c r="H11" s="9" t="str">
        <f>IF($B11="N/A","N/A",IF(G11&gt;15,"No",IF(G11&lt;-15,"No","Yes")))</f>
        <v>N/A</v>
      </c>
      <c r="I11" s="10">
        <v>38.44</v>
      </c>
      <c r="J11" s="10">
        <v>-24.8</v>
      </c>
      <c r="K11" s="9" t="str">
        <f t="shared" si="0"/>
        <v>Yes</v>
      </c>
    </row>
    <row r="12" spans="1:11" x14ac:dyDescent="0.2">
      <c r="A12" s="112" t="s">
        <v>310</v>
      </c>
      <c r="B12" s="37" t="s">
        <v>214</v>
      </c>
      <c r="C12" s="8">
        <v>98.715230937000001</v>
      </c>
      <c r="D12" s="9" t="str">
        <f>IF($B12="N/A","N/A",IF(C12&gt;100,"No",IF(C12&lt;95,"No","Yes")))</f>
        <v>Yes</v>
      </c>
      <c r="E12" s="8">
        <v>97.492173023999996</v>
      </c>
      <c r="F12" s="9" t="str">
        <f>IF($B12="N/A","N/A",IF(E12&gt;100,"No",IF(E12&lt;95,"No","Yes")))</f>
        <v>Yes</v>
      </c>
      <c r="G12" s="8">
        <v>98.395601568999993</v>
      </c>
      <c r="H12" s="9" t="str">
        <f>IF($B12="N/A","N/A",IF(G12&gt;100,"No",IF(G12&lt;95,"No","Yes")))</f>
        <v>Yes</v>
      </c>
      <c r="I12" s="10">
        <v>-1.24</v>
      </c>
      <c r="J12" s="10">
        <v>0.92669999999999997</v>
      </c>
      <c r="K12" s="9" t="str">
        <f t="shared" si="0"/>
        <v>Yes</v>
      </c>
    </row>
    <row r="13" spans="1:11" x14ac:dyDescent="0.2">
      <c r="A13" s="112" t="s">
        <v>827</v>
      </c>
      <c r="B13" s="37" t="s">
        <v>220</v>
      </c>
      <c r="C13" s="8">
        <v>1.1879677230000001</v>
      </c>
      <c r="D13" s="9" t="str">
        <f>IF($B13="N/A","N/A",IF(C13&gt;1,"Yes","No"))</f>
        <v>Yes</v>
      </c>
      <c r="E13" s="8">
        <v>1.1894681653000001</v>
      </c>
      <c r="F13" s="9" t="str">
        <f>IF($B13="N/A","N/A",IF(E13&gt;1,"Yes","No"))</f>
        <v>Yes</v>
      </c>
      <c r="G13" s="8">
        <v>1.1966800639999999</v>
      </c>
      <c r="H13" s="9" t="str">
        <f>IF($B13="N/A","N/A",IF(G13&gt;1,"Yes","No"))</f>
        <v>Yes</v>
      </c>
      <c r="I13" s="10">
        <v>0.1263</v>
      </c>
      <c r="J13" s="10">
        <v>0.60629999999999995</v>
      </c>
      <c r="K13" s="9" t="str">
        <f t="shared" si="0"/>
        <v>Yes</v>
      </c>
    </row>
    <row r="14" spans="1:11" x14ac:dyDescent="0.2">
      <c r="A14" s="112" t="s">
        <v>311</v>
      </c>
      <c r="B14" s="37" t="s">
        <v>214</v>
      </c>
      <c r="C14" s="8">
        <v>99.029999357999998</v>
      </c>
      <c r="D14" s="9" t="str">
        <f>IF($B14="N/A","N/A",IF(C14&gt;100,"No",IF(C14&lt;95,"No","Yes")))</f>
        <v>Yes</v>
      </c>
      <c r="E14" s="8">
        <v>98.72851575</v>
      </c>
      <c r="F14" s="9" t="str">
        <f>IF($B14="N/A","N/A",IF(E14&gt;100,"No",IF(E14&lt;95,"No","Yes")))</f>
        <v>Yes</v>
      </c>
      <c r="G14" s="8">
        <v>98.672111118000004</v>
      </c>
      <c r="H14" s="9" t="str">
        <f>IF($B14="N/A","N/A",IF(G14&gt;100,"No",IF(G14&lt;95,"No","Yes")))</f>
        <v>Yes</v>
      </c>
      <c r="I14" s="10">
        <v>-0.30399999999999999</v>
      </c>
      <c r="J14" s="10">
        <v>-5.7000000000000002E-2</v>
      </c>
      <c r="K14" s="9" t="str">
        <f t="shared" si="0"/>
        <v>Yes</v>
      </c>
    </row>
    <row r="15" spans="1:11" x14ac:dyDescent="0.2">
      <c r="A15" s="112" t="s">
        <v>828</v>
      </c>
      <c r="B15" s="37" t="s">
        <v>221</v>
      </c>
      <c r="C15" s="8">
        <v>12.895854956000001</v>
      </c>
      <c r="D15" s="9" t="str">
        <f>IF($B15="N/A","N/A",IF(C15&gt;3,"Yes","No"))</f>
        <v>Yes</v>
      </c>
      <c r="E15" s="8">
        <v>12.808018379</v>
      </c>
      <c r="F15" s="9" t="str">
        <f>IF($B15="N/A","N/A",IF(E15&gt;3,"Yes","No"))</f>
        <v>Yes</v>
      </c>
      <c r="G15" s="8">
        <v>13.199094138</v>
      </c>
      <c r="H15" s="9" t="str">
        <f>IF($B15="N/A","N/A",IF(G15&gt;3,"Yes","No"))</f>
        <v>Yes</v>
      </c>
      <c r="I15" s="10">
        <v>-0.68100000000000005</v>
      </c>
      <c r="J15" s="10">
        <v>3.0529999999999999</v>
      </c>
      <c r="K15" s="9" t="str">
        <f t="shared" si="0"/>
        <v>Yes</v>
      </c>
    </row>
    <row r="16" spans="1:11" x14ac:dyDescent="0.2">
      <c r="A16" s="112" t="s">
        <v>829</v>
      </c>
      <c r="B16" s="37" t="s">
        <v>222</v>
      </c>
      <c r="C16" s="8">
        <v>5.8074402466999997</v>
      </c>
      <c r="D16" s="9" t="str">
        <f>IF($B16="N/A","N/A",IF(C16&gt;=8,"No",IF(C16&lt;2,"No","Yes")))</f>
        <v>Yes</v>
      </c>
      <c r="E16" s="8">
        <v>5.6169770934000001</v>
      </c>
      <c r="F16" s="9" t="str">
        <f>IF($B16="N/A","N/A",IF(E16&gt;=8,"No",IF(E16&lt;2,"No","Yes")))</f>
        <v>Yes</v>
      </c>
      <c r="G16" s="8">
        <v>5.6864831844000001</v>
      </c>
      <c r="H16" s="9" t="str">
        <f>IF($B16="N/A","N/A",IF(G16&gt;=8,"No",IF(G16&lt;2,"No","Yes")))</f>
        <v>Yes</v>
      </c>
      <c r="I16" s="10">
        <v>-3.28</v>
      </c>
      <c r="J16" s="10">
        <v>1.2370000000000001</v>
      </c>
      <c r="K16" s="9" t="str">
        <f t="shared" si="0"/>
        <v>Yes</v>
      </c>
    </row>
    <row r="17" spans="1:11" x14ac:dyDescent="0.2">
      <c r="A17" s="112" t="s">
        <v>312</v>
      </c>
      <c r="B17" s="37" t="s">
        <v>223</v>
      </c>
      <c r="C17" s="8">
        <v>99.974304618999994</v>
      </c>
      <c r="D17" s="9" t="str">
        <f>IF(OR($B17="N/A",$C17="N/A"),"N/A",IF(C17&gt;100,"No",IF(C17&lt;98,"No","Yes")))</f>
        <v>Yes</v>
      </c>
      <c r="E17" s="8">
        <v>99.955274423000006</v>
      </c>
      <c r="F17" s="9" t="str">
        <f>IF(OR($B17="N/A",$E17="N/A"),"N/A",IF(E17&gt;100,"No",IF(E17&lt;98,"No","Yes")))</f>
        <v>Yes</v>
      </c>
      <c r="G17" s="8">
        <v>99.652755450000001</v>
      </c>
      <c r="H17" s="9" t="str">
        <f>IF($B17="N/A","N/A",IF(G17&gt;100,"No",IF(G17&lt;98,"No","Yes")))</f>
        <v>Yes</v>
      </c>
      <c r="I17" s="10">
        <v>-1.9E-2</v>
      </c>
      <c r="J17" s="10">
        <v>-0.30299999999999999</v>
      </c>
      <c r="K17" s="9" t="str">
        <f t="shared" si="0"/>
        <v>Yes</v>
      </c>
    </row>
    <row r="18" spans="1:11" x14ac:dyDescent="0.2">
      <c r="A18" s="112" t="s">
        <v>31</v>
      </c>
      <c r="B18" s="37" t="s">
        <v>214</v>
      </c>
      <c r="C18" s="8">
        <v>99.749470032999994</v>
      </c>
      <c r="D18" s="9" t="str">
        <f>IF($B18="N/A","N/A",IF(C18&gt;100,"No",IF(C18&lt;95,"No","Yes")))</f>
        <v>Yes</v>
      </c>
      <c r="E18" s="8">
        <v>99.680531595000005</v>
      </c>
      <c r="F18" s="9" t="str">
        <f>IF($B18="N/A","N/A",IF(E18&gt;100,"No",IF(E18&lt;95,"No","Yes")))</f>
        <v>Yes</v>
      </c>
      <c r="G18" s="8">
        <v>99.376245901000004</v>
      </c>
      <c r="H18" s="9" t="str">
        <f>IF($B18="N/A","N/A",IF(G18&gt;100,"No",IF(G18&lt;95,"No","Yes")))</f>
        <v>Yes</v>
      </c>
      <c r="I18" s="10">
        <v>-6.9000000000000006E-2</v>
      </c>
      <c r="J18" s="10">
        <v>-0.30499999999999999</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99.868311171000002</v>
      </c>
      <c r="D20" s="9" t="str">
        <f>IF($B20="N/A","N/A",IF(C20&gt;100,"No",IF(C20&lt;98,"No","Yes")))</f>
        <v>Yes</v>
      </c>
      <c r="E20" s="8">
        <v>99.945690370999998</v>
      </c>
      <c r="F20" s="9" t="str">
        <f>IF($B20="N/A","N/A",IF(E20&gt;100,"No",IF(E20&lt;98,"No","Yes")))</f>
        <v>Yes</v>
      </c>
      <c r="G20" s="8">
        <v>99.961417272000006</v>
      </c>
      <c r="H20" s="9" t="str">
        <f>IF($B20="N/A","N/A",IF(G20&gt;100,"No",IF(G20&lt;98,"No","Yes")))</f>
        <v>Yes</v>
      </c>
      <c r="I20" s="10">
        <v>7.7499999999999999E-2</v>
      </c>
      <c r="J20" s="10">
        <v>1.5699999999999999E-2</v>
      </c>
      <c r="K20" s="9" t="str">
        <f t="shared" si="0"/>
        <v>Yes</v>
      </c>
    </row>
    <row r="21" spans="1:11" x14ac:dyDescent="0.2">
      <c r="A21" s="112" t="s">
        <v>831</v>
      </c>
      <c r="B21" s="37" t="s">
        <v>225</v>
      </c>
      <c r="C21" s="8">
        <v>7.9597337021000003</v>
      </c>
      <c r="D21" s="9" t="str">
        <f>IF($B21="N/A","N/A",IF(C21&gt;=2,"Yes","No"))</f>
        <v>Yes</v>
      </c>
      <c r="E21" s="8">
        <v>7.9641681317000002</v>
      </c>
      <c r="F21" s="9" t="str">
        <f>IF($B21="N/A","N/A",IF(E21&gt;=2,"Yes","No"))</f>
        <v>Yes</v>
      </c>
      <c r="G21" s="8">
        <v>8.0872306207999998</v>
      </c>
      <c r="H21" s="9" t="str">
        <f>IF($B21="N/A","N/A",IF(G21&gt;=2,"Yes","No"))</f>
        <v>Yes</v>
      </c>
      <c r="I21" s="10">
        <v>5.57E-2</v>
      </c>
      <c r="J21" s="10">
        <v>1.5449999999999999</v>
      </c>
      <c r="K21" s="9" t="str">
        <f t="shared" si="0"/>
        <v>Yes</v>
      </c>
    </row>
    <row r="22" spans="1:11" x14ac:dyDescent="0.2">
      <c r="A22" s="112" t="s">
        <v>832</v>
      </c>
      <c r="B22" s="37" t="s">
        <v>226</v>
      </c>
      <c r="C22" s="8">
        <v>6.9790628116000004</v>
      </c>
      <c r="D22" s="9" t="str">
        <f>IF($B22="N/A","N/A",IF(C22&gt;30,"No",IF(C22&lt;5,"No","Yes")))</f>
        <v>Yes</v>
      </c>
      <c r="E22" s="8">
        <v>6.4599648394000004</v>
      </c>
      <c r="F22" s="9" t="str">
        <f>IF($B22="N/A","N/A",IF(E22&gt;30,"No",IF(E22&lt;5,"No","Yes")))</f>
        <v>Yes</v>
      </c>
      <c r="G22" s="8">
        <v>6.3653908009000002</v>
      </c>
      <c r="H22" s="9" t="str">
        <f>IF($B22="N/A","N/A",IF(G22&gt;30,"No",IF(G22&lt;5,"No","Yes")))</f>
        <v>Yes</v>
      </c>
      <c r="I22" s="10">
        <v>-7.44</v>
      </c>
      <c r="J22" s="10">
        <v>-1.46</v>
      </c>
      <c r="K22" s="9" t="str">
        <f t="shared" si="0"/>
        <v>Yes</v>
      </c>
    </row>
    <row r="23" spans="1:11" x14ac:dyDescent="0.2">
      <c r="A23" s="112" t="s">
        <v>833</v>
      </c>
      <c r="B23" s="37" t="s">
        <v>227</v>
      </c>
      <c r="C23" s="8">
        <v>36.509825362999997</v>
      </c>
      <c r="D23" s="9" t="str">
        <f>IF($B23="N/A","N/A",IF(C23&gt;75,"No",IF(C23&lt;15,"No","Yes")))</f>
        <v>Yes</v>
      </c>
      <c r="E23" s="8">
        <v>36.033242768000001</v>
      </c>
      <c r="F23" s="9" t="str">
        <f>IF($B23="N/A","N/A",IF(E23&gt;75,"No",IF(E23&lt;15,"No","Yes")))</f>
        <v>Yes</v>
      </c>
      <c r="G23" s="8">
        <v>36.082341589000002</v>
      </c>
      <c r="H23" s="9" t="str">
        <f>IF($B23="N/A","N/A",IF(G23&gt;75,"No",IF(G23&lt;15,"No","Yes")))</f>
        <v>Yes</v>
      </c>
      <c r="I23" s="10">
        <v>-1.31</v>
      </c>
      <c r="J23" s="10">
        <v>0.1363</v>
      </c>
      <c r="K23" s="9" t="str">
        <f t="shared" si="0"/>
        <v>Yes</v>
      </c>
    </row>
    <row r="24" spans="1:11" x14ac:dyDescent="0.2">
      <c r="A24" s="112" t="s">
        <v>834</v>
      </c>
      <c r="B24" s="37" t="s">
        <v>228</v>
      </c>
      <c r="C24" s="8">
        <v>56.501463352000002</v>
      </c>
      <c r="D24" s="9" t="str">
        <f>IF($B24="N/A","N/A",IF(C24&gt;70,"No",IF(C24&lt;25,"No","Yes")))</f>
        <v>Yes</v>
      </c>
      <c r="E24" s="8">
        <v>57.497203132000003</v>
      </c>
      <c r="F24" s="9" t="str">
        <f>IF($B24="N/A","N/A",IF(E24&gt;70,"No",IF(E24&lt;25,"No","Yes")))</f>
        <v>Yes</v>
      </c>
      <c r="G24" s="8">
        <v>57.552267610000001</v>
      </c>
      <c r="H24" s="9" t="str">
        <f>IF($B24="N/A","N/A",IF(G24&gt;70,"No",IF(G24&lt;25,"No","Yes")))</f>
        <v>Yes</v>
      </c>
      <c r="I24" s="10">
        <v>1.762</v>
      </c>
      <c r="J24" s="10">
        <v>9.5799999999999996E-2</v>
      </c>
      <c r="K24" s="9" t="str">
        <f t="shared" si="0"/>
        <v>Yes</v>
      </c>
    </row>
    <row r="25" spans="1:11" x14ac:dyDescent="0.2">
      <c r="A25" s="112" t="s">
        <v>318</v>
      </c>
      <c r="B25" s="37" t="s">
        <v>229</v>
      </c>
      <c r="C25" s="8">
        <v>45.214235240999997</v>
      </c>
      <c r="D25" s="9" t="str">
        <f>IF($B25="N/A","N/A",IF(C25&gt;70,"No",IF(C25&lt;35,"No","Yes")))</f>
        <v>Yes</v>
      </c>
      <c r="E25" s="8">
        <v>44.920452367000003</v>
      </c>
      <c r="F25" s="9" t="str">
        <f>IF($B25="N/A","N/A",IF(E25&gt;70,"No",IF(E25&lt;35,"No","Yes")))</f>
        <v>Yes</v>
      </c>
      <c r="G25" s="8">
        <v>46.456819496999998</v>
      </c>
      <c r="H25" s="9" t="str">
        <f>IF($B25="N/A","N/A",IF(G25&gt;70,"No",IF(G25&lt;35,"No","Yes")))</f>
        <v>Yes</v>
      </c>
      <c r="I25" s="10">
        <v>-0.65</v>
      </c>
      <c r="J25" s="10">
        <v>3.42</v>
      </c>
      <c r="K25" s="9" t="str">
        <f t="shared" si="0"/>
        <v>Yes</v>
      </c>
    </row>
    <row r="26" spans="1:11" x14ac:dyDescent="0.2">
      <c r="A26" s="112" t="s">
        <v>835</v>
      </c>
      <c r="B26" s="37" t="s">
        <v>220</v>
      </c>
      <c r="C26" s="8">
        <v>2.3509980819999998</v>
      </c>
      <c r="D26" s="9" t="str">
        <f>IF($B26="N/A","N/A",IF(C26&gt;1,"Yes","No"))</f>
        <v>Yes</v>
      </c>
      <c r="E26" s="8">
        <v>2.3168337956</v>
      </c>
      <c r="F26" s="9" t="str">
        <f>IF($B26="N/A","N/A",IF(E26&gt;1,"Yes","No"))</f>
        <v>Yes</v>
      </c>
      <c r="G26" s="8">
        <v>2.3607862136</v>
      </c>
      <c r="H26" s="9" t="str">
        <f>IF($B26="N/A","N/A",IF(G26&gt;1,"Yes","No"))</f>
        <v>Yes</v>
      </c>
      <c r="I26" s="10">
        <v>-1.45</v>
      </c>
      <c r="J26" s="10">
        <v>1.897</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99.829509127999998</v>
      </c>
      <c r="D28" s="9" t="str">
        <f>IF($B28="N/A","N/A",IF(C28&gt;15,"No",IF(C28&lt;-15,"No","Yes")))</f>
        <v>N/A</v>
      </c>
      <c r="E28" s="8">
        <v>99.800867647999993</v>
      </c>
      <c r="F28" s="9" t="str">
        <f>IF($B28="N/A","N/A",IF(E28&gt;15,"No",IF(E28&lt;-15,"No","Yes")))</f>
        <v>N/A</v>
      </c>
      <c r="G28" s="8">
        <v>99.868503011000001</v>
      </c>
      <c r="H28" s="9" t="str">
        <f>IF($B28="N/A","N/A",IF(G28&gt;15,"No",IF(G28&lt;-15,"No","Yes")))</f>
        <v>N/A</v>
      </c>
      <c r="I28" s="10">
        <v>-2.9000000000000001E-2</v>
      </c>
      <c r="J28" s="10">
        <v>6.7799999999999999E-2</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575710</v>
      </c>
      <c r="D7" s="34" t="str">
        <f>IF($B7="N/A","N/A",IF(C7&gt;15,"No",IF(C7&lt;-15,"No","Yes")))</f>
        <v>N/A</v>
      </c>
      <c r="E7" s="33">
        <v>582523</v>
      </c>
      <c r="F7" s="34" t="str">
        <f>IF($B7="N/A","N/A",IF(E7&gt;15,"No",IF(E7&lt;-15,"No","Yes")))</f>
        <v>N/A</v>
      </c>
      <c r="G7" s="33">
        <v>590023</v>
      </c>
      <c r="H7" s="34" t="str">
        <f>IF($B7="N/A","N/A",IF(G7&gt;15,"No",IF(G7&lt;-15,"No","Yes")))</f>
        <v>N/A</v>
      </c>
      <c r="I7" s="35">
        <v>1.1830000000000001</v>
      </c>
      <c r="J7" s="35">
        <v>1.288</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9" t="s">
        <v>13</v>
      </c>
      <c r="B14" s="37" t="s">
        <v>213</v>
      </c>
      <c r="C14" s="38">
        <v>575710</v>
      </c>
      <c r="D14" s="9" t="str">
        <f>IF($B14="N/A","N/A",IF(C14&gt;15,"No",IF(C14&lt;-15,"No","Yes")))</f>
        <v>N/A</v>
      </c>
      <c r="E14" s="38">
        <v>582523</v>
      </c>
      <c r="F14" s="9" t="str">
        <f>IF($B14="N/A","N/A",IF(E14&gt;15,"No",IF(E14&lt;-15,"No","Yes")))</f>
        <v>N/A</v>
      </c>
      <c r="G14" s="38">
        <v>590023</v>
      </c>
      <c r="H14" s="9" t="str">
        <f>IF($B14="N/A","N/A",IF(G14&gt;15,"No",IF(G14&lt;-15,"No","Yes")))</f>
        <v>N/A</v>
      </c>
      <c r="I14" s="10">
        <v>1.1830000000000001</v>
      </c>
      <c r="J14" s="10">
        <v>1.288</v>
      </c>
      <c r="K14" s="9" t="str">
        <f t="shared" si="0"/>
        <v>Yes</v>
      </c>
    </row>
    <row r="15" spans="1:11" x14ac:dyDescent="0.2">
      <c r="A15" s="109" t="s">
        <v>442</v>
      </c>
      <c r="B15" s="37" t="s">
        <v>215</v>
      </c>
      <c r="C15" s="8">
        <v>2.4781574056000002</v>
      </c>
      <c r="D15" s="9" t="str">
        <f>IF($B15="N/A","N/A",IF(C15&gt;20,"No",IF(C15&lt;5,"No","Yes")))</f>
        <v>No</v>
      </c>
      <c r="E15" s="8">
        <v>2.4199902835999998</v>
      </c>
      <c r="F15" s="9" t="str">
        <f>IF($B15="N/A","N/A",IF(E15&gt;20,"No",IF(E15&lt;5,"No","Yes")))</f>
        <v>No</v>
      </c>
      <c r="G15" s="8">
        <v>2.4907503605999999</v>
      </c>
      <c r="H15" s="9" t="str">
        <f>IF($B15="N/A","N/A",IF(G15&gt;20,"No",IF(G15&lt;5,"No","Yes")))</f>
        <v>No</v>
      </c>
      <c r="I15" s="10">
        <v>-2.35</v>
      </c>
      <c r="J15" s="10">
        <v>2.9239999999999999</v>
      </c>
      <c r="K15" s="9" t="str">
        <f t="shared" si="0"/>
        <v>Yes</v>
      </c>
    </row>
    <row r="16" spans="1:11" x14ac:dyDescent="0.2">
      <c r="A16" s="109" t="s">
        <v>443</v>
      </c>
      <c r="B16" s="32" t="s">
        <v>213</v>
      </c>
      <c r="C16" s="8" t="s">
        <v>213</v>
      </c>
      <c r="D16" s="9" t="str">
        <f>IF($B16="N/A","N/A",IF(C16&gt;15,"No",IF(C16&lt;-15,"No","Yes")))</f>
        <v>N/A</v>
      </c>
      <c r="E16" s="8">
        <v>97.580009716000006</v>
      </c>
      <c r="F16" s="9" t="str">
        <f>IF($B16="N/A","N/A",IF(E16&gt;15,"No",IF(E16&lt;-15,"No","Yes")))</f>
        <v>N/A</v>
      </c>
      <c r="G16" s="8">
        <v>97.509249639000004</v>
      </c>
      <c r="H16" s="9" t="str">
        <f>IF($B16="N/A","N/A",IF(G16&gt;15,"No",IF(G16&lt;-15,"No","Yes")))</f>
        <v>N/A</v>
      </c>
      <c r="I16" s="10" t="s">
        <v>213</v>
      </c>
      <c r="J16" s="10">
        <v>-7.2999999999999995E-2</v>
      </c>
      <c r="K16" s="9" t="str">
        <f t="shared" si="0"/>
        <v>Yes</v>
      </c>
    </row>
    <row r="17" spans="1:11" x14ac:dyDescent="0.2">
      <c r="A17" s="109" t="s">
        <v>444</v>
      </c>
      <c r="B17" s="37" t="s">
        <v>235</v>
      </c>
      <c r="C17" s="8">
        <v>1.2270066527000001</v>
      </c>
      <c r="D17" s="9" t="str">
        <f>IF($B17="N/A","N/A",IF(C17&gt;1,"Yes","No"))</f>
        <v>Yes</v>
      </c>
      <c r="E17" s="8">
        <v>1.9109975056999999</v>
      </c>
      <c r="F17" s="9" t="str">
        <f>IF($B17="N/A","N/A",IF(E17&gt;1,"Yes","No"))</f>
        <v>Yes</v>
      </c>
      <c r="G17" s="8">
        <v>1.0045371112999999</v>
      </c>
      <c r="H17" s="9" t="str">
        <f>IF($B17="N/A","N/A",IF(G17&gt;1,"Yes","No"))</f>
        <v>Yes</v>
      </c>
      <c r="I17" s="10">
        <v>55.74</v>
      </c>
      <c r="J17" s="10">
        <v>-47.4</v>
      </c>
      <c r="K17" s="9" t="str">
        <f t="shared" si="0"/>
        <v>No</v>
      </c>
    </row>
    <row r="18" spans="1:11" x14ac:dyDescent="0.2">
      <c r="A18" s="109" t="s">
        <v>862</v>
      </c>
      <c r="B18" s="37" t="s">
        <v>213</v>
      </c>
      <c r="C18" s="110">
        <v>792.92723668999997</v>
      </c>
      <c r="D18" s="9" t="str">
        <f>IF($B18="N/A","N/A",IF(C18&gt;15,"No",IF(C18&lt;-15,"No","Yes")))</f>
        <v>N/A</v>
      </c>
      <c r="E18" s="110">
        <v>850.88007545999994</v>
      </c>
      <c r="F18" s="9" t="str">
        <f>IF($B18="N/A","N/A",IF(E18&gt;15,"No",IF(E18&lt;-15,"No","Yes")))</f>
        <v>N/A</v>
      </c>
      <c r="G18" s="110">
        <v>727.01029187999995</v>
      </c>
      <c r="H18" s="9" t="str">
        <f>IF($B18="N/A","N/A",IF(G18&gt;15,"No",IF(G18&lt;-15,"No","Yes")))</f>
        <v>N/A</v>
      </c>
      <c r="I18" s="10">
        <v>7.3090000000000002</v>
      </c>
      <c r="J18" s="10">
        <v>-14.6</v>
      </c>
      <c r="K18" s="9" t="str">
        <f t="shared" si="0"/>
        <v>Yes</v>
      </c>
    </row>
    <row r="19" spans="1:11" x14ac:dyDescent="0.2">
      <c r="A19" s="3" t="s">
        <v>131</v>
      </c>
      <c r="B19" s="37" t="s">
        <v>213</v>
      </c>
      <c r="C19" s="38">
        <v>123</v>
      </c>
      <c r="D19" s="37" t="s">
        <v>213</v>
      </c>
      <c r="E19" s="38">
        <v>523</v>
      </c>
      <c r="F19" s="37" t="s">
        <v>213</v>
      </c>
      <c r="G19" s="38">
        <v>815</v>
      </c>
      <c r="H19" s="9" t="str">
        <f>IF($B19="N/A","N/A",IF(G19&gt;15,"No",IF(G19&lt;-15,"No","Yes")))</f>
        <v>N/A</v>
      </c>
      <c r="I19" s="10">
        <v>325.2</v>
      </c>
      <c r="J19" s="10">
        <v>55.83</v>
      </c>
      <c r="K19" s="9" t="str">
        <f t="shared" si="0"/>
        <v>No</v>
      </c>
    </row>
    <row r="20" spans="1:11" x14ac:dyDescent="0.2">
      <c r="A20" s="3" t="s">
        <v>346</v>
      </c>
      <c r="B20" s="32" t="s">
        <v>213</v>
      </c>
      <c r="C20" s="8" t="s">
        <v>213</v>
      </c>
      <c r="D20" s="37" t="s">
        <v>213</v>
      </c>
      <c r="E20" s="8">
        <v>8.9781862700000006E-2</v>
      </c>
      <c r="F20" s="37" t="s">
        <v>213</v>
      </c>
      <c r="G20" s="8">
        <v>0.13813020849999999</v>
      </c>
      <c r="H20" s="9" t="str">
        <f>IF($B20="N/A","N/A",IF(G20&gt;15,"No",IF(G20&lt;-15,"No","Yes")))</f>
        <v>N/A</v>
      </c>
      <c r="I20" s="10" t="s">
        <v>213</v>
      </c>
      <c r="J20" s="10">
        <v>53.85</v>
      </c>
      <c r="K20" s="9" t="str">
        <f t="shared" si="0"/>
        <v>No</v>
      </c>
    </row>
    <row r="21" spans="1:11" ht="25.5" x14ac:dyDescent="0.2">
      <c r="A21" s="3" t="s">
        <v>841</v>
      </c>
      <c r="B21" s="37" t="s">
        <v>213</v>
      </c>
      <c r="C21" s="110">
        <v>1746.6422763999999</v>
      </c>
      <c r="D21" s="9" t="str">
        <f>IF($B21="N/A","N/A",IF(C21&gt;60,"No",IF(C21&lt;15,"No","Yes")))</f>
        <v>N/A</v>
      </c>
      <c r="E21" s="110">
        <v>2184.0305926999999</v>
      </c>
      <c r="F21" s="9" t="str">
        <f>IF($B21="N/A","N/A",IF(E21&gt;60,"No",IF(E21&lt;15,"No","Yes")))</f>
        <v>N/A</v>
      </c>
      <c r="G21" s="110">
        <v>2010.9791411000001</v>
      </c>
      <c r="H21" s="9" t="str">
        <f>IF($B21="N/A","N/A",IF(G21&gt;60,"No",IF(G21&lt;15,"No","Yes")))</f>
        <v>N/A</v>
      </c>
      <c r="I21" s="10">
        <v>25.04</v>
      </c>
      <c r="J21" s="10">
        <v>-7.92</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561443</v>
      </c>
      <c r="D6" s="9" t="str">
        <f>IF($B6="N/A","N/A",IF(C6&gt;15,"No",IF(C6&lt;-15,"No","Yes")))</f>
        <v>N/A</v>
      </c>
      <c r="E6" s="38">
        <v>568426</v>
      </c>
      <c r="F6" s="9" t="str">
        <f>IF($B6="N/A","N/A",IF(E6&gt;15,"No",IF(E6&lt;-15,"No","Yes")))</f>
        <v>N/A</v>
      </c>
      <c r="G6" s="38">
        <v>575327</v>
      </c>
      <c r="H6" s="9" t="str">
        <f>IF($B6="N/A","N/A",IF(G6&gt;15,"No",IF(G6&lt;-15,"No","Yes")))</f>
        <v>N/A</v>
      </c>
      <c r="I6" s="10">
        <v>1.244</v>
      </c>
      <c r="J6" s="10">
        <v>1.214</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110.88718855</v>
      </c>
      <c r="D9" s="9" t="str">
        <f>IF($B9="N/A","N/A",IF(C9&gt;100,"No",IF(C9&lt;50,"No","Yes")))</f>
        <v>No</v>
      </c>
      <c r="E9" s="39">
        <v>109.26001642</v>
      </c>
      <c r="F9" s="9" t="str">
        <f>IF($B9="N/A","N/A",IF(E9&gt;100,"No",IF(E9&lt;50,"No","Yes")))</f>
        <v>No</v>
      </c>
      <c r="G9" s="39">
        <v>108.79233848</v>
      </c>
      <c r="H9" s="9" t="str">
        <f>IF($B9="N/A","N/A",IF(G9&gt;100,"No",IF(G9&lt;50,"No","Yes")))</f>
        <v>No</v>
      </c>
      <c r="I9" s="10">
        <v>-1.47</v>
      </c>
      <c r="J9" s="10">
        <v>-0.42799999999999999</v>
      </c>
      <c r="K9" s="9" t="str">
        <f t="shared" si="0"/>
        <v>Yes</v>
      </c>
    </row>
    <row r="10" spans="1:11" ht="25.5" x14ac:dyDescent="0.2">
      <c r="A10" s="91" t="s">
        <v>844</v>
      </c>
      <c r="B10" s="37" t="s">
        <v>213</v>
      </c>
      <c r="C10" s="39">
        <v>206.79594066999999</v>
      </c>
      <c r="D10" s="9" t="str">
        <f>IF($B10="N/A","N/A",IF(C10&gt;15,"No",IF(C10&lt;-15,"No","Yes")))</f>
        <v>N/A</v>
      </c>
      <c r="E10" s="39">
        <v>198.09522146</v>
      </c>
      <c r="F10" s="9" t="str">
        <f>IF($B10="N/A","N/A",IF(E10&gt;15,"No",IF(E10&lt;-15,"No","Yes")))</f>
        <v>N/A</v>
      </c>
      <c r="G10" s="39">
        <v>199.75036391</v>
      </c>
      <c r="H10" s="9" t="str">
        <f>IF($B10="N/A","N/A",IF(G10&gt;15,"No",IF(G10&lt;-15,"No","Yes")))</f>
        <v>N/A</v>
      </c>
      <c r="I10" s="10">
        <v>-4.21</v>
      </c>
      <c r="J10" s="10">
        <v>0.83550000000000002</v>
      </c>
      <c r="K10" s="9" t="str">
        <f t="shared" si="0"/>
        <v>Yes</v>
      </c>
    </row>
    <row r="11" spans="1:11" ht="25.5" x14ac:dyDescent="0.2">
      <c r="A11" s="91" t="s">
        <v>845</v>
      </c>
      <c r="B11" s="37" t="s">
        <v>213</v>
      </c>
      <c r="C11" s="39">
        <v>527.61630219000006</v>
      </c>
      <c r="D11" s="9" t="str">
        <f>IF($B11="N/A","N/A",IF(C11&gt;15,"No",IF(C11&lt;-15,"No","Yes")))</f>
        <v>N/A</v>
      </c>
      <c r="E11" s="39">
        <v>555.63252033000003</v>
      </c>
      <c r="F11" s="9" t="str">
        <f>IF($B11="N/A","N/A",IF(E11&gt;15,"No",IF(E11&lt;-15,"No","Yes")))</f>
        <v>N/A</v>
      </c>
      <c r="G11" s="39">
        <v>531.34158416000002</v>
      </c>
      <c r="H11" s="9" t="str">
        <f>IF($B11="N/A","N/A",IF(G11&gt;15,"No",IF(G11&lt;-15,"No","Yes")))</f>
        <v>N/A</v>
      </c>
      <c r="I11" s="10">
        <v>5.31</v>
      </c>
      <c r="J11" s="10">
        <v>-4.37</v>
      </c>
      <c r="K11" s="9" t="str">
        <f t="shared" si="0"/>
        <v>Yes</v>
      </c>
    </row>
    <row r="12" spans="1:11" ht="25.5" x14ac:dyDescent="0.2">
      <c r="A12" s="91" t="s">
        <v>846</v>
      </c>
      <c r="B12" s="37" t="s">
        <v>213</v>
      </c>
      <c r="C12" s="39">
        <v>361.77734194999999</v>
      </c>
      <c r="D12" s="9" t="str">
        <f>IF($B12="N/A","N/A",IF(C12&gt;15,"No",IF(C12&lt;-15,"No","Yes")))</f>
        <v>N/A</v>
      </c>
      <c r="E12" s="39">
        <v>350.71618036000001</v>
      </c>
      <c r="F12" s="9" t="str">
        <f>IF($B12="N/A","N/A",IF(E12&gt;15,"No",IF(E12&lt;-15,"No","Yes")))</f>
        <v>N/A</v>
      </c>
      <c r="G12" s="39">
        <v>350.04498813999999</v>
      </c>
      <c r="H12" s="9" t="str">
        <f>IF($B12="N/A","N/A",IF(G12&gt;15,"No",IF(G12&lt;-15,"No","Yes")))</f>
        <v>N/A</v>
      </c>
      <c r="I12" s="10">
        <v>-3.06</v>
      </c>
      <c r="J12" s="10">
        <v>-0.191</v>
      </c>
      <c r="K12" s="9" t="str">
        <f t="shared" si="0"/>
        <v>Yes</v>
      </c>
    </row>
    <row r="13" spans="1:11" x14ac:dyDescent="0.2">
      <c r="A13" s="91" t="s">
        <v>655</v>
      </c>
      <c r="B13" s="37" t="s">
        <v>237</v>
      </c>
      <c r="C13" s="8">
        <v>86.368696377000006</v>
      </c>
      <c r="D13" s="9" t="str">
        <f>IF($B13="N/A","N/A",IF(C13&gt;99,"No",IF(C13&lt;75,"No","Yes")))</f>
        <v>Yes</v>
      </c>
      <c r="E13" s="8">
        <v>86.203481191999998</v>
      </c>
      <c r="F13" s="9" t="str">
        <f>IF($B13="N/A","N/A",IF(E13&gt;99,"No",IF(E13&lt;75,"No","Yes")))</f>
        <v>Yes</v>
      </c>
      <c r="G13" s="8">
        <v>86.226615472999995</v>
      </c>
      <c r="H13" s="9" t="str">
        <f>IF($B13="N/A","N/A",IF(G13&gt;99,"No",IF(G13&lt;75,"No","Yes")))</f>
        <v>Yes</v>
      </c>
      <c r="I13" s="10">
        <v>-0.191</v>
      </c>
      <c r="J13" s="10">
        <v>2.6800000000000001E-2</v>
      </c>
      <c r="K13" s="9" t="str">
        <f t="shared" ref="K13:K24" si="1">IF(J13="Div by 0", "N/A", IF(J13="N/A","N/A", IF(J13&gt;30, "No", IF(J13&lt;-30, "No", "Yes"))))</f>
        <v>Yes</v>
      </c>
    </row>
    <row r="14" spans="1:11" x14ac:dyDescent="0.2">
      <c r="A14" s="91" t="s">
        <v>495</v>
      </c>
      <c r="B14" s="37" t="s">
        <v>213</v>
      </c>
      <c r="C14" s="9">
        <v>98.988474174000004</v>
      </c>
      <c r="D14" s="9" t="str">
        <f>IF($B14="N/A","N/A",IF(C14&gt;15,"No",IF(C14&lt;-15,"No","Yes")))</f>
        <v>N/A</v>
      </c>
      <c r="E14" s="9">
        <v>99.097964705999999</v>
      </c>
      <c r="F14" s="9" t="str">
        <f>IF($B14="N/A","N/A",IF(E14&gt;15,"No",IF(E14&lt;-15,"No","Yes")))</f>
        <v>N/A</v>
      </c>
      <c r="G14" s="9">
        <v>99.186631323</v>
      </c>
      <c r="H14" s="9" t="str">
        <f>IF($B14="N/A","N/A",IF(G14&gt;15,"No",IF(G14&lt;-15,"No","Yes")))</f>
        <v>N/A</v>
      </c>
      <c r="I14" s="10">
        <v>0.1106</v>
      </c>
      <c r="J14" s="10">
        <v>8.9499999999999996E-2</v>
      </c>
      <c r="K14" s="9" t="str">
        <f t="shared" si="1"/>
        <v>Yes</v>
      </c>
    </row>
    <row r="15" spans="1:11" x14ac:dyDescent="0.2">
      <c r="A15" s="91" t="s">
        <v>847</v>
      </c>
      <c r="B15" s="37" t="s">
        <v>213</v>
      </c>
      <c r="C15" s="38">
        <v>9.5430723782999998</v>
      </c>
      <c r="D15" s="9" t="str">
        <f>IF($B15="N/A","N/A",IF(C15&gt;15,"No",IF(C15&lt;-15,"No","Yes")))</f>
        <v>N/A</v>
      </c>
      <c r="E15" s="10">
        <v>9.4250848978999997</v>
      </c>
      <c r="F15" s="9" t="str">
        <f>IF($B15="N/A","N/A",IF(E15&gt;15,"No",IF(E15&lt;-15,"No","Yes")))</f>
        <v>N/A</v>
      </c>
      <c r="G15" s="10">
        <v>9.1887491108999999</v>
      </c>
      <c r="H15" s="9" t="str">
        <f>IF($B15="N/A","N/A",IF(G15&gt;15,"No",IF(G15&lt;-15,"No","Yes")))</f>
        <v>N/A</v>
      </c>
      <c r="I15" s="10">
        <v>-1.24</v>
      </c>
      <c r="J15" s="10">
        <v>-2.5099999999999998</v>
      </c>
      <c r="K15" s="9" t="str">
        <f t="shared" si="1"/>
        <v>Yes</v>
      </c>
    </row>
    <row r="16" spans="1:11" x14ac:dyDescent="0.2">
      <c r="A16" s="88" t="s">
        <v>656</v>
      </c>
      <c r="B16" s="62" t="s">
        <v>238</v>
      </c>
      <c r="C16" s="9">
        <v>7.4762709661000004</v>
      </c>
      <c r="D16" s="9" t="str">
        <f>IF($B16="N/A","N/A",IF(C16&gt;20,"No",IF(C16&lt;=0,"No","Yes")))</f>
        <v>Yes</v>
      </c>
      <c r="E16" s="9">
        <v>7.3052604913000003</v>
      </c>
      <c r="F16" s="9" t="str">
        <f>IF($B16="N/A","N/A",IF(E16&gt;20,"No",IF(E16&lt;=0,"No","Yes")))</f>
        <v>Yes</v>
      </c>
      <c r="G16" s="9">
        <v>8.0060556865999999</v>
      </c>
      <c r="H16" s="9" t="str">
        <f>IF($B16="N/A","N/A",IF(G16&gt;20,"No",IF(G16&lt;=0,"No","Yes")))</f>
        <v>Yes</v>
      </c>
      <c r="I16" s="10">
        <v>-2.29</v>
      </c>
      <c r="J16" s="10">
        <v>9.593</v>
      </c>
      <c r="K16" s="9" t="str">
        <f t="shared" si="1"/>
        <v>Yes</v>
      </c>
    </row>
    <row r="17" spans="1:11" x14ac:dyDescent="0.2">
      <c r="A17" s="88" t="s">
        <v>371</v>
      </c>
      <c r="B17" s="37" t="s">
        <v>213</v>
      </c>
      <c r="C17" s="9">
        <v>99.406789755999995</v>
      </c>
      <c r="D17" s="9" t="str">
        <f>IF($B17="N/A","N/A",IF(C17&gt;15,"No",IF(C17&lt;-15,"No","Yes")))</f>
        <v>N/A</v>
      </c>
      <c r="E17" s="9">
        <v>99.566526189000001</v>
      </c>
      <c r="F17" s="9" t="str">
        <f>IF($B17="N/A","N/A",IF(E17&gt;15,"No",IF(E17&lt;-15,"No","Yes")))</f>
        <v>N/A</v>
      </c>
      <c r="G17" s="9">
        <v>99.340005645000005</v>
      </c>
      <c r="H17" s="9" t="str">
        <f>IF($B17="N/A","N/A",IF(G17&gt;15,"No",IF(G17&lt;-15,"No","Yes")))</f>
        <v>N/A</v>
      </c>
      <c r="I17" s="10">
        <v>0.16070000000000001</v>
      </c>
      <c r="J17" s="10">
        <v>-0.22800000000000001</v>
      </c>
      <c r="K17" s="9" t="str">
        <f t="shared" si="1"/>
        <v>Yes</v>
      </c>
    </row>
    <row r="18" spans="1:11" x14ac:dyDescent="0.2">
      <c r="A18" s="88" t="s">
        <v>848</v>
      </c>
      <c r="B18" s="37" t="s">
        <v>213</v>
      </c>
      <c r="C18" s="10">
        <v>13.510473085999999</v>
      </c>
      <c r="D18" s="9" t="str">
        <f>IF($B18="N/A","N/A",IF(C18&gt;15,"No",IF(C18&lt;-15,"No","Yes")))</f>
        <v>N/A</v>
      </c>
      <c r="E18" s="10">
        <v>13.641335107</v>
      </c>
      <c r="F18" s="9" t="str">
        <f>IF($B18="N/A","N/A",IF(E18&gt;15,"No",IF(E18&lt;-15,"No","Yes")))</f>
        <v>N/A</v>
      </c>
      <c r="G18" s="10">
        <v>12.371440435</v>
      </c>
      <c r="H18" s="9" t="str">
        <f>IF($B18="N/A","N/A",IF(G18&gt;15,"No",IF(G18&lt;-15,"No","Yes")))</f>
        <v>N/A</v>
      </c>
      <c r="I18" s="10">
        <v>0.96860000000000002</v>
      </c>
      <c r="J18" s="10">
        <v>-9.31</v>
      </c>
      <c r="K18" s="9" t="str">
        <f t="shared" si="1"/>
        <v>Yes</v>
      </c>
    </row>
    <row r="19" spans="1:11" x14ac:dyDescent="0.2">
      <c r="A19" s="91" t="s">
        <v>657</v>
      </c>
      <c r="B19" s="62" t="s">
        <v>239</v>
      </c>
      <c r="C19" s="9">
        <v>4.6309241999999999E-3</v>
      </c>
      <c r="D19" s="9" t="str">
        <f>IF($B19="N/A","N/A",IF(C19&gt;10,"No",IF(C19&lt;=0,"No","Yes")))</f>
        <v>Yes</v>
      </c>
      <c r="E19" s="9">
        <v>5.9814294E-3</v>
      </c>
      <c r="F19" s="9" t="str">
        <f>IF($B19="N/A","N/A",IF(E19&gt;10,"No",IF(E19&lt;=0,"No","Yes")))</f>
        <v>Yes</v>
      </c>
      <c r="G19" s="9">
        <v>3.4762839E-3</v>
      </c>
      <c r="H19" s="9" t="str">
        <f>IF($B19="N/A","N/A",IF(G19&gt;10,"No",IF(G19&lt;=0,"No","Yes")))</f>
        <v>Yes</v>
      </c>
      <c r="I19" s="10">
        <v>29.16</v>
      </c>
      <c r="J19" s="10">
        <v>-41.9</v>
      </c>
      <c r="K19" s="9" t="str">
        <f t="shared" si="1"/>
        <v>No</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19.346153846</v>
      </c>
      <c r="D21" s="9" t="str">
        <f>IF($B21="N/A","N/A",IF(C21&gt;15,"No",IF(C21&lt;-15,"No","Yes")))</f>
        <v>N/A</v>
      </c>
      <c r="E21" s="10">
        <v>18.088235294</v>
      </c>
      <c r="F21" s="9" t="str">
        <f>IF($B21="N/A","N/A",IF(E21&gt;15,"No",IF(E21&lt;-15,"No","Yes")))</f>
        <v>N/A</v>
      </c>
      <c r="G21" s="10">
        <v>20.2</v>
      </c>
      <c r="H21" s="9" t="str">
        <f>IF($B21="N/A","N/A",IF(G21&gt;15,"No",IF(G21&lt;-15,"No","Yes")))</f>
        <v>N/A</v>
      </c>
      <c r="I21" s="10">
        <v>-6.5</v>
      </c>
      <c r="J21" s="10">
        <v>11.67</v>
      </c>
      <c r="K21" s="9" t="str">
        <f t="shared" si="1"/>
        <v>Yes</v>
      </c>
    </row>
    <row r="22" spans="1:11" x14ac:dyDescent="0.2">
      <c r="A22" s="91" t="s">
        <v>1710</v>
      </c>
      <c r="B22" s="62" t="s">
        <v>224</v>
      </c>
      <c r="C22" s="9">
        <v>6.1504017326999998</v>
      </c>
      <c r="D22" s="9" t="str">
        <f>IF($B22="N/A","N/A",IF(C22&gt;5,"No",IF(C22&lt;=0,"No","Yes")))</f>
        <v>No</v>
      </c>
      <c r="E22" s="9">
        <v>6.4852768874000004</v>
      </c>
      <c r="F22" s="9" t="str">
        <f>IF($B22="N/A","N/A",IF(E22&gt;5,"No",IF(E22&lt;=0,"No","Yes")))</f>
        <v>No</v>
      </c>
      <c r="G22" s="9">
        <v>5.7638525568999999</v>
      </c>
      <c r="H22" s="9" t="str">
        <f>IF($B22="N/A","N/A",IF(G22&gt;5,"No",IF(G22&lt;=0,"No","Yes")))</f>
        <v>No</v>
      </c>
      <c r="I22" s="10">
        <v>5.4450000000000003</v>
      </c>
      <c r="J22" s="10">
        <v>-11.1</v>
      </c>
      <c r="K22" s="9" t="str">
        <f t="shared" si="1"/>
        <v>Yes</v>
      </c>
    </row>
    <row r="23" spans="1:11" x14ac:dyDescent="0.2">
      <c r="A23" s="91" t="s">
        <v>130</v>
      </c>
      <c r="B23" s="37" t="s">
        <v>213</v>
      </c>
      <c r="C23" s="9">
        <v>98.540441921999999</v>
      </c>
      <c r="D23" s="9" t="str">
        <f>IF($B23="N/A","N/A",IF(C23&gt;15,"No",IF(C23&lt;-15,"No","Yes")))</f>
        <v>N/A</v>
      </c>
      <c r="E23" s="9">
        <v>91.327582465000006</v>
      </c>
      <c r="F23" s="9" t="str">
        <f>IF($B23="N/A","N/A",IF(E23&gt;15,"No",IF(E23&lt;-15,"No","Yes")))</f>
        <v>N/A</v>
      </c>
      <c r="G23" s="9">
        <v>98.338409577999997</v>
      </c>
      <c r="H23" s="9" t="str">
        <f>IF($B23="N/A","N/A",IF(G23&gt;15,"No",IF(G23&lt;-15,"No","Yes")))</f>
        <v>N/A</v>
      </c>
      <c r="I23" s="10">
        <v>-7.32</v>
      </c>
      <c r="J23" s="10">
        <v>7.6769999999999996</v>
      </c>
      <c r="K23" s="9" t="str">
        <f t="shared" si="1"/>
        <v>Yes</v>
      </c>
    </row>
    <row r="24" spans="1:11" x14ac:dyDescent="0.2">
      <c r="A24" s="91" t="s">
        <v>850</v>
      </c>
      <c r="B24" s="37" t="s">
        <v>213</v>
      </c>
      <c r="C24" s="10">
        <v>8.4813530432000004</v>
      </c>
      <c r="D24" s="9" t="str">
        <f>IF($B24="N/A","N/A",IF(C24&gt;15,"No",IF(C24&lt;-15,"No","Yes")))</f>
        <v>N/A</v>
      </c>
      <c r="E24" s="10">
        <v>6.4365996375999996</v>
      </c>
      <c r="F24" s="9" t="str">
        <f>IF($B24="N/A","N/A",IF(E24&gt;15,"No",IF(E24&lt;-15,"No","Yes")))</f>
        <v>N/A</v>
      </c>
      <c r="G24" s="10">
        <v>5.7918429929000004</v>
      </c>
      <c r="H24" s="9" t="str">
        <f>IF($B24="N/A","N/A",IF(G24&gt;15,"No",IF(G24&lt;-15,"No","Yes")))</f>
        <v>N/A</v>
      </c>
      <c r="I24" s="10">
        <v>-24.1</v>
      </c>
      <c r="J24" s="10">
        <v>-10</v>
      </c>
      <c r="K24" s="9" t="str">
        <f t="shared" si="1"/>
        <v>Yes</v>
      </c>
    </row>
    <row r="25" spans="1:11" x14ac:dyDescent="0.2">
      <c r="A25" s="91" t="s">
        <v>15</v>
      </c>
      <c r="B25" s="37" t="s">
        <v>240</v>
      </c>
      <c r="C25" s="9">
        <v>2.6223499091</v>
      </c>
      <c r="D25" s="9" t="str">
        <f>IF($B25="N/A","N/A",IF(C25&gt;20,"No",IF(C25&lt;1,"No","Yes")))</f>
        <v>Yes</v>
      </c>
      <c r="E25" s="9">
        <v>2.5438667478000001</v>
      </c>
      <c r="F25" s="9" t="str">
        <f>IF($B25="N/A","N/A",IF(E25&gt;20,"No",IF(E25&lt;1,"No","Yes")))</f>
        <v>Yes</v>
      </c>
      <c r="G25" s="9">
        <v>2.5399468476</v>
      </c>
      <c r="H25" s="9" t="str">
        <f>IF($B25="N/A","N/A",IF(G25&gt;20,"No",IF(G25&lt;1,"No","Yes")))</f>
        <v>Yes</v>
      </c>
      <c r="I25" s="10">
        <v>-2.99</v>
      </c>
      <c r="J25" s="10">
        <v>-0.154</v>
      </c>
      <c r="K25" s="9" t="str">
        <f t="shared" ref="K25:K34" si="2">IF(J25="Div by 0", "N/A", IF(J25="N/A","N/A", IF(J25&gt;30, "No", IF(J25&lt;-30, "No", "Yes"))))</f>
        <v>Yes</v>
      </c>
    </row>
    <row r="26" spans="1:11" x14ac:dyDescent="0.2">
      <c r="A26" s="91" t="s">
        <v>159</v>
      </c>
      <c r="B26" s="37" t="s">
        <v>214</v>
      </c>
      <c r="C26" s="9">
        <v>99.998575099999996</v>
      </c>
      <c r="D26" s="9" t="str">
        <f>IF($B26="N/A","N/A",IF(C26&gt;100,"No",IF(C26&lt;95,"No","Yes")))</f>
        <v>Yes</v>
      </c>
      <c r="E26" s="9">
        <v>99.998944453999997</v>
      </c>
      <c r="F26" s="9" t="str">
        <f>IF($B26="N/A","N/A",IF(E26&gt;100,"No",IF(E26&lt;95,"No","Yes")))</f>
        <v>Yes</v>
      </c>
      <c r="G26" s="9">
        <v>99.999652372</v>
      </c>
      <c r="H26" s="9" t="str">
        <f>IF($B26="N/A","N/A",IF(G26&gt;100,"No",IF(G26&lt;95,"No","Yes")))</f>
        <v>Yes</v>
      </c>
      <c r="I26" s="10">
        <v>4.0000000000000002E-4</v>
      </c>
      <c r="J26" s="10">
        <v>6.9999999999999999E-4</v>
      </c>
      <c r="K26" s="9" t="str">
        <f t="shared" si="2"/>
        <v>Yes</v>
      </c>
    </row>
    <row r="27" spans="1:11" x14ac:dyDescent="0.2">
      <c r="A27" s="91" t="s">
        <v>32</v>
      </c>
      <c r="B27" s="37" t="s">
        <v>214</v>
      </c>
      <c r="C27" s="9">
        <v>89.955703428000007</v>
      </c>
      <c r="D27" s="9" t="str">
        <f>IF($B27="N/A","N/A",IF(C27&gt;100,"No",IF(C27&lt;95,"No","Yes")))</f>
        <v>No</v>
      </c>
      <c r="E27" s="9">
        <v>91.871237417000003</v>
      </c>
      <c r="F27" s="9" t="str">
        <f>IF($B27="N/A","N/A",IF(E27&gt;100,"No",IF(E27&lt;95,"No","Yes")))</f>
        <v>No</v>
      </c>
      <c r="G27" s="9">
        <v>91.000422368000002</v>
      </c>
      <c r="H27" s="9" t="str">
        <f>IF($B27="N/A","N/A",IF(G27&gt;100,"No",IF(G27&lt;95,"No","Yes")))</f>
        <v>No</v>
      </c>
      <c r="I27" s="10">
        <v>2.129</v>
      </c>
      <c r="J27" s="10">
        <v>-0.94799999999999995</v>
      </c>
      <c r="K27" s="9" t="str">
        <f t="shared" si="2"/>
        <v>Yes</v>
      </c>
    </row>
    <row r="28" spans="1:11" x14ac:dyDescent="0.2">
      <c r="A28" s="91" t="s">
        <v>851</v>
      </c>
      <c r="B28" s="37" t="s">
        <v>226</v>
      </c>
      <c r="C28" s="9">
        <v>25.940797941</v>
      </c>
      <c r="D28" s="9" t="str">
        <f>IF($B28="N/A","N/A",IF(C28&gt;30,"No",IF(C28&lt;5,"No","Yes")))</f>
        <v>Yes</v>
      </c>
      <c r="E28" s="9">
        <v>24.437976332000002</v>
      </c>
      <c r="F28" s="9" t="str">
        <f>IF($B28="N/A","N/A",IF(E28&gt;30,"No",IF(E28&lt;5,"No","Yes")))</f>
        <v>Yes</v>
      </c>
      <c r="G28" s="9">
        <v>23.970203419000001</v>
      </c>
      <c r="H28" s="9" t="str">
        <f>IF($B28="N/A","N/A",IF(G28&gt;30,"No",IF(G28&lt;5,"No","Yes")))</f>
        <v>Yes</v>
      </c>
      <c r="I28" s="10">
        <v>-5.79</v>
      </c>
      <c r="J28" s="10">
        <v>-1.91</v>
      </c>
      <c r="K28" s="9" t="str">
        <f t="shared" si="2"/>
        <v>Yes</v>
      </c>
    </row>
    <row r="29" spans="1:11" x14ac:dyDescent="0.2">
      <c r="A29" s="91" t="s">
        <v>852</v>
      </c>
      <c r="B29" s="37" t="s">
        <v>227</v>
      </c>
      <c r="C29" s="9">
        <v>44.366300365999997</v>
      </c>
      <c r="D29" s="9" t="str">
        <f>IF($B29="N/A","N/A",IF(C29&gt;75,"No",IF(C29&lt;15,"No","Yes")))</f>
        <v>Yes</v>
      </c>
      <c r="E29" s="9">
        <v>44.466891347999997</v>
      </c>
      <c r="F29" s="9" t="str">
        <f>IF($B29="N/A","N/A",IF(E29&gt;75,"No",IF(E29&lt;15,"No","Yes")))</f>
        <v>Yes</v>
      </c>
      <c r="G29" s="9">
        <v>43.562601471000001</v>
      </c>
      <c r="H29" s="9" t="str">
        <f>IF($B29="N/A","N/A",IF(G29&gt;75,"No",IF(G29&lt;15,"No","Yes")))</f>
        <v>Yes</v>
      </c>
      <c r="I29" s="10">
        <v>0.22670000000000001</v>
      </c>
      <c r="J29" s="10">
        <v>-2.0299999999999998</v>
      </c>
      <c r="K29" s="9" t="str">
        <f t="shared" si="2"/>
        <v>Yes</v>
      </c>
    </row>
    <row r="30" spans="1:11" x14ac:dyDescent="0.2">
      <c r="A30" s="91" t="s">
        <v>853</v>
      </c>
      <c r="B30" s="37" t="s">
        <v>228</v>
      </c>
      <c r="C30" s="9">
        <v>29.69032769</v>
      </c>
      <c r="D30" s="9" t="str">
        <f>IF($B30="N/A","N/A",IF(C30&gt;70,"No",IF(C30&lt;25,"No","Yes")))</f>
        <v>Yes</v>
      </c>
      <c r="E30" s="9">
        <v>31.091494006000001</v>
      </c>
      <c r="F30" s="9" t="str">
        <f>IF($B30="N/A","N/A",IF(E30&gt;70,"No",IF(E30&lt;25,"No","Yes")))</f>
        <v>Yes</v>
      </c>
      <c r="G30" s="9">
        <v>32.466622098999999</v>
      </c>
      <c r="H30" s="9" t="str">
        <f>IF($B30="N/A","N/A",IF(G30&gt;70,"No",IF(G30&lt;25,"No","Yes")))</f>
        <v>Yes</v>
      </c>
      <c r="I30" s="10">
        <v>4.7190000000000003</v>
      </c>
      <c r="J30" s="10">
        <v>4.423</v>
      </c>
      <c r="K30" s="9" t="str">
        <f t="shared" si="2"/>
        <v>Yes</v>
      </c>
    </row>
    <row r="31" spans="1:11" x14ac:dyDescent="0.2">
      <c r="A31" s="91" t="s">
        <v>160</v>
      </c>
      <c r="B31" s="37" t="s">
        <v>214</v>
      </c>
      <c r="C31" s="9">
        <v>99.934276498000003</v>
      </c>
      <c r="D31" s="9" t="str">
        <f>IF($B31="N/A","N/A",IF(C31&gt;100,"No",IF(C31&lt;95,"No","Yes")))</f>
        <v>Yes</v>
      </c>
      <c r="E31" s="9">
        <v>99.960065162000006</v>
      </c>
      <c r="F31" s="9" t="str">
        <f>IF($B31="N/A","N/A",IF(E31&gt;100,"No",IF(E31&lt;95,"No","Yes")))</f>
        <v>Yes</v>
      </c>
      <c r="G31" s="9">
        <v>99.969234886999999</v>
      </c>
      <c r="H31" s="9" t="str">
        <f>IF($B31="N/A","N/A",IF(G31&gt;100,"No",IF(G31&lt;95,"No","Yes")))</f>
        <v>Yes</v>
      </c>
      <c r="I31" s="10">
        <v>2.58E-2</v>
      </c>
      <c r="J31" s="10">
        <v>9.1999999999999998E-3</v>
      </c>
      <c r="K31" s="9" t="str">
        <f t="shared" si="2"/>
        <v>Yes</v>
      </c>
    </row>
    <row r="32" spans="1:11" x14ac:dyDescent="0.2">
      <c r="A32" s="31" t="s">
        <v>374</v>
      </c>
      <c r="B32" s="37" t="s">
        <v>241</v>
      </c>
      <c r="C32" s="9">
        <v>0.86384548390000004</v>
      </c>
      <c r="D32" s="9" t="str">
        <f>IF($B32="N/A","N/A",IF(C32&gt;5,"No",IF(C32&lt;1,"No","Yes")))</f>
        <v>No</v>
      </c>
      <c r="E32" s="9">
        <v>0.64669807499999998</v>
      </c>
      <c r="F32" s="9" t="str">
        <f>IF($B32="N/A","N/A",IF(E32&gt;5,"No",IF(E32&lt;1,"No","Yes")))</f>
        <v>No</v>
      </c>
      <c r="G32" s="9">
        <v>0.46251957580000003</v>
      </c>
      <c r="H32" s="9" t="str">
        <f>IF($B32="N/A","N/A",IF(G32&gt;5,"No",IF(G32&lt;1,"No","Yes")))</f>
        <v>No</v>
      </c>
      <c r="I32" s="10">
        <v>-25.1</v>
      </c>
      <c r="J32" s="10">
        <v>-28.5</v>
      </c>
      <c r="K32" s="9" t="str">
        <f t="shared" si="2"/>
        <v>Yes</v>
      </c>
    </row>
    <row r="33" spans="1:11" x14ac:dyDescent="0.2">
      <c r="A33" s="31" t="s">
        <v>376</v>
      </c>
      <c r="B33" s="37" t="s">
        <v>242</v>
      </c>
      <c r="C33" s="9">
        <v>98.487647010000003</v>
      </c>
      <c r="D33" s="9" t="str">
        <f>IF($B33="N/A","N/A",IF(C33&gt;98,"No",IF(C33&lt;8,"No","Yes")))</f>
        <v>No</v>
      </c>
      <c r="E33" s="9">
        <v>98.760436714999997</v>
      </c>
      <c r="F33" s="9" t="str">
        <f>IF($B33="N/A","N/A",IF(E33&gt;98,"No",IF(E33&lt;8,"No","Yes")))</f>
        <v>No</v>
      </c>
      <c r="G33" s="9">
        <v>98.942340616999999</v>
      </c>
      <c r="H33" s="9" t="str">
        <f>IF($B33="N/A","N/A",IF(G33&gt;98,"No",IF(G33&lt;8,"No","Yes")))</f>
        <v>No</v>
      </c>
      <c r="I33" s="10">
        <v>0.27700000000000002</v>
      </c>
      <c r="J33" s="10">
        <v>0.1842</v>
      </c>
      <c r="K33" s="9" t="str">
        <f t="shared" si="2"/>
        <v>Yes</v>
      </c>
    </row>
    <row r="34" spans="1:11" x14ac:dyDescent="0.2">
      <c r="A34" s="31" t="s">
        <v>377</v>
      </c>
      <c r="B34" s="62" t="s">
        <v>224</v>
      </c>
      <c r="C34" s="9">
        <v>0.2673468188</v>
      </c>
      <c r="D34" s="9" t="str">
        <f>IF($B34="N/A","N/A",IF(C34&gt;5,"No",IF(C34&lt;=0,"No","Yes")))</f>
        <v>Yes</v>
      </c>
      <c r="E34" s="9">
        <v>0.25526629680000001</v>
      </c>
      <c r="F34" s="9" t="str">
        <f>IF($B34="N/A","N/A",IF(E34&gt;5,"No",IF(E34&lt;=0,"No","Yes")))</f>
        <v>Yes</v>
      </c>
      <c r="G34" s="9">
        <v>0.26541427740000001</v>
      </c>
      <c r="H34" s="9" t="str">
        <f>IF($B34="N/A","N/A",IF(G34&gt;5,"No",IF(G34&lt;=0,"No","Yes")))</f>
        <v>Yes</v>
      </c>
      <c r="I34" s="10">
        <v>-4.5199999999999996</v>
      </c>
      <c r="J34" s="10">
        <v>3.9750000000000001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14267</v>
      </c>
      <c r="D6" s="9" t="str">
        <f>IF($B6="N/A","N/A",IF(C6&gt;15,"No",IF(C6&lt;-15,"No","Yes")))</f>
        <v>N/A</v>
      </c>
      <c r="E6" s="38">
        <v>14097</v>
      </c>
      <c r="F6" s="9" t="str">
        <f>IF($B6="N/A","N/A",IF(E6&gt;15,"No",IF(E6&lt;-15,"No","Yes")))</f>
        <v>N/A</v>
      </c>
      <c r="G6" s="38">
        <v>14696</v>
      </c>
      <c r="H6" s="9" t="str">
        <f>IF($B6="N/A","N/A",IF(G6&gt;15,"No",IF(G6&lt;-15,"No","Yes")))</f>
        <v>N/A</v>
      </c>
      <c r="I6" s="10">
        <v>-1.19</v>
      </c>
      <c r="J6" s="10">
        <v>4.2489999999999997</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171.13275390999999</v>
      </c>
      <c r="D9" s="9" t="str">
        <f>IF($B9="N/A","N/A",IF(C9&gt;15,"No",IF(C9&lt;-15,"No","Yes")))</f>
        <v>N/A</v>
      </c>
      <c r="E9" s="39">
        <v>183.98254947999999</v>
      </c>
      <c r="F9" s="9" t="str">
        <f>IF($B9="N/A","N/A",IF(E9&gt;15,"No",IF(E9&lt;-15,"No","Yes")))</f>
        <v>N/A</v>
      </c>
      <c r="G9" s="39">
        <v>184.00986663</v>
      </c>
      <c r="H9" s="9" t="str">
        <f>IF($B9="N/A","N/A",IF(G9&gt;15,"No",IF(G9&lt;-15,"No","Yes")))</f>
        <v>N/A</v>
      </c>
      <c r="I9" s="10">
        <v>7.5090000000000003</v>
      </c>
      <c r="J9" s="10">
        <v>1.4800000000000001E-2</v>
      </c>
      <c r="K9" s="9" t="str">
        <f t="shared" si="0"/>
        <v>Yes</v>
      </c>
    </row>
    <row r="10" spans="1:11" x14ac:dyDescent="0.2">
      <c r="A10" s="91" t="s">
        <v>655</v>
      </c>
      <c r="B10" s="37" t="s">
        <v>237</v>
      </c>
      <c r="C10" s="8">
        <v>98.815448236999998</v>
      </c>
      <c r="D10" s="9" t="str">
        <f>IF($B10="N/A","N/A",IF(C10&gt;99,"No",IF(C10&lt;75,"No","Yes")))</f>
        <v>Yes</v>
      </c>
      <c r="E10" s="8">
        <v>98.730226289000001</v>
      </c>
      <c r="F10" s="9" t="str">
        <f>IF($B10="N/A","N/A",IF(E10&gt;99,"No",IF(E10&lt;75,"No","Yes")))</f>
        <v>Yes</v>
      </c>
      <c r="G10" s="8">
        <v>98.945291236000003</v>
      </c>
      <c r="H10" s="9" t="str">
        <f>IF($B10="N/A","N/A",IF(G10&gt;99,"No",IF(G10&lt;75,"No","Yes")))</f>
        <v>Yes</v>
      </c>
      <c r="I10" s="10">
        <v>-8.5999999999999993E-2</v>
      </c>
      <c r="J10" s="10">
        <v>0.21779999999999999</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1.1424966705999999</v>
      </c>
      <c r="D12" s="9" t="str">
        <f>IF($B12="N/A","N/A",IF(C12&gt;10,"No",IF(C12&lt;=0,"No","Yes")))</f>
        <v>Yes</v>
      </c>
      <c r="E12" s="9">
        <v>1.1846492161</v>
      </c>
      <c r="F12" s="9" t="str">
        <f>IF($B12="N/A","N/A",IF(E12&gt;10,"No",IF(E12&lt;=0,"No","Yes")))</f>
        <v>Yes</v>
      </c>
      <c r="G12" s="9">
        <v>0.9322264562</v>
      </c>
      <c r="H12" s="9" t="str">
        <f>IF($B12="N/A","N/A",IF(G12&gt;10,"No",IF(G12&lt;=0,"No","Yes")))</f>
        <v>Yes</v>
      </c>
      <c r="I12" s="10">
        <v>3.69</v>
      </c>
      <c r="J12" s="10">
        <v>-21.3</v>
      </c>
      <c r="K12" s="9" t="str">
        <f t="shared" si="0"/>
        <v>Yes</v>
      </c>
    </row>
    <row r="13" spans="1:11" x14ac:dyDescent="0.2">
      <c r="A13" s="91" t="s">
        <v>658</v>
      </c>
      <c r="B13" s="62" t="s">
        <v>224</v>
      </c>
      <c r="C13" s="9">
        <v>4.2055092199999998E-2</v>
      </c>
      <c r="D13" s="9" t="str">
        <f>IF($B13="N/A","N/A",IF(C13&gt;5,"No",IF(C13&lt;=0,"No","Yes")))</f>
        <v>Yes</v>
      </c>
      <c r="E13" s="9">
        <v>8.5124494600000003E-2</v>
      </c>
      <c r="F13" s="9" t="str">
        <f>IF($B13="N/A","N/A",IF(E13&gt;5,"No",IF(E13&lt;=0,"No","Yes")))</f>
        <v>Yes</v>
      </c>
      <c r="G13" s="9">
        <v>0.12248230810000001</v>
      </c>
      <c r="H13" s="9" t="str">
        <f>IF($B13="N/A","N/A",IF(G13&gt;5,"No",IF(G13&lt;=0,"No","Yes")))</f>
        <v>Yes</v>
      </c>
      <c r="I13" s="10">
        <v>102.4</v>
      </c>
      <c r="J13" s="10">
        <v>43.89</v>
      </c>
      <c r="K13" s="9" t="str">
        <f t="shared" si="0"/>
        <v>No</v>
      </c>
    </row>
    <row r="14" spans="1:11" x14ac:dyDescent="0.2">
      <c r="A14" s="91" t="s">
        <v>159</v>
      </c>
      <c r="B14" s="37" t="s">
        <v>214</v>
      </c>
      <c r="C14" s="9">
        <v>99.957944908000002</v>
      </c>
      <c r="D14" s="9" t="str">
        <f>IF($B14="N/A","N/A",IF(C14&gt;100,"No",IF(C14&lt;95,"No","Yes")))</f>
        <v>Yes</v>
      </c>
      <c r="E14" s="9">
        <v>99.971625168000003</v>
      </c>
      <c r="F14" s="9" t="str">
        <f>IF($B14="N/A","N/A",IF(E14&gt;100,"No",IF(E14&lt;95,"No","Yes")))</f>
        <v>Yes</v>
      </c>
      <c r="G14" s="9">
        <v>99.904735982999995</v>
      </c>
      <c r="H14" s="9" t="str">
        <f>IF($B14="N/A","N/A",IF(G14&gt;100,"No",IF(G14&lt;95,"No","Yes")))</f>
        <v>Yes</v>
      </c>
      <c r="I14" s="10">
        <v>1.37E-2</v>
      </c>
      <c r="J14" s="10">
        <v>-6.7000000000000004E-2</v>
      </c>
      <c r="K14" s="9" t="str">
        <f t="shared" si="0"/>
        <v>Yes</v>
      </c>
    </row>
    <row r="15" spans="1:11" x14ac:dyDescent="0.2">
      <c r="A15" s="91" t="s">
        <v>32</v>
      </c>
      <c r="B15" s="37" t="s">
        <v>214</v>
      </c>
      <c r="C15" s="9">
        <v>99.761687811000002</v>
      </c>
      <c r="D15" s="9" t="str">
        <f>IF($B15="N/A","N/A",IF(C15&gt;100,"No",IF(C15&lt;95,"No","Yes")))</f>
        <v>Yes</v>
      </c>
      <c r="E15" s="9">
        <v>99.496346740000007</v>
      </c>
      <c r="F15" s="9" t="str">
        <f>IF($B15="N/A","N/A",IF(E15&gt;100,"No",IF(E15&lt;95,"No","Yes")))</f>
        <v>Yes</v>
      </c>
      <c r="G15" s="9">
        <v>99.408002177</v>
      </c>
      <c r="H15" s="9" t="str">
        <f>IF($B15="N/A","N/A",IF(G15&gt;100,"No",IF(G15&lt;95,"No","Yes")))</f>
        <v>Yes</v>
      </c>
      <c r="I15" s="10">
        <v>-0.26600000000000001</v>
      </c>
      <c r="J15" s="10">
        <v>-8.8999999999999996E-2</v>
      </c>
      <c r="K15" s="9" t="str">
        <f t="shared" si="0"/>
        <v>Yes</v>
      </c>
    </row>
    <row r="16" spans="1:11" x14ac:dyDescent="0.2">
      <c r="A16" s="91" t="s">
        <v>851</v>
      </c>
      <c r="B16" s="37" t="s">
        <v>226</v>
      </c>
      <c r="C16" s="9">
        <v>12.330499543</v>
      </c>
      <c r="D16" s="9" t="str">
        <f>IF($B16="N/A","N/A",IF(C16&gt;30,"No",IF(C16&lt;5,"No","Yes")))</f>
        <v>Yes</v>
      </c>
      <c r="E16" s="9">
        <v>12.462569514</v>
      </c>
      <c r="F16" s="9" t="str">
        <f>IF($B16="N/A","N/A",IF(E16&gt;30,"No",IF(E16&lt;5,"No","Yes")))</f>
        <v>Yes</v>
      </c>
      <c r="G16" s="9">
        <v>11.157505647000001</v>
      </c>
      <c r="H16" s="9" t="str">
        <f>IF($B16="N/A","N/A",IF(G16&gt;30,"No",IF(G16&lt;5,"No","Yes")))</f>
        <v>Yes</v>
      </c>
      <c r="I16" s="10">
        <v>1.071</v>
      </c>
      <c r="J16" s="10">
        <v>-10.5</v>
      </c>
      <c r="K16" s="9" t="str">
        <f t="shared" si="0"/>
        <v>Yes</v>
      </c>
    </row>
    <row r="17" spans="1:11" x14ac:dyDescent="0.2">
      <c r="A17" s="91" t="s">
        <v>852</v>
      </c>
      <c r="B17" s="37" t="s">
        <v>227</v>
      </c>
      <c r="C17" s="9">
        <v>45.689594604</v>
      </c>
      <c r="D17" s="9" t="str">
        <f>IF($B17="N/A","N/A",IF(C17&gt;75,"No",IF(C17&lt;15,"No","Yes")))</f>
        <v>Yes</v>
      </c>
      <c r="E17" s="9">
        <v>44.046770283999997</v>
      </c>
      <c r="F17" s="9" t="str">
        <f>IF($B17="N/A","N/A",IF(E17&gt;75,"No",IF(E17&lt;15,"No","Yes")))</f>
        <v>Yes</v>
      </c>
      <c r="G17" s="9">
        <v>45.355602711000003</v>
      </c>
      <c r="H17" s="9" t="str">
        <f>IF($B17="N/A","N/A",IF(G17&gt;75,"No",IF(G17&lt;15,"No","Yes")))</f>
        <v>Yes</v>
      </c>
      <c r="I17" s="10">
        <v>-3.6</v>
      </c>
      <c r="J17" s="10">
        <v>2.9710000000000001</v>
      </c>
      <c r="K17" s="9" t="str">
        <f t="shared" si="0"/>
        <v>Yes</v>
      </c>
    </row>
    <row r="18" spans="1:11" x14ac:dyDescent="0.2">
      <c r="A18" s="91" t="s">
        <v>853</v>
      </c>
      <c r="B18" s="37" t="s">
        <v>228</v>
      </c>
      <c r="C18" s="9">
        <v>41.979905852999998</v>
      </c>
      <c r="D18" s="9" t="str">
        <f>IF($B18="N/A","N/A",IF(C18&gt;70,"No",IF(C18&lt;25,"No","Yes")))</f>
        <v>Yes</v>
      </c>
      <c r="E18" s="9">
        <v>43.483530586000001</v>
      </c>
      <c r="F18" s="9" t="str">
        <f>IF($B18="N/A","N/A",IF(E18&gt;70,"No",IF(E18&lt;25,"No","Yes")))</f>
        <v>Yes</v>
      </c>
      <c r="G18" s="9">
        <v>43.486891642000003</v>
      </c>
      <c r="H18" s="9" t="str">
        <f>IF($B18="N/A","N/A",IF(G18&gt;70,"No",IF(G18&lt;25,"No","Yes")))</f>
        <v>Yes</v>
      </c>
      <c r="I18" s="10">
        <v>3.5819999999999999</v>
      </c>
      <c r="J18" s="10">
        <v>7.7000000000000002E-3</v>
      </c>
      <c r="K18" s="9" t="str">
        <f t="shared" si="0"/>
        <v>Yes</v>
      </c>
    </row>
    <row r="19" spans="1:11" x14ac:dyDescent="0.2">
      <c r="A19" s="91" t="s">
        <v>160</v>
      </c>
      <c r="B19" s="37" t="s">
        <v>214</v>
      </c>
      <c r="C19" s="9">
        <v>98.759374781000005</v>
      </c>
      <c r="D19" s="9" t="str">
        <f>IF($B19="N/A","N/A",IF(C19&gt;100,"No",IF(C19&lt;95,"No","Yes")))</f>
        <v>Yes</v>
      </c>
      <c r="E19" s="9">
        <v>98.517415052999993</v>
      </c>
      <c r="F19" s="9" t="str">
        <f>IF($B19="N/A","N/A",IF(E19&gt;100,"No",IF(E19&lt;95,"No","Yes")))</f>
        <v>Yes</v>
      </c>
      <c r="G19" s="9">
        <v>99.013336961999997</v>
      </c>
      <c r="H19" s="9" t="str">
        <f>IF($B19="N/A","N/A",IF(G19&gt;100,"No",IF(G19&lt;95,"No","Yes")))</f>
        <v>Yes</v>
      </c>
      <c r="I19" s="10">
        <v>-0.245</v>
      </c>
      <c r="J19" s="10">
        <v>0.50339999999999996</v>
      </c>
      <c r="K19" s="9" t="str">
        <f t="shared" si="0"/>
        <v>Yes</v>
      </c>
    </row>
    <row r="20" spans="1:11" x14ac:dyDescent="0.2">
      <c r="A20" s="31" t="s">
        <v>374</v>
      </c>
      <c r="B20" s="37" t="s">
        <v>241</v>
      </c>
      <c r="C20" s="9">
        <v>4.3947571317999996</v>
      </c>
      <c r="D20" s="9" t="str">
        <f>IF($B20="N/A","N/A",IF(C20&gt;5,"No",IF(C20&lt;1,"No","Yes")))</f>
        <v>Yes</v>
      </c>
      <c r="E20" s="9">
        <v>2.7523586578999999</v>
      </c>
      <c r="F20" s="9" t="str">
        <f>IF($B20="N/A","N/A",IF(E20&gt;5,"No",IF(E20&lt;1,"No","Yes")))</f>
        <v>Yes</v>
      </c>
      <c r="G20" s="9">
        <v>2.1570495372999998</v>
      </c>
      <c r="H20" s="9" t="str">
        <f>IF($B20="N/A","N/A",IF(G20&gt;5,"No",IF(G20&lt;1,"No","Yes")))</f>
        <v>Yes</v>
      </c>
      <c r="I20" s="10">
        <v>-37.4</v>
      </c>
      <c r="J20" s="10">
        <v>-21.6</v>
      </c>
      <c r="K20" s="9" t="str">
        <f t="shared" si="0"/>
        <v>Yes</v>
      </c>
    </row>
    <row r="21" spans="1:11" x14ac:dyDescent="0.2">
      <c r="A21" s="31" t="s">
        <v>376</v>
      </c>
      <c r="B21" s="37" t="s">
        <v>242</v>
      </c>
      <c r="C21" s="9">
        <v>87.551692716999995</v>
      </c>
      <c r="D21" s="9" t="str">
        <f>IF($B21="N/A","N/A",IF(C21&gt;98,"No",IF(C21&lt;8,"No","Yes")))</f>
        <v>Yes</v>
      </c>
      <c r="E21" s="9">
        <v>88.245726040999998</v>
      </c>
      <c r="F21" s="9" t="str">
        <f>IF($B21="N/A","N/A",IF(E21&gt;98,"No",IF(E21&lt;8,"No","Yes")))</f>
        <v>Yes</v>
      </c>
      <c r="G21" s="9">
        <v>89.629831246999998</v>
      </c>
      <c r="H21" s="9" t="str">
        <f>IF($B21="N/A","N/A",IF(G21&gt;98,"No",IF(G21&lt;8,"No","Yes")))</f>
        <v>Yes</v>
      </c>
      <c r="I21" s="10">
        <v>0.79269999999999996</v>
      </c>
      <c r="J21" s="10">
        <v>1.5680000000000001</v>
      </c>
      <c r="K21" s="9" t="str">
        <f t="shared" si="0"/>
        <v>Yes</v>
      </c>
    </row>
    <row r="22" spans="1:11" x14ac:dyDescent="0.2">
      <c r="A22" s="31" t="s">
        <v>377</v>
      </c>
      <c r="B22" s="62" t="s">
        <v>224</v>
      </c>
      <c r="C22" s="9">
        <v>0.52568865210000004</v>
      </c>
      <c r="D22" s="9" t="str">
        <f>IF($B22="N/A","N/A",IF(C22&gt;5,"No",IF(C22&lt;=0,"No","Yes")))</f>
        <v>Yes</v>
      </c>
      <c r="E22" s="9">
        <v>0.21990494429999999</v>
      </c>
      <c r="F22" s="9" t="str">
        <f>IF($B22="N/A","N/A",IF(E22&gt;5,"No",IF(E22&lt;=0,"No","Yes")))</f>
        <v>Yes</v>
      </c>
      <c r="G22" s="9">
        <v>0.16330974409999999</v>
      </c>
      <c r="H22" s="9" t="str">
        <f>IF($B22="N/A","N/A",IF(G22&gt;5,"No",IF(G22&lt;=0,"No","Yes")))</f>
        <v>Yes</v>
      </c>
      <c r="I22" s="10">
        <v>-58.2</v>
      </c>
      <c r="J22" s="10">
        <v>-25.7</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2017-05-15T19:34:30Z</dcterms:modified>
  <dc:language>English</dc:language>
</cp:coreProperties>
</file>