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<sst xmlns="http://schemas.openxmlformats.org/spreadsheetml/2006/main" count="8085" uniqueCount="1744">
  <si>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</si>
  <si>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</si>
  <si>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</si>
  <si>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</si>
  <si>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</si>
  <si>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</si>
  <si>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</si>
  <si>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</si>
  <si>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</si>
  <si>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</si>
  <si>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</si>
  <si>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</si>
  <si>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</si>
  <si>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</si>
  <si>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</si>
  <si>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</si>
  <si>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</si>
  <si>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</si>
  <si>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</si>
  <si>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</si>
  <si>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</si>
  <si>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</si>
  <si>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</si>
  <si>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</si>
  <si>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</si>
  <si>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</si>
  <si>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</si>
  <si>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</si>
  <si>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</si>
  <si>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</si>
  <si>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</si>
  <si>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</si>
  <si>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</si>
  <si>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</si>
  <si>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</si>
  <si>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</si>
  <si>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</si>
  <si>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</si>
  <si>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</si>
  <si>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</si>
  <si>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</si>
  <si>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</si>
  <si>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</si>
  <si>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</si>
  <si>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</si>
  <si>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</si>
  <si>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</si>
  <si>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</si>
  <si>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</si>
  <si>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</si>
  <si>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</si>
  <si>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</si>
  <si>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</si>
  <si>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</si>
  <si>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</si>
  <si>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</si>
  <si>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</si>
  <si>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</si>
  <si>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</si>
  <si>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</si>
  <si>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</si>
  <si>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</si>
  <si>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</si>
  <si>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</si>
  <si>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</si>
  <si>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</si>
  <si>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</si>
  <si>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</si>
  <si>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</si>
  <si>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</si>
  <si>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</si>
  <si>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</si>
  <si>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</si>
  <si>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</si>
  <si>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</si>
  <si>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</si>
  <si>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</si>
  <si>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</si>
  <si>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</si>
  <si>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</si>
  <si>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</si>
  <si>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</si>
  <si>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</si>
  <si>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</si>
  <si>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</si>
  <si>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</si>
  <si>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</si>
  <si>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</si>
  <si>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</si>
  <si>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</si>
  <si>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</si>
  <si>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</si>
  <si>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</si>
  <si>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</si>
  <si>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</si>
  <si>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</si>
  <si>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</si>
  <si>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</si>
  <si>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</si>
  <si>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</si>
  <si>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</si>
  <si>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</si>
  <si>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</si>
  <si>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</si>
  <si>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</si>
  <si>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</si>
  <si>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</si>
  <si>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</si>
  <si>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</si>
  <si>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</si>
  <si>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</si>
  <si>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</si>
  <si>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</si>
  <si>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</si>
  <si>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</si>
  <si>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</si>
  <si>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</si>
  <si>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</si>
  <si>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</si>
  <si>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</si>
  <si>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</si>
  <si>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</si>
  <si>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</si>
  <si>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</si>
  <si>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</si>
  <si>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</si>
  <si>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</si>
  <si>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</si>
  <si>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</si>
  <si>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</si>
  <si>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</si>
  <si>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</si>
  <si>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</si>
  <si>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</si>
  <si>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</si>
  <si>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</si>
  <si>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</si>
  <si>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</si>
  <si>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</si>
  <si>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</si>
  <si>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</si>
  <si>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</si>
  <si>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</si>
  <si>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</si>
  <si>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</si>
  <si>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</si>
  <si>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</si>
  <si>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</si>
  <si>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</si>
  <si>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</si>
  <si>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</si>
  <si>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</si>
  <si>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</si>
  <si>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</si>
  <si>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</si>
  <si>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</si>
  <si>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</si>
  <si>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</si>
  <si>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</si>
  <si>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</si>
  <si>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</si>
  <si>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</si>
  <si>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</si>
  <si>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</si>
  <si>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</si>
  <si>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</si>
  <si>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</si>
  <si>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</si>
  <si>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</si>
  <si>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</si>
  <si>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</si>
  <si>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</si>
  <si>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</si>
  <si>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</si>
  <si>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</si>
  <si>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</si>
  <si>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</si>
  <si>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</si>
  <si>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</si>
  <si>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</si>
  <si>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</si>
  <si>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</si>
  <si>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</si>
  <si>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</si>
  <si>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</si>
  <si>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</si>
  <si>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</si>
  <si>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</si>
  <si>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</si>
  <si>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</si>
  <si>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</si>
  <si>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</si>
  <si>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</si>
  <si>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</si>
  <si>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</si>
  <si>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</si>
  <si>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</si>
  <si>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</si>
  <si>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</si>
  <si>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</si>
  <si>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</si>
  <si>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</si>
  <si>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</si>
  <si>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</si>
  <si>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</si>
  <si>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</si>
  <si>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</si>
  <si>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</si>
  <si>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</si>
  <si>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</si>
  <si>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</si>
  <si>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</si>
  <si>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</si>
  <si>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</si>
  <si>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</si>
  <si>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</si>
  <si>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</si>
  <si>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</si>
  <si>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</si>
  <si>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</si>
  <si>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</si>
  <si>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</si>
  <si>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</si>
  <si>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</si>
  <si>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</si>
  <si>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</si>
  <si>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</si>
  <si>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</si>
  <si>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</si>
  <si>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</si>
  <si>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</si>
  <si>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</si>
  <si>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</si>
  <si>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</si>
  <si>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</si>
  <si>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</si>
  <si>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</si>
  <si>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</si>
  <si>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</si>
  <si>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</si>
  <si>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</si>
  <si>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</si>
  <si>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</si>
  <si>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</si>
  <si>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</si>
  <si>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</si>
  <si>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</si>
  <si>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</si>
  <si>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</si>
  <si>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</si>
  <si>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</si>
  <si>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</si>
  <si>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</si>
  <si>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</si>
  <si>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</si>
  <si>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</si>
  <si>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</si>
  <si>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</si>
  <si>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</si>
  <si>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</si>
  <si>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</si>
  <si>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</si>
  <si>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</si>
  <si>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</si>
  <si>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</si>
  <si>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</si>
  <si>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</si>
  <si>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</si>
  <si>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</si>
  <si>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</si>
  <si>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</si>
  <si>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</si>
  <si>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</si>
  <si>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</si>
  <si>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</si>
  <si>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</si>
  <si>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</si>
  <si>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</si>
  <si>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</si>
  <si>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</si>
  <si>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</si>
  <si>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</si>
  <si>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</si>
  <si>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</si>
  <si>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</si>
  <si>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</si>
  <si>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</si>
  <si>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</si>
  <si>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</si>
  <si>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</si>
  <si>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</si>
  <si>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</si>
  <si>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</si>
  <si>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</si>
  <si>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</si>
  <si>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</si>
  <si>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</si>
  <si>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</si>
  <si>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</si>
  <si>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</si>
  <si>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</si>
  <si>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</si>
  <si>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</si>
  <si>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</si>
  <si>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</si>
  <si>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</si>
  <si>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</si>
  <si>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</si>
  <si>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</si>
  <si>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</si>
  <si>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</si>
  <si>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</si>
  <si>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</si>
  <si>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</si>
  <si>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</si>
  <si>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</si>
  <si>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</si>
  <si>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</si>
  <si>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</si>
  <si>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</si>
  <si>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</si>
  <si>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</si>
  <si>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</si>
  <si>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</si>
  <si>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</si>
  <si>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</si>
  <si>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</si>
  <si>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</si>
  <si>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</si>
  <si>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</si>
  <si>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</si>
  <si>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</si>
  <si>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</si>
  <si>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</si>
  <si>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</si>
  <si>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</si>
  <si>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</si>
  <si>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</si>
  <si>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</si>
  <si>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</si>
  <si>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</si>
  <si>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</si>
  <si>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</si>
  <si>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</si>
  <si>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</si>
  <si>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</si>
  <si>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</si>
  <si>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</si>
  <si>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</si>
  <si>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</si>
  <si>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</si>
  <si>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</si>
  <si>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</si>
  <si>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</si>
  <si>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</si>
  <si>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</si>
  <si>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</si>
  <si>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</si>
  <si>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</si>
  <si>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</si>
  <si>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</si>
  <si>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</si>
  <si>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</si>
  <si>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</si>
  <si>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</si>
  <si>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</si>
  <si>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</si>
  <si>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</si>
  <si>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</si>
  <si>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</si>
  <si>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</si>
  <si>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</si>
  <si>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</si>
  <si>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</si>
  <si>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</si>
  <si>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</si>
  <si>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</si>
  <si>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</si>
  <si>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</si>
  <si>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</si>
  <si>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</si>
  <si>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</si>
  <si>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</si>
  <si>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</si>
  <si>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</si>
  <si>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</si>
  <si>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</si>
  <si>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</si>
  <si>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</si>
  <si>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</si>
  <si>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</si>
  <si>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</si>
  <si>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</si>
  <si>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</si>
  <si>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</si>
  <si>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</si>
  <si>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</si>
  <si>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</si>
  <si>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</si>
  <si>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</si>
  <si>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</si>
  <si>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</si>
  <si>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</si>
  <si>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</si>
  <si>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</si>
  <si>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</si>
  <si>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</si>
  <si>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</si>
  <si>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</si>
  <si>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</si>
  <si>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</si>
  <si>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</si>
  <si>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</si>
  <si>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</si>
  <si>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</si>
  <si>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</si>
  <si>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</si>
  <si>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</si>
  <si>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</si>
  <si>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</si>
  <si>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</si>
  <si>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</si>
  <si>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</si>
  <si>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</si>
  <si>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</si>
  <si>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</si>
  <si>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</si>
  <si>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</si>
  <si>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</si>
  <si>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</si>
  <si>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</si>
  <si>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</si>
  <si>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</si>
  <si>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</si>
  <si>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</si>
  <si>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</si>
  <si>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</si>
  <si>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</si>
  <si>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</si>
  <si>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</si>
  <si>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</si>
  <si>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</si>
  <si>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</si>
  <si>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</si>
  <si>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</si>
  <si>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</si>
  <si>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</si>
  <si>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</si>
  <si>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</si>
  <si>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</si>
  <si>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</si>
  <si>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</si>
  <si>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</si>
  <si>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</si>
  <si>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</si>
  <si>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</si>
  <si>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</si>
  <si>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</si>
  <si>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</si>
  <si>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</si>
  <si>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</si>
  <si>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</si>
  <si>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</si>
  <si>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</si>
  <si>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</si>
  <si>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</si>
  <si>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</si>
  <si>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</si>
  <si>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</si>
  <si>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</si>
  <si>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</si>
  <si>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</si>
  <si>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</si>
  <si>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</si>
  <si>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</si>
  <si>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</si>
  <si>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</si>
  <si>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</si>
  <si>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</si>
  <si>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</si>
  <si>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</si>
  <si>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</si>
  <si>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</si>
  <si>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</si>
  <si>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</si>
  <si>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</si>
  <si>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</si>
  <si>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</si>
  <si>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</si>
  <si>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</si>
  <si>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</si>
  <si>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</si>
  <si>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</si>
  <si>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</si>
  <si>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</si>
  <si>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</si>
  <si>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</si>
  <si>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</si>
  <si>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</si>
  <si>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</si>
  <si>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</si>
  <si>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</si>
  <si>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</si>
  <si>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</si>
  <si>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</si>
  <si>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</si>
  <si>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</si>
  <si>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</si>
  <si>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</si>
  <si>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</si>
  <si>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</si>
  <si>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</si>
  <si>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</si>
  <si>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</si>
  <si>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</si>
  <si>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</si>
  <si>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</si>
  <si>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</si>
  <si>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</si>
  <si>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</si>
  <si>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</si>
  <si>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</si>
  <si>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</si>
  <si>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</si>
  <si>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</si>
  <si>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</si>
  <si>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</si>
  <si>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</si>
  <si>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</si>
  <si>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</si>
  <si>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</si>
  <si>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</si>
  <si>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</si>
  <si>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</si>
  <si>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</si>
  <si>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</si>
  <si>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</si>
  <si>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</si>
  <si>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</si>
  <si>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</si>
  <si>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</si>
  <si>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</si>
  <si>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</si>
  <si>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</si>
  <si>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</si>
  <si>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</si>
  <si>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</si>
  <si>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</si>
  <si>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</si>
  <si>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</si>
  <si>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</si>
  <si>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</si>
  <si>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</si>
  <si>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</si>
  <si>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</si>
  <si>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</si>
  <si>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</si>
  <si>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</si>
  <si>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</si>
  <si>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</si>
  <si>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</si>
  <si>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</si>
  <si>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</si>
  <si>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</si>
  <si>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</si>
  <si>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</si>
  <si>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</si>
  <si>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</si>
  <si>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</si>
  <si>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</si>
  <si>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</si>
  <si>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</si>
  <si>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</si>
  <si>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</si>
  <si>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</si>
  <si>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</si>
  <si>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</si>
  <si>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</si>
  <si>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</si>
  <si>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</si>
  <si>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</si>
  <si>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</si>
  <si>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</si>
  <si>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</si>
  <si>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</si>
  <si>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</si>
  <si>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</si>
  <si>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</si>
  <si>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</si>
  <si>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</si>
  <si>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</si>
  <si>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</si>
  <si>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</si>
  <si>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</si>
  <si>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</si>
  <si>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</si>
  <si>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</si>
  <si>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</si>
  <si>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</si>
  <si>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</si>
  <si>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</si>
  <si>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</si>
  <si>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</si>
  <si>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</si>
  <si>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</si>
  <si>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</si>
  <si>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</si>
  <si>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</si>
  <si>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</si>
  <si>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</si>
  <si>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</si>
  <si>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</si>
  <si>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</si>
  <si>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</si>
  <si>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</si>
  <si>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</si>
  <si>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</si>
  <si>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</si>
  <si>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</si>
  <si>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</si>
  <si>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</si>
  <si>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</si>
  <si>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</si>
  <si>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</si>
  <si>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</si>
  <si>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</si>
  <si>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</si>
  <si>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</si>
  <si>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</si>
  <si>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</si>
  <si>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</si>
  <si>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</si>
  <si>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</si>
  <si>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</si>
  <si>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</si>
  <si>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</si>
  <si>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</si>
  <si>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</si>
  <si>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</si>
  <si>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</si>
  <si>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</si>
  <si>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</si>
  <si>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</si>
  <si>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</si>
  <si>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</si>
  <si>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</si>
  <si>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</si>
  <si>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</si>
  <si>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</si>
  <si>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</si>
  <si>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</si>
  <si>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</si>
  <si>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</si>
  <si>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</si>
  <si>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</si>
  <si>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</si>
  <si>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</si>
  <si>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</si>
  <si>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</si>
  <si>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</si>
  <si>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</si>
  <si>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</si>
  <si>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</si>
  <si>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</si>
  <si>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</si>
  <si>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</si>
  <si>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</si>
  <si>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</si>
  <si>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</si>
  <si>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</si>
  <si>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</si>
  <si>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</si>
  <si>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</si>
  <si>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</si>
  <si>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</si>
  <si>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</si>
  <si>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</si>
  <si>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</si>
  <si>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</si>
  <si>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</si>
  <si>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</si>
  <si>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</si>
  <si>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</si>
  <si>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</si>
  <si>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</si>
  <si>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</si>
  <si>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</si>
  <si>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</si>
  <si>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</si>
  <si>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</si>
  <si>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</si>
  <si>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</si>
  <si>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</si>
  <si>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</si>
  <si>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</si>
  <si>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</si>
  <si>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</si>
  <si>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</si>
  <si>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</si>
  <si>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</si>
  <si>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</si>
  <si>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</si>
  <si>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</si>
  <si>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</si>
  <si>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</si>
  <si>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</si>
  <si>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</si>
  <si>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</si>
  <si>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</si>
  <si>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</si>
  <si>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</si>
  <si>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</si>
  <si>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</si>
  <si>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</si>
  <si>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</si>
  <si>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</si>
  <si>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</si>
  <si>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</si>
  <si>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</si>
  <si>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</si>
  <si>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</si>
  <si>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</si>
  <si>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</si>
  <si>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</si>
  <si>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</si>
  <si>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</si>
  <si>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</si>
  <si>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</si>
  <si>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</si>
  <si>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</si>
  <si>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</si>
  <si>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</si>
  <si>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</si>
  <si>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</si>
  <si>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</si>
  <si>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</si>
  <si>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</si>
  <si>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</si>
  <si>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</si>
  <si>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</si>
  <si>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</si>
  <si>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</si>
  <si>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</si>
  <si>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</si>
  <si>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</si>
  <si>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</si>
  <si>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</si>
  <si>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</si>
  <si>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</si>
  <si>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</si>
  <si>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</si>
  <si>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</si>
  <si>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</si>
  <si>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</si>
  <si>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</si>
  <si>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</si>
  <si>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</si>
  <si>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</si>
  <si>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</si>
  <si>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</si>
  <si>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</si>
  <si>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</si>
  <si>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</si>
  <si>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</si>
  <si>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</si>
  <si>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</si>
  <si>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</si>
  <si>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</si>
  <si>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</si>
  <si>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</si>
  <si>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</si>
  <si>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</si>
  <si>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</si>
  <si>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</si>
  <si>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</si>
  <si>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</si>
  <si>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</si>
  <si>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</si>
  <si>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</si>
  <si>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</si>
  <si>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</si>
  <si>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</si>
  <si>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</si>
  <si>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</si>
  <si>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</si>
  <si>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</si>
  <si>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</si>
  <si>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</si>
  <si>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</si>
  <si>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</si>
  <si>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</si>
  <si>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</si>
  <si>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</si>
  <si>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</si>
  <si>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</si>
  <si>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</si>
  <si>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</si>
  <si>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</si>
  <si>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</si>
  <si>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</si>
  <si>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</si>
  <si>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</si>
  <si>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</si>
  <si>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</si>
  <si>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</si>
  <si>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</si>
  <si>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</si>
  <si>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</si>
  <si>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</si>
  <si>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</si>
  <si>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</si>
  <si>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</si>
  <si>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</si>
  <si>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</si>
  <si>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</si>
  <si>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</si>
  <si>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</si>
  <si>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</si>
  <si>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</si>
  <si>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</si>
  <si>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</si>
  <si>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</si>
  <si>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</si>
  <si>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</si>
  <si>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</si>
  <si>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</si>
  <si>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</si>
  <si>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</si>
  <si>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</si>
  <si>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</si>
  <si>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</si>
  <si>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</si>
  <si>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</si>
  <si>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</si>
  <si>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</si>
  <si>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</si>
  <si>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</si>
  <si>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</si>
  <si>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</si>
  <si>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</si>
  <si>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</si>
  <si>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</si>
  <si>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</si>
  <si>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</si>
  <si>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</si>
  <si>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</si>
  <si>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</si>
  <si>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</si>
  <si>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</si>
  <si>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</si>
  <si>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</si>
  <si>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</si>
  <si>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</si>
  <si>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</si>
  <si>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</si>
  <si>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</si>
  <si>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</si>
  <si>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</si>
  <si>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</si>
  <si>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</si>
  <si>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</si>
  <si>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</si>
  <si>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</si>
  <si>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</si>
  <si>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</si>
  <si>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</si>
  <si>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</si>
  <si>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</si>
  <si>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</si>
  <si>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</si>
  <si>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</si>
  <si>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</si>
  <si>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</si>
  <si>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</si>
  <si>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</si>
  <si>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</si>
  <si>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</si>
  <si>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</si>
  <si>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</si>
  <si>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</si>
  <si>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</si>
  <si>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</si>
  <si>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</si>
  <si>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</si>
  <si>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</si>
  <si>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</si>
  <si>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</si>
  <si>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</si>
  <si>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</si>
  <si>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</si>
  <si>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</si>
  <si>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</si>
  <si>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</si>
  <si>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</si>
  <si>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</si>
  <si>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</si>
  <si>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</si>
  <si>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</si>
  <si>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</si>
  <si>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</si>
  <si>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</si>
  <si>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</si>
  <si>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</si>
  <si>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</si>
  <si>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</si>
  <si>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</si>
  <si>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</si>
  <si>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</si>
  <si>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</si>
  <si>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</si>
  <si>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</si>
  <si>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</si>
  <si>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</si>
  <si>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</si>
  <si>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</si>
  <si>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</si>
  <si>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</si>
  <si>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</si>
  <si>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</si>
  <si>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</si>
  <si>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</si>
  <si>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</si>
  <si>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</si>
  <si>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</si>
  <si>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</si>
  <si>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</si>
  <si>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</si>
  <si>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</si>
  <si>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</si>
  <si>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</si>
  <si>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</si>
  <si>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</si>
  <si>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</si>
  <si>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</si>
  <si>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</si>
  <si>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</si>
  <si>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</si>
  <si>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</si>
  <si>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</si>
  <si>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</si>
  <si>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</si>
  <si>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</si>
  <si>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</si>
  <si>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</si>
  <si>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</si>
  <si>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</si>
  <si>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</si>
  <si>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</si>
  <si>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</si>
  <si>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</si>
  <si>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</si>
  <si>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</si>
  <si>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</si>
  <si>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</si>
  <si>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</si>
  <si>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</si>
  <si>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</si>
  <si>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</si>
  <si>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</si>
  <si>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</si>
  <si>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</si>
  <si>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</si>
  <si>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</si>
  <si>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</si>
  <si>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</si>
  <si>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</si>
  <si>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</si>
  <si>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</si>
  <si>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</si>
  <si>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</si>
  <si>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</si>
  <si>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</si>
  <si>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</si>
  <si>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</si>
  <si>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</si>
  <si>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</si>
  <si>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</si>
  <si>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</si>
  <si>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</si>
  <si>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</si>
  <si>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</si>
  <si>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</si>
  <si>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</si>
  <si>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</si>
  <si>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</si>
  <si>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</si>
  <si>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</si>
  <si>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</si>
  <si>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</si>
  <si>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</si>
  <si>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</si>
  <si>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</si>
  <si>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</si>
  <si>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</si>
  <si>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</si>
  <si>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</si>
  <si>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</si>
  <si>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</si>
  <si>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</si>
  <si>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</si>
  <si>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</si>
  <si>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</si>
  <si>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</si>
  <si>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</si>
  <si>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</si>
  <si>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</si>
  <si>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</si>
  <si>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</si>
  <si>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</si>
  <si>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</si>
  <si>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</si>
  <si>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</si>
  <si>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</si>
  <si>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</si>
  <si>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</si>
  <si>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</si>
  <si>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</si>
  <si>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</si>
  <si>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</si>
  <si>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</si>
  <si>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</si>
  <si>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</si>
  <si>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</si>
  <si>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</si>
  <si>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</si>
  <si>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</si>
  <si>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</si>
  <si>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</si>
  <si>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</si>
  <si>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</si>
  <si>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</si>
  <si>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</si>
  <si>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</si>
  <si>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</si>
  <si>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</si>
  <si>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</si>
  <si>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</si>
  <si>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</si>
  <si>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</si>
  <si>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</si>
  <si>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</si>
  <si>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</si>
  <si>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</si>
  <si>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</si>
  <si>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</si>
  <si>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</si>
  <si>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</si>
  <si>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</si>
  <si>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</si>
  <si>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</si>
  <si>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</si>
  <si>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</si>
  <si>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</si>
  <si>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</si>
  <si>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</si>
  <si>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</si>
  <si>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</si>
  <si>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</si>
  <si>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</si>
  <si>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</si>
  <si>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</si>
  <si>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</si>
  <si>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</si>
  <si>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</si>
  <si>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</si>
  <si>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</si>
  <si>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</si>
  <si>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</si>
  <si>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</si>
  <si>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</si>
  <si>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</si>
  <si>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</si>
  <si>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</si>
  <si>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</si>
  <si>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</si>
  <si>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</si>
  <si>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</si>
  <si>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</si>
  <si>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</si>
  <si>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</si>
  <si>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</si>
  <si>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</si>
  <si>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</si>
  <si>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</si>
  <si>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</si>
  <si>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</si>
  <si>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</si>
  <si>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</si>
  <si>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</si>
  <si>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</si>
  <si>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</si>
  <si>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</si>
  <si>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</si>
  <si>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</si>
  <si>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</si>
  <si>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</si>
  <si>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</si>
  <si>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</si>
  <si>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</si>
  <si>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</si>
  <si>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</si>
  <si>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</si>
  <si>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</si>
  <si>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</si>
  <si>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</si>
  <si>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</si>
  <si>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</si>
  <si>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</si>
  <si>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</si>
  <si>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</si>
  <si>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</si>
  <si>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</si>
  <si>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</si>
  <si>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</si>
  <si>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</si>
  <si>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</si>
  <si>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</si>
  <si>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</si>
  <si>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</si>
  <si>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</si>
  <si>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</si>
  <si>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</si>
  <si>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</si>
  <si>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</si>
  <si>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</si>
  <si>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</si>
  <si>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</si>
  <si>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</si>
  <si>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</si>
  <si>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</si>
  <si>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</si>
  <si>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</si>
  <si>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</si>
  <si>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</si>
  <si>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</si>
  <si>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</si>
  <si>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</si>
  <si>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</si>
  <si>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</si>
  <si>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</si>
  <si>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</si>
  <si>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</si>
  <si>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</si>
  <si>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</si>
  <si>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</si>
  <si>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</si>
  <si>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</si>
  <si>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</si>
  <si>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</si>
  <si>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</si>
  <si>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</si>
  <si>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</si>
  <si>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</si>
  <si>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</si>
  <si>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</si>
  <si>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</si>
  <si>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</si>
  <si>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</si>
  <si>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</si>
  <si>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</si>
  <si>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</si>
  <si>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</si>
  <si>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</si>
  <si>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</si>
  <si>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</si>
  <si>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</si>
  <si>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</si>
  <si>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</si>
  <si>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</si>
  <si>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</si>
  <si>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</si>
  <si>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</si>
  <si>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</si>
  <si>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</si>
  <si>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</si>
  <si>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</si>
  <si>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</si>
  <si>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</si>
  <si>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</si>
  <si>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</si>
  <si>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</si>
  <si>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</si>
  <si>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</si>
  <si>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</si>
  <si>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</si>
  <si>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</si>
  <si>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</si>
  <si>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</si>
  <si>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</si>
  <si>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</si>
  <si>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</si>
  <si>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</si>
  <si>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</si>
  <si>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</si>
  <si>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</si>
  <si>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</si>
  <si>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</si>
  <si>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</si>
  <si>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</si>
  <si>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</si>
  <si>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</si>
  <si>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</si>
  <si>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</si>
  <si>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</si>
  <si>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</si>
  <si>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</si>
  <si>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</si>
  <si>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</si>
  <si>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</si>
  <si>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</si>
  <si>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</si>
  <si>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</si>
  <si>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</si>
  <si>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</si>
  <si>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</si>
  <si>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</si>
  <si>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</si>
  <si>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</si>
  <si>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</si>
  <si>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</si>
  <si>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</si>
  <si>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</si>
  <si>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</si>
  <si>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</si>
  <si>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</si>
  <si>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</si>
  <si>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</si>
  <si>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</si>
  <si>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</si>
  <si>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</si>
  <si>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</si>
  <si>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</si>
  <si>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</si>
  <si>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</si>
  <si>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</si>
  <si>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</si>
  <si>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</si>
  <si>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</si>
  <si>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</si>
  <si>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</si>
  <si>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</si>
  <si>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</si>
  <si>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</si>
  <si>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</si>
  <si>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</si>
  <si>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</si>
  <si>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</si>
  <si>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</si>
  <si>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</si>
  <si>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</si>
  <si>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</si>
  <si>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</si>
  <si>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</si>
  <si>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</si>
  <si>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</si>
  <si>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</si>
  <si>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</si>
  <si>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</si>
  <si>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</si>
  <si>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</si>
  <si>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</si>
  <si>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</si>
  <si>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</si>
  <si>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</si>
  <si>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</si>
  <si>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</si>
  <si>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</si>
  <si>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</si>
  <si>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</si>
  <si>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</si>
  <si>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</si>
  <si>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</si>
  <si>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</si>
  <si>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</si>
  <si>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</si>
  <si>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</si>
  <si>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</si>
  <si>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</si>
  <si>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</si>
  <si>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</si>
  <si>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</si>
  <si>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</si>
  <si>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</si>
  <si>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</si>
  <si>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</si>
  <si>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</si>
  <si>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</si>
  <si>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</si>
  <si>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</si>
  <si>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</si>
  <si>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</si>
  <si>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</si>
  <si>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</si>
  <si>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</si>
  <si>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</si>
  <si>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</si>
  <si>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</si>
  <si>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</si>
  <si>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</si>
  <si>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</si>
  <si>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</si>
  <si>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</si>
  <si>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</si>
  <si>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</si>
  <si>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</si>
  <si>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</si>
  <si>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</si>
  <si>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</si>
  <si>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</si>
  <si>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</si>
  <si>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</si>
  <si>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</si>
  <si>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</si>
  <si>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</si>
  <si>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</si>
  <si>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</si>
  <si>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</si>
  <si>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</si>
  <si>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</si>
  <si>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</si>
  <si>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</si>
  <si>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</si>
  <si>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</si>
  <si>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</si>
  <si>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</si>
  <si>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</si>
  <si>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</si>
  <si>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</si>
  <si>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</si>
  <si>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</si>
  <si>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</si>
  <si>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</si>
  <si>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</si>
  <si>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</si>
  <si>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</si>
  <si>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</si>
  <si>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</si>
  <si>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</si>
  <si>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</si>
  <si>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</si>
  <si>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</si>
  <si>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</si>
  <si>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</si>
  <si>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</si>
  <si>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</si>
  <si>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</si>
  <si>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</si>
  <si>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</si>
  <si>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</si>
  <si>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</si>
  <si>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</si>
  <si>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</si>
  <si>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</si>
  <si>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</si>
  <si>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</si>
  <si>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</si>
  <si>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</si>
  <si>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</si>
  <si>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</si>
  <si>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</si>
  <si>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</si>
  <si>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</si>
  <si>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</si>
  <si>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</si>
  <si>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</si>
  <si>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</si>
  <si>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</si>
  <si>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</si>
  <si>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</si>
  <si>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</si>
  <si>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</si>
  <si>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</si>
  <si>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</si>
  <si>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</si>
  <si>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</si>
  <si>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</si>
  <si>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</si>
  <si>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</si>
  <si>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</si>
  <si>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</si>
  <si>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</si>
  <si>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</si>
  <si>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</si>
  <si>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</si>
  <si>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</si>
  <si>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</si>
  <si>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</si>
  <si>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</si>
  <si>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</si>
  <si>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</si>
  <si>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</si>
  <si>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</si>
  <si>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</si>
  <si>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</si>
  <si>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</si>
  <si>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</si>
  <si>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</si>
  <si>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</si>
  <si>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</si>
  <si>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</si>
  <si>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</si>
  <si>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</si>
  <si>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</si>
  <si>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</si>
  <si>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</si>
  <si>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</si>
  <si>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</si>
  <si>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</si>
  <si>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</si>
  <si>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</si>
  <si>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</si>
  <si>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</si>
  <si>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</si>
  <si>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</si>
  <si>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</si>
  <si>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</si>
  <si>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</si>
  <si>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</si>
  <si>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</si>
  <si>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</si>
  <si>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</si>
  <si>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</si>
  <si>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</si>
  <si>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</si>
  <si>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</si>
  <si>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</si>
  <si>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</si>
  <si>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</si>
  <si>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</si>
  <si>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</si>
  <si>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</si>
  <si>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</si>
  <si>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</si>
  <si>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</si>
  <si>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</si>
  <si>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</si>
  <si>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</si>
  <si>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</si>
  <si>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</si>
  <si>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</si>
  <si>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</si>
  <si>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</si>
  <si>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</si>
  <si>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</si>
  <si>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</si>
  <si>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</si>
  <si>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</si>
  <si>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</si>
  <si>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</si>
  <si>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</si>
  <si>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</si>
  <si>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</si>
  <si>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</si>
  <si>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</si>
  <si>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</si>
  <si>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</si>
  <si>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</si>
  <si>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</si>
  <si>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</si>
  <si>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</si>
  <si>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</si>
  <si>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</si>
  <si>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</si>
  <si>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</si>
  <si>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</si>
  <si>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</si>
  <si>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</si>
  <si>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</si>
  <si>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</si>
  <si>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</si>
  <si>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</si>
  <si>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</si>
  <si>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</si>
  <si>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</si>
  <si>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</si>
  <si>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</si>
  <si>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</si>
  <si>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</si>
  <si>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</si>
  <si>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</si>
  <si>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</si>
  <si>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</si>
  <si>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</si>
  <si>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</si>
  <si>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</si>
  <si>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</si>
  <si>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</si>
  <si>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</si>
  <si>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</si>
  <si>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</si>
  <si>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</si>
  <si>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</si>
  <si>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</si>
  <si>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</si>
  <si>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</si>
  <si>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</si>
  <si>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</si>
  <si>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</si>
  <si>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</si>
  <si>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</si>
  <si>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</si>
  <si>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</si>
  <si>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</si>
  <si>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</si>
  <si>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</si>
  <si>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</si>
  <si>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</si>
  <si>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</si>
  <si>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</si>
  <si>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</si>
  <si>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</si>
  <si>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</si>
  <si>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</si>
  <si>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</si>
  <si>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</si>
  <si>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</si>
  <si>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</si>
  <si>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</si>
  <si>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</si>
  <si>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</si>
  <si>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</si>
  <si>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</si>
  <si>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</si>
  <si>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</si>
  <si>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</si>
  <si>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</si>
  <si>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</si>
  <si>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</si>
  <si>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</si>
  <si>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</si>
  <si>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</si>
  <si>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</si>
  <si>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</si>
  <si>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</si>
  <si>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</si>
  <si>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</si>
  <si>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</si>
  <si>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</si>
  <si>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</si>
  <si>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</si>
  <si>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</si>
  <si>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</si>
  <si>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</si>
  <si>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</si>
  <si>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</si>
  <si>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</si>
  <si>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</si>
  <si>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</si>
  <si>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</si>
  <si>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</si>
  <si>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</si>
  <si>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</si>
  <si>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</si>
  <si>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</si>
  <si>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</si>
  <si>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</si>
  <si>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</si>
  <si>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</si>
  <si>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</si>
  <si>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</si>
  <si>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</si>
  <si>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</si>
  <si>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</si>
  <si>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</si>
  <si>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</si>
  <si>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</si>
  <si>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</si>
  <si>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</si>
  <si>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</si>
  <si>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</si>
  <si>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</si>
  <si>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</si>
  <si>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</si>
  <si>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</si>
  <si>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</si>
  <si>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</si>
  <si>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</si>
  <si>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</si>
  <si>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</si>
  <si>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</si>
  <si>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</si>
  <si>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</si>
  <si>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</si>
  <si>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</si>
  <si>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</si>
  <si>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</si>
  <si>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</si>
  <si>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</si>
  <si>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</si>
  <si>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</si>
  <si>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</si>
  <si>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</si>
  <si>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</si>
  <si>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</si>
  <si>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</si>
  <si>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</si>
  <si>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</si>
  <si>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</si>
  <si>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</si>
  <si>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</si>
  <si>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</si>
  <si>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</si>
  <si>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</si>
  <si>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</si>
  <si>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</si>
  <si>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</si>
  <si>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</si>
  <si>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</si>
  <si>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</si>
  <si>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</si>
  <si>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</si>
  <si>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</si>
  <si>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</si>
  <si>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</si>
  <si>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</si>
  <si>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</si>
  <si>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</si>
  <si>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</si>
  <si>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</si>
  <si>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</si>
  <si>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</si>
  <si>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</si>
  <si>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</si>
  <si>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</si>
  <si>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</si>
  <si>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</si>
  <si>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</si>
  <si>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</si>
  <si>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</si>
  <si>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</si>
  <si>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</si>
  <si>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</si>
  <si>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</si>
  <si>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</si>
  <si>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</si>
  <si>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</si>
  <si>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</si>
  <si>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</si>
  <si>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</si>
  <si>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</si>
  <si>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</si>
  <si>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</si>
  <si>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</si>
  <si>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</si>
  <si>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</si>
  <si>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</si>
  <si>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</si>
  <si>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</si>
  <si>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</si>
  <si>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</si>
  <si>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</si>
  <si>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</si>
  <si>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</si>
  <si>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</si>
  <si>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</si>
  <si>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</si>
  <si>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</si>
  <si>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</si>
  <si>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</si>
  <si>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</si>
  <si>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</si>
  <si>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</si>
  <si>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</si>
  <si>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</si>
  <si>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</si>
  <si>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</si>
  <si>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</si>
  <si>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</si>
  <si>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</si>
  <si>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</si>
  <si>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</si>
  <si>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</si>
  <si>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</si>
  <si>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</si>
  <si>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</si>
  <si>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</si>
  <si>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</si>
  <si>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</si>
  <si>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</si>
  <si>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</si>
  <si>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</si>
  <si>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</si>
  <si>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</si>
  <si>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</si>
  <si>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</si>
  <si>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</si>
  <si>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</si>
  <si>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</si>
  <si>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</si>
  <si>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</si>
  <si>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</si>
  <si>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</si>
  <si>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</si>
  <si>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</si>
  <si>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</si>
  <si>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</si>
  <si>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</si>
  <si>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</si>
  <si>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</si>
  <si>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</si>
  <si>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</si>
  <si>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</si>
  <si>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</si>
  <si>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</si>
  <si>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</si>
  <si>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</si>
  <si>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</si>
  <si>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</si>
  <si>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</si>
  <si>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</si>
  <si>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</si>
  <si>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</si>
  <si>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</si>
  <si>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</si>
  <si>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</si>
  <si>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</si>
  <si>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</si>
  <si>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</si>
  <si>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</si>
  <si>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</si>
  <si>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</si>
  <si>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</si>
  <si>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</si>
  <si>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</si>
  <si>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</si>
  <si>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</si>
  <si>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</si>
  <si>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</si>
  <si>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</si>
  <si>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</si>
  <si>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</si>
  <si>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</si>
  <si>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</si>
  <si>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</si>
  <si>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</si>
  <si>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</si>
  <si>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</si>
  <si>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</si>
  <si>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</si>
  <si>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</si>
  <si>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</si>
  <si>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</si>
  <si>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Oklahoma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</si>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</sst>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35027591</v>
      </c>
      <c r="D7" s="31" t="str">
        <f>IF($B7="N/A","N/A",IF(C7&gt;15,"No",IF(C7&lt;-15,"No","Yes")))</f>
        <v>N/A</v>
      </c>
      <c r="E7" s="30">
        <v>38307196</v>
      </c>
      <c r="F7" s="31" t="str">
        <f>IF($B7="N/A","N/A",IF(E7&gt;15,"No",IF(E7&lt;-15,"No","Yes")))</f>
        <v>N/A</v>
      </c>
      <c r="G7" s="30">
        <v>40891818</v>
      </c>
      <c r="H7" s="31" t="str">
        <f>IF($B7="N/A","N/A",IF(G7&gt;15,"No",IF(G7&lt;-15,"No","Yes")))</f>
        <v>N/A</v>
      </c>
      <c r="I7" s="32">
        <v>9.3629999999999995</v>
      </c>
      <c r="J7" s="32">
        <v>6.7469999999999999</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70.537947224999996</v>
      </c>
      <c r="H8" s="31" t="str">
        <f>IF($B8="N/A","N/A",IF(G8&gt;15,"No",IF(G8&lt;-15,"No","Yes")))</f>
        <v>N/A</v>
      </c>
      <c r="I8" s="32" t="s">
        <v>217</v>
      </c>
      <c r="J8" s="32" t="s">
        <v>217</v>
      </c>
      <c r="K8" s="31" t="str">
        <f t="shared" si="0"/>
        <v>N/A</v>
      </c>
    </row>
    <row r="9" spans="1:11" x14ac:dyDescent="0.2">
      <c r="A9" s="81" t="s">
        <v>119</v>
      </c>
      <c r="B9" s="34" t="s">
        <v>217</v>
      </c>
      <c r="C9" s="90">
        <v>3.4391974030000001</v>
      </c>
      <c r="D9" s="9" t="str">
        <f>IF($B9="N/A","N/A",IF(C9&gt;15,"No",IF(C9&lt;-15,"No","Yes")))</f>
        <v>N/A</v>
      </c>
      <c r="E9" s="9">
        <v>2.4132411049</v>
      </c>
      <c r="F9" s="9" t="str">
        <f>IF($B9="N/A","N/A",IF(E9&gt;15,"No",IF(E9&lt;-15,"No","Yes")))</f>
        <v>N/A</v>
      </c>
      <c r="G9" s="9">
        <v>0</v>
      </c>
      <c r="H9" s="9" t="str">
        <f>IF($B9="N/A","N/A",IF(G9&gt;15,"No",IF(G9&lt;-15,"No","Yes")))</f>
        <v>N/A</v>
      </c>
      <c r="I9" s="10">
        <v>-29.8</v>
      </c>
      <c r="J9" s="10">
        <v>-100</v>
      </c>
      <c r="K9" s="9" t="str">
        <f t="shared" si="0"/>
        <v>No</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31.199436467000002</v>
      </c>
      <c r="D11" s="9" t="str">
        <f>IF($B11="N/A","N/A",IF(C11&gt;15,"No",IF(C11&lt;-15,"No","Yes")))</f>
        <v>N/A</v>
      </c>
      <c r="E11" s="9">
        <v>29.276042547999999</v>
      </c>
      <c r="F11" s="9" t="str">
        <f>IF($B11="N/A","N/A",IF(E11&gt;15,"No",IF(E11&lt;-15,"No","Yes")))</f>
        <v>N/A</v>
      </c>
      <c r="G11" s="9">
        <v>29.462052775</v>
      </c>
      <c r="H11" s="9" t="str">
        <f>IF($B11="N/A","N/A",IF(G11&gt;15,"No",IF(G11&lt;-15,"No","Yes")))</f>
        <v>N/A</v>
      </c>
      <c r="I11" s="10">
        <v>-6.16</v>
      </c>
      <c r="J11" s="10">
        <v>0.63539999999999996</v>
      </c>
      <c r="K11" s="9" t="str">
        <f t="shared" si="0"/>
        <v>Yes</v>
      </c>
    </row>
    <row r="12" spans="1:11" x14ac:dyDescent="0.2">
      <c r="A12" s="81" t="s">
        <v>854</v>
      </c>
      <c r="B12" s="92" t="s">
        <v>218</v>
      </c>
      <c r="C12" s="90" t="s">
        <v>217</v>
      </c>
      <c r="D12" s="9" t="str">
        <f>IF(OR($B12="N/A",$C12="N/A"),"N/A",IF(C12&gt;100,"No",IF(C12&lt;95,"No","Yes")))</f>
        <v>N/A</v>
      </c>
      <c r="E12" s="90">
        <v>78.264924453999996</v>
      </c>
      <c r="F12" s="9" t="str">
        <f>IF(OR($B12="N/A",$E12="N/A"),"N/A",IF(E12&gt;100,"No",IF(E12&lt;95,"No","Yes")))</f>
        <v>No</v>
      </c>
      <c r="G12" s="90">
        <v>79.775126056999994</v>
      </c>
      <c r="H12" s="9" t="str">
        <f>IF($B12="N/A","N/A",IF(G12&gt;100,"No",IF(G12&lt;95,"No","Yes")))</f>
        <v>No</v>
      </c>
      <c r="I12" s="93" t="s">
        <v>217</v>
      </c>
      <c r="J12" s="93">
        <v>1.93</v>
      </c>
      <c r="K12" s="9" t="str">
        <f t="shared" si="0"/>
        <v>Yes</v>
      </c>
    </row>
    <row r="13" spans="1:11" x14ac:dyDescent="0.2">
      <c r="A13" s="81" t="s">
        <v>351</v>
      </c>
      <c r="B13" s="92" t="s">
        <v>217</v>
      </c>
      <c r="C13" s="90" t="s">
        <v>217</v>
      </c>
      <c r="D13" s="9" t="str">
        <f>IF($B13="N/A","N/A",IF(C13&gt;100,"No",IF(C13&lt;95,"No","Yes")))</f>
        <v>N/A</v>
      </c>
      <c r="E13" s="90">
        <v>2.49955E-4</v>
      </c>
      <c r="F13" s="9" t="str">
        <f>IF($B13="N/A","N/A",IF(E13&gt;100,"No",IF(E13&lt;95,"No","Yes")))</f>
        <v>N/A</v>
      </c>
      <c r="G13" s="90">
        <v>5.7799610000000003E-4</v>
      </c>
      <c r="H13" s="9" t="str">
        <f>IF($B13="N/A","N/A",IF(G13&gt;100,"No",IF(G13&lt;95,"No","Yes")))</f>
        <v>N/A</v>
      </c>
      <c r="I13" s="93" t="s">
        <v>217</v>
      </c>
      <c r="J13" s="93">
        <v>131.19999999999999</v>
      </c>
      <c r="K13" s="9" t="str">
        <f t="shared" si="0"/>
        <v>No</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93.641068249</v>
      </c>
      <c r="F15" s="9" t="str">
        <f>IF(OR($B15="N/A",$E15="N/A"),"N/A",IF(E15&gt;100,"No",IF(E15&lt;95,"No","Yes")))</f>
        <v>No</v>
      </c>
      <c r="G15" s="90">
        <v>93.943114969000007</v>
      </c>
      <c r="H15" s="9" t="str">
        <f>IF($B15="N/A","N/A",IF(G15&gt;100,"No",IF(G15&lt;95,"No","Yes")))</f>
        <v>No</v>
      </c>
      <c r="I15" s="93" t="s">
        <v>217</v>
      </c>
      <c r="J15" s="93">
        <v>0.3226</v>
      </c>
      <c r="K15" s="9" t="str">
        <f t="shared" si="0"/>
        <v>Yes</v>
      </c>
    </row>
    <row r="16" spans="1:11" x14ac:dyDescent="0.2">
      <c r="A16" s="81" t="s">
        <v>335</v>
      </c>
      <c r="B16" s="34" t="s">
        <v>217</v>
      </c>
      <c r="C16" s="79">
        <v>22857486</v>
      </c>
      <c r="D16" s="9" t="str">
        <f>IF($B16="N/A","N/A",IF(C16&gt;15,"No",IF(C16&lt;-15,"No","Yes")))</f>
        <v>N/A</v>
      </c>
      <c r="E16" s="35">
        <v>26167920</v>
      </c>
      <c r="F16" s="9" t="str">
        <f>IF($B16="N/A","N/A",IF(E16&gt;15,"No",IF(E16&lt;-15,"No","Yes")))</f>
        <v>N/A</v>
      </c>
      <c r="G16" s="35">
        <v>28844249</v>
      </c>
      <c r="H16" s="9" t="str">
        <f>IF($B16="N/A","N/A",IF(G16&gt;15,"No",IF(G16&lt;-15,"No","Yes")))</f>
        <v>N/A</v>
      </c>
      <c r="I16" s="10">
        <v>14.48</v>
      </c>
      <c r="J16" s="10">
        <v>10.23</v>
      </c>
      <c r="K16" s="9" t="str">
        <f t="shared" si="0"/>
        <v>Yes</v>
      </c>
    </row>
    <row r="17" spans="1:11" x14ac:dyDescent="0.2">
      <c r="A17" s="81" t="s">
        <v>442</v>
      </c>
      <c r="B17" s="34" t="s">
        <v>219</v>
      </c>
      <c r="C17" s="90">
        <v>12.650940703</v>
      </c>
      <c r="D17" s="9" t="str">
        <f>IF($B17="N/A","N/A",IF(C17&gt;20,"No",IF(C17&lt;5,"No","Yes")))</f>
        <v>Yes</v>
      </c>
      <c r="E17" s="9">
        <v>11.656042972</v>
      </c>
      <c r="F17" s="9" t="str">
        <f>IF($B17="N/A","N/A",IF(E17&gt;20,"No",IF(E17&lt;5,"No","Yes")))</f>
        <v>Yes</v>
      </c>
      <c r="G17" s="9">
        <v>10.716385786</v>
      </c>
      <c r="H17" s="9" t="str">
        <f>IF($B17="N/A","N/A",IF(G17&gt;20,"No",IF(G17&lt;5,"No","Yes")))</f>
        <v>Yes</v>
      </c>
      <c r="I17" s="10">
        <v>-7.86</v>
      </c>
      <c r="J17" s="10">
        <v>-8.06</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89.283614213999996</v>
      </c>
      <c r="H18" s="9" t="str">
        <f>IF($B18="N/A","N/A",IF(G18&gt;15,"No",IF(G18&lt;-15,"No","Yes")))</f>
        <v>N/A</v>
      </c>
      <c r="I18" s="10" t="s">
        <v>217</v>
      </c>
      <c r="J18" s="10" t="s">
        <v>217</v>
      </c>
      <c r="K18" s="9" t="str">
        <f t="shared" si="0"/>
        <v>N/A</v>
      </c>
    </row>
    <row r="19" spans="1:11" x14ac:dyDescent="0.2">
      <c r="A19" s="81" t="s">
        <v>444</v>
      </c>
      <c r="B19" s="34" t="s">
        <v>220</v>
      </c>
      <c r="C19" s="90">
        <v>1.9436826954999999</v>
      </c>
      <c r="D19" s="9" t="str">
        <f>IF($B19="N/A","N/A",IF(C19&gt;1,"Yes","No"))</f>
        <v>Yes</v>
      </c>
      <c r="E19" s="9">
        <v>2.1280866036999999</v>
      </c>
      <c r="F19" s="9" t="str">
        <f>IF($B19="N/A","N/A",IF(E19&gt;1,"Yes","No"))</f>
        <v>Yes</v>
      </c>
      <c r="G19" s="9">
        <v>3.595045931</v>
      </c>
      <c r="H19" s="9" t="str">
        <f>IF($B19="N/A","N/A",IF(G19&gt;1,"Yes","No"))</f>
        <v>Yes</v>
      </c>
      <c r="I19" s="10">
        <v>9.4870000000000001</v>
      </c>
      <c r="J19" s="10">
        <v>68.930000000000007</v>
      </c>
      <c r="K19" s="9" t="str">
        <f t="shared" si="0"/>
        <v>No</v>
      </c>
    </row>
    <row r="20" spans="1:11" x14ac:dyDescent="0.2">
      <c r="A20" s="81" t="s">
        <v>856</v>
      </c>
      <c r="B20" s="34" t="s">
        <v>217</v>
      </c>
      <c r="C20" s="83">
        <v>97.489795780999998</v>
      </c>
      <c r="D20" s="9" t="str">
        <f>IF($B20="N/A","N/A",IF(C20&gt;15,"No",IF(C20&lt;-15,"No","Yes")))</f>
        <v>N/A</v>
      </c>
      <c r="E20" s="36">
        <v>87.359078143000005</v>
      </c>
      <c r="F20" s="9" t="str">
        <f>IF($B20="N/A","N/A",IF(E20&gt;15,"No",IF(E20&lt;-15,"No","Yes")))</f>
        <v>N/A</v>
      </c>
      <c r="G20" s="36">
        <v>82.492703700000007</v>
      </c>
      <c r="H20" s="9" t="str">
        <f>IF($B20="N/A","N/A",IF(G20&gt;15,"No",IF(G20&lt;-15,"No","Yes")))</f>
        <v>N/A</v>
      </c>
      <c r="I20" s="10">
        <v>-10.4</v>
      </c>
      <c r="J20" s="10">
        <v>-5.57</v>
      </c>
      <c r="K20" s="9" t="str">
        <f t="shared" si="0"/>
        <v>Yes</v>
      </c>
    </row>
    <row r="21" spans="1:11" x14ac:dyDescent="0.2">
      <c r="A21" s="81" t="s">
        <v>34</v>
      </c>
      <c r="B21" s="34" t="s">
        <v>217</v>
      </c>
      <c r="C21" s="94">
        <v>0</v>
      </c>
      <c r="D21" s="9" t="str">
        <f>IF($B21="N/A","N/A",IF(C21&gt;15,"No",IF(C21&lt;-15,"No","Yes")))</f>
        <v>N/A</v>
      </c>
      <c r="E21" s="95">
        <v>2.273776E-4</v>
      </c>
      <c r="F21" s="9" t="str">
        <f>IF($B21="N/A","N/A",IF(E21&gt;15,"No",IF(E21&lt;-15,"No","Yes")))</f>
        <v>N/A</v>
      </c>
      <c r="G21" s="95">
        <v>1.7362886999999999E-3</v>
      </c>
      <c r="H21" s="9" t="str">
        <f>IF($B21="N/A","N/A",IF(G21&gt;15,"No",IF(G21&lt;-15,"No","Yes")))</f>
        <v>N/A</v>
      </c>
      <c r="I21" s="10" t="s">
        <v>1743</v>
      </c>
      <c r="J21" s="10">
        <v>663.6</v>
      </c>
      <c r="K21" s="9" t="str">
        <f t="shared" si="0"/>
        <v>No</v>
      </c>
    </row>
    <row r="22" spans="1:11" x14ac:dyDescent="0.2">
      <c r="A22" s="81" t="s">
        <v>1722</v>
      </c>
      <c r="B22" s="34" t="s">
        <v>217</v>
      </c>
      <c r="C22" s="94">
        <v>31.933319305000001</v>
      </c>
      <c r="D22" s="9" t="str">
        <f>IF($B22="N/A","N/A",IF(C22&gt;15,"No",IF(C22&lt;-15,"No","Yes")))</f>
        <v>N/A</v>
      </c>
      <c r="E22" s="95">
        <v>17.774989326</v>
      </c>
      <c r="F22" s="9" t="str">
        <f>IF($B22="N/A","N/A",IF(E22&gt;15,"No",IF(E22&lt;-15,"No","Yes")))</f>
        <v>N/A</v>
      </c>
      <c r="G22" s="95">
        <v>17.650843989999998</v>
      </c>
      <c r="H22" s="9" t="str">
        <f>IF($B22="N/A","N/A",IF(G22&gt;15,"No",IF(G22&lt;-15,"No","Yes")))</f>
        <v>N/A</v>
      </c>
      <c r="I22" s="10">
        <v>-44.3</v>
      </c>
      <c r="J22" s="10">
        <v>-0.69799999999999995</v>
      </c>
      <c r="K22" s="9" t="str">
        <f t="shared" si="0"/>
        <v>Yes</v>
      </c>
    </row>
    <row r="23" spans="1:11" x14ac:dyDescent="0.2">
      <c r="A23" s="81" t="s">
        <v>35</v>
      </c>
      <c r="B23" s="34" t="s">
        <v>217</v>
      </c>
      <c r="C23" s="94">
        <v>0.38356826820000001</v>
      </c>
      <c r="D23" s="9" t="str">
        <f>IF($B23="N/A","N/A",IF(C23&gt;15,"No",IF(C23&lt;-15,"No","Yes")))</f>
        <v>N/A</v>
      </c>
      <c r="E23" s="95">
        <v>12.224798544</v>
      </c>
      <c r="F23" s="9" t="str">
        <f>IF($B23="N/A","N/A",IF(E23&gt;15,"No",IF(E23&lt;-15,"No","Yes")))</f>
        <v>N/A</v>
      </c>
      <c r="G23" s="95">
        <v>11.809472496</v>
      </c>
      <c r="H23" s="9" t="str">
        <f>IF($B23="N/A","N/A",IF(G23&gt;15,"No",IF(G23&lt;-15,"No","Yes")))</f>
        <v>N/A</v>
      </c>
      <c r="I23" s="10">
        <v>3087</v>
      </c>
      <c r="J23" s="10">
        <v>-3.4</v>
      </c>
      <c r="K23" s="9" t="str">
        <f t="shared" si="0"/>
        <v>Yes</v>
      </c>
    </row>
    <row r="24" spans="1:11" x14ac:dyDescent="0.2">
      <c r="A24" s="81" t="s">
        <v>857</v>
      </c>
      <c r="B24" s="34" t="s">
        <v>247</v>
      </c>
      <c r="C24" s="83" t="s">
        <v>1743</v>
      </c>
      <c r="D24" s="9" t="str">
        <f>IF($B24="N/A","N/A",IF(C24&gt;300,"No",IF(C24&lt;75,"No","Yes")))</f>
        <v>No</v>
      </c>
      <c r="E24" s="36">
        <v>2795.2235294000002</v>
      </c>
      <c r="F24" s="9" t="str">
        <f>IF($B24="N/A","N/A",IF(E24&gt;300,"No",IF(E24&lt;75,"No","Yes")))</f>
        <v>No</v>
      </c>
      <c r="G24" s="36">
        <v>2782.7985914999999</v>
      </c>
      <c r="H24" s="9" t="str">
        <f>IF($B24="N/A","N/A",IF(G24&gt;300,"No",IF(G24&lt;75,"No","Yes")))</f>
        <v>No</v>
      </c>
      <c r="I24" s="10" t="s">
        <v>1743</v>
      </c>
      <c r="J24" s="10">
        <v>-0.44500000000000001</v>
      </c>
      <c r="K24" s="9" t="str">
        <f t="shared" si="0"/>
        <v>Yes</v>
      </c>
    </row>
    <row r="25" spans="1:11" x14ac:dyDescent="0.2">
      <c r="A25" s="81" t="s">
        <v>858</v>
      </c>
      <c r="B25" s="34" t="s">
        <v>248</v>
      </c>
      <c r="C25" s="83">
        <v>11.383526397000001</v>
      </c>
      <c r="D25" s="9" t="str">
        <f>IF($B25="N/A","N/A",IF(C25&gt;250,"No",IF(C25&lt;20,"No","Yes")))</f>
        <v>No</v>
      </c>
      <c r="E25" s="36">
        <v>4.0521939026</v>
      </c>
      <c r="F25" s="9" t="str">
        <f>IF($B25="N/A","N/A",IF(E25&gt;250,"No",IF(E25&lt;20,"No","Yes")))</f>
        <v>No</v>
      </c>
      <c r="G25" s="36">
        <v>3.9144130907000001</v>
      </c>
      <c r="H25" s="9" t="str">
        <f>IF($B25="N/A","N/A",IF(G25&gt;250,"No",IF(G25&lt;20,"No","Yes")))</f>
        <v>No</v>
      </c>
      <c r="I25" s="10">
        <v>-64.400000000000006</v>
      </c>
      <c r="J25" s="10">
        <v>-3.4</v>
      </c>
      <c r="K25" s="9" t="str">
        <f t="shared" si="0"/>
        <v>Yes</v>
      </c>
    </row>
    <row r="26" spans="1:11" x14ac:dyDescent="0.2">
      <c r="A26" s="81" t="s">
        <v>859</v>
      </c>
      <c r="B26" s="34" t="s">
        <v>249</v>
      </c>
      <c r="C26" s="83">
        <v>2.7378636287</v>
      </c>
      <c r="D26" s="9" t="str">
        <f>IF($B26="N/A","N/A",IF(C26&gt;5,"No",IF(C26&lt;3,"No","Yes")))</f>
        <v>No</v>
      </c>
      <c r="E26" s="36">
        <v>5.0390600279999997</v>
      </c>
      <c r="F26" s="9" t="str">
        <f>IF($B26="N/A","N/A",IF(E26&gt;5,"No",IF(E26&lt;3,"No","Yes")))</f>
        <v>No</v>
      </c>
      <c r="G26" s="36">
        <v>4.5947893483</v>
      </c>
      <c r="H26" s="9" t="str">
        <f>IF($B26="N/A","N/A",IF(G26&gt;5,"No",IF(G26&lt;3,"No","Yes")))</f>
        <v>Yes</v>
      </c>
      <c r="I26" s="10">
        <v>84.05</v>
      </c>
      <c r="J26" s="10">
        <v>-8.82</v>
      </c>
      <c r="K26" s="9" t="str">
        <f t="shared" si="0"/>
        <v>Yes</v>
      </c>
    </row>
    <row r="27" spans="1:11" x14ac:dyDescent="0.2">
      <c r="A27" s="81" t="s">
        <v>131</v>
      </c>
      <c r="B27" s="34" t="s">
        <v>217</v>
      </c>
      <c r="C27" s="79">
        <v>19143</v>
      </c>
      <c r="D27" s="34" t="s">
        <v>217</v>
      </c>
      <c r="E27" s="35">
        <v>18109</v>
      </c>
      <c r="F27" s="34" t="s">
        <v>217</v>
      </c>
      <c r="G27" s="35">
        <v>348165</v>
      </c>
      <c r="H27" s="9" t="str">
        <f>IF($B27="N/A","N/A",IF(G27&gt;15,"No",IF(G27&lt;-15,"No","Yes")))</f>
        <v>N/A</v>
      </c>
      <c r="I27" s="10">
        <v>-5.4</v>
      </c>
      <c r="J27" s="10">
        <v>1823</v>
      </c>
      <c r="K27" s="9" t="str">
        <f t="shared" si="0"/>
        <v>No</v>
      </c>
    </row>
    <row r="28" spans="1:11" x14ac:dyDescent="0.2">
      <c r="A28" s="81" t="s">
        <v>350</v>
      </c>
      <c r="B28" s="34" t="s">
        <v>217</v>
      </c>
      <c r="C28" s="79" t="s">
        <v>217</v>
      </c>
      <c r="D28" s="34" t="s">
        <v>217</v>
      </c>
      <c r="E28" s="35" t="s">
        <v>217</v>
      </c>
      <c r="F28" s="34" t="s">
        <v>217</v>
      </c>
      <c r="G28" s="8">
        <v>0.85142949619999997</v>
      </c>
      <c r="H28" s="9" t="str">
        <f>IF($B28="N/A","N/A",IF(G28&gt;15,"No",IF(G28&lt;-15,"No","Yes")))</f>
        <v>N/A</v>
      </c>
      <c r="I28" s="10" t="s">
        <v>217</v>
      </c>
      <c r="J28" s="10" t="s">
        <v>217</v>
      </c>
      <c r="K28" s="9" t="str">
        <f t="shared" si="0"/>
        <v>N/A</v>
      </c>
    </row>
    <row r="29" spans="1:11" ht="25.5" x14ac:dyDescent="0.2">
      <c r="A29" s="81" t="s">
        <v>835</v>
      </c>
      <c r="B29" s="34" t="s">
        <v>217</v>
      </c>
      <c r="C29" s="36">
        <v>85.452019015000005</v>
      </c>
      <c r="D29" s="34" t="s">
        <v>217</v>
      </c>
      <c r="E29" s="36">
        <v>68.438511238000004</v>
      </c>
      <c r="F29" s="34" t="s">
        <v>217</v>
      </c>
      <c r="G29" s="36">
        <v>74.146545459999999</v>
      </c>
      <c r="H29" s="34" t="s">
        <v>217</v>
      </c>
      <c r="I29" s="10">
        <v>-19.899999999999999</v>
      </c>
      <c r="J29" s="10">
        <v>8.34</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85</v>
      </c>
      <c r="F31" s="9" t="str">
        <f t="shared" si="4"/>
        <v>N/A</v>
      </c>
      <c r="G31" s="79">
        <v>710</v>
      </c>
      <c r="H31" s="9" t="str">
        <f t="shared" ref="H31:H50" si="5">IF($B31="N/A","N/A",IF(G31&lt;0,"No","Yes"))</f>
        <v>N/A</v>
      </c>
      <c r="I31" s="10" t="s">
        <v>217</v>
      </c>
      <c r="J31" s="10">
        <v>735.3</v>
      </c>
      <c r="K31" s="9" t="str">
        <f t="shared" si="0"/>
        <v>No</v>
      </c>
    </row>
    <row r="32" spans="1:11" ht="25.5" x14ac:dyDescent="0.2">
      <c r="A32" s="2" t="s">
        <v>659</v>
      </c>
      <c r="B32" s="96" t="s">
        <v>217</v>
      </c>
      <c r="C32" s="80" t="s">
        <v>217</v>
      </c>
      <c r="D32" s="9" t="str">
        <f t="shared" si="4"/>
        <v>N/A</v>
      </c>
      <c r="E32" s="80">
        <v>0</v>
      </c>
      <c r="F32" s="9" t="str">
        <f t="shared" si="4"/>
        <v>N/A</v>
      </c>
      <c r="G32" s="80">
        <v>0</v>
      </c>
      <c r="H32" s="9" t="str">
        <f t="shared" si="5"/>
        <v>N/A</v>
      </c>
      <c r="I32" s="10" t="s">
        <v>217</v>
      </c>
      <c r="J32" s="10" t="s">
        <v>1743</v>
      </c>
      <c r="K32" s="9" t="str">
        <f t="shared" si="0"/>
        <v>N/A</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100</v>
      </c>
      <c r="F35" s="9" t="str">
        <f t="shared" si="4"/>
        <v>N/A</v>
      </c>
      <c r="G35" s="80">
        <v>100</v>
      </c>
      <c r="H35" s="9" t="str">
        <f t="shared" si="5"/>
        <v>N/A</v>
      </c>
      <c r="I35" s="10" t="s">
        <v>217</v>
      </c>
      <c r="J35" s="10">
        <v>0</v>
      </c>
      <c r="K35" s="9" t="str">
        <f t="shared" si="0"/>
        <v>Yes</v>
      </c>
    </row>
    <row r="36" spans="1:11" x14ac:dyDescent="0.2">
      <c r="A36" s="2" t="s">
        <v>353</v>
      </c>
      <c r="B36" s="96" t="s">
        <v>217</v>
      </c>
      <c r="C36" s="79" t="s">
        <v>217</v>
      </c>
      <c r="D36" s="9" t="str">
        <f t="shared" si="4"/>
        <v>N/A</v>
      </c>
      <c r="E36" s="79">
        <v>6644780</v>
      </c>
      <c r="F36" s="9" t="str">
        <f t="shared" si="4"/>
        <v>N/A</v>
      </c>
      <c r="G36" s="79">
        <v>7217751</v>
      </c>
      <c r="H36" s="9" t="str">
        <f t="shared" si="5"/>
        <v>N/A</v>
      </c>
      <c r="I36" s="10" t="s">
        <v>217</v>
      </c>
      <c r="J36" s="10">
        <v>8.6229999999999993</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99.036386457000006</v>
      </c>
      <c r="F41" s="9" t="str">
        <f t="shared" si="4"/>
        <v>N/A</v>
      </c>
      <c r="G41" s="80">
        <v>98.926424588000003</v>
      </c>
      <c r="H41" s="9" t="str">
        <f t="shared" si="5"/>
        <v>N/A</v>
      </c>
      <c r="I41" s="10" t="s">
        <v>217</v>
      </c>
      <c r="J41" s="10">
        <v>-0.111</v>
      </c>
      <c r="K41" s="9" t="str">
        <f t="shared" si="0"/>
        <v>Yes</v>
      </c>
    </row>
    <row r="42" spans="1:11" x14ac:dyDescent="0.2">
      <c r="A42" s="2" t="s">
        <v>668</v>
      </c>
      <c r="B42" s="96" t="s">
        <v>217</v>
      </c>
      <c r="C42" s="80" t="s">
        <v>217</v>
      </c>
      <c r="D42" s="9" t="str">
        <f t="shared" si="4"/>
        <v>N/A</v>
      </c>
      <c r="E42" s="80">
        <v>99.036386457000006</v>
      </c>
      <c r="F42" s="9" t="str">
        <f t="shared" si="4"/>
        <v>N/A</v>
      </c>
      <c r="G42" s="80">
        <v>98.926424588000003</v>
      </c>
      <c r="H42" s="9" t="str">
        <f t="shared" si="5"/>
        <v>N/A</v>
      </c>
      <c r="I42" s="10" t="s">
        <v>217</v>
      </c>
      <c r="J42" s="10">
        <v>-0.111</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0.96361354330000004</v>
      </c>
      <c r="F45" s="9" t="str">
        <f t="shared" si="4"/>
        <v>N/A</v>
      </c>
      <c r="G45" s="80">
        <v>1.0735754115</v>
      </c>
      <c r="H45" s="9" t="str">
        <f t="shared" si="5"/>
        <v>N/A</v>
      </c>
      <c r="I45" s="10" t="s">
        <v>217</v>
      </c>
      <c r="J45" s="10">
        <v>11.41</v>
      </c>
      <c r="K45" s="9" t="str">
        <f t="shared" si="0"/>
        <v>Yes</v>
      </c>
    </row>
    <row r="46" spans="1:11" x14ac:dyDescent="0.2">
      <c r="A46" s="2" t="s">
        <v>354</v>
      </c>
      <c r="B46" s="96" t="s">
        <v>217</v>
      </c>
      <c r="C46" s="79" t="s">
        <v>217</v>
      </c>
      <c r="D46" s="9" t="str">
        <f t="shared" si="4"/>
        <v>N/A</v>
      </c>
      <c r="E46" s="79">
        <v>4569966</v>
      </c>
      <c r="F46" s="9" t="str">
        <f t="shared" si="4"/>
        <v>N/A</v>
      </c>
      <c r="G46" s="79">
        <v>4829108</v>
      </c>
      <c r="H46" s="9" t="str">
        <f t="shared" si="5"/>
        <v>N/A</v>
      </c>
      <c r="I46" s="10" t="s">
        <v>217</v>
      </c>
      <c r="J46" s="10">
        <v>5.6710000000000003</v>
      </c>
      <c r="K46" s="9" t="str">
        <f t="shared" si="0"/>
        <v>Yes</v>
      </c>
    </row>
    <row r="47" spans="1:11" x14ac:dyDescent="0.2">
      <c r="A47" s="2" t="s">
        <v>672</v>
      </c>
      <c r="B47" s="96" t="s">
        <v>217</v>
      </c>
      <c r="C47" s="80" t="s">
        <v>217</v>
      </c>
      <c r="D47" s="9" t="str">
        <f t="shared" si="4"/>
        <v>N/A</v>
      </c>
      <c r="E47" s="80">
        <v>72.210931110000004</v>
      </c>
      <c r="F47" s="9" t="str">
        <f t="shared" si="4"/>
        <v>N/A</v>
      </c>
      <c r="G47" s="80">
        <v>4.2865059099999998E-2</v>
      </c>
      <c r="H47" s="9" t="str">
        <f t="shared" si="5"/>
        <v>N/A</v>
      </c>
      <c r="I47" s="10" t="s">
        <v>217</v>
      </c>
      <c r="J47" s="10">
        <v>-99.9</v>
      </c>
      <c r="K47" s="9" t="str">
        <f t="shared" si="0"/>
        <v>No</v>
      </c>
    </row>
    <row r="48" spans="1:11" x14ac:dyDescent="0.2">
      <c r="A48" s="2" t="s">
        <v>673</v>
      </c>
      <c r="B48" s="96" t="s">
        <v>217</v>
      </c>
      <c r="C48" s="80" t="s">
        <v>217</v>
      </c>
      <c r="D48" s="9" t="str">
        <f t="shared" si="4"/>
        <v>N/A</v>
      </c>
      <c r="E48" s="80">
        <v>3.5886480999999999E-3</v>
      </c>
      <c r="F48" s="9" t="str">
        <f t="shared" si="4"/>
        <v>N/A</v>
      </c>
      <c r="G48" s="80">
        <v>0</v>
      </c>
      <c r="H48" s="9" t="str">
        <f t="shared" si="5"/>
        <v>N/A</v>
      </c>
      <c r="I48" s="10" t="s">
        <v>217</v>
      </c>
      <c r="J48" s="10">
        <v>-100</v>
      </c>
      <c r="K48" s="9" t="str">
        <f t="shared" si="0"/>
        <v>No</v>
      </c>
    </row>
    <row r="49" spans="1:11" x14ac:dyDescent="0.2">
      <c r="A49" s="2" t="s">
        <v>674</v>
      </c>
      <c r="B49" s="96" t="s">
        <v>217</v>
      </c>
      <c r="C49" s="80" t="s">
        <v>217</v>
      </c>
      <c r="D49" s="9" t="str">
        <f t="shared" si="4"/>
        <v>N/A</v>
      </c>
      <c r="E49" s="80">
        <v>8.3151600000000003E-4</v>
      </c>
      <c r="F49" s="9" t="str">
        <f t="shared" si="4"/>
        <v>N/A</v>
      </c>
      <c r="G49" s="80">
        <v>22.465846695</v>
      </c>
      <c r="H49" s="9" t="str">
        <f t="shared" si="5"/>
        <v>N/A</v>
      </c>
      <c r="I49" s="10" t="s">
        <v>217</v>
      </c>
      <c r="J49" s="10">
        <v>2700000</v>
      </c>
      <c r="K49" s="9" t="str">
        <f t="shared" si="0"/>
        <v>No</v>
      </c>
    </row>
    <row r="50" spans="1:11" x14ac:dyDescent="0.2">
      <c r="A50" s="2" t="s">
        <v>675</v>
      </c>
      <c r="B50" s="96" t="s">
        <v>217</v>
      </c>
      <c r="C50" s="80" t="s">
        <v>217</v>
      </c>
      <c r="D50" s="9" t="str">
        <f t="shared" si="4"/>
        <v>N/A</v>
      </c>
      <c r="E50" s="80">
        <v>26.611138901</v>
      </c>
      <c r="F50" s="9" t="str">
        <f t="shared" si="4"/>
        <v>N/A</v>
      </c>
      <c r="G50" s="80">
        <v>76.060216503999996</v>
      </c>
      <c r="H50" s="9" t="str">
        <f t="shared" si="5"/>
        <v>N/A</v>
      </c>
      <c r="I50" s="10" t="s">
        <v>217</v>
      </c>
      <c r="J50" s="10">
        <v>185.8</v>
      </c>
      <c r="K50" s="9" t="str">
        <f t="shared" si="0"/>
        <v>No</v>
      </c>
    </row>
    <row r="51" spans="1:11" x14ac:dyDescent="0.2">
      <c r="A51" s="2" t="s">
        <v>355</v>
      </c>
      <c r="B51" s="34" t="s">
        <v>217</v>
      </c>
      <c r="C51" s="79">
        <v>1204668</v>
      </c>
      <c r="D51" s="34" t="s">
        <v>217</v>
      </c>
      <c r="E51" s="35">
        <v>924445</v>
      </c>
      <c r="F51" s="34" t="s">
        <v>217</v>
      </c>
      <c r="G51" s="35">
        <v>0</v>
      </c>
      <c r="H51" s="34" t="s">
        <v>217</v>
      </c>
      <c r="I51" s="10">
        <v>-23.3</v>
      </c>
      <c r="J51" s="10">
        <v>-100</v>
      </c>
      <c r="K51" s="9" t="str">
        <f t="shared" si="0"/>
        <v>No</v>
      </c>
    </row>
    <row r="52" spans="1:11" x14ac:dyDescent="0.2">
      <c r="A52" s="2" t="s">
        <v>356</v>
      </c>
      <c r="B52" s="34" t="s">
        <v>217</v>
      </c>
      <c r="C52" s="80">
        <v>0</v>
      </c>
      <c r="D52" s="9" t="str">
        <f t="shared" ref="D52:D54" si="6">IF($B52="N/A","N/A",IF(C52&gt;15,"No",IF(C52&lt;-15,"No","Yes")))</f>
        <v>N/A</v>
      </c>
      <c r="E52" s="8">
        <v>0</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v>90.180946120000002</v>
      </c>
      <c r="D53" s="9" t="str">
        <f t="shared" si="6"/>
        <v>N/A</v>
      </c>
      <c r="E53" s="8">
        <v>6.4903810000000004E-4</v>
      </c>
      <c r="F53" s="9" t="str">
        <f t="shared" si="7"/>
        <v>N/A</v>
      </c>
      <c r="G53" s="8" t="s">
        <v>1743</v>
      </c>
      <c r="H53" s="9" t="str">
        <f t="shared" si="8"/>
        <v>N/A</v>
      </c>
      <c r="I53" s="10">
        <v>-100</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19965799</v>
      </c>
      <c r="D6" s="9" t="str">
        <f>IF($B6="N/A","N/A",IF(C6&gt;15,"No",IF(C6&lt;-15,"No","Yes")))</f>
        <v>N/A</v>
      </c>
      <c r="E6" s="35">
        <v>23117776</v>
      </c>
      <c r="F6" s="9" t="str">
        <f>IF($B6="N/A","N/A",IF(E6&gt;15,"No",IF(E6&lt;-15,"No","Yes")))</f>
        <v>N/A</v>
      </c>
      <c r="G6" s="35">
        <v>25753188</v>
      </c>
      <c r="H6" s="9" t="str">
        <f>IF($B6="N/A","N/A",IF(G6&gt;15,"No",IF(G6&lt;-15,"No","Yes")))</f>
        <v>N/A</v>
      </c>
      <c r="I6" s="10">
        <v>15.79</v>
      </c>
      <c r="J6" s="10">
        <v>11.4</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2.7061626735000002</v>
      </c>
      <c r="D9" s="9" t="str">
        <f t="shared" ref="D9:D15" si="1">IF($B9="N/A","N/A",IF(C9&gt;15,"No",IF(C9&lt;-15,"No","Yes")))</f>
        <v>N/A</v>
      </c>
      <c r="E9" s="8">
        <v>2.3298088882000001</v>
      </c>
      <c r="F9" s="9" t="str">
        <f t="shared" ref="F9:F15" si="2">IF($B9="N/A","N/A",IF(E9&gt;15,"No",IF(E9&lt;-15,"No","Yes")))</f>
        <v>N/A</v>
      </c>
      <c r="G9" s="8">
        <v>2.0169658219</v>
      </c>
      <c r="H9" s="9" t="str">
        <f t="shared" ref="H9:H15" si="3">IF($B9="N/A","N/A",IF(G9&gt;15,"No",IF(G9&lt;-15,"No","Yes")))</f>
        <v>N/A</v>
      </c>
      <c r="I9" s="10">
        <v>-13.9</v>
      </c>
      <c r="J9" s="10">
        <v>-13.4</v>
      </c>
      <c r="K9" s="9" t="str">
        <f t="shared" si="0"/>
        <v>Yes</v>
      </c>
    </row>
    <row r="10" spans="1:11" x14ac:dyDescent="0.2">
      <c r="A10" s="81" t="s">
        <v>36</v>
      </c>
      <c r="B10" s="34" t="s">
        <v>217</v>
      </c>
      <c r="C10" s="80">
        <v>0</v>
      </c>
      <c r="D10" s="9" t="str">
        <f t="shared" si="1"/>
        <v>N/A</v>
      </c>
      <c r="E10" s="8">
        <v>0</v>
      </c>
      <c r="F10" s="9" t="str">
        <f t="shared" si="2"/>
        <v>N/A</v>
      </c>
      <c r="G10" s="8">
        <v>0</v>
      </c>
      <c r="H10" s="9" t="str">
        <f t="shared" si="3"/>
        <v>N/A</v>
      </c>
      <c r="I10" s="10" t="s">
        <v>1743</v>
      </c>
      <c r="J10" s="10" t="s">
        <v>1743</v>
      </c>
      <c r="K10" s="9" t="str">
        <f t="shared" si="0"/>
        <v>N/A</v>
      </c>
    </row>
    <row r="11" spans="1:11" x14ac:dyDescent="0.2">
      <c r="A11" s="81" t="s">
        <v>37</v>
      </c>
      <c r="B11" s="34" t="s">
        <v>217</v>
      </c>
      <c r="C11" s="80">
        <v>1.9909521129000001</v>
      </c>
      <c r="D11" s="9" t="str">
        <f t="shared" si="1"/>
        <v>N/A</v>
      </c>
      <c r="E11" s="8">
        <v>2.3848563097</v>
      </c>
      <c r="F11" s="9" t="str">
        <f t="shared" si="2"/>
        <v>N/A</v>
      </c>
      <c r="G11" s="8">
        <v>2.5005760634</v>
      </c>
      <c r="H11" s="9" t="str">
        <f t="shared" si="3"/>
        <v>N/A</v>
      </c>
      <c r="I11" s="10">
        <v>19.78</v>
      </c>
      <c r="J11" s="10">
        <v>4.8520000000000003</v>
      </c>
      <c r="K11" s="9" t="str">
        <f t="shared" si="0"/>
        <v>Yes</v>
      </c>
    </row>
    <row r="12" spans="1:11" x14ac:dyDescent="0.2">
      <c r="A12" s="81" t="s">
        <v>38</v>
      </c>
      <c r="B12" s="34" t="s">
        <v>217</v>
      </c>
      <c r="C12" s="80">
        <v>2.8774752557999999</v>
      </c>
      <c r="D12" s="9" t="str">
        <f t="shared" si="1"/>
        <v>N/A</v>
      </c>
      <c r="E12" s="8">
        <v>2.4853668546000001</v>
      </c>
      <c r="F12" s="9" t="str">
        <f t="shared" si="2"/>
        <v>N/A</v>
      </c>
      <c r="G12" s="8">
        <v>2.1519508343</v>
      </c>
      <c r="H12" s="9" t="str">
        <f t="shared" si="3"/>
        <v>N/A</v>
      </c>
      <c r="I12" s="10">
        <v>-13.6</v>
      </c>
      <c r="J12" s="10">
        <v>-13.4</v>
      </c>
      <c r="K12" s="9" t="str">
        <f t="shared" si="0"/>
        <v>Yes</v>
      </c>
    </row>
    <row r="13" spans="1:11" x14ac:dyDescent="0.2">
      <c r="A13" s="81" t="s">
        <v>860</v>
      </c>
      <c r="B13" s="34" t="s">
        <v>217</v>
      </c>
      <c r="C13" s="80">
        <v>6.9939765152</v>
      </c>
      <c r="D13" s="9" t="str">
        <f t="shared" si="1"/>
        <v>N/A</v>
      </c>
      <c r="E13" s="8">
        <v>6.9538813368000003</v>
      </c>
      <c r="F13" s="9" t="str">
        <f t="shared" si="2"/>
        <v>N/A</v>
      </c>
      <c r="G13" s="8">
        <v>7.1720184024</v>
      </c>
      <c r="H13" s="9" t="str">
        <f t="shared" si="3"/>
        <v>N/A</v>
      </c>
      <c r="I13" s="10">
        <v>-0.57299999999999995</v>
      </c>
      <c r="J13" s="10">
        <v>3.137</v>
      </c>
      <c r="K13" s="9" t="str">
        <f t="shared" si="0"/>
        <v>Yes</v>
      </c>
    </row>
    <row r="14" spans="1:11" x14ac:dyDescent="0.2">
      <c r="A14" s="81" t="s">
        <v>861</v>
      </c>
      <c r="B14" s="34" t="s">
        <v>217</v>
      </c>
      <c r="C14" s="80">
        <v>6.6642585952999998</v>
      </c>
      <c r="D14" s="9" t="str">
        <f t="shared" si="1"/>
        <v>N/A</v>
      </c>
      <c r="E14" s="8">
        <v>6.6168438036000001</v>
      </c>
      <c r="F14" s="9" t="str">
        <f t="shared" si="2"/>
        <v>N/A</v>
      </c>
      <c r="G14" s="8">
        <v>6.8200742101999996</v>
      </c>
      <c r="H14" s="9" t="str">
        <f t="shared" si="3"/>
        <v>N/A</v>
      </c>
      <c r="I14" s="10">
        <v>-0.71099999999999997</v>
      </c>
      <c r="J14" s="10">
        <v>3.0710000000000002</v>
      </c>
      <c r="K14" s="9" t="str">
        <f t="shared" si="0"/>
        <v>Yes</v>
      </c>
    </row>
    <row r="15" spans="1:11" x14ac:dyDescent="0.2">
      <c r="A15" s="81" t="s">
        <v>165</v>
      </c>
      <c r="B15" s="34" t="s">
        <v>217</v>
      </c>
      <c r="C15" s="80">
        <v>58.753396244999998</v>
      </c>
      <c r="D15" s="9" t="str">
        <f t="shared" si="1"/>
        <v>N/A</v>
      </c>
      <c r="E15" s="8">
        <v>60.309975319000003</v>
      </c>
      <c r="F15" s="9" t="str">
        <f t="shared" si="2"/>
        <v>N/A</v>
      </c>
      <c r="G15" s="8">
        <v>65.716263944000005</v>
      </c>
      <c r="H15" s="9" t="str">
        <f t="shared" si="3"/>
        <v>N/A</v>
      </c>
      <c r="I15" s="10">
        <v>2.649</v>
      </c>
      <c r="J15" s="10">
        <v>8.9640000000000004</v>
      </c>
      <c r="K15" s="9" t="str">
        <f t="shared" si="0"/>
        <v>Yes</v>
      </c>
    </row>
    <row r="16" spans="1:11" x14ac:dyDescent="0.2">
      <c r="A16" s="81" t="s">
        <v>166</v>
      </c>
      <c r="B16" s="34" t="s">
        <v>250</v>
      </c>
      <c r="C16" s="80">
        <v>94.697387266999996</v>
      </c>
      <c r="D16" s="9" t="str">
        <f>IF($B16="N/A","N/A",IF(C16&gt;95,"Yes","No"))</f>
        <v>No</v>
      </c>
      <c r="E16" s="8">
        <v>94.858026135000003</v>
      </c>
      <c r="F16" s="9" t="str">
        <f>IF($B16="N/A","N/A",IF(E16&gt;95,"Yes","No"))</f>
        <v>No</v>
      </c>
      <c r="G16" s="8">
        <v>93.942839231999997</v>
      </c>
      <c r="H16" s="9" t="str">
        <f>IF($B16="N/A","N/A",IF(G16&gt;95,"Yes","No"))</f>
        <v>No</v>
      </c>
      <c r="I16" s="10">
        <v>0.1696</v>
      </c>
      <c r="J16" s="10">
        <v>-0.96499999999999997</v>
      </c>
      <c r="K16" s="9" t="str">
        <f t="shared" ref="K16:K26" si="4">IF(J16="Div by 0", "N/A", IF(J16="N/A","N/A", IF(J16&gt;30, "No", IF(J16&lt;-30, "No", "Yes"))))</f>
        <v>Yes</v>
      </c>
    </row>
    <row r="17" spans="1:11" x14ac:dyDescent="0.2">
      <c r="A17" s="81" t="s">
        <v>862</v>
      </c>
      <c r="B17" s="59" t="s">
        <v>251</v>
      </c>
      <c r="C17" s="80">
        <v>24.909561596</v>
      </c>
      <c r="D17" s="9" t="str">
        <f>IF($B17="N/A","N/A",IF(C17&gt;90,"No",IF(C17&lt;50,"No","Yes")))</f>
        <v>No</v>
      </c>
      <c r="E17" s="8">
        <v>28.032264003000002</v>
      </c>
      <c r="F17" s="9" t="str">
        <f>IF($B17="N/A","N/A",IF(E17&gt;90,"No",IF(E17&lt;50,"No","Yes")))</f>
        <v>No</v>
      </c>
      <c r="G17" s="8">
        <v>31.749214893000001</v>
      </c>
      <c r="H17" s="9" t="str">
        <f>IF($B17="N/A","N/A",IF(G17&gt;90,"No",IF(G17&lt;50,"No","Yes")))</f>
        <v>No</v>
      </c>
      <c r="I17" s="10">
        <v>12.54</v>
      </c>
      <c r="J17" s="10">
        <v>13.26</v>
      </c>
      <c r="K17" s="9" t="str">
        <f t="shared" si="4"/>
        <v>Yes</v>
      </c>
    </row>
    <row r="18" spans="1:11" x14ac:dyDescent="0.2">
      <c r="A18" s="81" t="s">
        <v>863</v>
      </c>
      <c r="B18" s="59" t="s">
        <v>228</v>
      </c>
      <c r="C18" s="80">
        <v>36.076983446</v>
      </c>
      <c r="D18" s="9" t="str">
        <f t="shared" ref="D18:D23" si="5">IF($B18="N/A","N/A",IF(C18&gt;5,"No",IF(C18&lt;=0,"No","Yes")))</f>
        <v>No</v>
      </c>
      <c r="E18" s="8">
        <v>32.580071715999999</v>
      </c>
      <c r="F18" s="9" t="str">
        <f t="shared" ref="F18:F23" si="6">IF($B18="N/A","N/A",IF(E18&gt;5,"No",IF(E18&lt;=0,"No","Yes")))</f>
        <v>No</v>
      </c>
      <c r="G18" s="8">
        <v>28.634392759000001</v>
      </c>
      <c r="H18" s="9" t="str">
        <f t="shared" ref="H18:H23" si="7">IF($B18="N/A","N/A",IF(G18&gt;5,"No",IF(G18&lt;=0,"No","Yes")))</f>
        <v>No</v>
      </c>
      <c r="I18" s="10">
        <v>-9.69</v>
      </c>
      <c r="J18" s="10">
        <v>-12.1</v>
      </c>
      <c r="K18" s="9" t="str">
        <f t="shared" si="4"/>
        <v>Yes</v>
      </c>
    </row>
    <row r="19" spans="1:11" x14ac:dyDescent="0.2">
      <c r="A19" s="81" t="s">
        <v>864</v>
      </c>
      <c r="B19" s="59" t="s">
        <v>228</v>
      </c>
      <c r="C19" s="80">
        <v>3.3437630019000002</v>
      </c>
      <c r="D19" s="9" t="str">
        <f t="shared" si="5"/>
        <v>Yes</v>
      </c>
      <c r="E19" s="8">
        <v>3.1074355942</v>
      </c>
      <c r="F19" s="9" t="str">
        <f t="shared" si="6"/>
        <v>Yes</v>
      </c>
      <c r="G19" s="8">
        <v>2.8898441622000002</v>
      </c>
      <c r="H19" s="9" t="str">
        <f t="shared" si="7"/>
        <v>Yes</v>
      </c>
      <c r="I19" s="10">
        <v>-7.07</v>
      </c>
      <c r="J19" s="10">
        <v>-7</v>
      </c>
      <c r="K19" s="9" t="str">
        <f t="shared" si="4"/>
        <v>Yes</v>
      </c>
    </row>
    <row r="20" spans="1:11" x14ac:dyDescent="0.2">
      <c r="A20" s="81" t="s">
        <v>865</v>
      </c>
      <c r="B20" s="59" t="s">
        <v>228</v>
      </c>
      <c r="C20" s="80">
        <v>0.29691273559999998</v>
      </c>
      <c r="D20" s="9" t="str">
        <f t="shared" si="5"/>
        <v>Yes</v>
      </c>
      <c r="E20" s="8">
        <v>0.26866338699999998</v>
      </c>
      <c r="F20" s="9" t="str">
        <f t="shared" si="6"/>
        <v>Yes</v>
      </c>
      <c r="G20" s="8">
        <v>0.24243212140000001</v>
      </c>
      <c r="H20" s="9" t="str">
        <f t="shared" si="7"/>
        <v>Yes</v>
      </c>
      <c r="I20" s="10">
        <v>-9.51</v>
      </c>
      <c r="J20" s="10">
        <v>-9.76</v>
      </c>
      <c r="K20" s="9" t="str">
        <f t="shared" si="4"/>
        <v>Yes</v>
      </c>
    </row>
    <row r="21" spans="1:11" x14ac:dyDescent="0.2">
      <c r="A21" s="81" t="s">
        <v>866</v>
      </c>
      <c r="B21" s="34" t="s">
        <v>217</v>
      </c>
      <c r="C21" s="80">
        <v>6.8752570299999996E-2</v>
      </c>
      <c r="D21" s="9" t="str">
        <f t="shared" si="5"/>
        <v>N/A</v>
      </c>
      <c r="E21" s="8">
        <v>6.0520527599999999E-2</v>
      </c>
      <c r="F21" s="9" t="str">
        <f t="shared" si="6"/>
        <v>N/A</v>
      </c>
      <c r="G21" s="8">
        <v>5.0890786799999997E-2</v>
      </c>
      <c r="H21" s="9" t="str">
        <f t="shared" si="7"/>
        <v>N/A</v>
      </c>
      <c r="I21" s="10">
        <v>-12</v>
      </c>
      <c r="J21" s="10">
        <v>-15.9</v>
      </c>
      <c r="K21" s="9" t="str">
        <f t="shared" si="4"/>
        <v>Yes</v>
      </c>
    </row>
    <row r="22" spans="1:11" x14ac:dyDescent="0.2">
      <c r="A22" s="78" t="s">
        <v>1729</v>
      </c>
      <c r="B22" s="34" t="s">
        <v>217</v>
      </c>
      <c r="C22" s="80">
        <v>1.5726894000000001E-3</v>
      </c>
      <c r="D22" s="9" t="str">
        <f t="shared" si="5"/>
        <v>N/A</v>
      </c>
      <c r="E22" s="8">
        <v>2.2060945999999998E-3</v>
      </c>
      <c r="F22" s="9" t="str">
        <f t="shared" si="6"/>
        <v>N/A</v>
      </c>
      <c r="G22" s="8">
        <v>4.2480178E-3</v>
      </c>
      <c r="H22" s="9" t="str">
        <f t="shared" si="7"/>
        <v>N/A</v>
      </c>
      <c r="I22" s="10">
        <v>40.28</v>
      </c>
      <c r="J22" s="10">
        <v>92.56</v>
      </c>
      <c r="K22" s="9" t="str">
        <f t="shared" si="4"/>
        <v>No</v>
      </c>
    </row>
    <row r="23" spans="1:11" x14ac:dyDescent="0.2">
      <c r="A23" s="81" t="s">
        <v>867</v>
      </c>
      <c r="B23" s="34" t="s">
        <v>217</v>
      </c>
      <c r="C23" s="80">
        <v>5.3090790000000004E-4</v>
      </c>
      <c r="D23" s="9" t="str">
        <f t="shared" si="5"/>
        <v>N/A</v>
      </c>
      <c r="E23" s="8">
        <v>2.7381527E-3</v>
      </c>
      <c r="F23" s="9" t="str">
        <f t="shared" si="6"/>
        <v>N/A</v>
      </c>
      <c r="G23" s="8">
        <v>4.8421189999999998E-3</v>
      </c>
      <c r="H23" s="9" t="str">
        <f t="shared" si="7"/>
        <v>N/A</v>
      </c>
      <c r="I23" s="10">
        <v>415.7</v>
      </c>
      <c r="J23" s="10">
        <v>76.84</v>
      </c>
      <c r="K23" s="9" t="str">
        <f t="shared" si="4"/>
        <v>No</v>
      </c>
    </row>
    <row r="24" spans="1:11" x14ac:dyDescent="0.2">
      <c r="A24" s="81" t="s">
        <v>868</v>
      </c>
      <c r="B24" s="34" t="s">
        <v>236</v>
      </c>
      <c r="C24" s="80">
        <v>2.9447005852000001</v>
      </c>
      <c r="D24" s="9" t="str">
        <f>IF($B24="N/A","N/A",IF(C24&gt;10,"No",IF(C24&lt;1,"No","Yes")))</f>
        <v>Yes</v>
      </c>
      <c r="E24" s="8">
        <v>2.8285982180999998</v>
      </c>
      <c r="F24" s="9" t="str">
        <f>IF($B24="N/A","N/A",IF(E24&gt;10,"No",IF(E24&lt;1,"No","Yes")))</f>
        <v>Yes</v>
      </c>
      <c r="G24" s="8">
        <v>2.5598539489999999</v>
      </c>
      <c r="H24" s="9" t="str">
        <f>IF($B24="N/A","N/A",IF(G24&gt;10,"No",IF(G24&lt;1,"No","Yes")))</f>
        <v>Yes</v>
      </c>
      <c r="I24" s="10">
        <v>-3.94</v>
      </c>
      <c r="J24" s="10">
        <v>-9.5</v>
      </c>
      <c r="K24" s="9" t="str">
        <f t="shared" si="4"/>
        <v>Yes</v>
      </c>
    </row>
    <row r="25" spans="1:11" x14ac:dyDescent="0.2">
      <c r="A25" s="81" t="s">
        <v>869</v>
      </c>
      <c r="B25" s="84" t="s">
        <v>243</v>
      </c>
      <c r="C25" s="80">
        <v>16.794579571</v>
      </c>
      <c r="D25" s="9" t="str">
        <f>IF($B25="N/A","N/A",IF(C25&gt;10,"No",IF(C25&lt;=0,"No","Yes")))</f>
        <v>No</v>
      </c>
      <c r="E25" s="8">
        <v>17.150287294000002</v>
      </c>
      <c r="F25" s="9" t="str">
        <f>IF($B25="N/A","N/A",IF(E25&gt;10,"No",IF(E25&lt;=0,"No","Yes")))</f>
        <v>No</v>
      </c>
      <c r="G25" s="8">
        <v>16.261792521</v>
      </c>
      <c r="H25" s="9" t="str">
        <f>IF($B25="N/A","N/A",IF(G25&gt;10,"No",IF(G25&lt;=0,"No","Yes")))</f>
        <v>No</v>
      </c>
      <c r="I25" s="10">
        <v>2.1179999999999999</v>
      </c>
      <c r="J25" s="10">
        <v>-5.18</v>
      </c>
      <c r="K25" s="9" t="str">
        <f t="shared" si="4"/>
        <v>Yes</v>
      </c>
    </row>
    <row r="26" spans="1:11" x14ac:dyDescent="0.2">
      <c r="A26" s="81" t="s">
        <v>870</v>
      </c>
      <c r="B26" s="59" t="s">
        <v>252</v>
      </c>
      <c r="C26" s="80">
        <v>5.302312219</v>
      </c>
      <c r="D26" s="9" t="str">
        <f>IF($B26="N/A","N/A",IF(C26&gt;=5,"No",IF(C26&lt;0,"No","Yes")))</f>
        <v>No</v>
      </c>
      <c r="E26" s="8">
        <v>5.1418181402999998</v>
      </c>
      <c r="F26" s="9" t="str">
        <f>IF($B26="N/A","N/A",IF(E26&gt;=5,"No",IF(E26&lt;0,"No","Yes")))</f>
        <v>No</v>
      </c>
      <c r="G26" s="8">
        <v>6.0568850738000002</v>
      </c>
      <c r="H26" s="9" t="str">
        <f>IF($B26="N/A","N/A",IF(G26&gt;=5,"No",IF(G26&lt;0,"No","Yes")))</f>
        <v>No</v>
      </c>
      <c r="I26" s="10">
        <v>-3.03</v>
      </c>
      <c r="J26" s="10">
        <v>17.8</v>
      </c>
      <c r="K26" s="9" t="str">
        <f t="shared" si="4"/>
        <v>Yes</v>
      </c>
    </row>
    <row r="27" spans="1:11" x14ac:dyDescent="0.2">
      <c r="A27" s="81" t="s">
        <v>14</v>
      </c>
      <c r="B27" s="59" t="s">
        <v>253</v>
      </c>
      <c r="C27" s="80">
        <v>0.30484129389999998</v>
      </c>
      <c r="D27" s="9" t="str">
        <f>IF($B27="N/A","N/A",IF(C27&gt;15,"No",IF(C27&lt;=0,"No","Yes")))</f>
        <v>Yes</v>
      </c>
      <c r="E27" s="8">
        <v>0.3971575812</v>
      </c>
      <c r="F27" s="9" t="str">
        <f>IF($B27="N/A","N/A",IF(E27&gt;15,"No",IF(E27&lt;=0,"No","Yes")))</f>
        <v>Yes</v>
      </c>
      <c r="G27" s="8">
        <v>0.52215671320000001</v>
      </c>
      <c r="H27" s="9" t="str">
        <f>IF($B27="N/A","N/A",IF(G27&gt;15,"No",IF(G27&lt;=0,"No","Yes")))</f>
        <v>Yes</v>
      </c>
      <c r="I27" s="10">
        <v>30.28</v>
      </c>
      <c r="J27" s="10">
        <v>31.47</v>
      </c>
      <c r="K27" s="9" t="str">
        <f>IF(J27="Div by 0", "N/A", IF(J27="N/A","N/A", IF(J27&gt;30, "No", IF(J27&lt;-30, "No", "Yes"))))</f>
        <v>No</v>
      </c>
    </row>
    <row r="28" spans="1:11" x14ac:dyDescent="0.2">
      <c r="A28" s="81" t="s">
        <v>871</v>
      </c>
      <c r="B28" s="34" t="s">
        <v>217</v>
      </c>
      <c r="C28" s="83">
        <v>74.785341087999996</v>
      </c>
      <c r="D28" s="9" t="str">
        <f>IF($B28="N/A","N/A",IF(C28&gt;15,"No",IF(C28&lt;-15,"No","Yes")))</f>
        <v>N/A</v>
      </c>
      <c r="E28" s="36">
        <v>65.763630818999999</v>
      </c>
      <c r="F28" s="9" t="str">
        <f>IF($B28="N/A","N/A",IF(E28&gt;15,"No",IF(E28&lt;-15,"No","Yes")))</f>
        <v>N/A</v>
      </c>
      <c r="G28" s="36">
        <v>60.769476173000001</v>
      </c>
      <c r="H28" s="9" t="str">
        <f>IF($B28="N/A","N/A",IF(G28&gt;15,"No",IF(G28&lt;-15,"No","Yes")))</f>
        <v>N/A</v>
      </c>
      <c r="I28" s="10">
        <v>-12.1</v>
      </c>
      <c r="J28" s="10">
        <v>-7.59</v>
      </c>
      <c r="K28" s="9" t="str">
        <f>IF(J28="Div by 0", "N/A", IF(J28="N/A","N/A", IF(J28&gt;30, "No", IF(J28&lt;-30, "No", "Yes"))))</f>
        <v>Yes</v>
      </c>
    </row>
    <row r="29" spans="1:11" x14ac:dyDescent="0.2">
      <c r="A29" s="81" t="s">
        <v>377</v>
      </c>
      <c r="B29" s="34" t="s">
        <v>254</v>
      </c>
      <c r="C29" s="80">
        <v>10.966512509999999</v>
      </c>
      <c r="D29" s="9" t="str">
        <f>IF($B29="N/A","N/A",IF(C29&gt;35,"No",IF(C29&lt;10,"No","Yes")))</f>
        <v>Yes</v>
      </c>
      <c r="E29" s="8">
        <v>12.99129726</v>
      </c>
      <c r="F29" s="9" t="str">
        <f>IF($B29="N/A","N/A",IF(E29&gt;35,"No",IF(E29&lt;10,"No","Yes")))</f>
        <v>Yes</v>
      </c>
      <c r="G29" s="8">
        <v>15.938655828</v>
      </c>
      <c r="H29" s="9" t="str">
        <f>IF($B29="N/A","N/A",IF(G29&gt;35,"No",IF(G29&lt;10,"No","Yes")))</f>
        <v>Yes</v>
      </c>
      <c r="I29" s="10">
        <v>18.46</v>
      </c>
      <c r="J29" s="10">
        <v>22.69</v>
      </c>
      <c r="K29" s="9" t="str">
        <f t="shared" ref="K29:K54" si="8">IF(J29="Div by 0", "N/A", IF(J29="N/A","N/A", IF(J29&gt;30, "No", IF(J29&lt;-30, "No", "Yes"))))</f>
        <v>Yes</v>
      </c>
    </row>
    <row r="30" spans="1:11" x14ac:dyDescent="0.2">
      <c r="A30" s="81" t="s">
        <v>378</v>
      </c>
      <c r="B30" s="34" t="s">
        <v>255</v>
      </c>
      <c r="C30" s="80">
        <v>11.031540555999999</v>
      </c>
      <c r="D30" s="9" t="str">
        <f>IF($B30="N/A","N/A",IF(C30&gt;20,"No",IF(C30&lt;2,"No","Yes")))</f>
        <v>Yes</v>
      </c>
      <c r="E30" s="8">
        <v>11.195830429000001</v>
      </c>
      <c r="F30" s="9" t="str">
        <f>IF($B30="N/A","N/A",IF(E30&gt;20,"No",IF(E30&lt;2,"No","Yes")))</f>
        <v>Yes</v>
      </c>
      <c r="G30" s="8">
        <v>10.767688257</v>
      </c>
      <c r="H30" s="9" t="str">
        <f>IF($B30="N/A","N/A",IF(G30&gt;20,"No",IF(G30&lt;2,"No","Yes")))</f>
        <v>Yes</v>
      </c>
      <c r="I30" s="10">
        <v>1.4890000000000001</v>
      </c>
      <c r="J30" s="10">
        <v>-3.82</v>
      </c>
      <c r="K30" s="9" t="str">
        <f t="shared" si="8"/>
        <v>Yes</v>
      </c>
    </row>
    <row r="31" spans="1:11" x14ac:dyDescent="0.2">
      <c r="A31" s="81" t="s">
        <v>379</v>
      </c>
      <c r="B31" s="34" t="s">
        <v>256</v>
      </c>
      <c r="C31" s="80">
        <v>0.27620138840000003</v>
      </c>
      <c r="D31" s="9" t="str">
        <f>IF($B31="N/A","N/A",IF(C31&gt;8,"No",IF(C31&lt;0.5,"No","Yes")))</f>
        <v>No</v>
      </c>
      <c r="E31" s="8">
        <v>0.44427716579999998</v>
      </c>
      <c r="F31" s="9" t="str">
        <f>IF($B31="N/A","N/A",IF(E31&gt;8,"No",IF(E31&lt;0.5,"No","Yes")))</f>
        <v>No</v>
      </c>
      <c r="G31" s="8">
        <v>0.58021554460000002</v>
      </c>
      <c r="H31" s="9" t="str">
        <f>IF($B31="N/A","N/A",IF(G31&gt;8,"No",IF(G31&lt;0.5,"No","Yes")))</f>
        <v>Yes</v>
      </c>
      <c r="I31" s="10">
        <v>60.85</v>
      </c>
      <c r="J31" s="10">
        <v>30.6</v>
      </c>
      <c r="K31" s="9" t="str">
        <f t="shared" si="8"/>
        <v>No</v>
      </c>
    </row>
    <row r="32" spans="1:11" x14ac:dyDescent="0.2">
      <c r="A32" s="81" t="s">
        <v>380</v>
      </c>
      <c r="B32" s="34" t="s">
        <v>257</v>
      </c>
      <c r="C32" s="80">
        <v>5.8061499038999997</v>
      </c>
      <c r="D32" s="9" t="str">
        <f>IF($B32="N/A","N/A",IF(C32&gt;25,"No",IF(C32&lt;3,"No","Yes")))</f>
        <v>Yes</v>
      </c>
      <c r="E32" s="8">
        <v>6.2411366907000003</v>
      </c>
      <c r="F32" s="9" t="str">
        <f>IF($B32="N/A","N/A",IF(E32&gt;25,"No",IF(E32&lt;3,"No","Yes")))</f>
        <v>Yes</v>
      </c>
      <c r="G32" s="8">
        <v>6.3409314606000002</v>
      </c>
      <c r="H32" s="9" t="str">
        <f>IF($B32="N/A","N/A",IF(G32&gt;25,"No",IF(G32&lt;3,"No","Yes")))</f>
        <v>Yes</v>
      </c>
      <c r="I32" s="10">
        <v>7.492</v>
      </c>
      <c r="J32" s="10">
        <v>1.599</v>
      </c>
      <c r="K32" s="9" t="str">
        <f t="shared" si="8"/>
        <v>Yes</v>
      </c>
    </row>
    <row r="33" spans="1:11" x14ac:dyDescent="0.2">
      <c r="A33" s="81" t="s">
        <v>381</v>
      </c>
      <c r="B33" s="34" t="s">
        <v>258</v>
      </c>
      <c r="C33" s="80">
        <v>2.5901769481999999</v>
      </c>
      <c r="D33" s="9" t="str">
        <f>IF($B33="N/A","N/A",IF(C33&gt;25,"No",IF(C33&lt;2,"No","Yes")))</f>
        <v>Yes</v>
      </c>
      <c r="E33" s="8">
        <v>3.5719396191000001</v>
      </c>
      <c r="F33" s="9" t="str">
        <f>IF($B33="N/A","N/A",IF(E33&gt;25,"No",IF(E33&lt;2,"No","Yes")))</f>
        <v>Yes</v>
      </c>
      <c r="G33" s="8">
        <v>3.6134982589</v>
      </c>
      <c r="H33" s="9" t="str">
        <f>IF($B33="N/A","N/A",IF(G33&gt;25,"No",IF(G33&lt;2,"No","Yes")))</f>
        <v>Yes</v>
      </c>
      <c r="I33" s="10">
        <v>37.9</v>
      </c>
      <c r="J33" s="10">
        <v>1.163</v>
      </c>
      <c r="K33" s="9" t="str">
        <f t="shared" si="8"/>
        <v>Yes</v>
      </c>
    </row>
    <row r="34" spans="1:11" x14ac:dyDescent="0.2">
      <c r="A34" s="81" t="s">
        <v>382</v>
      </c>
      <c r="B34" s="34" t="s">
        <v>259</v>
      </c>
      <c r="C34" s="80">
        <v>0.4805423285</v>
      </c>
      <c r="D34" s="9" t="str">
        <f>IF($B34="N/A","N/A",IF(C34&gt;25,"No",IF(C34&lt;=0,"No","Yes")))</f>
        <v>Yes</v>
      </c>
      <c r="E34" s="8">
        <v>0.44057438739999999</v>
      </c>
      <c r="F34" s="9" t="str">
        <f>IF($B34="N/A","N/A",IF(E34&gt;25,"No",IF(E34&lt;=0,"No","Yes")))</f>
        <v>Yes</v>
      </c>
      <c r="G34" s="8">
        <v>0.42128764800000001</v>
      </c>
      <c r="H34" s="9" t="str">
        <f>IF($B34="N/A","N/A",IF(G34&gt;25,"No",IF(G34&lt;=0,"No","Yes")))</f>
        <v>Yes</v>
      </c>
      <c r="I34" s="10">
        <v>-8.32</v>
      </c>
      <c r="J34" s="10">
        <v>-4.38</v>
      </c>
      <c r="K34" s="9" t="str">
        <f t="shared" si="8"/>
        <v>Yes</v>
      </c>
    </row>
    <row r="35" spans="1:11" x14ac:dyDescent="0.2">
      <c r="A35" s="81" t="s">
        <v>383</v>
      </c>
      <c r="B35" s="34" t="s">
        <v>260</v>
      </c>
      <c r="C35" s="80">
        <v>16.948426478999998</v>
      </c>
      <c r="D35" s="9" t="str">
        <f>IF($B35="N/A","N/A",IF(C35&gt;20,"No",IF(C35&lt;4,"No","Yes")))</f>
        <v>Yes</v>
      </c>
      <c r="E35" s="8">
        <v>18.022797695000001</v>
      </c>
      <c r="F35" s="9" t="str">
        <f>IF($B35="N/A","N/A",IF(E35&gt;20,"No",IF(E35&lt;4,"No","Yes")))</f>
        <v>Yes</v>
      </c>
      <c r="G35" s="8">
        <v>17.27404778</v>
      </c>
      <c r="H35" s="9" t="str">
        <f>IF($B35="N/A","N/A",IF(G35&gt;20,"No",IF(G35&lt;4,"No","Yes")))</f>
        <v>Yes</v>
      </c>
      <c r="I35" s="10">
        <v>6.3390000000000004</v>
      </c>
      <c r="J35" s="10">
        <v>-4.1500000000000004</v>
      </c>
      <c r="K35" s="9" t="str">
        <f t="shared" si="8"/>
        <v>Yes</v>
      </c>
    </row>
    <row r="36" spans="1:11" x14ac:dyDescent="0.2">
      <c r="A36" s="81" t="s">
        <v>384</v>
      </c>
      <c r="B36" s="34" t="s">
        <v>261</v>
      </c>
      <c r="C36" s="80">
        <v>9.5618576400000002E-2</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11.093778536</v>
      </c>
      <c r="D37" s="9" t="str">
        <f>IF($B37="N/A","N/A",IF(C37&gt;=25,"No",IF(C37&lt;0,"No","Yes")))</f>
        <v>Yes</v>
      </c>
      <c r="E37" s="8">
        <v>9.8272558744000005</v>
      </c>
      <c r="F37" s="9" t="str">
        <f>IF($B37="N/A","N/A",IF(E37&gt;=25,"No",IF(E37&lt;0,"No","Yes")))</f>
        <v>Yes</v>
      </c>
      <c r="G37" s="8">
        <v>8.8431109966000001</v>
      </c>
      <c r="H37" s="9" t="str">
        <f>IF($B37="N/A","N/A",IF(G37&gt;=25,"No",IF(G37&lt;0,"No","Yes")))</f>
        <v>Yes</v>
      </c>
      <c r="I37" s="10">
        <v>-11.4</v>
      </c>
      <c r="J37" s="10">
        <v>-10</v>
      </c>
      <c r="K37" s="9" t="str">
        <f t="shared" si="8"/>
        <v>Yes</v>
      </c>
    </row>
    <row r="38" spans="1:11" x14ac:dyDescent="0.2">
      <c r="A38" s="81" t="s">
        <v>386</v>
      </c>
      <c r="B38" s="34" t="s">
        <v>225</v>
      </c>
      <c r="C38" s="80">
        <v>5.527924842</v>
      </c>
      <c r="D38" s="9" t="str">
        <f>IF($B38="N/A","N/A",IF(C38&gt;3,"Yes","No"))</f>
        <v>Yes</v>
      </c>
      <c r="E38" s="8">
        <v>5.0144918785000003</v>
      </c>
      <c r="F38" s="9" t="str">
        <f>IF($B38="N/A","N/A",IF(E38&gt;3,"Yes","No"))</f>
        <v>Yes</v>
      </c>
      <c r="G38" s="8">
        <v>4.2066869546000003</v>
      </c>
      <c r="H38" s="9" t="str">
        <f>IF($B38="N/A","N/A",IF(G38&gt;3,"Yes","No"))</f>
        <v>Yes</v>
      </c>
      <c r="I38" s="10">
        <v>-9.2899999999999991</v>
      </c>
      <c r="J38" s="10">
        <v>-16.100000000000001</v>
      </c>
      <c r="K38" s="9" t="str">
        <f t="shared" si="8"/>
        <v>Yes</v>
      </c>
    </row>
    <row r="39" spans="1:11" x14ac:dyDescent="0.2">
      <c r="A39" s="81" t="s">
        <v>387</v>
      </c>
      <c r="B39" s="34" t="s">
        <v>224</v>
      </c>
      <c r="C39" s="80">
        <v>0.92462847810000004</v>
      </c>
      <c r="D39" s="9" t="str">
        <f>IF($B39="N/A","N/A",IF(C39&gt;1,"Yes","No"))</f>
        <v>No</v>
      </c>
      <c r="E39" s="8">
        <v>0.82892056739999997</v>
      </c>
      <c r="F39" s="9" t="str">
        <f>IF($B39="N/A","N/A",IF(E39&gt;1,"Yes","No"))</f>
        <v>No</v>
      </c>
      <c r="G39" s="8">
        <v>0.74856751720000003</v>
      </c>
      <c r="H39" s="9" t="str">
        <f>IF($B39="N/A","N/A",IF(G39&gt;1,"Yes","No"))</f>
        <v>No</v>
      </c>
      <c r="I39" s="10">
        <v>-10.4</v>
      </c>
      <c r="J39" s="10">
        <v>-9.69</v>
      </c>
      <c r="K39" s="9" t="str">
        <f t="shared" si="8"/>
        <v>Yes</v>
      </c>
    </row>
    <row r="40" spans="1:11" x14ac:dyDescent="0.2">
      <c r="A40" s="81" t="s">
        <v>388</v>
      </c>
      <c r="B40" s="34" t="s">
        <v>217</v>
      </c>
      <c r="C40" s="80">
        <v>5.8155569800000001E-2</v>
      </c>
      <c r="D40" s="9" t="str">
        <f>IF($B40="N/A","N/A",IF(C40&gt;15,"No",IF(C40&lt;-15,"No","Yes")))</f>
        <v>N/A</v>
      </c>
      <c r="E40" s="8">
        <v>6.7138811300000004E-2</v>
      </c>
      <c r="F40" s="9" t="str">
        <f>IF($B40="N/A","N/A",IF(E40&gt;15,"No",IF(E40&lt;-15,"No","Yes")))</f>
        <v>N/A</v>
      </c>
      <c r="G40" s="8">
        <v>6.6842209999999999E-2</v>
      </c>
      <c r="H40" s="9" t="str">
        <f>IF($B40="N/A","N/A",IF(G40&gt;15,"No",IF(G40&lt;-15,"No","Yes")))</f>
        <v>N/A</v>
      </c>
      <c r="I40" s="10">
        <v>15.45</v>
      </c>
      <c r="J40" s="10">
        <v>-0.442</v>
      </c>
      <c r="K40" s="9" t="str">
        <f t="shared" si="8"/>
        <v>Yes</v>
      </c>
    </row>
    <row r="41" spans="1:11" x14ac:dyDescent="0.2">
      <c r="A41" s="81" t="s">
        <v>389</v>
      </c>
      <c r="B41" s="34" t="s">
        <v>217</v>
      </c>
      <c r="C41" s="80">
        <v>3.7868743000000001E-3</v>
      </c>
      <c r="D41" s="9" t="str">
        <f>IF($B41="N/A","N/A",IF(C41&gt;15,"No",IF(C41&lt;-15,"No","Yes")))</f>
        <v>N/A</v>
      </c>
      <c r="E41" s="8">
        <v>2.2536769999999999E-3</v>
      </c>
      <c r="F41" s="9" t="str">
        <f>IF($B41="N/A","N/A",IF(E41&gt;15,"No",IF(E41&lt;-15,"No","Yes")))</f>
        <v>N/A</v>
      </c>
      <c r="G41" s="8">
        <v>2.2366163E-3</v>
      </c>
      <c r="H41" s="9" t="str">
        <f>IF($B41="N/A","N/A",IF(G41&gt;15,"No",IF(G41&lt;-15,"No","Yes")))</f>
        <v>N/A</v>
      </c>
      <c r="I41" s="10">
        <v>-40.5</v>
      </c>
      <c r="J41" s="10">
        <v>-0.75700000000000001</v>
      </c>
      <c r="K41" s="9" t="str">
        <f t="shared" si="8"/>
        <v>Yes</v>
      </c>
    </row>
    <row r="42" spans="1:11" x14ac:dyDescent="0.2">
      <c r="A42" s="81" t="s">
        <v>390</v>
      </c>
      <c r="B42" s="34" t="s">
        <v>263</v>
      </c>
      <c r="C42" s="80">
        <v>14.873990754999999</v>
      </c>
      <c r="D42" s="9" t="str">
        <f>IF($B42="N/A","N/A",IF(C42&gt;0,"Yes","No"))</f>
        <v>Yes</v>
      </c>
      <c r="E42" s="8">
        <v>13.025664752999999</v>
      </c>
      <c r="F42" s="9" t="str">
        <f>IF($B42="N/A","N/A",IF(E42&gt;0,"Yes","No"))</f>
        <v>Yes</v>
      </c>
      <c r="G42" s="8">
        <v>11.154716068999999</v>
      </c>
      <c r="H42" s="9" t="str">
        <f>IF($B42="N/A","N/A",IF(G42&gt;0,"Yes","No"))</f>
        <v>Yes</v>
      </c>
      <c r="I42" s="10">
        <v>-12.4</v>
      </c>
      <c r="J42" s="10">
        <v>-14.4</v>
      </c>
      <c r="K42" s="9" t="str">
        <f t="shared" si="8"/>
        <v>Yes</v>
      </c>
    </row>
    <row r="43" spans="1:11" x14ac:dyDescent="0.2">
      <c r="A43" s="81" t="s">
        <v>391</v>
      </c>
      <c r="B43" s="34" t="s">
        <v>263</v>
      </c>
      <c r="C43" s="80">
        <v>5.9540433749000004</v>
      </c>
      <c r="D43" s="9" t="str">
        <f>IF($B43="N/A","N/A",IF(C43&gt;0,"Yes","No"))</f>
        <v>Yes</v>
      </c>
      <c r="E43" s="8">
        <v>5.1813029073000001</v>
      </c>
      <c r="F43" s="9" t="str">
        <f>IF($B43="N/A","N/A",IF(E43&gt;0,"Yes","No"))</f>
        <v>Yes</v>
      </c>
      <c r="G43" s="8">
        <v>4.5247097175000004</v>
      </c>
      <c r="H43" s="9" t="str">
        <f>IF($B43="N/A","N/A",IF(G43&gt;0,"Yes","No"))</f>
        <v>Yes</v>
      </c>
      <c r="I43" s="10">
        <v>-13</v>
      </c>
      <c r="J43" s="10">
        <v>-12.7</v>
      </c>
      <c r="K43" s="9" t="str">
        <f t="shared" si="8"/>
        <v>Yes</v>
      </c>
    </row>
    <row r="44" spans="1:11" x14ac:dyDescent="0.2">
      <c r="A44" s="81" t="s">
        <v>392</v>
      </c>
      <c r="B44" s="34" t="s">
        <v>263</v>
      </c>
      <c r="C44" s="80">
        <v>0</v>
      </c>
      <c r="D44" s="9" t="str">
        <f>IF($B44="N/A","N/A",IF(C44&gt;0,"Yes","No"))</f>
        <v>No</v>
      </c>
      <c r="E44" s="8">
        <v>0</v>
      </c>
      <c r="F44" s="9" t="str">
        <f>IF($B44="N/A","N/A",IF(E44&gt;0,"Yes","No"))</f>
        <v>No</v>
      </c>
      <c r="G44" s="8">
        <v>0</v>
      </c>
      <c r="H44" s="9" t="str">
        <f>IF($B44="N/A","N/A",IF(G44&gt;0,"Yes","No"))</f>
        <v>No</v>
      </c>
      <c r="I44" s="10" t="s">
        <v>1743</v>
      </c>
      <c r="J44" s="10" t="s">
        <v>1743</v>
      </c>
      <c r="K44" s="9" t="str">
        <f t="shared" si="8"/>
        <v>N/A</v>
      </c>
    </row>
    <row r="45" spans="1:11" x14ac:dyDescent="0.2">
      <c r="A45" s="81" t="s">
        <v>393</v>
      </c>
      <c r="B45" s="34" t="s">
        <v>224</v>
      </c>
      <c r="C45" s="80">
        <v>0.12949507239999999</v>
      </c>
      <c r="D45" s="9" t="str">
        <f>IF($B45="N/A","N/A",IF(C45&gt;1,"Yes","No"))</f>
        <v>No</v>
      </c>
      <c r="E45" s="8">
        <v>0.27083487620000002</v>
      </c>
      <c r="F45" s="9" t="str">
        <f>IF($B45="N/A","N/A",IF(E45&gt;1,"Yes","No"))</f>
        <v>No</v>
      </c>
      <c r="G45" s="8">
        <v>0.54519463769999998</v>
      </c>
      <c r="H45" s="9" t="str">
        <f>IF($B45="N/A","N/A",IF(G45&gt;1,"Yes","No"))</f>
        <v>No</v>
      </c>
      <c r="I45" s="10">
        <v>109.1</v>
      </c>
      <c r="J45" s="10">
        <v>101.3</v>
      </c>
      <c r="K45" s="9" t="str">
        <f t="shared" si="8"/>
        <v>No</v>
      </c>
    </row>
    <row r="46" spans="1:11" x14ac:dyDescent="0.2">
      <c r="A46" s="81" t="s">
        <v>394</v>
      </c>
      <c r="B46" s="34" t="s">
        <v>263</v>
      </c>
      <c r="C46" s="80">
        <v>4.5252146200000003E-2</v>
      </c>
      <c r="D46" s="9" t="str">
        <f>IF($B46="N/A","N/A",IF(C46&gt;0,"Yes","No"))</f>
        <v>Yes</v>
      </c>
      <c r="E46" s="8">
        <v>3.7698263000000003E-2</v>
      </c>
      <c r="F46" s="9" t="str">
        <f>IF($B46="N/A","N/A",IF(E46&gt;0,"Yes","No"))</f>
        <v>Yes</v>
      </c>
      <c r="G46" s="8">
        <v>2.8435314499999999E-2</v>
      </c>
      <c r="H46" s="9" t="str">
        <f>IF($B46="N/A","N/A",IF(G46&gt;0,"Yes","No"))</f>
        <v>Yes</v>
      </c>
      <c r="I46" s="10">
        <v>-16.7</v>
      </c>
      <c r="J46" s="10">
        <v>-24.6</v>
      </c>
      <c r="K46" s="9" t="str">
        <f t="shared" si="8"/>
        <v>Yes</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7.0077211200000003E-2</v>
      </c>
      <c r="D48" s="9" t="str">
        <f>IF($B48="N/A","N/A",IF(C48&gt;15,"No",IF(C48&lt;-15,"No","Yes")))</f>
        <v>N/A</v>
      </c>
      <c r="E48" s="8">
        <v>0.20679757430000001</v>
      </c>
      <c r="F48" s="9" t="str">
        <f>IF($B48="N/A","N/A",IF(E48&gt;15,"No",IF(E48&lt;-15,"No","Yes")))</f>
        <v>N/A</v>
      </c>
      <c r="G48" s="8">
        <v>0.3423537311</v>
      </c>
      <c r="H48" s="9" t="str">
        <f>IF($B48="N/A","N/A",IF(G48&gt;15,"No",IF(G48&lt;-15,"No","Yes")))</f>
        <v>N/A</v>
      </c>
      <c r="I48" s="10">
        <v>195.1</v>
      </c>
      <c r="J48" s="10">
        <v>65.55</v>
      </c>
      <c r="K48" s="9" t="str">
        <f t="shared" si="8"/>
        <v>No</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2.1333276296000001</v>
      </c>
      <c r="D51" s="9" t="str">
        <f>IF($B51="N/A","N/A",IF(C51&gt;15,"No",IF(C51&lt;-15,"No","Yes")))</f>
        <v>N/A</v>
      </c>
      <c r="E51" s="8">
        <v>1.9001222262999999</v>
      </c>
      <c r="F51" s="9" t="str">
        <f>IF($B51="N/A","N/A",IF(E51&gt;15,"No",IF(E51&lt;-15,"No","Yes")))</f>
        <v>N/A</v>
      </c>
      <c r="G51" s="8">
        <v>1.9156424439999999</v>
      </c>
      <c r="H51" s="9" t="str">
        <f>IF($B51="N/A","N/A",IF(G51&gt;15,"No",IF(G51&lt;-15,"No","Yes")))</f>
        <v>N/A</v>
      </c>
      <c r="I51" s="10">
        <v>-10.9</v>
      </c>
      <c r="J51" s="10">
        <v>0.81679999999999997</v>
      </c>
      <c r="K51" s="9" t="str">
        <f t="shared" si="8"/>
        <v>Yes</v>
      </c>
    </row>
    <row r="52" spans="1:11" x14ac:dyDescent="0.2">
      <c r="A52" s="81" t="s">
        <v>400</v>
      </c>
      <c r="B52" s="34" t="s">
        <v>224</v>
      </c>
      <c r="C52" s="80">
        <v>10.779938823</v>
      </c>
      <c r="D52" s="9" t="str">
        <f>IF($B52="N/A","N/A",IF(C52&gt;1,"Yes","No"))</f>
        <v>Yes</v>
      </c>
      <c r="E52" s="8">
        <v>10.535926985</v>
      </c>
      <c r="F52" s="9" t="str">
        <f>IF($B52="N/A","N/A",IF(E52&gt;1,"Yes","No"))</f>
        <v>Yes</v>
      </c>
      <c r="G52" s="8">
        <v>12.30338939</v>
      </c>
      <c r="H52" s="9" t="str">
        <f>IF($B52="N/A","N/A",IF(G52&gt;1,"Yes","No"))</f>
        <v>Yes</v>
      </c>
      <c r="I52" s="10">
        <v>-2.2599999999999998</v>
      </c>
      <c r="J52" s="10">
        <v>16.78</v>
      </c>
      <c r="K52" s="9" t="str">
        <f t="shared" si="8"/>
        <v>Yes</v>
      </c>
    </row>
    <row r="53" spans="1:11" x14ac:dyDescent="0.2">
      <c r="A53" s="81" t="s">
        <v>401</v>
      </c>
      <c r="B53" s="34" t="s">
        <v>263</v>
      </c>
      <c r="C53" s="80">
        <v>0.2102416517</v>
      </c>
      <c r="D53" s="9" t="str">
        <f>IF($B53="N/A","N/A",IF(C53&gt;0,"Yes","No"))</f>
        <v>Yes</v>
      </c>
      <c r="E53" s="8">
        <v>0.1936215664</v>
      </c>
      <c r="F53" s="9" t="str">
        <f>IF($B53="N/A","N/A",IF(E53&gt;0,"Yes","No"))</f>
        <v>Yes</v>
      </c>
      <c r="G53" s="8">
        <v>0.16585519430000001</v>
      </c>
      <c r="H53" s="9" t="str">
        <f>IF($B53="N/A","N/A",IF(G53&gt;0,"Yes","No"))</f>
        <v>Yes</v>
      </c>
      <c r="I53" s="10">
        <v>-7.91</v>
      </c>
      <c r="J53" s="10">
        <v>-14.3</v>
      </c>
      <c r="K53" s="9" t="str">
        <f t="shared" si="8"/>
        <v>Yes</v>
      </c>
    </row>
    <row r="54" spans="1:11" x14ac:dyDescent="0.2">
      <c r="A54" s="81" t="s">
        <v>402</v>
      </c>
      <c r="B54" s="34" t="s">
        <v>264</v>
      </c>
      <c r="C54" s="80">
        <v>1.903455E-4</v>
      </c>
      <c r="D54" s="9" t="str">
        <f>IF($B54="N/A","N/A",IF(C54&gt;=1,"No",IF(C54&lt;0,"No","Yes")))</f>
        <v>Yes</v>
      </c>
      <c r="E54" s="8">
        <v>1.1679320000000001E-4</v>
      </c>
      <c r="F54" s="9" t="str">
        <f>IF($B54="N/A","N/A",IF(E54&gt;=1,"No",IF(E54&lt;0,"No","Yes")))</f>
        <v>Yes</v>
      </c>
      <c r="G54" s="8">
        <v>0.21593443109999999</v>
      </c>
      <c r="H54" s="9" t="str">
        <f>IF($B54="N/A","N/A",IF(G54&gt;=1,"No",IF(G54&lt;0,"No","Yes")))</f>
        <v>Yes</v>
      </c>
      <c r="I54" s="10">
        <v>-38.6</v>
      </c>
      <c r="J54" s="10">
        <v>185000</v>
      </c>
      <c r="K54" s="9" t="str">
        <f t="shared" si="8"/>
        <v>No</v>
      </c>
    </row>
    <row r="55" spans="1:11" x14ac:dyDescent="0.2">
      <c r="A55" s="81" t="s">
        <v>872</v>
      </c>
      <c r="B55" s="34" t="s">
        <v>217</v>
      </c>
      <c r="C55" s="83">
        <v>75.327451709000002</v>
      </c>
      <c r="D55" s="9" t="str">
        <f>IF($B55="N/A","N/A",IF(C55&gt;15,"No",IF(C55&lt;-15,"No","Yes")))</f>
        <v>N/A</v>
      </c>
      <c r="E55" s="36">
        <v>74.052956434999999</v>
      </c>
      <c r="F55" s="9" t="str">
        <f>IF($B55="N/A","N/A",IF(E55&gt;15,"No",IF(E55&lt;-15,"No","Yes")))</f>
        <v>N/A</v>
      </c>
      <c r="G55" s="36">
        <v>73.056614932000002</v>
      </c>
      <c r="H55" s="9" t="str">
        <f>IF($B55="N/A","N/A",IF(G55&gt;15,"No",IF(G55&lt;-15,"No","Yes")))</f>
        <v>N/A</v>
      </c>
      <c r="I55" s="10">
        <v>-1.69</v>
      </c>
      <c r="J55" s="10">
        <v>-1.35</v>
      </c>
      <c r="K55" s="9" t="str">
        <f t="shared" ref="K55:K74" si="9">IF(J55="Div by 0", "N/A", IF(J55="N/A","N/A", IF(J55&gt;30, "No", IF(J55&lt;-30, "No", "Yes"))))</f>
        <v>Yes</v>
      </c>
    </row>
    <row r="56" spans="1:11" x14ac:dyDescent="0.2">
      <c r="A56" s="81" t="s">
        <v>873</v>
      </c>
      <c r="B56" s="34" t="s">
        <v>265</v>
      </c>
      <c r="C56" s="83">
        <v>123.88913137999999</v>
      </c>
      <c r="D56" s="9" t="str">
        <f>IF($B56="N/A","N/A",IF(C56&gt;90,"No",IF(C56&lt;20,"No","Yes")))</f>
        <v>No</v>
      </c>
      <c r="E56" s="36">
        <v>106.89130919</v>
      </c>
      <c r="F56" s="9" t="str">
        <f>IF($B56="N/A","N/A",IF(E56&gt;90,"No",IF(E56&lt;20,"No","Yes")))</f>
        <v>No</v>
      </c>
      <c r="G56" s="36">
        <v>95.462350830000005</v>
      </c>
      <c r="H56" s="9" t="str">
        <f>IF($B56="N/A","N/A",IF(G56&gt;90,"No",IF(G56&lt;20,"No","Yes")))</f>
        <v>No</v>
      </c>
      <c r="I56" s="10">
        <v>-13.7</v>
      </c>
      <c r="J56" s="10">
        <v>-10.7</v>
      </c>
      <c r="K56" s="9" t="str">
        <f t="shared" si="9"/>
        <v>Yes</v>
      </c>
    </row>
    <row r="57" spans="1:11" x14ac:dyDescent="0.2">
      <c r="A57" s="81" t="s">
        <v>874</v>
      </c>
      <c r="B57" s="34" t="s">
        <v>266</v>
      </c>
      <c r="C57" s="83">
        <v>58.832762340000002</v>
      </c>
      <c r="D57" s="9" t="str">
        <f>IF($B57="N/A","N/A",IF(C57&gt;60,"No",IF(C57&lt;10,"No","Yes")))</f>
        <v>Yes</v>
      </c>
      <c r="E57" s="36">
        <v>59.842215152999998</v>
      </c>
      <c r="F57" s="9" t="str">
        <f>IF($B57="N/A","N/A",IF(E57&gt;60,"No",IF(E57&lt;10,"No","Yes")))</f>
        <v>Yes</v>
      </c>
      <c r="G57" s="36">
        <v>53.930729388000003</v>
      </c>
      <c r="H57" s="9" t="str">
        <f>IF($B57="N/A","N/A",IF(G57&gt;60,"No",IF(G57&lt;10,"No","Yes")))</f>
        <v>Yes</v>
      </c>
      <c r="I57" s="10">
        <v>1.716</v>
      </c>
      <c r="J57" s="10">
        <v>-9.8800000000000008</v>
      </c>
      <c r="K57" s="9" t="str">
        <f t="shared" si="9"/>
        <v>Yes</v>
      </c>
    </row>
    <row r="58" spans="1:11" ht="25.5" x14ac:dyDescent="0.2">
      <c r="A58" s="81" t="s">
        <v>875</v>
      </c>
      <c r="B58" s="34" t="s">
        <v>267</v>
      </c>
      <c r="C58" s="83">
        <v>83.745012695</v>
      </c>
      <c r="D58" s="9" t="str">
        <f>IF($B58="N/A","N/A",IF(C58&gt;100,"No",IF(C58&lt;10,"No","Yes")))</f>
        <v>Yes</v>
      </c>
      <c r="E58" s="36">
        <v>80.186705872000005</v>
      </c>
      <c r="F58" s="9" t="str">
        <f>IF($B58="N/A","N/A",IF(E58&gt;100,"No",IF(E58&lt;10,"No","Yes")))</f>
        <v>Yes</v>
      </c>
      <c r="G58" s="36">
        <v>78.629751579000001</v>
      </c>
      <c r="H58" s="9" t="str">
        <f>IF($B58="N/A","N/A",IF(G58&gt;100,"No",IF(G58&lt;10,"No","Yes")))</f>
        <v>Yes</v>
      </c>
      <c r="I58" s="10">
        <v>-4.25</v>
      </c>
      <c r="J58" s="10">
        <v>-1.94</v>
      </c>
      <c r="K58" s="9" t="str">
        <f t="shared" si="9"/>
        <v>Yes</v>
      </c>
    </row>
    <row r="59" spans="1:11" x14ac:dyDescent="0.2">
      <c r="A59" s="81" t="s">
        <v>876</v>
      </c>
      <c r="B59" s="34" t="s">
        <v>268</v>
      </c>
      <c r="C59" s="83">
        <v>95.821667606999995</v>
      </c>
      <c r="D59" s="9" t="str">
        <f>IF($B59="N/A","N/A",IF(C59&gt;100,"No",IF(C59&lt;20,"No","Yes")))</f>
        <v>Yes</v>
      </c>
      <c r="E59" s="36">
        <v>91.645840899999996</v>
      </c>
      <c r="F59" s="9" t="str">
        <f>IF($B59="N/A","N/A",IF(E59&gt;100,"No",IF(E59&lt;20,"No","Yes")))</f>
        <v>Yes</v>
      </c>
      <c r="G59" s="36">
        <v>93.820244680000002</v>
      </c>
      <c r="H59" s="9" t="str">
        <f>IF($B59="N/A","N/A",IF(G59&gt;100,"No",IF(G59&lt;20,"No","Yes")))</f>
        <v>Yes</v>
      </c>
      <c r="I59" s="10">
        <v>-4.3600000000000003</v>
      </c>
      <c r="J59" s="10">
        <v>2.3730000000000002</v>
      </c>
      <c r="K59" s="9" t="str">
        <f t="shared" si="9"/>
        <v>Yes</v>
      </c>
    </row>
    <row r="60" spans="1:11" x14ac:dyDescent="0.2">
      <c r="A60" s="81" t="s">
        <v>877</v>
      </c>
      <c r="B60" s="34" t="s">
        <v>268</v>
      </c>
      <c r="C60" s="83">
        <v>107.53791083</v>
      </c>
      <c r="D60" s="9" t="str">
        <f>IF($B60="N/A","N/A",IF(C60&gt;100,"No",IF(C60&lt;20,"No","Yes")))</f>
        <v>No</v>
      </c>
      <c r="E60" s="36">
        <v>93.701546346000001</v>
      </c>
      <c r="F60" s="9" t="str">
        <f>IF($B60="N/A","N/A",IF(E60&gt;100,"No",IF(E60&lt;20,"No","Yes")))</f>
        <v>Yes</v>
      </c>
      <c r="G60" s="36">
        <v>100.59420089</v>
      </c>
      <c r="H60" s="9" t="str">
        <f>IF($B60="N/A","N/A",IF(G60&gt;100,"No",IF(G60&lt;20,"No","Yes")))</f>
        <v>No</v>
      </c>
      <c r="I60" s="10">
        <v>-12.9</v>
      </c>
      <c r="J60" s="10">
        <v>7.3559999999999999</v>
      </c>
      <c r="K60" s="9" t="str">
        <f t="shared" si="9"/>
        <v>Yes</v>
      </c>
    </row>
    <row r="61" spans="1:11" ht="25.5" x14ac:dyDescent="0.2">
      <c r="A61" s="81" t="s">
        <v>878</v>
      </c>
      <c r="B61" s="34" t="s">
        <v>217</v>
      </c>
      <c r="C61" s="83">
        <v>167.93407968</v>
      </c>
      <c r="D61" s="9" t="str">
        <f>IF($B61="N/A","N/A",IF(C61&gt;15,"No",IF(C61&lt;-15,"No","Yes")))</f>
        <v>N/A</v>
      </c>
      <c r="E61" s="36">
        <v>177.25936908</v>
      </c>
      <c r="F61" s="9" t="str">
        <f>IF($B61="N/A","N/A",IF(E61&gt;15,"No",IF(E61&lt;-15,"No","Yes")))</f>
        <v>N/A</v>
      </c>
      <c r="G61" s="36">
        <v>179.74506658999999</v>
      </c>
      <c r="H61" s="9" t="str">
        <f>IF($B61="N/A","N/A",IF(G61&gt;15,"No",IF(G61&lt;-15,"No","Yes")))</f>
        <v>N/A</v>
      </c>
      <c r="I61" s="10">
        <v>5.5529999999999999</v>
      </c>
      <c r="J61" s="10">
        <v>1.4019999999999999</v>
      </c>
      <c r="K61" s="9" t="str">
        <f t="shared" si="9"/>
        <v>Yes</v>
      </c>
    </row>
    <row r="62" spans="1:11" x14ac:dyDescent="0.2">
      <c r="A62" s="81" t="s">
        <v>879</v>
      </c>
      <c r="B62" s="34" t="s">
        <v>269</v>
      </c>
      <c r="C62" s="83">
        <v>31.383626045</v>
      </c>
      <c r="D62" s="9" t="str">
        <f>IF($B62="N/A","N/A",IF(C62&gt;60,"No",IF(C62&lt;10,"No","Yes")))</f>
        <v>Yes</v>
      </c>
      <c r="E62" s="36">
        <v>34.835481594999997</v>
      </c>
      <c r="F62" s="9" t="str">
        <f>IF($B62="N/A","N/A",IF(E62&gt;60,"No",IF(E62&lt;10,"No","Yes")))</f>
        <v>Yes</v>
      </c>
      <c r="G62" s="36">
        <v>36.605070832999999</v>
      </c>
      <c r="H62" s="9" t="str">
        <f>IF($B62="N/A","N/A",IF(G62&gt;60,"No",IF(G62&lt;10,"No","Yes")))</f>
        <v>Yes</v>
      </c>
      <c r="I62" s="10">
        <v>11</v>
      </c>
      <c r="J62" s="10">
        <v>5.08</v>
      </c>
      <c r="K62" s="9" t="str">
        <f t="shared" si="9"/>
        <v>Yes</v>
      </c>
    </row>
    <row r="63" spans="1:11" x14ac:dyDescent="0.2">
      <c r="A63" s="81" t="s">
        <v>880</v>
      </c>
      <c r="B63" s="34" t="s">
        <v>269</v>
      </c>
      <c r="C63" s="83">
        <v>34.142595212000003</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43.302113396999999</v>
      </c>
      <c r="D64" s="9" t="str">
        <f t="shared" ref="D64:D74" si="10">IF($B64="N/A","N/A",IF(C64&gt;15,"No",IF(C64&lt;-15,"No","Yes")))</f>
        <v>N/A</v>
      </c>
      <c r="E64" s="36">
        <v>43.226954943999999</v>
      </c>
      <c r="F64" s="9" t="str">
        <f>IF($B64="N/A","N/A",IF(E64&gt;15,"No",IF(E64&lt;-15,"No","Yes")))</f>
        <v>N/A</v>
      </c>
      <c r="G64" s="36">
        <v>47.127566158</v>
      </c>
      <c r="H64" s="9" t="str">
        <f>IF($B64="N/A","N/A",IF(G64&gt;15,"No",IF(G64&lt;-15,"No","Yes")))</f>
        <v>N/A</v>
      </c>
      <c r="I64" s="10">
        <v>-0.17399999999999999</v>
      </c>
      <c r="J64" s="10">
        <v>9.0239999999999991</v>
      </c>
      <c r="K64" s="9" t="str">
        <f t="shared" si="9"/>
        <v>Yes</v>
      </c>
    </row>
    <row r="65" spans="1:11" ht="15.75" customHeight="1" x14ac:dyDescent="0.2">
      <c r="A65" s="81" t="s">
        <v>882</v>
      </c>
      <c r="B65" s="34" t="s">
        <v>217</v>
      </c>
      <c r="C65" s="83">
        <v>72.652892682000001</v>
      </c>
      <c r="D65" s="9" t="str">
        <f t="shared" si="10"/>
        <v>N/A</v>
      </c>
      <c r="E65" s="36">
        <v>76.730358451000001</v>
      </c>
      <c r="F65" s="9" t="str">
        <f t="shared" ref="F65:F73" si="11">IF($B65="N/A","N/A",IF(E65&gt;15,"No",IF(E65&lt;-15,"No","Yes")))</f>
        <v>N/A</v>
      </c>
      <c r="G65" s="36">
        <v>72.981925609000001</v>
      </c>
      <c r="H65" s="9" t="str">
        <f t="shared" ref="H65:H86" si="12">IF($B65="N/A","N/A",IF(G65&gt;15,"No",IF(G65&lt;-15,"No","Yes")))</f>
        <v>N/A</v>
      </c>
      <c r="I65" s="10">
        <v>5.6120000000000001</v>
      </c>
      <c r="J65" s="10">
        <v>-4.8899999999999997</v>
      </c>
      <c r="K65" s="9" t="str">
        <f t="shared" si="9"/>
        <v>Yes</v>
      </c>
    </row>
    <row r="66" spans="1:11" ht="25.5" x14ac:dyDescent="0.2">
      <c r="A66" s="81" t="s">
        <v>883</v>
      </c>
      <c r="B66" s="34" t="s">
        <v>217</v>
      </c>
      <c r="C66" s="83">
        <v>163.65932606999999</v>
      </c>
      <c r="D66" s="9" t="str">
        <f t="shared" si="10"/>
        <v>N/A</v>
      </c>
      <c r="E66" s="36">
        <v>162.44026446999999</v>
      </c>
      <c r="F66" s="9" t="str">
        <f t="shared" si="11"/>
        <v>N/A</v>
      </c>
      <c r="G66" s="36">
        <v>175.10906732999999</v>
      </c>
      <c r="H66" s="9" t="str">
        <f t="shared" si="12"/>
        <v>N/A</v>
      </c>
      <c r="I66" s="10">
        <v>-0.745</v>
      </c>
      <c r="J66" s="10">
        <v>7.7990000000000004</v>
      </c>
      <c r="K66" s="9" t="str">
        <f t="shared" si="9"/>
        <v>Yes</v>
      </c>
    </row>
    <row r="67" spans="1:11" ht="25.5" x14ac:dyDescent="0.2">
      <c r="A67" s="81" t="s">
        <v>884</v>
      </c>
      <c r="B67" s="34" t="s">
        <v>217</v>
      </c>
      <c r="C67" s="83">
        <v>40.133887070999997</v>
      </c>
      <c r="D67" s="9" t="str">
        <f t="shared" si="10"/>
        <v>N/A</v>
      </c>
      <c r="E67" s="36">
        <v>38.715889845</v>
      </c>
      <c r="F67" s="9" t="str">
        <f t="shared" si="11"/>
        <v>N/A</v>
      </c>
      <c r="G67" s="36">
        <v>36.522046371000002</v>
      </c>
      <c r="H67" s="9" t="str">
        <f t="shared" si="12"/>
        <v>N/A</v>
      </c>
      <c r="I67" s="10">
        <v>-3.53</v>
      </c>
      <c r="J67" s="10">
        <v>-5.67</v>
      </c>
      <c r="K67" s="9" t="str">
        <f t="shared" si="9"/>
        <v>Yes</v>
      </c>
    </row>
    <row r="68" spans="1:11" ht="25.5" x14ac:dyDescent="0.2">
      <c r="A68" s="81" t="s">
        <v>885</v>
      </c>
      <c r="B68" s="34" t="s">
        <v>217</v>
      </c>
      <c r="C68" s="83">
        <v>89.596325065000002</v>
      </c>
      <c r="D68" s="9" t="str">
        <f t="shared" si="10"/>
        <v>N/A</v>
      </c>
      <c r="E68" s="36">
        <v>98.685200058000007</v>
      </c>
      <c r="F68" s="9" t="str">
        <f t="shared" si="11"/>
        <v>N/A</v>
      </c>
      <c r="G68" s="36">
        <v>101.05587866</v>
      </c>
      <c r="H68" s="9" t="str">
        <f t="shared" si="12"/>
        <v>N/A</v>
      </c>
      <c r="I68" s="10">
        <v>10.14</v>
      </c>
      <c r="J68" s="10">
        <v>2.4020000000000001</v>
      </c>
      <c r="K68" s="9" t="str">
        <f t="shared" si="9"/>
        <v>Yes</v>
      </c>
    </row>
    <row r="69" spans="1:11" ht="25.5" x14ac:dyDescent="0.2">
      <c r="A69" s="81" t="s">
        <v>886</v>
      </c>
      <c r="B69" s="34" t="s">
        <v>217</v>
      </c>
      <c r="C69" s="83" t="s">
        <v>1743</v>
      </c>
      <c r="D69" s="9" t="str">
        <f t="shared" si="10"/>
        <v>N/A</v>
      </c>
      <c r="E69" s="36" t="s">
        <v>1743</v>
      </c>
      <c r="F69" s="9" t="str">
        <f t="shared" si="11"/>
        <v>N/A</v>
      </c>
      <c r="G69" s="36" t="s">
        <v>1743</v>
      </c>
      <c r="H69" s="9" t="str">
        <f t="shared" si="12"/>
        <v>N/A</v>
      </c>
      <c r="I69" s="10" t="s">
        <v>1743</v>
      </c>
      <c r="J69" s="10" t="s">
        <v>1743</v>
      </c>
      <c r="K69" s="9" t="str">
        <f t="shared" si="9"/>
        <v>N/A</v>
      </c>
    </row>
    <row r="70" spans="1:11" ht="25.5" x14ac:dyDescent="0.2">
      <c r="A70" s="81" t="s">
        <v>887</v>
      </c>
      <c r="B70" s="34" t="s">
        <v>217</v>
      </c>
      <c r="C70" s="83">
        <v>78.258393935000001</v>
      </c>
      <c r="D70" s="9" t="str">
        <f t="shared" si="10"/>
        <v>N/A</v>
      </c>
      <c r="E70" s="36">
        <v>67.104502404000002</v>
      </c>
      <c r="F70" s="9" t="str">
        <f t="shared" si="11"/>
        <v>N/A</v>
      </c>
      <c r="G70" s="36">
        <v>57.894953882999999</v>
      </c>
      <c r="H70" s="9" t="str">
        <f t="shared" si="12"/>
        <v>N/A</v>
      </c>
      <c r="I70" s="10">
        <v>-14.3</v>
      </c>
      <c r="J70" s="10">
        <v>-13.7</v>
      </c>
      <c r="K70" s="9" t="str">
        <f t="shared" si="9"/>
        <v>Yes</v>
      </c>
    </row>
    <row r="71" spans="1:11" x14ac:dyDescent="0.2">
      <c r="A71" s="81" t="s">
        <v>888</v>
      </c>
      <c r="B71" s="34" t="s">
        <v>217</v>
      </c>
      <c r="C71" s="83">
        <v>226.98162497000001</v>
      </c>
      <c r="D71" s="9" t="str">
        <f t="shared" si="10"/>
        <v>N/A</v>
      </c>
      <c r="E71" s="36">
        <v>239.30051635000001</v>
      </c>
      <c r="F71" s="9" t="str">
        <f t="shared" si="11"/>
        <v>N/A</v>
      </c>
      <c r="G71" s="36">
        <v>235.06773179999999</v>
      </c>
      <c r="H71" s="9" t="str">
        <f t="shared" si="12"/>
        <v>N/A</v>
      </c>
      <c r="I71" s="10">
        <v>5.4269999999999996</v>
      </c>
      <c r="J71" s="10">
        <v>-1.77</v>
      </c>
      <c r="K71" s="9" t="str">
        <f t="shared" si="9"/>
        <v>Yes</v>
      </c>
    </row>
    <row r="72" spans="1:11" ht="25.5" x14ac:dyDescent="0.2">
      <c r="A72" s="81" t="s">
        <v>889</v>
      </c>
      <c r="B72" s="34" t="s">
        <v>217</v>
      </c>
      <c r="C72" s="83">
        <v>429.34707472000002</v>
      </c>
      <c r="D72" s="9" t="str">
        <f t="shared" si="10"/>
        <v>N/A</v>
      </c>
      <c r="E72" s="36">
        <v>417.88738486</v>
      </c>
      <c r="F72" s="9" t="str">
        <f t="shared" si="11"/>
        <v>N/A</v>
      </c>
      <c r="G72" s="36">
        <v>373.67779761999998</v>
      </c>
      <c r="H72" s="9" t="str">
        <f t="shared" si="12"/>
        <v>N/A</v>
      </c>
      <c r="I72" s="10">
        <v>-2.67</v>
      </c>
      <c r="J72" s="10">
        <v>-10.6</v>
      </c>
      <c r="K72" s="9" t="str">
        <f t="shared" si="9"/>
        <v>Yes</v>
      </c>
    </row>
    <row r="73" spans="1:11" x14ac:dyDescent="0.2">
      <c r="A73" s="81" t="s">
        <v>890</v>
      </c>
      <c r="B73" s="34" t="s">
        <v>217</v>
      </c>
      <c r="C73" s="83">
        <v>84.132143690000007</v>
      </c>
      <c r="D73" s="9" t="str">
        <f t="shared" si="10"/>
        <v>N/A</v>
      </c>
      <c r="E73" s="36">
        <v>81.405393665000005</v>
      </c>
      <c r="F73" s="9" t="str">
        <f t="shared" si="11"/>
        <v>N/A</v>
      </c>
      <c r="G73" s="36">
        <v>76.439456969999995</v>
      </c>
      <c r="H73" s="9" t="str">
        <f t="shared" si="12"/>
        <v>N/A</v>
      </c>
      <c r="I73" s="10">
        <v>-3.24</v>
      </c>
      <c r="J73" s="10">
        <v>-6.1</v>
      </c>
      <c r="K73" s="9" t="str">
        <f t="shared" si="9"/>
        <v>Yes</v>
      </c>
    </row>
    <row r="74" spans="1:11" x14ac:dyDescent="0.2">
      <c r="A74" s="81" t="s">
        <v>891</v>
      </c>
      <c r="B74" s="34" t="s">
        <v>217</v>
      </c>
      <c r="C74" s="83">
        <v>87.817402078000001</v>
      </c>
      <c r="D74" s="9" t="str">
        <f t="shared" si="10"/>
        <v>N/A</v>
      </c>
      <c r="E74" s="36">
        <v>90.976296328999993</v>
      </c>
      <c r="F74" s="9" t="str">
        <f>IF($B74="N/A","N/A",IF(E74&gt;15,"No",IF(E74&lt;-15,"No","Yes")))</f>
        <v>N/A</v>
      </c>
      <c r="G74" s="36">
        <v>96.050874441000005</v>
      </c>
      <c r="H74" s="9" t="str">
        <f t="shared" si="12"/>
        <v>N/A</v>
      </c>
      <c r="I74" s="10">
        <v>3.597</v>
      </c>
      <c r="J74" s="10">
        <v>5.5780000000000003</v>
      </c>
      <c r="K74" s="9" t="str">
        <f t="shared" si="9"/>
        <v>Yes</v>
      </c>
    </row>
    <row r="75" spans="1:11" x14ac:dyDescent="0.2">
      <c r="A75" s="81" t="s">
        <v>892</v>
      </c>
      <c r="B75" s="34" t="s">
        <v>217</v>
      </c>
      <c r="C75" s="80">
        <v>1.2399353514</v>
      </c>
      <c r="D75" s="9" t="str">
        <f t="shared" ref="D75:D80" si="13">IF($B75="N/A","N/A",IF(C75&gt;15,"No",IF(C75&lt;-15,"No","Yes")))</f>
        <v>N/A</v>
      </c>
      <c r="E75" s="8">
        <v>1.1190695852000001</v>
      </c>
      <c r="F75" s="9" t="str">
        <f>IF($B75="N/A","N/A",IF(E75&gt;15,"No",IF(E75&lt;-15,"No","Yes")))</f>
        <v>N/A</v>
      </c>
      <c r="G75" s="8">
        <v>1.1350439409999999</v>
      </c>
      <c r="H75" s="9" t="str">
        <f t="shared" si="12"/>
        <v>N/A</v>
      </c>
      <c r="I75" s="10">
        <v>-9.75</v>
      </c>
      <c r="J75" s="10">
        <v>1.427</v>
      </c>
      <c r="K75" s="9" t="str">
        <f t="shared" ref="K75:K80" si="14">IF(J75="Div by 0", "N/A", IF(J75="N/A","N/A", IF(J75&gt;30, "No", IF(J75&lt;-30, "No", "Yes"))))</f>
        <v>Yes</v>
      </c>
    </row>
    <row r="76" spans="1:11" x14ac:dyDescent="0.2">
      <c r="A76" s="81" t="s">
        <v>893</v>
      </c>
      <c r="B76" s="34" t="s">
        <v>217</v>
      </c>
      <c r="C76" s="80">
        <v>9.9389961799999996E-2</v>
      </c>
      <c r="D76" s="9" t="str">
        <f t="shared" si="13"/>
        <v>N/A</v>
      </c>
      <c r="E76" s="8">
        <v>0.25689754930000003</v>
      </c>
      <c r="F76" s="9" t="str">
        <f t="shared" ref="F76:F86" si="15">IF($B76="N/A","N/A",IF(E76&gt;15,"No",IF(E76&lt;-15,"No","Yes")))</f>
        <v>N/A</v>
      </c>
      <c r="G76" s="8">
        <v>0.28197674010000001</v>
      </c>
      <c r="H76" s="9" t="str">
        <f t="shared" si="12"/>
        <v>N/A</v>
      </c>
      <c r="I76" s="10">
        <v>158.5</v>
      </c>
      <c r="J76" s="10">
        <v>9.7620000000000005</v>
      </c>
      <c r="K76" s="9" t="str">
        <f t="shared" si="14"/>
        <v>Yes</v>
      </c>
    </row>
    <row r="77" spans="1:11" x14ac:dyDescent="0.2">
      <c r="A77" s="81" t="s">
        <v>894</v>
      </c>
      <c r="B77" s="34" t="s">
        <v>217</v>
      </c>
      <c r="C77" s="80">
        <v>0.46837093769999999</v>
      </c>
      <c r="D77" s="9" t="str">
        <f t="shared" si="13"/>
        <v>N/A</v>
      </c>
      <c r="E77" s="8">
        <v>0.71981837699999995</v>
      </c>
      <c r="F77" s="9" t="str">
        <f t="shared" si="15"/>
        <v>N/A</v>
      </c>
      <c r="G77" s="8">
        <v>1.177112519</v>
      </c>
      <c r="H77" s="9" t="str">
        <f t="shared" si="12"/>
        <v>N/A</v>
      </c>
      <c r="I77" s="10">
        <v>53.69</v>
      </c>
      <c r="J77" s="10">
        <v>63.53</v>
      </c>
      <c r="K77" s="9" t="str">
        <f t="shared" si="14"/>
        <v>No</v>
      </c>
    </row>
    <row r="78" spans="1:11" x14ac:dyDescent="0.2">
      <c r="A78" s="81" t="s">
        <v>895</v>
      </c>
      <c r="B78" s="34" t="s">
        <v>217</v>
      </c>
      <c r="C78" s="80">
        <v>0.87886289949999996</v>
      </c>
      <c r="D78" s="9" t="str">
        <f t="shared" si="13"/>
        <v>N/A</v>
      </c>
      <c r="E78" s="8">
        <v>0.84238206999999998</v>
      </c>
      <c r="F78" s="9" t="str">
        <f t="shared" si="15"/>
        <v>N/A</v>
      </c>
      <c r="G78" s="8">
        <v>0.77968211160000001</v>
      </c>
      <c r="H78" s="9" t="str">
        <f t="shared" si="12"/>
        <v>N/A</v>
      </c>
      <c r="I78" s="10">
        <v>-4.1500000000000004</v>
      </c>
      <c r="J78" s="10">
        <v>-7.44</v>
      </c>
      <c r="K78" s="9" t="str">
        <f t="shared" si="14"/>
        <v>Yes</v>
      </c>
    </row>
    <row r="79" spans="1:11" ht="25.5" x14ac:dyDescent="0.2">
      <c r="A79" s="81" t="s">
        <v>896</v>
      </c>
      <c r="B79" s="34" t="s">
        <v>217</v>
      </c>
      <c r="C79" s="80">
        <v>32.903531684000001</v>
      </c>
      <c r="D79" s="9" t="str">
        <f t="shared" si="13"/>
        <v>N/A</v>
      </c>
      <c r="E79" s="8">
        <v>29.114085196000001</v>
      </c>
      <c r="F79" s="9" t="str">
        <f t="shared" si="15"/>
        <v>N/A</v>
      </c>
      <c r="G79" s="8">
        <v>24.856534267000001</v>
      </c>
      <c r="H79" s="9" t="str">
        <f t="shared" si="12"/>
        <v>N/A</v>
      </c>
      <c r="I79" s="10">
        <v>-11.5</v>
      </c>
      <c r="J79" s="10">
        <v>-14.6</v>
      </c>
      <c r="K79" s="9" t="str">
        <f t="shared" si="14"/>
        <v>Yes</v>
      </c>
    </row>
    <row r="80" spans="1:11" ht="25.5" x14ac:dyDescent="0.2">
      <c r="A80" s="81" t="s">
        <v>897</v>
      </c>
      <c r="B80" s="34" t="s">
        <v>217</v>
      </c>
      <c r="C80" s="85" t="s">
        <v>217</v>
      </c>
      <c r="D80" s="9" t="str">
        <f t="shared" si="13"/>
        <v>N/A</v>
      </c>
      <c r="E80" s="85" t="s">
        <v>217</v>
      </c>
      <c r="F80" s="9" t="str">
        <f t="shared" si="15"/>
        <v>N/A</v>
      </c>
      <c r="G80" s="85">
        <v>24.854243287999999</v>
      </c>
      <c r="H80" s="9" t="str">
        <f t="shared" si="12"/>
        <v>N/A</v>
      </c>
      <c r="I80" s="10" t="s">
        <v>217</v>
      </c>
      <c r="J80" s="86" t="s">
        <v>217</v>
      </c>
      <c r="K80" s="9" t="str">
        <f t="shared" si="14"/>
        <v>N/A</v>
      </c>
    </row>
    <row r="81" spans="1:11" x14ac:dyDescent="0.2">
      <c r="A81" s="81" t="s">
        <v>898</v>
      </c>
      <c r="B81" s="34" t="s">
        <v>217</v>
      </c>
      <c r="C81" s="87">
        <v>46.862220929999999</v>
      </c>
      <c r="D81" s="9" t="str">
        <f t="shared" ref="D81:D86" si="16">IF($B81="N/A","N/A",IF(C81&gt;15,"No",IF(C81&lt;-15,"No","Yes")))</f>
        <v>N/A</v>
      </c>
      <c r="E81" s="88">
        <v>57.795194508000002</v>
      </c>
      <c r="F81" s="9" t="str">
        <f t="shared" si="15"/>
        <v>N/A</v>
      </c>
      <c r="G81" s="88">
        <v>44.982617769000001</v>
      </c>
      <c r="H81" s="9" t="str">
        <f>IF($B81="N/A","N/A",IF(G81&gt;15,"No",IF(G81&lt;-15,"No","Yes")))</f>
        <v>N/A</v>
      </c>
      <c r="I81" s="10">
        <v>23.33</v>
      </c>
      <c r="J81" s="10">
        <v>-22.2</v>
      </c>
      <c r="K81" s="9" t="str">
        <f t="shared" ref="K81:K86" si="17">IF(J81="Div by 0", "N/A", IF(J81="N/A","N/A", IF(J81&gt;30, "No", IF(J81&lt;-30, "No", "Yes"))))</f>
        <v>Yes</v>
      </c>
    </row>
    <row r="82" spans="1:11" x14ac:dyDescent="0.2">
      <c r="A82" s="81" t="s">
        <v>899</v>
      </c>
      <c r="B82" s="34" t="s">
        <v>217</v>
      </c>
      <c r="C82" s="87">
        <v>55.706863536</v>
      </c>
      <c r="D82" s="9" t="str">
        <f t="shared" si="16"/>
        <v>N/A</v>
      </c>
      <c r="E82" s="88">
        <v>76.291535469999999</v>
      </c>
      <c r="F82" s="9" t="str">
        <f t="shared" si="15"/>
        <v>N/A</v>
      </c>
      <c r="G82" s="88">
        <v>73.225591451</v>
      </c>
      <c r="H82" s="9" t="str">
        <f t="shared" si="12"/>
        <v>N/A</v>
      </c>
      <c r="I82" s="10">
        <v>36.950000000000003</v>
      </c>
      <c r="J82" s="10">
        <v>-4.0199999999999996</v>
      </c>
      <c r="K82" s="9" t="str">
        <f t="shared" si="17"/>
        <v>Yes</v>
      </c>
    </row>
    <row r="83" spans="1:11" x14ac:dyDescent="0.2">
      <c r="A83" s="81" t="s">
        <v>900</v>
      </c>
      <c r="B83" s="34" t="s">
        <v>217</v>
      </c>
      <c r="C83" s="87">
        <v>77.684303954000001</v>
      </c>
      <c r="D83" s="9" t="str">
        <f t="shared" si="16"/>
        <v>N/A</v>
      </c>
      <c r="E83" s="88">
        <v>74.435933800000001</v>
      </c>
      <c r="F83" s="9" t="str">
        <f t="shared" si="15"/>
        <v>N/A</v>
      </c>
      <c r="G83" s="88">
        <v>84.725935528999997</v>
      </c>
      <c r="H83" s="9" t="str">
        <f t="shared" si="12"/>
        <v>N/A</v>
      </c>
      <c r="I83" s="10">
        <v>-4.18</v>
      </c>
      <c r="J83" s="10">
        <v>13.82</v>
      </c>
      <c r="K83" s="9" t="str">
        <f t="shared" si="17"/>
        <v>Yes</v>
      </c>
    </row>
    <row r="84" spans="1:11" x14ac:dyDescent="0.2">
      <c r="A84" s="81" t="s">
        <v>901</v>
      </c>
      <c r="B84" s="34" t="s">
        <v>217</v>
      </c>
      <c r="C84" s="87">
        <v>249.92052863000001</v>
      </c>
      <c r="D84" s="9" t="str">
        <f t="shared" si="16"/>
        <v>N/A</v>
      </c>
      <c r="E84" s="88">
        <v>266.80601827999999</v>
      </c>
      <c r="F84" s="9" t="str">
        <f t="shared" si="15"/>
        <v>N/A</v>
      </c>
      <c r="G84" s="88">
        <v>282.57602606</v>
      </c>
      <c r="H84" s="9" t="str">
        <f t="shared" si="12"/>
        <v>N/A</v>
      </c>
      <c r="I84" s="10">
        <v>6.7560000000000002</v>
      </c>
      <c r="J84" s="10">
        <v>5.9109999999999996</v>
      </c>
      <c r="K84" s="9" t="str">
        <f t="shared" si="17"/>
        <v>Yes</v>
      </c>
    </row>
    <row r="85" spans="1:11" x14ac:dyDescent="0.2">
      <c r="A85" s="81" t="s">
        <v>902</v>
      </c>
      <c r="B85" s="34" t="s">
        <v>217</v>
      </c>
      <c r="C85" s="87">
        <v>72.402868854000005</v>
      </c>
      <c r="D85" s="9" t="str">
        <f t="shared" si="16"/>
        <v>N/A</v>
      </c>
      <c r="E85" s="88">
        <v>71.309764358999999</v>
      </c>
      <c r="F85" s="9" t="str">
        <f t="shared" si="15"/>
        <v>N/A</v>
      </c>
      <c r="G85" s="88">
        <v>72.407338452000005</v>
      </c>
      <c r="H85" s="9" t="str">
        <f t="shared" si="12"/>
        <v>N/A</v>
      </c>
      <c r="I85" s="10">
        <v>-1.51</v>
      </c>
      <c r="J85" s="10">
        <v>1.5389999999999999</v>
      </c>
      <c r="K85" s="9" t="str">
        <f t="shared" si="17"/>
        <v>Yes</v>
      </c>
    </row>
    <row r="86" spans="1:11" ht="25.5" x14ac:dyDescent="0.2">
      <c r="A86" s="81" t="s">
        <v>903</v>
      </c>
      <c r="B86" s="34" t="s">
        <v>217</v>
      </c>
      <c r="C86" s="89" t="s">
        <v>217</v>
      </c>
      <c r="D86" s="9" t="str">
        <f t="shared" si="16"/>
        <v>N/A</v>
      </c>
      <c r="E86" s="89" t="s">
        <v>217</v>
      </c>
      <c r="F86" s="9" t="str">
        <f t="shared" si="15"/>
        <v>N/A</v>
      </c>
      <c r="G86" s="89">
        <v>72.403302733000004</v>
      </c>
      <c r="H86" s="9" t="str">
        <f t="shared" si="12"/>
        <v>N/A</v>
      </c>
      <c r="I86" s="10" t="s">
        <v>217</v>
      </c>
      <c r="J86" s="10" t="s">
        <v>217</v>
      </c>
      <c r="K86" s="9" t="str">
        <f t="shared" si="17"/>
        <v>N/A</v>
      </c>
    </row>
    <row r="87" spans="1:11" x14ac:dyDescent="0.2">
      <c r="A87" s="81" t="s">
        <v>32</v>
      </c>
      <c r="B87" s="34" t="s">
        <v>270</v>
      </c>
      <c r="C87" s="80">
        <v>88.010457282000004</v>
      </c>
      <c r="D87" s="9" t="str">
        <f>IF($B87="N/A","N/A",IF(C87&gt;60,"Yes","No"))</f>
        <v>Yes</v>
      </c>
      <c r="E87" s="8">
        <v>87.986279476000007</v>
      </c>
      <c r="F87" s="9" t="str">
        <f>IF($B87="N/A","N/A",IF(E87&gt;60,"Yes","No"))</f>
        <v>Yes</v>
      </c>
      <c r="G87" s="8">
        <v>88.416789409000003</v>
      </c>
      <c r="H87" s="9" t="str">
        <f>IF($B87="N/A","N/A",IF(G87&gt;60,"Yes","No"))</f>
        <v>Yes</v>
      </c>
      <c r="I87" s="10">
        <v>-2.7E-2</v>
      </c>
      <c r="J87" s="10">
        <v>0.48930000000000001</v>
      </c>
      <c r="K87" s="9" t="str">
        <f t="shared" ref="K87:K105" si="18">IF(J87="Div by 0", "N/A", IF(J87="N/A","N/A", IF(J87&gt;30, "No", IF(J87&lt;-30, "No", "Yes"))))</f>
        <v>Yes</v>
      </c>
    </row>
    <row r="88" spans="1:11" x14ac:dyDescent="0.2">
      <c r="A88" s="81" t="s">
        <v>39</v>
      </c>
      <c r="B88" s="34" t="s">
        <v>271</v>
      </c>
      <c r="C88" s="80">
        <v>99.636557706000005</v>
      </c>
      <c r="D88" s="9" t="str">
        <f>IF($B88="N/A","N/A",IF(C88&gt;100,"No",IF(C88&lt;85,"No","Yes")))</f>
        <v>Yes</v>
      </c>
      <c r="E88" s="8">
        <v>99.709780069999994</v>
      </c>
      <c r="F88" s="9" t="str">
        <f>IF($B88="N/A","N/A",IF(E88&gt;100,"No",IF(E88&lt;85,"No","Yes")))</f>
        <v>Yes</v>
      </c>
      <c r="G88" s="8">
        <v>99.705501931000001</v>
      </c>
      <c r="H88" s="9" t="str">
        <f>IF($B88="N/A","N/A",IF(G88&gt;100,"No",IF(G88&lt;85,"No","Yes")))</f>
        <v>Yes</v>
      </c>
      <c r="I88" s="10">
        <v>7.3499999999999996E-2</v>
      </c>
      <c r="J88" s="10">
        <v>-4.0000000000000001E-3</v>
      </c>
      <c r="K88" s="9" t="str">
        <f t="shared" si="18"/>
        <v>Yes</v>
      </c>
    </row>
    <row r="89" spans="1:11" x14ac:dyDescent="0.2">
      <c r="A89" s="81" t="s">
        <v>904</v>
      </c>
      <c r="B89" s="34" t="s">
        <v>217</v>
      </c>
      <c r="C89" s="80">
        <v>36.004889827</v>
      </c>
      <c r="D89" s="9" t="str">
        <f>IF($B89="N/A","N/A",IF(C89&gt;15,"No",IF(C89&lt;-15,"No","Yes")))</f>
        <v>N/A</v>
      </c>
      <c r="E89" s="8">
        <v>39.178188155000001</v>
      </c>
      <c r="F89" s="9" t="str">
        <f>IF($B89="N/A","N/A",IF(E89&gt;15,"No",IF(E89&lt;-15,"No","Yes")))</f>
        <v>N/A</v>
      </c>
      <c r="G89" s="8">
        <v>40.489497167000003</v>
      </c>
      <c r="H89" s="9" t="str">
        <f>IF($B89="N/A","N/A",IF(G89&gt;15,"No",IF(G89&lt;-15,"No","Yes")))</f>
        <v>N/A</v>
      </c>
      <c r="I89" s="10">
        <v>8.8140000000000001</v>
      </c>
      <c r="J89" s="10">
        <v>3.347</v>
      </c>
      <c r="K89" s="9" t="str">
        <f t="shared" si="18"/>
        <v>Yes</v>
      </c>
    </row>
    <row r="90" spans="1:11" x14ac:dyDescent="0.2">
      <c r="A90" s="81" t="s">
        <v>845</v>
      </c>
      <c r="B90" s="34" t="s">
        <v>272</v>
      </c>
      <c r="C90" s="80">
        <v>16.773557418999999</v>
      </c>
      <c r="D90" s="9" t="str">
        <f>IF($B90="N/A","N/A",IF(C90&gt;25,"No",IF(C90&lt;5,"No","Yes")))</f>
        <v>Yes</v>
      </c>
      <c r="E90" s="8">
        <v>15.152584225</v>
      </c>
      <c r="F90" s="9" t="str">
        <f>IF($B90="N/A","N/A",IF(E90&gt;25,"No",IF(E90&lt;5,"No","Yes")))</f>
        <v>Yes</v>
      </c>
      <c r="G90" s="8">
        <v>13.901454809000001</v>
      </c>
      <c r="H90" s="9" t="str">
        <f>IF($B90="N/A","N/A",IF(G90&gt;25,"No",IF(G90&lt;5,"No","Yes")))</f>
        <v>Yes</v>
      </c>
      <c r="I90" s="10">
        <v>-9.66</v>
      </c>
      <c r="J90" s="10">
        <v>-8.26</v>
      </c>
      <c r="K90" s="9" t="str">
        <f t="shared" si="18"/>
        <v>Yes</v>
      </c>
    </row>
    <row r="91" spans="1:11" x14ac:dyDescent="0.2">
      <c r="A91" s="81" t="s">
        <v>846</v>
      </c>
      <c r="B91" s="34" t="s">
        <v>273</v>
      </c>
      <c r="C91" s="80">
        <v>44.534116822999998</v>
      </c>
      <c r="D91" s="9" t="str">
        <f>IF($B91="N/A","N/A",IF(C91&gt;70,"No",IF(C91&lt;40,"No","Yes")))</f>
        <v>Yes</v>
      </c>
      <c r="E91" s="8">
        <v>45.005545840000003</v>
      </c>
      <c r="F91" s="9" t="str">
        <f>IF($B91="N/A","N/A",IF(E91&gt;70,"No",IF(E91&lt;40,"No","Yes")))</f>
        <v>Yes</v>
      </c>
      <c r="G91" s="8">
        <v>44.306970065999998</v>
      </c>
      <c r="H91" s="9" t="str">
        <f>IF($B91="N/A","N/A",IF(G91&gt;70,"No",IF(G91&lt;40,"No","Yes")))</f>
        <v>Yes</v>
      </c>
      <c r="I91" s="10">
        <v>1.0589999999999999</v>
      </c>
      <c r="J91" s="10">
        <v>-1.55</v>
      </c>
      <c r="K91" s="9" t="str">
        <f t="shared" si="18"/>
        <v>Yes</v>
      </c>
    </row>
    <row r="92" spans="1:11" x14ac:dyDescent="0.2">
      <c r="A92" s="81" t="s">
        <v>847</v>
      </c>
      <c r="B92" s="34" t="s">
        <v>274</v>
      </c>
      <c r="C92" s="80">
        <v>38.691961542999998</v>
      </c>
      <c r="D92" s="9" t="str">
        <f>IF($B92="N/A","N/A",IF(C92&gt;55,"No",IF(C92&lt;20,"No","Yes")))</f>
        <v>Yes</v>
      </c>
      <c r="E92" s="8">
        <v>39.841702781000002</v>
      </c>
      <c r="F92" s="9" t="str">
        <f>IF($B92="N/A","N/A",IF(E92&gt;55,"No",IF(E92&lt;20,"No","Yes")))</f>
        <v>Yes</v>
      </c>
      <c r="G92" s="8">
        <v>41.791272096999997</v>
      </c>
      <c r="H92" s="9" t="str">
        <f>IF($B92="N/A","N/A",IF(G92&gt;55,"No",IF(G92&lt;20,"No","Yes")))</f>
        <v>Yes</v>
      </c>
      <c r="I92" s="10">
        <v>2.972</v>
      </c>
      <c r="J92" s="10">
        <v>4.8929999999999998</v>
      </c>
      <c r="K92" s="9" t="str">
        <f t="shared" si="18"/>
        <v>Yes</v>
      </c>
    </row>
    <row r="93" spans="1:11" x14ac:dyDescent="0.2">
      <c r="A93" s="81" t="s">
        <v>167</v>
      </c>
      <c r="B93" s="34" t="s">
        <v>250</v>
      </c>
      <c r="C93" s="80">
        <v>97.216985906999994</v>
      </c>
      <c r="D93" s="9" t="str">
        <f>IF($B93="N/A","N/A",IF(C93&gt;95,"Yes","No"))</f>
        <v>Yes</v>
      </c>
      <c r="E93" s="8">
        <v>98.263665154999998</v>
      </c>
      <c r="F93" s="9" t="str">
        <f>IF($B93="N/A","N/A",IF(E93&gt;95,"Yes","No"))</f>
        <v>Yes</v>
      </c>
      <c r="G93" s="8">
        <v>98.343152700000005</v>
      </c>
      <c r="H93" s="9" t="str">
        <f>IF($B93="N/A","N/A",IF(G93&gt;95,"Yes","No"))</f>
        <v>Yes</v>
      </c>
      <c r="I93" s="10">
        <v>1.077</v>
      </c>
      <c r="J93" s="10">
        <v>8.09E-2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75.339466475999998</v>
      </c>
      <c r="F95" s="9" t="str">
        <f>IF($B95="N/A","N/A",IF(E95&gt;15,"No",IF(E95&lt;-15,"No","Yes")))</f>
        <v>N/A</v>
      </c>
      <c r="G95" s="8">
        <v>33.484492373000002</v>
      </c>
      <c r="H95" s="9" t="str">
        <f>IF($B95="N/A","N/A",IF(G95&gt;15,"No",IF(G95&lt;-15,"No","Yes")))</f>
        <v>N/A</v>
      </c>
      <c r="I95" s="10">
        <v>-24.7</v>
      </c>
      <c r="J95" s="10">
        <v>-55.6</v>
      </c>
      <c r="K95" s="9" t="str">
        <f t="shared" si="18"/>
        <v>No</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99.068191268000007</v>
      </c>
      <c r="D97" s="9" t="str">
        <f>IF($B97="N/A","N/A",IF(C97&gt;15,"No",IF(C97&lt;-15,"No","Yes")))</f>
        <v>N/A</v>
      </c>
      <c r="E97" s="8">
        <v>99.043058930000001</v>
      </c>
      <c r="F97" s="9" t="str">
        <f>IF($B97="N/A","N/A",IF(E97&gt;15,"No",IF(E97&lt;-15,"No","Yes")))</f>
        <v>N/A</v>
      </c>
      <c r="G97" s="8">
        <v>98.957608738000005</v>
      </c>
      <c r="H97" s="9" t="str">
        <f>IF($B97="N/A","N/A",IF(G97&gt;15,"No",IF(G97&lt;-15,"No","Yes")))</f>
        <v>N/A</v>
      </c>
      <c r="I97" s="10">
        <v>-2.5000000000000001E-2</v>
      </c>
      <c r="J97" s="10">
        <v>-8.5999999999999993E-2</v>
      </c>
      <c r="K97" s="9" t="str">
        <f t="shared" si="18"/>
        <v>Yes</v>
      </c>
    </row>
    <row r="98" spans="1:11" x14ac:dyDescent="0.2">
      <c r="A98" s="81" t="s">
        <v>43</v>
      </c>
      <c r="B98" s="34" t="s">
        <v>227</v>
      </c>
      <c r="C98" s="80">
        <v>98.954531094999993</v>
      </c>
      <c r="D98" s="9" t="str">
        <f>IF($B98="N/A","N/A",IF(C98&gt;100,"No",IF(C98&lt;98,"No","Yes")))</f>
        <v>Yes</v>
      </c>
      <c r="E98" s="8">
        <v>99.205664013000003</v>
      </c>
      <c r="F98" s="9" t="str">
        <f>IF($B98="N/A","N/A",IF(E98&gt;100,"No",IF(E98&lt;98,"No","Yes")))</f>
        <v>Yes</v>
      </c>
      <c r="G98" s="8">
        <v>99.620460042000005</v>
      </c>
      <c r="H98" s="9" t="str">
        <f>IF($B98="N/A","N/A",IF(G98&gt;100,"No",IF(G98&lt;98,"No","Yes")))</f>
        <v>Yes</v>
      </c>
      <c r="I98" s="10">
        <v>0.25380000000000003</v>
      </c>
      <c r="J98" s="10">
        <v>0.41810000000000003</v>
      </c>
      <c r="K98" s="9" t="str">
        <f t="shared" si="18"/>
        <v>Yes</v>
      </c>
    </row>
    <row r="99" spans="1:11" x14ac:dyDescent="0.2">
      <c r="A99" s="81" t="s">
        <v>44</v>
      </c>
      <c r="B99" s="34" t="s">
        <v>217</v>
      </c>
      <c r="C99" s="80">
        <v>41.801577195999997</v>
      </c>
      <c r="D99" s="9" t="str">
        <f>IF($B99="N/A","N/A",IF(C99&gt;15,"No",IF(C99&lt;-15,"No","Yes")))</f>
        <v>N/A</v>
      </c>
      <c r="E99" s="8">
        <v>42.994423318000003</v>
      </c>
      <c r="F99" s="9" t="str">
        <f>IF($B99="N/A","N/A",IF(E99&gt;15,"No",IF(E99&lt;-15,"No","Yes")))</f>
        <v>N/A</v>
      </c>
      <c r="G99" s="8">
        <v>42.660538486999997</v>
      </c>
      <c r="H99" s="9" t="str">
        <f>IF($B99="N/A","N/A",IF(G99&gt;15,"No",IF(G99&lt;-15,"No","Yes")))</f>
        <v>N/A</v>
      </c>
      <c r="I99" s="10">
        <v>2.8540000000000001</v>
      </c>
      <c r="J99" s="10">
        <v>-0.77700000000000002</v>
      </c>
      <c r="K99" s="9" t="str">
        <f t="shared" si="18"/>
        <v>Yes</v>
      </c>
    </row>
    <row r="100" spans="1:11" x14ac:dyDescent="0.2">
      <c r="A100" s="81" t="s">
        <v>45</v>
      </c>
      <c r="B100" s="34" t="s">
        <v>217</v>
      </c>
      <c r="C100" s="80">
        <v>58.198422804000003</v>
      </c>
      <c r="D100" s="9" t="str">
        <f>IF($B100="N/A","N/A",IF(C100&gt;15,"No",IF(C100&lt;-15,"No","Yes")))</f>
        <v>N/A</v>
      </c>
      <c r="E100" s="8">
        <v>57.005576681999997</v>
      </c>
      <c r="F100" s="9" t="str">
        <f>IF($B100="N/A","N/A",IF(E100&gt;15,"No",IF(E100&lt;-15,"No","Yes")))</f>
        <v>N/A</v>
      </c>
      <c r="G100" s="8">
        <v>57.339461513000003</v>
      </c>
      <c r="H100" s="9" t="str">
        <f>IF($B100="N/A","N/A",IF(G100&gt;15,"No",IF(G100&lt;-15,"No","Yes")))</f>
        <v>N/A</v>
      </c>
      <c r="I100" s="10">
        <v>-2.0499999999999998</v>
      </c>
      <c r="J100" s="10">
        <v>0.5857</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99.999938376000003</v>
      </c>
      <c r="D104" s="9" t="str">
        <f>IF($B104="N/A","N/A",IF(C104&gt;100,"No",IF(C104&lt;98,"No","Yes")))</f>
        <v>Yes</v>
      </c>
      <c r="E104" s="8">
        <v>99.999406149999999</v>
      </c>
      <c r="F104" s="9" t="str">
        <f>IF($B104="N/A","N/A",IF(E104&gt;100,"No",IF(E104&lt;98,"No","Yes")))</f>
        <v>Yes</v>
      </c>
      <c r="G104" s="8">
        <v>99.999370627999994</v>
      </c>
      <c r="H104" s="9" t="str">
        <f>IF($B104="N/A","N/A",IF(G104&gt;100,"No",IF(G104&lt;98,"No","Yes")))</f>
        <v>Yes</v>
      </c>
      <c r="I104" s="10">
        <v>-1E-3</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62.926156874999997</v>
      </c>
      <c r="D107" s="9" t="str">
        <f t="shared" ref="D107:D130" si="19">IF($B107="N/A","N/A",IF(C107&gt;15,"No",IF(C107&lt;-15,"No","Yes")))</f>
        <v>N/A</v>
      </c>
      <c r="E107" s="9">
        <v>66.968366680000003</v>
      </c>
      <c r="F107" s="9" t="str">
        <f t="shared" ref="F107:F130" si="20">IF($B107="N/A","N/A",IF(E107&gt;15,"No",IF(E107&lt;-15,"No","Yes")))</f>
        <v>N/A</v>
      </c>
      <c r="G107" s="8">
        <v>71.321973807999996</v>
      </c>
      <c r="H107" s="9" t="str">
        <f t="shared" ref="H107:H130" si="21">IF($B107="N/A","N/A",IF(G107&gt;15,"No",IF(G107&lt;-15,"No","Yes")))</f>
        <v>N/A</v>
      </c>
      <c r="I107" s="10">
        <v>6.4240000000000004</v>
      </c>
      <c r="J107" s="10">
        <v>6.5010000000000003</v>
      </c>
      <c r="K107" s="9" t="str">
        <f t="shared" ref="K107:K130" si="22">IF(J107="Div by 0", "N/A", IF(J107="N/A","N/A", IF(J107&gt;30, "No", IF(J107&lt;-30, "No", "Yes"))))</f>
        <v>Yes</v>
      </c>
    </row>
    <row r="108" spans="1:11" x14ac:dyDescent="0.2">
      <c r="A108" s="81" t="s">
        <v>908</v>
      </c>
      <c r="B108" s="34" t="s">
        <v>217</v>
      </c>
      <c r="C108" s="90">
        <v>4.1716186764999996</v>
      </c>
      <c r="D108" s="34" t="s">
        <v>217</v>
      </c>
      <c r="E108" s="9">
        <v>3.9182532091</v>
      </c>
      <c r="F108" s="34" t="s">
        <v>217</v>
      </c>
      <c r="G108" s="8">
        <v>3.8537714243000001</v>
      </c>
      <c r="H108" s="34" t="s">
        <v>217</v>
      </c>
      <c r="I108" s="10">
        <v>-6.07</v>
      </c>
      <c r="J108" s="10">
        <v>-1.65</v>
      </c>
      <c r="K108" s="9" t="str">
        <f t="shared" si="22"/>
        <v>Yes</v>
      </c>
    </row>
    <row r="109" spans="1:11" x14ac:dyDescent="0.2">
      <c r="A109" s="81" t="s">
        <v>909</v>
      </c>
      <c r="B109" s="34" t="s">
        <v>217</v>
      </c>
      <c r="C109" s="90">
        <v>1.4905489132</v>
      </c>
      <c r="D109" s="9" t="str">
        <f t="shared" si="19"/>
        <v>N/A</v>
      </c>
      <c r="E109" s="9">
        <v>1.4504120119999999</v>
      </c>
      <c r="F109" s="9" t="str">
        <f t="shared" si="20"/>
        <v>N/A</v>
      </c>
      <c r="G109" s="8">
        <v>1.4444075816999999</v>
      </c>
      <c r="H109" s="9" t="str">
        <f t="shared" si="21"/>
        <v>N/A</v>
      </c>
      <c r="I109" s="10">
        <v>-2.69</v>
      </c>
      <c r="J109" s="10">
        <v>-0.41399999999999998</v>
      </c>
      <c r="K109" s="9" t="str">
        <f t="shared" si="22"/>
        <v>Yes</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0.48033639929999999</v>
      </c>
      <c r="D112" s="9" t="str">
        <f t="shared" si="19"/>
        <v>N/A</v>
      </c>
      <c r="E112" s="9">
        <v>0.4405311307</v>
      </c>
      <c r="F112" s="9" t="str">
        <f t="shared" si="20"/>
        <v>N/A</v>
      </c>
      <c r="G112" s="8">
        <v>0.42077897310000001</v>
      </c>
      <c r="H112" s="9" t="str">
        <f t="shared" si="21"/>
        <v>N/A</v>
      </c>
      <c r="I112" s="10">
        <v>-8.2899999999999991</v>
      </c>
      <c r="J112" s="10">
        <v>-4.4800000000000004</v>
      </c>
      <c r="K112" s="9" t="str">
        <f t="shared" si="22"/>
        <v>Yes</v>
      </c>
    </row>
    <row r="113" spans="1:11" x14ac:dyDescent="0.2">
      <c r="A113" s="81" t="s">
        <v>913</v>
      </c>
      <c r="B113" s="34" t="s">
        <v>217</v>
      </c>
      <c r="C113" s="90">
        <v>0</v>
      </c>
      <c r="D113" s="9" t="str">
        <f t="shared" si="19"/>
        <v>N/A</v>
      </c>
      <c r="E113" s="9">
        <v>6.9210799999999998E-5</v>
      </c>
      <c r="F113" s="9" t="str">
        <f t="shared" si="20"/>
        <v>N/A</v>
      </c>
      <c r="G113" s="8">
        <v>0.1719010477</v>
      </c>
      <c r="H113" s="9" t="str">
        <f t="shared" si="21"/>
        <v>N/A</v>
      </c>
      <c r="I113" s="10" t="s">
        <v>1743</v>
      </c>
      <c r="J113" s="10">
        <v>248000</v>
      </c>
      <c r="K113" s="9" t="str">
        <f t="shared" si="22"/>
        <v>No</v>
      </c>
    </row>
    <row r="114" spans="1:11" x14ac:dyDescent="0.2">
      <c r="A114" s="81" t="s">
        <v>914</v>
      </c>
      <c r="B114" s="34" t="s">
        <v>217</v>
      </c>
      <c r="C114" s="90">
        <v>0</v>
      </c>
      <c r="D114" s="9" t="str">
        <f t="shared" si="19"/>
        <v>N/A</v>
      </c>
      <c r="E114" s="9">
        <v>0</v>
      </c>
      <c r="F114" s="9" t="str">
        <f t="shared" si="20"/>
        <v>N/A</v>
      </c>
      <c r="G114" s="8">
        <v>0</v>
      </c>
      <c r="H114" s="9" t="str">
        <f t="shared" si="21"/>
        <v>N/A</v>
      </c>
      <c r="I114" s="10" t="s">
        <v>1743</v>
      </c>
      <c r="J114" s="10" t="s">
        <v>1743</v>
      </c>
      <c r="K114" s="9" t="str">
        <f t="shared" si="22"/>
        <v>N/A</v>
      </c>
    </row>
    <row r="115" spans="1:11" x14ac:dyDescent="0.2">
      <c r="A115" s="81" t="s">
        <v>915</v>
      </c>
      <c r="B115" s="34" t="s">
        <v>217</v>
      </c>
      <c r="C115" s="90">
        <v>0.32696412499999999</v>
      </c>
      <c r="D115" s="9" t="str">
        <f t="shared" si="19"/>
        <v>N/A</v>
      </c>
      <c r="E115" s="9">
        <v>0.28021294089999998</v>
      </c>
      <c r="F115" s="9" t="str">
        <f t="shared" si="20"/>
        <v>N/A</v>
      </c>
      <c r="G115" s="8">
        <v>0.32548979960000002</v>
      </c>
      <c r="H115" s="9" t="str">
        <f t="shared" si="21"/>
        <v>N/A</v>
      </c>
      <c r="I115" s="10">
        <v>-14.3</v>
      </c>
      <c r="J115" s="10">
        <v>16.16</v>
      </c>
      <c r="K115" s="9" t="str">
        <f t="shared" si="22"/>
        <v>Yes</v>
      </c>
    </row>
    <row r="116" spans="1:11" x14ac:dyDescent="0.2">
      <c r="A116" s="81" t="s">
        <v>916</v>
      </c>
      <c r="B116" s="34" t="s">
        <v>217</v>
      </c>
      <c r="C116" s="90">
        <v>0.23513709620000001</v>
      </c>
      <c r="D116" s="9" t="str">
        <f t="shared" si="19"/>
        <v>N/A</v>
      </c>
      <c r="E116" s="9">
        <v>0.20991206070000001</v>
      </c>
      <c r="F116" s="9" t="str">
        <f t="shared" si="20"/>
        <v>N/A</v>
      </c>
      <c r="G116" s="8">
        <v>0.20807521000000001</v>
      </c>
      <c r="H116" s="9" t="str">
        <f t="shared" si="21"/>
        <v>N/A</v>
      </c>
      <c r="I116" s="10">
        <v>-10.7</v>
      </c>
      <c r="J116" s="10">
        <v>-0.875</v>
      </c>
      <c r="K116" s="9" t="str">
        <f t="shared" si="22"/>
        <v>Yes</v>
      </c>
    </row>
    <row r="117" spans="1:11" x14ac:dyDescent="0.2">
      <c r="A117" s="81" t="s">
        <v>917</v>
      </c>
      <c r="B117" s="34" t="s">
        <v>217</v>
      </c>
      <c r="C117" s="90">
        <v>1.5626722E-3</v>
      </c>
      <c r="D117" s="9" t="str">
        <f t="shared" si="19"/>
        <v>N/A</v>
      </c>
      <c r="E117" s="9">
        <v>9.3434590000000004E-4</v>
      </c>
      <c r="F117" s="9" t="str">
        <f t="shared" si="20"/>
        <v>N/A</v>
      </c>
      <c r="G117" s="8">
        <v>3.10641E-5</v>
      </c>
      <c r="H117" s="9" t="str">
        <f t="shared" si="21"/>
        <v>N/A</v>
      </c>
      <c r="I117" s="10">
        <v>-40.200000000000003</v>
      </c>
      <c r="J117" s="10">
        <v>-96.7</v>
      </c>
      <c r="K117" s="9" t="str">
        <f t="shared" si="22"/>
        <v>No</v>
      </c>
    </row>
    <row r="118" spans="1:11" x14ac:dyDescent="0.2">
      <c r="A118" s="81" t="s">
        <v>918</v>
      </c>
      <c r="B118" s="34" t="s">
        <v>217</v>
      </c>
      <c r="C118" s="90">
        <v>1.6370694706</v>
      </c>
      <c r="D118" s="9" t="str">
        <f t="shared" si="19"/>
        <v>N/A</v>
      </c>
      <c r="E118" s="9">
        <v>1.5361815081000001</v>
      </c>
      <c r="F118" s="9" t="str">
        <f t="shared" si="20"/>
        <v>N/A</v>
      </c>
      <c r="G118" s="8">
        <v>1.2830877482</v>
      </c>
      <c r="H118" s="9" t="str">
        <f t="shared" si="21"/>
        <v>N/A</v>
      </c>
      <c r="I118" s="10">
        <v>-6.16</v>
      </c>
      <c r="J118" s="10">
        <v>-16.5</v>
      </c>
      <c r="K118" s="9" t="str">
        <f t="shared" si="22"/>
        <v>Yes</v>
      </c>
    </row>
    <row r="119" spans="1:11" x14ac:dyDescent="0.2">
      <c r="A119" s="81" t="s">
        <v>919</v>
      </c>
      <c r="B119" s="34" t="s">
        <v>217</v>
      </c>
      <c r="C119" s="90">
        <v>32.902224449000002</v>
      </c>
      <c r="D119" s="9" t="str">
        <f t="shared" si="19"/>
        <v>N/A</v>
      </c>
      <c r="E119" s="9">
        <v>29.113380111000001</v>
      </c>
      <c r="F119" s="9" t="str">
        <f t="shared" si="20"/>
        <v>N/A</v>
      </c>
      <c r="G119" s="8">
        <v>24.824254767999999</v>
      </c>
      <c r="H119" s="9" t="str">
        <f t="shared" si="21"/>
        <v>N/A</v>
      </c>
      <c r="I119" s="10">
        <v>-11.5</v>
      </c>
      <c r="J119" s="10">
        <v>-14.7</v>
      </c>
      <c r="K119" s="9" t="str">
        <f t="shared" si="22"/>
        <v>Yes</v>
      </c>
    </row>
    <row r="120" spans="1:11" x14ac:dyDescent="0.2">
      <c r="A120" s="81" t="s">
        <v>920</v>
      </c>
      <c r="B120" s="34" t="s">
        <v>217</v>
      </c>
      <c r="C120" s="90">
        <v>10.571352541</v>
      </c>
      <c r="D120" s="9" t="str">
        <f t="shared" si="19"/>
        <v>N/A</v>
      </c>
      <c r="E120" s="9">
        <v>9.5332570052999994</v>
      </c>
      <c r="F120" s="9" t="str">
        <f t="shared" si="20"/>
        <v>N/A</v>
      </c>
      <c r="G120" s="8">
        <v>8.0955647121999998</v>
      </c>
      <c r="H120" s="9" t="str">
        <f t="shared" si="21"/>
        <v>N/A</v>
      </c>
      <c r="I120" s="10">
        <v>-9.82</v>
      </c>
      <c r="J120" s="10">
        <v>-15.1</v>
      </c>
      <c r="K120" s="9" t="str">
        <f t="shared" si="22"/>
        <v>Yes</v>
      </c>
    </row>
    <row r="121" spans="1:11" x14ac:dyDescent="0.2">
      <c r="A121" s="81" t="s">
        <v>921</v>
      </c>
      <c r="B121" s="34" t="s">
        <v>217</v>
      </c>
      <c r="C121" s="90">
        <v>13.381057277</v>
      </c>
      <c r="D121" s="9" t="str">
        <f t="shared" si="19"/>
        <v>N/A</v>
      </c>
      <c r="E121" s="9">
        <v>11.575118645</v>
      </c>
      <c r="F121" s="9" t="str">
        <f t="shared" si="20"/>
        <v>N/A</v>
      </c>
      <c r="G121" s="8">
        <v>9.6967140533999991</v>
      </c>
      <c r="H121" s="9" t="str">
        <f t="shared" si="21"/>
        <v>N/A</v>
      </c>
      <c r="I121" s="10">
        <v>-13.5</v>
      </c>
      <c r="J121" s="10">
        <v>-16.2</v>
      </c>
      <c r="K121" s="9" t="str">
        <f t="shared" si="22"/>
        <v>Yes</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0.2100091261</v>
      </c>
      <c r="D123" s="9" t="str">
        <f t="shared" si="19"/>
        <v>N/A</v>
      </c>
      <c r="E123" s="9">
        <v>0.1936215664</v>
      </c>
      <c r="F123" s="9" t="str">
        <f t="shared" si="20"/>
        <v>N/A</v>
      </c>
      <c r="G123" s="8">
        <v>0.16566880959999999</v>
      </c>
      <c r="H123" s="9" t="str">
        <f t="shared" si="21"/>
        <v>N/A</v>
      </c>
      <c r="I123" s="10">
        <v>-7.8</v>
      </c>
      <c r="J123" s="10">
        <v>-14.4</v>
      </c>
      <c r="K123" s="9" t="str">
        <f t="shared" si="22"/>
        <v>Yes</v>
      </c>
    </row>
    <row r="124" spans="1:11" x14ac:dyDescent="0.2">
      <c r="A124" s="81" t="s">
        <v>924</v>
      </c>
      <c r="B124" s="34" t="s">
        <v>217</v>
      </c>
      <c r="C124" s="90">
        <v>1.2020560000000001E-4</v>
      </c>
      <c r="D124" s="9" t="str">
        <f t="shared" si="19"/>
        <v>N/A</v>
      </c>
      <c r="E124" s="9">
        <v>0</v>
      </c>
      <c r="F124" s="9" t="str">
        <f t="shared" si="20"/>
        <v>N/A</v>
      </c>
      <c r="G124" s="8">
        <v>0</v>
      </c>
      <c r="H124" s="9" t="str">
        <f t="shared" si="21"/>
        <v>N/A</v>
      </c>
      <c r="I124" s="10">
        <v>-100</v>
      </c>
      <c r="J124" s="10" t="s">
        <v>1743</v>
      </c>
      <c r="K124" s="9" t="str">
        <f t="shared" si="22"/>
        <v>N/A</v>
      </c>
    </row>
    <row r="125" spans="1:11" x14ac:dyDescent="0.2">
      <c r="A125" s="81" t="s">
        <v>925</v>
      </c>
      <c r="B125" s="34" t="s">
        <v>217</v>
      </c>
      <c r="C125" s="90">
        <v>2.1330576352000001</v>
      </c>
      <c r="D125" s="9" t="str">
        <f t="shared" si="19"/>
        <v>N/A</v>
      </c>
      <c r="E125" s="9">
        <v>1.8999967817000001</v>
      </c>
      <c r="F125" s="9" t="str">
        <f t="shared" si="20"/>
        <v>N/A</v>
      </c>
      <c r="G125" s="8">
        <v>1.7076565432999999</v>
      </c>
      <c r="H125" s="9" t="str">
        <f t="shared" si="21"/>
        <v>N/A</v>
      </c>
      <c r="I125" s="10">
        <v>-10.9</v>
      </c>
      <c r="J125" s="10">
        <v>-10.1</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4.9249969911000004</v>
      </c>
      <c r="D127" s="9" t="str">
        <f t="shared" si="19"/>
        <v>N/A</v>
      </c>
      <c r="E127" s="9">
        <v>4.3846086233000001</v>
      </c>
      <c r="F127" s="9" t="str">
        <f t="shared" si="20"/>
        <v>N/A</v>
      </c>
      <c r="G127" s="8">
        <v>3.8239887038</v>
      </c>
      <c r="H127" s="9" t="str">
        <f t="shared" si="21"/>
        <v>N/A</v>
      </c>
      <c r="I127" s="10">
        <v>-11</v>
      </c>
      <c r="J127" s="10">
        <v>-12.8</v>
      </c>
      <c r="K127" s="9" t="str">
        <f t="shared" si="22"/>
        <v>Yes</v>
      </c>
    </row>
    <row r="128" spans="1:11" x14ac:dyDescent="0.2">
      <c r="A128" s="81" t="s">
        <v>928</v>
      </c>
      <c r="B128" s="34" t="s">
        <v>217</v>
      </c>
      <c r="C128" s="90">
        <v>0.51424438360000002</v>
      </c>
      <c r="D128" s="9" t="str">
        <f t="shared" si="19"/>
        <v>N/A</v>
      </c>
      <c r="E128" s="9">
        <v>0.45779057639999998</v>
      </c>
      <c r="F128" s="9" t="str">
        <f t="shared" si="20"/>
        <v>N/A</v>
      </c>
      <c r="G128" s="8">
        <v>0.38280697520000001</v>
      </c>
      <c r="H128" s="9" t="str">
        <f t="shared" si="21"/>
        <v>N/A</v>
      </c>
      <c r="I128" s="10">
        <v>-11</v>
      </c>
      <c r="J128" s="10">
        <v>-16.399999999999999</v>
      </c>
      <c r="K128" s="9" t="str">
        <f t="shared" si="22"/>
        <v>Yes</v>
      </c>
    </row>
    <row r="129" spans="1:11" x14ac:dyDescent="0.2">
      <c r="A129" s="81" t="s">
        <v>929</v>
      </c>
      <c r="B129" s="34" t="s">
        <v>217</v>
      </c>
      <c r="C129" s="90">
        <v>4.3619591700000002E-2</v>
      </c>
      <c r="D129" s="9" t="str">
        <f t="shared" si="19"/>
        <v>N/A</v>
      </c>
      <c r="E129" s="9">
        <v>3.6724986000000001E-2</v>
      </c>
      <c r="F129" s="9" t="str">
        <f t="shared" si="20"/>
        <v>N/A</v>
      </c>
      <c r="G129" s="8">
        <v>2.8295526000000001E-2</v>
      </c>
      <c r="H129" s="9" t="str">
        <f t="shared" si="21"/>
        <v>N/A</v>
      </c>
      <c r="I129" s="10">
        <v>-15.8</v>
      </c>
      <c r="J129" s="10">
        <v>-23</v>
      </c>
      <c r="K129" s="9" t="str">
        <f t="shared" si="22"/>
        <v>Yes</v>
      </c>
    </row>
    <row r="130" spans="1:11" x14ac:dyDescent="0.2">
      <c r="A130" s="81" t="s">
        <v>930</v>
      </c>
      <c r="B130" s="34" t="s">
        <v>217</v>
      </c>
      <c r="C130" s="90">
        <v>1.1237666972</v>
      </c>
      <c r="D130" s="9" t="str">
        <f t="shared" si="19"/>
        <v>N/A</v>
      </c>
      <c r="E130" s="9">
        <v>1.0322619269</v>
      </c>
      <c r="F130" s="9" t="str">
        <f t="shared" si="20"/>
        <v>N/A</v>
      </c>
      <c r="G130" s="8">
        <v>0.92355944440000004</v>
      </c>
      <c r="H130" s="9" t="str">
        <f t="shared" si="21"/>
        <v>N/A</v>
      </c>
      <c r="I130" s="10">
        <v>-8.14</v>
      </c>
      <c r="J130" s="10">
        <v>-10.5</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2891687</v>
      </c>
      <c r="D6" s="9" t="str">
        <f>IF($B6="N/A","N/A",IF(C6&gt;15,"No",IF(C6&lt;-15,"No","Yes")))</f>
        <v>N/A</v>
      </c>
      <c r="E6" s="35">
        <v>3050144</v>
      </c>
      <c r="F6" s="9" t="str">
        <f>IF($B6="N/A","N/A",IF(E6&gt;15,"No",IF(E6&lt;-15,"No","Yes")))</f>
        <v>N/A</v>
      </c>
      <c r="G6" s="35">
        <v>3091061</v>
      </c>
      <c r="H6" s="9" t="str">
        <f>IF($B6="N/A","N/A",IF(G6&gt;15,"No",IF(G6&lt;-15,"No","Yes")))</f>
        <v>N/A</v>
      </c>
      <c r="I6" s="10">
        <v>5.48</v>
      </c>
      <c r="J6" s="10">
        <v>1.341</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31.404932137999999</v>
      </c>
      <c r="D9" s="9" t="str">
        <f t="shared" ref="D9:D17" si="1">IF($B9="N/A","N/A",IF(C9&gt;15,"No",IF(C9&lt;-15,"No","Yes")))</f>
        <v>N/A</v>
      </c>
      <c r="E9" s="36">
        <v>31.572210688999998</v>
      </c>
      <c r="F9" s="9" t="str">
        <f>IF($B9="N/A","N/A",IF(E9&gt;15,"No",IF(E9&lt;-15,"No","Yes")))</f>
        <v>N/A</v>
      </c>
      <c r="G9" s="36">
        <v>24.881440709</v>
      </c>
      <c r="H9" s="9" t="str">
        <f>IF($B9="N/A","N/A",IF(G9&gt;15,"No",IF(G9&lt;-15,"No","Yes")))</f>
        <v>N/A</v>
      </c>
      <c r="I9" s="10">
        <v>0.53269999999999995</v>
      </c>
      <c r="J9" s="10">
        <v>-21.2</v>
      </c>
      <c r="K9" s="9" t="str">
        <f t="shared" si="0"/>
        <v>Yes</v>
      </c>
    </row>
    <row r="10" spans="1:11" x14ac:dyDescent="0.2">
      <c r="A10" s="81" t="s">
        <v>16</v>
      </c>
      <c r="B10" s="34" t="s">
        <v>217</v>
      </c>
      <c r="C10" s="80">
        <v>3.5604821684000001</v>
      </c>
      <c r="D10" s="9" t="str">
        <f t="shared" si="1"/>
        <v>N/A</v>
      </c>
      <c r="E10" s="8">
        <v>3.3637756119</v>
      </c>
      <c r="F10" s="9" t="str">
        <f>IF($B10="N/A","N/A",IF(E10&gt;15,"No",IF(E10&lt;-15,"No","Yes")))</f>
        <v>N/A</v>
      </c>
      <c r="G10" s="8">
        <v>3.1009740668000001</v>
      </c>
      <c r="H10" s="9" t="str">
        <f>IF($B10="N/A","N/A",IF(G10&gt;15,"No",IF(G10&lt;-15,"No","Yes")))</f>
        <v>N/A</v>
      </c>
      <c r="I10" s="10">
        <v>-5.52</v>
      </c>
      <c r="J10" s="10">
        <v>-7.81</v>
      </c>
      <c r="K10" s="9" t="str">
        <f t="shared" si="0"/>
        <v>Yes</v>
      </c>
    </row>
    <row r="11" spans="1:11" x14ac:dyDescent="0.2">
      <c r="A11" s="81" t="s">
        <v>36</v>
      </c>
      <c r="B11" s="34" t="s">
        <v>217</v>
      </c>
      <c r="C11" s="80">
        <v>13.190250428000001</v>
      </c>
      <c r="D11" s="9" t="str">
        <f t="shared" si="1"/>
        <v>N/A</v>
      </c>
      <c r="E11" s="8">
        <v>13.957869188</v>
      </c>
      <c r="F11" s="9" t="str">
        <f>IF($B11="N/A","N/A",IF(E11&gt;15,"No",IF(E11&lt;-15,"No","Yes")))</f>
        <v>N/A</v>
      </c>
      <c r="G11" s="8">
        <v>14.892904953</v>
      </c>
      <c r="H11" s="9" t="str">
        <f>IF($B11="N/A","N/A",IF(G11&gt;15,"No",IF(G11&lt;-15,"No","Yes")))</f>
        <v>N/A</v>
      </c>
      <c r="I11" s="10">
        <v>5.82</v>
      </c>
      <c r="J11" s="10">
        <v>6.6989999999999998</v>
      </c>
      <c r="K11" s="9" t="str">
        <f t="shared" si="0"/>
        <v>Yes</v>
      </c>
    </row>
    <row r="12" spans="1:11" x14ac:dyDescent="0.2">
      <c r="A12" s="81" t="s">
        <v>37</v>
      </c>
      <c r="B12" s="34" t="s">
        <v>217</v>
      </c>
      <c r="C12" s="80">
        <v>95.454545455000002</v>
      </c>
      <c r="D12" s="9" t="str">
        <f t="shared" si="1"/>
        <v>N/A</v>
      </c>
      <c r="E12" s="8">
        <v>88.372093023000005</v>
      </c>
      <c r="F12" s="9" t="str">
        <f>IF($B12="N/A","N/A",IF(E12&gt;15,"No",IF(E12&lt;-15,"No","Yes")))</f>
        <v>N/A</v>
      </c>
      <c r="G12" s="8">
        <v>90.825688072999995</v>
      </c>
      <c r="H12" s="9" t="str">
        <f>IF($B12="N/A","N/A",IF(G12&gt;15,"No",IF(G12&lt;-15,"No","Yes")))</f>
        <v>N/A</v>
      </c>
      <c r="I12" s="10">
        <v>-7.42</v>
      </c>
      <c r="J12" s="10">
        <v>2.7759999999999998</v>
      </c>
      <c r="K12" s="9" t="str">
        <f t="shared" si="0"/>
        <v>Yes</v>
      </c>
    </row>
    <row r="13" spans="1:11" x14ac:dyDescent="0.2">
      <c r="A13" s="81" t="s">
        <v>38</v>
      </c>
      <c r="B13" s="34" t="s">
        <v>217</v>
      </c>
      <c r="C13" s="80">
        <v>3.2088541966999999</v>
      </c>
      <c r="D13" s="9" t="str">
        <f t="shared" si="1"/>
        <v>N/A</v>
      </c>
      <c r="E13" s="8">
        <v>2.9646053672999999</v>
      </c>
      <c r="F13" s="9" t="str">
        <f>IF($B13="N/A","N/A",IF(E13&gt;15,"No",IF(E13&lt;-15,"No","Yes")))</f>
        <v>N/A</v>
      </c>
      <c r="G13" s="8">
        <v>2.6234488960000002</v>
      </c>
      <c r="H13" s="9" t="str">
        <f>IF($B13="N/A","N/A",IF(G13&gt;15,"No",IF(G13&lt;-15,"No","Yes")))</f>
        <v>N/A</v>
      </c>
      <c r="I13" s="10">
        <v>-7.61</v>
      </c>
      <c r="J13" s="10">
        <v>-11.5</v>
      </c>
      <c r="K13" s="9" t="str">
        <f t="shared" si="0"/>
        <v>Yes</v>
      </c>
    </row>
    <row r="14" spans="1:11" x14ac:dyDescent="0.2">
      <c r="A14" s="81" t="s">
        <v>676</v>
      </c>
      <c r="B14" s="34" t="s">
        <v>217</v>
      </c>
      <c r="C14" s="80">
        <v>52.097305136999999</v>
      </c>
      <c r="D14" s="9" t="str">
        <f t="shared" si="1"/>
        <v>N/A</v>
      </c>
      <c r="E14" s="8">
        <v>51.250596692999999</v>
      </c>
      <c r="F14" s="9" t="str">
        <f t="shared" ref="F14:F33" si="2">IF($B14="N/A","N/A",IF(E14&gt;15,"No",IF(E14&lt;-15,"No","Yes")))</f>
        <v>N/A</v>
      </c>
      <c r="G14" s="8">
        <v>50.508482362999999</v>
      </c>
      <c r="H14" s="9" t="str">
        <f t="shared" ref="H14:H33" si="3">IF($B14="N/A","N/A",IF(G14&gt;15,"No",IF(G14&lt;-15,"No","Yes")))</f>
        <v>N/A</v>
      </c>
      <c r="I14" s="10">
        <v>-1.63</v>
      </c>
      <c r="J14" s="10">
        <v>-1.45</v>
      </c>
      <c r="K14" s="9" t="str">
        <f t="shared" ref="K14:K30" si="4">IF(J14="Div by 0", "N/A", IF(J14="N/A","N/A", IF(J14&gt;30, "No", IF(J14&lt;-30, "No", "Yes"))))</f>
        <v>Yes</v>
      </c>
    </row>
    <row r="15" spans="1:11" x14ac:dyDescent="0.2">
      <c r="A15" s="81" t="s">
        <v>677</v>
      </c>
      <c r="B15" s="34" t="s">
        <v>217</v>
      </c>
      <c r="C15" s="80">
        <v>0.97814874149999997</v>
      </c>
      <c r="D15" s="9" t="str">
        <f t="shared" si="1"/>
        <v>N/A</v>
      </c>
      <c r="E15" s="8">
        <v>1.8023739207</v>
      </c>
      <c r="F15" s="9" t="str">
        <f t="shared" si="2"/>
        <v>N/A</v>
      </c>
      <c r="G15" s="8">
        <v>2.6017603664000002</v>
      </c>
      <c r="H15" s="9" t="str">
        <f t="shared" si="3"/>
        <v>N/A</v>
      </c>
      <c r="I15" s="10">
        <v>84.26</v>
      </c>
      <c r="J15" s="10">
        <v>44.35</v>
      </c>
      <c r="K15" s="9" t="str">
        <f t="shared" si="4"/>
        <v>No</v>
      </c>
    </row>
    <row r="16" spans="1:11" x14ac:dyDescent="0.2">
      <c r="A16" s="81" t="s">
        <v>380</v>
      </c>
      <c r="B16" s="34" t="s">
        <v>217</v>
      </c>
      <c r="C16" s="80">
        <v>3.5158023673000001</v>
      </c>
      <c r="D16" s="9" t="str">
        <f t="shared" si="1"/>
        <v>N/A</v>
      </c>
      <c r="E16" s="8">
        <v>3.6200913792999998</v>
      </c>
      <c r="F16" s="9" t="str">
        <f t="shared" si="2"/>
        <v>N/A</v>
      </c>
      <c r="G16" s="8">
        <v>3.8666334956999999</v>
      </c>
      <c r="H16" s="9" t="str">
        <f t="shared" si="3"/>
        <v>N/A</v>
      </c>
      <c r="I16" s="10">
        <v>2.9660000000000002</v>
      </c>
      <c r="J16" s="10">
        <v>6.81</v>
      </c>
      <c r="K16" s="9" t="str">
        <f t="shared" si="4"/>
        <v>Yes</v>
      </c>
    </row>
    <row r="17" spans="1:11" x14ac:dyDescent="0.2">
      <c r="A17" s="81" t="s">
        <v>381</v>
      </c>
      <c r="B17" s="34" t="s">
        <v>217</v>
      </c>
      <c r="C17" s="80">
        <v>3.6062340079999999</v>
      </c>
      <c r="D17" s="9" t="str">
        <f t="shared" si="1"/>
        <v>N/A</v>
      </c>
      <c r="E17" s="8">
        <v>3.4922285635999999</v>
      </c>
      <c r="F17" s="9" t="str">
        <f t="shared" si="2"/>
        <v>N/A</v>
      </c>
      <c r="G17" s="8">
        <v>3.3125195522999999</v>
      </c>
      <c r="H17" s="9" t="str">
        <f t="shared" si="3"/>
        <v>N/A</v>
      </c>
      <c r="I17" s="10">
        <v>-3.16</v>
      </c>
      <c r="J17" s="10">
        <v>-5.15</v>
      </c>
      <c r="K17" s="9" t="str">
        <f t="shared" si="4"/>
        <v>Yes</v>
      </c>
    </row>
    <row r="18" spans="1:11" x14ac:dyDescent="0.2">
      <c r="A18" s="81" t="s">
        <v>382</v>
      </c>
      <c r="B18" s="34" t="s">
        <v>217</v>
      </c>
      <c r="C18" s="80">
        <v>7.6080159999999996E-4</v>
      </c>
      <c r="D18" s="9" t="str">
        <f t="shared" ref="D18:D33" si="5">IF($B18="N/A","N/A",IF(C18&gt;15,"No",IF(C18&lt;-15,"No","Yes")))</f>
        <v>N/A</v>
      </c>
      <c r="E18" s="8">
        <v>1.4097694999999999E-3</v>
      </c>
      <c r="F18" s="9" t="str">
        <f t="shared" si="2"/>
        <v>N/A</v>
      </c>
      <c r="G18" s="8">
        <v>3.5262973E-3</v>
      </c>
      <c r="H18" s="9" t="str">
        <f t="shared" si="3"/>
        <v>N/A</v>
      </c>
      <c r="I18" s="10">
        <v>85.3</v>
      </c>
      <c r="J18" s="10">
        <v>150.1</v>
      </c>
      <c r="K18" s="9" t="str">
        <f t="shared" si="4"/>
        <v>No</v>
      </c>
    </row>
    <row r="19" spans="1:11" x14ac:dyDescent="0.2">
      <c r="A19" s="81" t="s">
        <v>383</v>
      </c>
      <c r="B19" s="34" t="s">
        <v>217</v>
      </c>
      <c r="C19" s="80">
        <v>21.650441421</v>
      </c>
      <c r="D19" s="9" t="str">
        <f t="shared" si="5"/>
        <v>N/A</v>
      </c>
      <c r="E19" s="8">
        <v>22.393959105</v>
      </c>
      <c r="F19" s="9" t="str">
        <f t="shared" si="2"/>
        <v>N/A</v>
      </c>
      <c r="G19" s="8">
        <v>21.483302982000001</v>
      </c>
      <c r="H19" s="9" t="str">
        <f t="shared" si="3"/>
        <v>N/A</v>
      </c>
      <c r="I19" s="10">
        <v>3.4340000000000002</v>
      </c>
      <c r="J19" s="10">
        <v>-4.07</v>
      </c>
      <c r="K19" s="9" t="str">
        <f t="shared" si="4"/>
        <v>Yes</v>
      </c>
    </row>
    <row r="20" spans="1:11" x14ac:dyDescent="0.2">
      <c r="A20" s="81" t="s">
        <v>385</v>
      </c>
      <c r="B20" s="34" t="s">
        <v>217</v>
      </c>
      <c r="C20" s="80">
        <v>12.656936936999999</v>
      </c>
      <c r="D20" s="9" t="str">
        <f t="shared" si="5"/>
        <v>N/A</v>
      </c>
      <c r="E20" s="8">
        <v>11.939796941000001</v>
      </c>
      <c r="F20" s="9" t="str">
        <f t="shared" si="2"/>
        <v>N/A</v>
      </c>
      <c r="G20" s="8">
        <v>11.830500919</v>
      </c>
      <c r="H20" s="9" t="str">
        <f t="shared" si="3"/>
        <v>N/A</v>
      </c>
      <c r="I20" s="10">
        <v>-5.67</v>
      </c>
      <c r="J20" s="10">
        <v>-0.91500000000000004</v>
      </c>
      <c r="K20" s="9" t="str">
        <f t="shared" si="4"/>
        <v>Yes</v>
      </c>
    </row>
    <row r="21" spans="1:11" x14ac:dyDescent="0.2">
      <c r="A21" s="81" t="s">
        <v>386</v>
      </c>
      <c r="B21" s="34" t="s">
        <v>217</v>
      </c>
      <c r="C21" s="80">
        <v>0.77785043819999999</v>
      </c>
      <c r="D21" s="9" t="str">
        <f t="shared" si="5"/>
        <v>N/A</v>
      </c>
      <c r="E21" s="8">
        <v>0.94775853210000005</v>
      </c>
      <c r="F21" s="9" t="str">
        <f t="shared" si="2"/>
        <v>N/A</v>
      </c>
      <c r="G21" s="8">
        <v>1.1121424003</v>
      </c>
      <c r="H21" s="9" t="str">
        <f t="shared" si="3"/>
        <v>N/A</v>
      </c>
      <c r="I21" s="10">
        <v>21.84</v>
      </c>
      <c r="J21" s="10">
        <v>17.34</v>
      </c>
      <c r="K21" s="9" t="str">
        <f t="shared" si="4"/>
        <v>Yes</v>
      </c>
    </row>
    <row r="22" spans="1:11" x14ac:dyDescent="0.2">
      <c r="A22" s="81" t="s">
        <v>387</v>
      </c>
      <c r="B22" s="34" t="s">
        <v>217</v>
      </c>
      <c r="C22" s="80">
        <v>3.0707334508000002</v>
      </c>
      <c r="D22" s="9" t="str">
        <f t="shared" si="5"/>
        <v>N/A</v>
      </c>
      <c r="E22" s="8">
        <v>2.9769414164999999</v>
      </c>
      <c r="F22" s="9" t="str">
        <f t="shared" si="2"/>
        <v>N/A</v>
      </c>
      <c r="G22" s="8">
        <v>3.0660669589</v>
      </c>
      <c r="H22" s="9" t="str">
        <f t="shared" si="3"/>
        <v>N/A</v>
      </c>
      <c r="I22" s="10">
        <v>-3.05</v>
      </c>
      <c r="J22" s="10">
        <v>2.9940000000000002</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1.1757842399999999E-2</v>
      </c>
      <c r="D26" s="9" t="str">
        <f t="shared" si="5"/>
        <v>N/A</v>
      </c>
      <c r="E26" s="8">
        <v>0.31828005500000001</v>
      </c>
      <c r="F26" s="9" t="str">
        <f t="shared" si="2"/>
        <v>N/A</v>
      </c>
      <c r="G26" s="8">
        <v>0.86691915819999998</v>
      </c>
      <c r="H26" s="9" t="str">
        <f t="shared" si="3"/>
        <v>N/A</v>
      </c>
      <c r="I26" s="10">
        <v>2607</v>
      </c>
      <c r="J26" s="10">
        <v>172.4</v>
      </c>
      <c r="K26" s="9" t="str">
        <f t="shared" si="4"/>
        <v>No</v>
      </c>
    </row>
    <row r="27" spans="1:11" x14ac:dyDescent="0.2">
      <c r="A27" s="81" t="s">
        <v>394</v>
      </c>
      <c r="B27" s="34" t="s">
        <v>217</v>
      </c>
      <c r="C27" s="80">
        <v>0</v>
      </c>
      <c r="D27" s="9" t="str">
        <f t="shared" si="5"/>
        <v>N/A</v>
      </c>
      <c r="E27" s="8">
        <v>0</v>
      </c>
      <c r="F27" s="9" t="str">
        <f t="shared" si="2"/>
        <v>N/A</v>
      </c>
      <c r="G27" s="8">
        <v>6.47027E-5</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0.15489228259999999</v>
      </c>
      <c r="D29" s="9" t="str">
        <f t="shared" si="5"/>
        <v>N/A</v>
      </c>
      <c r="E29" s="8">
        <v>0.1529763841</v>
      </c>
      <c r="F29" s="9" t="str">
        <f t="shared" si="2"/>
        <v>N/A</v>
      </c>
      <c r="G29" s="8">
        <v>0.1497867561</v>
      </c>
      <c r="H29" s="9" t="str">
        <f t="shared" si="3"/>
        <v>N/A</v>
      </c>
      <c r="I29" s="10">
        <v>-1.24</v>
      </c>
      <c r="J29" s="10">
        <v>-2.09</v>
      </c>
      <c r="K29" s="9" t="str">
        <f t="shared" si="4"/>
        <v>Yes</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99.999308361999994</v>
      </c>
      <c r="D31" s="9" t="str">
        <f t="shared" si="5"/>
        <v>N/A</v>
      </c>
      <c r="E31" s="8">
        <v>99.989869330999994</v>
      </c>
      <c r="F31" s="9" t="str">
        <f t="shared" si="2"/>
        <v>N/A</v>
      </c>
      <c r="G31" s="8">
        <v>99.996603108000002</v>
      </c>
      <c r="H31" s="9" t="str">
        <f t="shared" si="3"/>
        <v>N/A</v>
      </c>
      <c r="I31" s="10">
        <v>-8.9999999999999993E-3</v>
      </c>
      <c r="J31" s="10">
        <v>6.7000000000000002E-3</v>
      </c>
      <c r="K31" s="9" t="str">
        <f t="shared" ref="K31:K43" si="6">IF(J31="Div by 0", "N/A", IF(J31="N/A","N/A", IF(J31&gt;30, "No", IF(J31&lt;-30, "No", "Yes"))))</f>
        <v>Yes</v>
      </c>
    </row>
    <row r="32" spans="1:11" x14ac:dyDescent="0.2">
      <c r="A32" s="81" t="s">
        <v>39</v>
      </c>
      <c r="B32" s="34" t="s">
        <v>271</v>
      </c>
      <c r="C32" s="80">
        <v>99.999824810999996</v>
      </c>
      <c r="D32" s="9" t="str">
        <f>IF($B32="N/A","N/A",IF(C32&gt;100,"No",IF(C32&lt;85,"No","Yes")))</f>
        <v>Yes</v>
      </c>
      <c r="E32" s="8">
        <v>99.98988851</v>
      </c>
      <c r="F32" s="9" t="str">
        <f>IF($B32="N/A","N/A",IF(E32&gt;100,"No",IF(E32&lt;85,"No","Yes")))</f>
        <v>Yes</v>
      </c>
      <c r="G32" s="8">
        <v>99.996635186999995</v>
      </c>
      <c r="H32" s="9" t="str">
        <f>IF($B32="N/A","N/A",IF(G32&gt;100,"No",IF(G32&lt;85,"No","Yes")))</f>
        <v>Yes</v>
      </c>
      <c r="I32" s="10">
        <v>-0.01</v>
      </c>
      <c r="J32" s="10">
        <v>6.7000000000000002E-3</v>
      </c>
      <c r="K32" s="9" t="str">
        <f t="shared" si="6"/>
        <v>Yes</v>
      </c>
    </row>
    <row r="33" spans="1:11" x14ac:dyDescent="0.2">
      <c r="A33" s="81" t="s">
        <v>904</v>
      </c>
      <c r="B33" s="34" t="s">
        <v>217</v>
      </c>
      <c r="C33" s="80">
        <v>61.068650021000003</v>
      </c>
      <c r="D33" s="9" t="str">
        <f t="shared" si="5"/>
        <v>N/A</v>
      </c>
      <c r="E33" s="8">
        <v>62.123491927000003</v>
      </c>
      <c r="F33" s="9" t="str">
        <f t="shared" si="2"/>
        <v>N/A</v>
      </c>
      <c r="G33" s="8">
        <v>62.418682115999999</v>
      </c>
      <c r="H33" s="9" t="str">
        <f t="shared" si="3"/>
        <v>N/A</v>
      </c>
      <c r="I33" s="10">
        <v>1.7270000000000001</v>
      </c>
      <c r="J33" s="10">
        <v>0.47520000000000001</v>
      </c>
      <c r="K33" s="9" t="str">
        <f t="shared" si="6"/>
        <v>Yes</v>
      </c>
    </row>
    <row r="34" spans="1:11" x14ac:dyDescent="0.2">
      <c r="A34" s="81" t="s">
        <v>845</v>
      </c>
      <c r="B34" s="34" t="s">
        <v>272</v>
      </c>
      <c r="C34" s="80">
        <v>10.392690444999999</v>
      </c>
      <c r="D34" s="9" t="str">
        <f>IF($B34="N/A","N/A",IF(C34&gt;25,"No",IF(C34&lt;5,"No","Yes")))</f>
        <v>Yes</v>
      </c>
      <c r="E34" s="8">
        <v>9.3328655484999992</v>
      </c>
      <c r="F34" s="9" t="str">
        <f>IF($B34="N/A","N/A",IF(E34&gt;25,"No",IF(E34&lt;5,"No","Yes")))</f>
        <v>Yes</v>
      </c>
      <c r="G34" s="8">
        <v>9.2819826617000007</v>
      </c>
      <c r="H34" s="9" t="str">
        <f>IF($B34="N/A","N/A",IF(G34&gt;25,"No",IF(G34&lt;5,"No","Yes")))</f>
        <v>Yes</v>
      </c>
      <c r="I34" s="10">
        <v>-10.199999999999999</v>
      </c>
      <c r="J34" s="10">
        <v>-0.54500000000000004</v>
      </c>
      <c r="K34" s="9" t="str">
        <f t="shared" si="6"/>
        <v>Yes</v>
      </c>
    </row>
    <row r="35" spans="1:11" x14ac:dyDescent="0.2">
      <c r="A35" s="81" t="s">
        <v>846</v>
      </c>
      <c r="B35" s="34" t="s">
        <v>273</v>
      </c>
      <c r="C35" s="80">
        <v>40.657586090999999</v>
      </c>
      <c r="D35" s="9" t="str">
        <f>IF($B35="N/A","N/A",IF(C35&gt;70,"No",IF(C35&lt;40,"No","Yes")))</f>
        <v>Yes</v>
      </c>
      <c r="E35" s="8">
        <v>40.428842871999997</v>
      </c>
      <c r="F35" s="9" t="str">
        <f>IF($B35="N/A","N/A",IF(E35&gt;70,"No",IF(E35&lt;40,"No","Yes")))</f>
        <v>Yes</v>
      </c>
      <c r="G35" s="8">
        <v>39.957799463999997</v>
      </c>
      <c r="H35" s="9" t="str">
        <f>IF($B35="N/A","N/A",IF(G35&gt;70,"No",IF(G35&lt;40,"No","Yes")))</f>
        <v>No</v>
      </c>
      <c r="I35" s="10">
        <v>-0.56299999999999994</v>
      </c>
      <c r="J35" s="10">
        <v>-1.17</v>
      </c>
      <c r="K35" s="9" t="str">
        <f t="shared" si="6"/>
        <v>Yes</v>
      </c>
    </row>
    <row r="36" spans="1:11" x14ac:dyDescent="0.2">
      <c r="A36" s="81" t="s">
        <v>847</v>
      </c>
      <c r="B36" s="34" t="s">
        <v>274</v>
      </c>
      <c r="C36" s="80">
        <v>48.945781101000001</v>
      </c>
      <c r="D36" s="9" t="str">
        <f>IF($B36="N/A","N/A",IF(C36&gt;55,"No",IF(C36&lt;20,"No","Yes")))</f>
        <v>Yes</v>
      </c>
      <c r="E36" s="8">
        <v>50.237701383999998</v>
      </c>
      <c r="F36" s="9" t="str">
        <f>IF($B36="N/A","N/A",IF(E36&gt;55,"No",IF(E36&lt;20,"No","Yes")))</f>
        <v>Yes</v>
      </c>
      <c r="G36" s="8">
        <v>50.759959055000003</v>
      </c>
      <c r="H36" s="9" t="str">
        <f>IF($B36="N/A","N/A",IF(G36&gt;55,"No",IF(G36&lt;20,"No","Yes")))</f>
        <v>Yes</v>
      </c>
      <c r="I36" s="10">
        <v>2.6389999999999998</v>
      </c>
      <c r="J36" s="10">
        <v>1.04</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94.753201159</v>
      </c>
      <c r="D44" s="9" t="str">
        <f t="shared" si="7"/>
        <v>N/A</v>
      </c>
      <c r="E44" s="8">
        <v>96.075922973000004</v>
      </c>
      <c r="F44" s="9" t="str">
        <f t="shared" si="8"/>
        <v>N/A</v>
      </c>
      <c r="G44" s="8">
        <v>95.817876127000005</v>
      </c>
      <c r="H44" s="9" t="str">
        <f t="shared" si="9"/>
        <v>N/A</v>
      </c>
      <c r="I44" s="10">
        <v>1.3959999999999999</v>
      </c>
      <c r="J44" s="10">
        <v>-0.26900000000000002</v>
      </c>
      <c r="K44" s="9" t="str">
        <f>IF(J44="Div by 0", "N/A", IF(J44="N/A","N/A", IF(J44&gt;30, "No", IF(J44&lt;-30, "No", "Yes"))))</f>
        <v>Yes</v>
      </c>
    </row>
    <row r="45" spans="1:11" x14ac:dyDescent="0.2">
      <c r="A45" s="81" t="s">
        <v>908</v>
      </c>
      <c r="B45" s="34" t="s">
        <v>217</v>
      </c>
      <c r="C45" s="80">
        <v>3.7850223762000001</v>
      </c>
      <c r="D45" s="9" t="str">
        <f t="shared" si="7"/>
        <v>N/A</v>
      </c>
      <c r="E45" s="8">
        <v>3.9146020646999999</v>
      </c>
      <c r="F45" s="9" t="str">
        <f t="shared" si="8"/>
        <v>N/A</v>
      </c>
      <c r="G45" s="8">
        <v>4.1684068997999999</v>
      </c>
      <c r="H45" s="9" t="str">
        <f t="shared" si="9"/>
        <v>N/A</v>
      </c>
      <c r="I45" s="10">
        <v>3.423</v>
      </c>
      <c r="J45" s="10">
        <v>6.484</v>
      </c>
      <c r="K45" s="9" t="str">
        <f>IF(J45="Div by 0", "N/A", IF(J45="N/A","N/A", IF(J45&gt;30, "No", IF(J45&lt;-30, "No", "Yes"))))</f>
        <v>Yes</v>
      </c>
    </row>
    <row r="46" spans="1:11" x14ac:dyDescent="0.2">
      <c r="A46" s="81" t="s">
        <v>931</v>
      </c>
      <c r="B46" s="34" t="s">
        <v>217</v>
      </c>
      <c r="C46" s="80">
        <v>7.6080159999999996E-4</v>
      </c>
      <c r="D46" s="9" t="str">
        <f t="shared" si="7"/>
        <v>N/A</v>
      </c>
      <c r="E46" s="8">
        <v>1.4097694999999999E-3</v>
      </c>
      <c r="F46" s="9" t="str">
        <f t="shared" si="8"/>
        <v>N/A</v>
      </c>
      <c r="G46" s="8">
        <v>3.5262973E-3</v>
      </c>
      <c r="H46" s="9" t="str">
        <f t="shared" si="9"/>
        <v>N/A</v>
      </c>
      <c r="I46" s="10">
        <v>85.3</v>
      </c>
      <c r="J46" s="10">
        <v>150.1</v>
      </c>
      <c r="K46" s="9" t="str">
        <f>IF(J46="Div by 0", "N/A", IF(J46="N/A","N/A", IF(J46&gt;30, "No", IF(J46&lt;-30, "No", "Yes"))))</f>
        <v>No</v>
      </c>
    </row>
    <row r="47" spans="1:11" x14ac:dyDescent="0.2">
      <c r="A47" s="81" t="s">
        <v>919</v>
      </c>
      <c r="B47" s="34" t="s">
        <v>217</v>
      </c>
      <c r="C47" s="80">
        <v>1.4617764647</v>
      </c>
      <c r="D47" s="9" t="str">
        <f t="shared" si="7"/>
        <v>N/A</v>
      </c>
      <c r="E47" s="8">
        <v>9.4749624999999997E-3</v>
      </c>
      <c r="F47" s="9" t="str">
        <f t="shared" si="8"/>
        <v>N/A</v>
      </c>
      <c r="G47" s="8">
        <v>1.3716972900000001E-2</v>
      </c>
      <c r="H47" s="9" t="str">
        <f t="shared" si="9"/>
        <v>N/A</v>
      </c>
      <c r="I47" s="10">
        <v>-99.4</v>
      </c>
      <c r="J47" s="10">
        <v>44.77</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924445</v>
      </c>
      <c r="F6" s="9" t="str">
        <f t="shared" ref="F6:F15" si="1">IF($B6="N/A","N/A",IF(E6&lt;0,"No","Yes"))</f>
        <v>N/A</v>
      </c>
      <c r="G6" s="79">
        <v>0</v>
      </c>
      <c r="H6" s="9" t="str">
        <f t="shared" ref="H6:H15" si="2">IF($B6="N/A","N/A",IF(G6&lt;0,"No","Yes"))</f>
        <v>N/A</v>
      </c>
      <c r="I6" s="10" t="s">
        <v>217</v>
      </c>
      <c r="J6" s="10">
        <v>-100</v>
      </c>
      <c r="K6" s="9" t="str">
        <f t="shared" ref="K6:K15" si="3">IF(J6="Div by 0", "N/A", IF(J6="N/A","N/A", IF(J6&gt;30, "No", IF(J6&lt;-30, "No", "Yes"))))</f>
        <v>No</v>
      </c>
    </row>
    <row r="7" spans="1:11" x14ac:dyDescent="0.2">
      <c r="A7" s="78" t="s">
        <v>445</v>
      </c>
      <c r="B7" s="5" t="s">
        <v>217</v>
      </c>
      <c r="C7" s="80" t="s">
        <v>217</v>
      </c>
      <c r="D7" s="9" t="str">
        <f t="shared" si="0"/>
        <v>N/A</v>
      </c>
      <c r="E7" s="80">
        <v>3.2884595599999997E-2</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v>16.080567258999999</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v>74.441962474999997</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v>9.2616651072000007</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v>96.066829287000004</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v>2.1526429400000002E-2</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v>0</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v>2.15266855E-2</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v>76.511961231000001</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v>2.7692291099999999E-2</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v>0.69555246660000003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v>1.1899031E-3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v>15.234221614000001</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v>0</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v>4.0924013867999998</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v>0</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v>5.4194679000000003E-2</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v>7.5721109999999996E-4</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v>0</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v>5.408651E-4</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v>1.08173E-4</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v>0</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v>0</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v>3.3813801794999998</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v>0</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v>0</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v>0</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v>0</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99.836009713999999</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v>99.824324356000005</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v>50.106237858</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v>99.993617791999995</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v>100</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v>99.994807633999997</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v>95.247007202999995</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v>4.7529927974000001</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v>0</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4717920</v>
      </c>
      <c r="D7" s="31" t="str">
        <f>IF($B7="N/A","N/A",IF(C7&gt;15,"No",IF(C7&lt;-15,"No","Yes")))</f>
        <v>N/A</v>
      </c>
      <c r="E7" s="30">
        <v>5254842</v>
      </c>
      <c r="F7" s="31" t="str">
        <f>IF($B7="N/A","N/A",IF(E7&gt;15,"No",IF(E7&lt;-15,"No","Yes")))</f>
        <v>N/A</v>
      </c>
      <c r="G7" s="30">
        <v>5693918</v>
      </c>
      <c r="H7" s="31" t="str">
        <f>IF($B7="N/A","N/A",IF(G7&gt;15,"No",IF(G7&lt;-15,"No","Yes")))</f>
        <v>N/A</v>
      </c>
      <c r="I7" s="32">
        <v>11.38</v>
      </c>
      <c r="J7" s="32">
        <v>8.3559999999999999</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99.998173489999999</v>
      </c>
      <c r="H8" s="31" t="str">
        <f>IF($B8="N/A","N/A",IF(G8&gt;15,"No",IF(G8&lt;-15,"No","Yes")))</f>
        <v>N/A</v>
      </c>
      <c r="I8" s="32" t="s">
        <v>217</v>
      </c>
      <c r="J8" s="32" t="s">
        <v>217</v>
      </c>
      <c r="K8" s="31" t="str">
        <f t="shared" si="0"/>
        <v>N/A</v>
      </c>
    </row>
    <row r="9" spans="1:11" x14ac:dyDescent="0.2">
      <c r="A9" s="3" t="s">
        <v>119</v>
      </c>
      <c r="B9" s="34" t="s">
        <v>217</v>
      </c>
      <c r="C9" s="9">
        <v>4.2391600000000003E-5</v>
      </c>
      <c r="D9" s="9" t="str">
        <f>IF($B9="N/A","N/A",IF(C9&gt;15,"No",IF(C9&lt;-15,"No","Yes")))</f>
        <v>N/A</v>
      </c>
      <c r="E9" s="9">
        <v>0</v>
      </c>
      <c r="F9" s="9" t="str">
        <f>IF($B9="N/A","N/A",IF(E9&gt;15,"No",IF(E9&lt;-15,"No","Yes")))</f>
        <v>N/A</v>
      </c>
      <c r="G9" s="9">
        <v>1.8265103E-3</v>
      </c>
      <c r="H9" s="9" t="str">
        <f>IF($B9="N/A","N/A",IF(G9&gt;15,"No",IF(G9&lt;-15,"No","Yes")))</f>
        <v>N/A</v>
      </c>
      <c r="I9" s="10">
        <v>-100</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4717918</v>
      </c>
      <c r="D14" s="9" t="str">
        <f>IF($B14="N/A","N/A",IF(C14&gt;15,"No",IF(C14&lt;-15,"No","Yes")))</f>
        <v>N/A</v>
      </c>
      <c r="E14" s="35">
        <v>5254842</v>
      </c>
      <c r="F14" s="9" t="str">
        <f>IF($B14="N/A","N/A",IF(E14&gt;15,"No",IF(E14&lt;-15,"No","Yes")))</f>
        <v>N/A</v>
      </c>
      <c r="G14" s="35">
        <v>5693814</v>
      </c>
      <c r="H14" s="9" t="str">
        <f>IF($B14="N/A","N/A",IF(G14&gt;15,"No",IF(G14&lt;-15,"No","Yes")))</f>
        <v>N/A</v>
      </c>
      <c r="I14" s="10">
        <v>11.38</v>
      </c>
      <c r="J14" s="10">
        <v>8.3539999999999992</v>
      </c>
      <c r="K14" s="9" t="str">
        <f t="shared" si="0"/>
        <v>Yes</v>
      </c>
    </row>
    <row r="15" spans="1:11" ht="14.25" customHeight="1" x14ac:dyDescent="0.2">
      <c r="A15" s="3" t="s">
        <v>444</v>
      </c>
      <c r="B15" s="34" t="s">
        <v>217</v>
      </c>
      <c r="C15" s="9">
        <v>3.6167224611000002</v>
      </c>
      <c r="D15" s="9" t="str">
        <f>IF($B15="N/A","N/A",IF(C15&gt;15,"No",IF(C15&lt;-15,"No","Yes")))</f>
        <v>N/A</v>
      </c>
      <c r="E15" s="9">
        <v>1.6480038799999999E-2</v>
      </c>
      <c r="F15" s="9" t="str">
        <f>IF($B15="N/A","N/A",IF(E15&gt;15,"No",IF(E15&lt;-15,"No","Yes")))</f>
        <v>N/A</v>
      </c>
      <c r="G15" s="9">
        <v>2.3857119323</v>
      </c>
      <c r="H15" s="9" t="str">
        <f>IF($B15="N/A","N/A",IF(G15&gt;15,"No",IF(G15&lt;-15,"No","Yes")))</f>
        <v>N/A</v>
      </c>
      <c r="I15" s="10">
        <v>-99.5</v>
      </c>
      <c r="J15" s="10">
        <v>14376</v>
      </c>
      <c r="K15" s="9" t="str">
        <f t="shared" si="0"/>
        <v>No</v>
      </c>
    </row>
    <row r="16" spans="1:11" ht="12.75" customHeight="1" x14ac:dyDescent="0.2">
      <c r="A16" s="3" t="s">
        <v>856</v>
      </c>
      <c r="B16" s="34" t="s">
        <v>217</v>
      </c>
      <c r="C16" s="36">
        <v>113.84271599</v>
      </c>
      <c r="D16" s="9" t="str">
        <f>IF($B16="N/A","N/A",IF(C16&gt;15,"No",IF(C16&lt;-15,"No","Yes")))</f>
        <v>N/A</v>
      </c>
      <c r="E16" s="36">
        <v>255.47113164000001</v>
      </c>
      <c r="F16" s="9" t="str">
        <f>IF($B16="N/A","N/A",IF(E16&gt;15,"No",IF(E16&lt;-15,"No","Yes")))</f>
        <v>N/A</v>
      </c>
      <c r="G16" s="36">
        <v>58.567101989000001</v>
      </c>
      <c r="H16" s="9" t="str">
        <f>IF($B16="N/A","N/A",IF(G16&gt;15,"No",IF(G16&lt;-15,"No","Yes")))</f>
        <v>N/A</v>
      </c>
      <c r="I16" s="10">
        <v>124.4</v>
      </c>
      <c r="J16" s="10">
        <v>-77.099999999999994</v>
      </c>
      <c r="K16" s="9" t="str">
        <f t="shared" si="0"/>
        <v>No</v>
      </c>
    </row>
    <row r="17" spans="1:11" x14ac:dyDescent="0.2">
      <c r="A17" s="3" t="s">
        <v>131</v>
      </c>
      <c r="B17" s="34" t="s">
        <v>217</v>
      </c>
      <c r="C17" s="35">
        <v>1406</v>
      </c>
      <c r="D17" s="9" t="str">
        <f>IF($B17="N/A","N/A",IF(C17&gt;15,"No",IF(C17&lt;-15,"No","Yes")))</f>
        <v>N/A</v>
      </c>
      <c r="E17" s="35">
        <v>2673</v>
      </c>
      <c r="F17" s="9" t="str">
        <f>IF($B17="N/A","N/A",IF(E17&gt;15,"No",IF(E17&lt;-15,"No","Yes")))</f>
        <v>N/A</v>
      </c>
      <c r="G17" s="35">
        <v>20352</v>
      </c>
      <c r="H17" s="9" t="str">
        <f>IF($B17="N/A","N/A",IF(G17&gt;15,"No",IF(G17&lt;-15,"No","Yes")))</f>
        <v>N/A</v>
      </c>
      <c r="I17" s="10">
        <v>90.11</v>
      </c>
      <c r="J17" s="10">
        <v>661.4</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0.35743401990000001</v>
      </c>
      <c r="H18" s="9" t="str">
        <f>IF($B18="N/A","N/A",IF(G18&gt;15,"No",IF(G18&lt;-15,"No","Yes")))</f>
        <v>N/A</v>
      </c>
      <c r="I18" s="10" t="s">
        <v>217</v>
      </c>
      <c r="J18" s="10" t="s">
        <v>217</v>
      </c>
      <c r="K18" s="9" t="str">
        <f t="shared" si="0"/>
        <v>N/A</v>
      </c>
    </row>
    <row r="19" spans="1:11" ht="27.75" customHeight="1" x14ac:dyDescent="0.2">
      <c r="A19" s="3" t="s">
        <v>835</v>
      </c>
      <c r="B19" s="34" t="s">
        <v>217</v>
      </c>
      <c r="C19" s="36">
        <v>55.344950212999997</v>
      </c>
      <c r="D19" s="9" t="str">
        <f>IF($B19="N/A","N/A",IF(C19&gt;60,"No",IF(C19&lt;15,"No","Yes")))</f>
        <v>N/A</v>
      </c>
      <c r="E19" s="36">
        <v>54.301159746000003</v>
      </c>
      <c r="F19" s="9" t="str">
        <f>IF($B19="N/A","N/A",IF(E19&gt;60,"No",IF(E19&lt;15,"No","Yes")))</f>
        <v>N/A</v>
      </c>
      <c r="G19" s="36">
        <v>61.041814072000001</v>
      </c>
      <c r="H19" s="9" t="str">
        <f>IF($B19="N/A","N/A",IF(G19&gt;60,"No",IF(G19&lt;15,"No","Yes")))</f>
        <v>N/A</v>
      </c>
      <c r="I19" s="10">
        <v>-1.89</v>
      </c>
      <c r="J19" s="10">
        <v>12.41</v>
      </c>
      <c r="K19" s="9" t="str">
        <f t="shared" si="0"/>
        <v>Yes</v>
      </c>
    </row>
    <row r="20" spans="1:11" x14ac:dyDescent="0.2">
      <c r="A20" s="3" t="s">
        <v>27</v>
      </c>
      <c r="B20" s="34" t="s">
        <v>221</v>
      </c>
      <c r="C20" s="35">
        <v>28</v>
      </c>
      <c r="D20" s="9" t="str">
        <f>IF($B20="N/A","N/A",IF(C20="N/A","N/A",IF(C20=0,"Yes","No")))</f>
        <v>No</v>
      </c>
      <c r="E20" s="35">
        <v>33</v>
      </c>
      <c r="F20" s="9" t="str">
        <f>IF($B20="N/A","N/A",IF(E20="N/A","N/A",IF(E20=0,"Yes","No")))</f>
        <v>No</v>
      </c>
      <c r="G20" s="35">
        <v>22</v>
      </c>
      <c r="H20" s="9" t="str">
        <f>IF($B20="N/A","N/A",IF(G20=0,"Yes","No"))</f>
        <v>No</v>
      </c>
      <c r="I20" s="10">
        <v>17.86</v>
      </c>
      <c r="J20" s="10">
        <v>-33.299999999999997</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4717918</v>
      </c>
      <c r="D6" s="9" t="str">
        <f>IF($B6="N/A","N/A",IF(C6&gt;15,"No",IF(C6&lt;-15,"No","Yes")))</f>
        <v>N/A</v>
      </c>
      <c r="E6" s="35">
        <v>5254842</v>
      </c>
      <c r="F6" s="9" t="str">
        <f>IF($B6="N/A","N/A",IF(E6&gt;15,"No",IF(E6&lt;-15,"No","Yes")))</f>
        <v>N/A</v>
      </c>
      <c r="G6" s="35">
        <v>5693814</v>
      </c>
      <c r="H6" s="9" t="str">
        <f>IF($B6="N/A","N/A",IF(G6&gt;15,"No",IF(G6&lt;-15,"No","Yes")))</f>
        <v>N/A</v>
      </c>
      <c r="I6" s="10">
        <v>11.38</v>
      </c>
      <c r="J6" s="10">
        <v>8.3539999999999992</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71.919613269999999</v>
      </c>
      <c r="D9" s="9" t="str">
        <f>IF($B9="N/A","N/A",IF(C9&gt;60,"No",IF(C9&lt;15,"No","Yes")))</f>
        <v>No</v>
      </c>
      <c r="E9" s="36">
        <v>70.104311413999994</v>
      </c>
      <c r="F9" s="9" t="str">
        <f>IF($B9="N/A","N/A",IF(E9&gt;60,"No",IF(E9&lt;15,"No","Yes")))</f>
        <v>No</v>
      </c>
      <c r="G9" s="36">
        <v>62.416723482999998</v>
      </c>
      <c r="H9" s="9" t="str">
        <f>IF($B9="N/A","N/A",IF(G9&gt;60,"No",IF(G9&lt;15,"No","Yes")))</f>
        <v>No</v>
      </c>
      <c r="I9" s="10">
        <v>-2.52</v>
      </c>
      <c r="J9" s="10">
        <v>-11</v>
      </c>
      <c r="K9" s="9" t="str">
        <f t="shared" si="0"/>
        <v>Yes</v>
      </c>
    </row>
    <row r="10" spans="1:11" x14ac:dyDescent="0.2">
      <c r="A10" s="3" t="s">
        <v>14</v>
      </c>
      <c r="B10" s="34" t="s">
        <v>276</v>
      </c>
      <c r="C10" s="9">
        <v>1.1325546565</v>
      </c>
      <c r="D10" s="9" t="str">
        <f>IF($B10="N/A","N/A",IF(C10&gt;15,"No",IF(C10&lt;=0,"No","Yes")))</f>
        <v>Yes</v>
      </c>
      <c r="E10" s="9">
        <v>1.1219937726</v>
      </c>
      <c r="F10" s="9" t="str">
        <f>IF($B10="N/A","N/A",IF(E10&gt;15,"No",IF(E10&lt;=0,"No","Yes")))</f>
        <v>Yes</v>
      </c>
      <c r="G10" s="9">
        <v>1.1177042313000001</v>
      </c>
      <c r="H10" s="9" t="str">
        <f>IF($B10="N/A","N/A",IF(G10&gt;15,"No",IF(G10&lt;=0,"No","Yes")))</f>
        <v>Yes</v>
      </c>
      <c r="I10" s="10">
        <v>-0.93200000000000005</v>
      </c>
      <c r="J10" s="10">
        <v>-0.38200000000000001</v>
      </c>
      <c r="K10" s="9" t="str">
        <f t="shared" si="0"/>
        <v>Yes</v>
      </c>
    </row>
    <row r="11" spans="1:11" x14ac:dyDescent="0.2">
      <c r="A11" s="3" t="s">
        <v>871</v>
      </c>
      <c r="B11" s="34" t="s">
        <v>217</v>
      </c>
      <c r="C11" s="36">
        <v>92.032002695000003</v>
      </c>
      <c r="D11" s="9" t="str">
        <f>IF($B11="N/A","N/A",IF(C11&gt;15,"No",IF(C11&lt;-15,"No","Yes")))</f>
        <v>N/A</v>
      </c>
      <c r="E11" s="36">
        <v>84.576502314999999</v>
      </c>
      <c r="F11" s="9" t="str">
        <f>IF($B11="N/A","N/A",IF(E11&gt;15,"No",IF(E11&lt;-15,"No","Yes")))</f>
        <v>N/A</v>
      </c>
      <c r="G11" s="36">
        <v>79.394060339000006</v>
      </c>
      <c r="H11" s="9" t="str">
        <f>IF($B11="N/A","N/A",IF(G11&gt;15,"No",IF(G11&lt;-15,"No","Yes")))</f>
        <v>N/A</v>
      </c>
      <c r="I11" s="10">
        <v>-8.1</v>
      </c>
      <c r="J11" s="10">
        <v>-6.13</v>
      </c>
      <c r="K11" s="9" t="str">
        <f t="shared" si="0"/>
        <v>Yes</v>
      </c>
    </row>
    <row r="12" spans="1:11" x14ac:dyDescent="0.2">
      <c r="A12" s="3" t="s">
        <v>932</v>
      </c>
      <c r="B12" s="34" t="s">
        <v>217</v>
      </c>
      <c r="C12" s="9">
        <v>1.7690430397000001</v>
      </c>
      <c r="D12" s="9" t="str">
        <f>IF($B12="N/A","N/A",IF(C12&gt;15,"No",IF(C12&lt;-15,"No","Yes")))</f>
        <v>N/A</v>
      </c>
      <c r="E12" s="9">
        <v>1.8629865560000001</v>
      </c>
      <c r="F12" s="9" t="str">
        <f>IF($B12="N/A","N/A",IF(E12&gt;15,"No",IF(E12&lt;-15,"No","Yes")))</f>
        <v>N/A</v>
      </c>
      <c r="G12" s="9">
        <v>1.9572118091999999</v>
      </c>
      <c r="H12" s="9" t="str">
        <f>IF($B12="N/A","N/A",IF(G12&gt;15,"No",IF(G12&lt;-15,"No","Yes")))</f>
        <v>N/A</v>
      </c>
      <c r="I12" s="10">
        <v>5.31</v>
      </c>
      <c r="J12" s="10">
        <v>5.0579999999999998</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99.997172370000001</v>
      </c>
      <c r="H13" s="9" t="str">
        <f>IF($B13="N/A","N/A",IF(G13&gt;99,"No",IF(G13&lt;95,"No","Yes")))</f>
        <v>No</v>
      </c>
      <c r="I13" s="10">
        <v>0</v>
      </c>
      <c r="J13" s="10">
        <v>-3.0000000000000001E-3</v>
      </c>
      <c r="K13" s="9" t="str">
        <f t="shared" si="0"/>
        <v>Yes</v>
      </c>
    </row>
    <row r="14" spans="1:11" x14ac:dyDescent="0.2">
      <c r="A14" s="3" t="s">
        <v>52</v>
      </c>
      <c r="B14" s="34" t="s">
        <v>278</v>
      </c>
      <c r="C14" s="9">
        <v>0</v>
      </c>
      <c r="D14" s="9" t="str">
        <f>IF($B14="N/A","N/A",IF(C14&gt;6,"No",IF(C14&lt;=0,"No","Yes")))</f>
        <v>No</v>
      </c>
      <c r="E14" s="9">
        <v>0</v>
      </c>
      <c r="F14" s="9" t="str">
        <f>IF($B14="N/A","N/A",IF(E14&gt;6,"No",IF(E14&lt;=0,"No","Yes")))</f>
        <v>No</v>
      </c>
      <c r="G14" s="9">
        <v>3.3369550000000002E-4</v>
      </c>
      <c r="H14" s="9" t="str">
        <f>IF($B14="N/A","N/A",IF(G14&gt;6,"No",IF(G14&lt;=0,"No","Yes")))</f>
        <v>Yes</v>
      </c>
      <c r="I14" s="10" t="s">
        <v>1743</v>
      </c>
      <c r="J14" s="10" t="s">
        <v>1743</v>
      </c>
      <c r="K14" s="9" t="str">
        <f t="shared" si="0"/>
        <v>N/A</v>
      </c>
    </row>
    <row r="15" spans="1:11" x14ac:dyDescent="0.2">
      <c r="A15" s="3" t="s">
        <v>168</v>
      </c>
      <c r="B15" s="34" t="s">
        <v>217</v>
      </c>
      <c r="C15" s="9">
        <v>99.976324301999995</v>
      </c>
      <c r="D15" s="9" t="str">
        <f>IF($B15="N/A","N/A",IF(C15&gt;15,"No",IF(C15&lt;-15,"No","Yes")))</f>
        <v>N/A</v>
      </c>
      <c r="E15" s="9">
        <v>99.991683859999995</v>
      </c>
      <c r="F15" s="9" t="str">
        <f>IF($B15="N/A","N/A",IF(E15&gt;15,"No",IF(E15&lt;-15,"No","Yes")))</f>
        <v>N/A</v>
      </c>
      <c r="G15" s="9">
        <v>100</v>
      </c>
      <c r="H15" s="9" t="str">
        <f>IF($B15="N/A","N/A",IF(G15&gt;15,"No",IF(G15&lt;-15,"No","Yes")))</f>
        <v>N/A</v>
      </c>
      <c r="I15" s="10">
        <v>1.54E-2</v>
      </c>
      <c r="J15" s="10">
        <v>8.3000000000000001E-3</v>
      </c>
      <c r="K15" s="9" t="str">
        <f t="shared" si="0"/>
        <v>Yes</v>
      </c>
    </row>
    <row r="16" spans="1:11" x14ac:dyDescent="0.2">
      <c r="A16" s="3" t="s">
        <v>169</v>
      </c>
      <c r="B16" s="34"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4" t="s">
        <v>279</v>
      </c>
      <c r="C17" s="9">
        <v>99.220016117</v>
      </c>
      <c r="D17" s="9" t="str">
        <f>IF($B17="N/A","N/A",IF(C17&gt;98,"Yes","No"))</f>
        <v>Yes</v>
      </c>
      <c r="E17" s="9">
        <v>99.676032124000002</v>
      </c>
      <c r="F17" s="9" t="str">
        <f>IF($B17="N/A","N/A",IF(E17&gt;98,"Yes","No"))</f>
        <v>Yes</v>
      </c>
      <c r="G17" s="9">
        <v>99.581762358999995</v>
      </c>
      <c r="H17" s="9" t="str">
        <f>IF($B17="N/A","N/A",IF(G17&gt;98,"Yes","No"))</f>
        <v>Yes</v>
      </c>
      <c r="I17" s="10">
        <v>0.45960000000000001</v>
      </c>
      <c r="J17" s="10">
        <v>-9.5000000000000001E-2</v>
      </c>
      <c r="K17" s="9" t="str">
        <f t="shared" si="0"/>
        <v>Yes</v>
      </c>
    </row>
    <row r="18" spans="1:11" x14ac:dyDescent="0.2">
      <c r="A18" s="3" t="s">
        <v>53</v>
      </c>
      <c r="B18" s="34" t="s">
        <v>279</v>
      </c>
      <c r="C18" s="9">
        <v>99.998601077999993</v>
      </c>
      <c r="D18" s="9" t="str">
        <f>IF($B18="N/A","N/A",IF(C18&gt;98,"Yes","No"))</f>
        <v>Yes</v>
      </c>
      <c r="E18" s="9">
        <v>99.998325354000002</v>
      </c>
      <c r="F18" s="9" t="str">
        <f>IF($B18="N/A","N/A",IF(E18&gt;98,"Yes","No"))</f>
        <v>Yes</v>
      </c>
      <c r="G18" s="9">
        <v>99.995890160000002</v>
      </c>
      <c r="H18" s="9" t="str">
        <f>IF($B18="N/A","N/A",IF(G18&gt;98,"Yes","No"))</f>
        <v>Yes</v>
      </c>
      <c r="I18" s="10">
        <v>0</v>
      </c>
      <c r="J18" s="10">
        <v>-2E-3</v>
      </c>
      <c r="K18" s="9" t="str">
        <f t="shared" si="0"/>
        <v>Yes</v>
      </c>
    </row>
    <row r="19" spans="1:11" ht="12.75" customHeight="1" x14ac:dyDescent="0.2">
      <c r="A19" s="3" t="s">
        <v>678</v>
      </c>
      <c r="B19" s="34" t="s">
        <v>227</v>
      </c>
      <c r="C19" s="9">
        <v>99.711376924999996</v>
      </c>
      <c r="D19" s="9" t="str">
        <f>IF($B19="N/A","N/A",IF(C19&gt;100,"No",IF(C19&lt;98,"No","Yes")))</f>
        <v>Yes</v>
      </c>
      <c r="E19" s="9">
        <v>99.721970708000001</v>
      </c>
      <c r="F19" s="9" t="str">
        <f>IF($B19="N/A","N/A",IF(E19&gt;100,"No",IF(E19&lt;98,"No","Yes")))</f>
        <v>Yes</v>
      </c>
      <c r="G19" s="9">
        <v>99.665900571999998</v>
      </c>
      <c r="H19" s="9" t="str">
        <f>IF($B19="N/A","N/A",IF(G19&gt;100,"No",IF(G19&lt;98,"No","Yes")))</f>
        <v>Yes</v>
      </c>
      <c r="I19" s="10">
        <v>1.06E-2</v>
      </c>
      <c r="J19" s="10">
        <v>-5.6000000000000001E-2</v>
      </c>
      <c r="K19" s="9" t="str">
        <f>IF(J19="Div by 0", "N/A", IF(J19="N/A","N/A", IF(J19&gt;30, "No", IF(J19&lt;-30, "No", "Yes"))))</f>
        <v>Yes</v>
      </c>
    </row>
    <row r="20" spans="1:11" x14ac:dyDescent="0.2">
      <c r="A20" s="3" t="s">
        <v>679</v>
      </c>
      <c r="B20" s="34" t="s">
        <v>227</v>
      </c>
      <c r="C20" s="9">
        <v>99.997520093000006</v>
      </c>
      <c r="D20" s="9" t="str">
        <f>IF($B20="N/A","N/A",IF(C20&gt;100,"No",IF(C20&lt;98,"No","Yes")))</f>
        <v>Yes</v>
      </c>
      <c r="E20" s="9">
        <v>99.998667894999997</v>
      </c>
      <c r="F20" s="9" t="str">
        <f>IF($B20="N/A","N/A",IF(E20&gt;100,"No",IF(E20&lt;98,"No","Yes")))</f>
        <v>Yes</v>
      </c>
      <c r="G20" s="9">
        <v>99.998858409999997</v>
      </c>
      <c r="H20" s="9" t="str">
        <f>IF($B20="N/A","N/A",IF(G20&gt;100,"No",IF(G20&lt;98,"No","Yes")))</f>
        <v>Yes</v>
      </c>
      <c r="I20" s="10">
        <v>1.1000000000000001E-3</v>
      </c>
      <c r="J20" s="10">
        <v>2.0000000000000001E-4</v>
      </c>
      <c r="K20" s="9" t="str">
        <f>IF(J20="Div by 0", "N/A", IF(J20="N/A","N/A", IF(J20&gt;30, "No", IF(J20&lt;-30, "No", "Yes"))))</f>
        <v>Yes</v>
      </c>
    </row>
    <row r="21" spans="1:11" x14ac:dyDescent="0.2">
      <c r="A21" s="3" t="s">
        <v>680</v>
      </c>
      <c r="B21" s="34" t="s">
        <v>227</v>
      </c>
      <c r="C21" s="9">
        <v>99.997520093000006</v>
      </c>
      <c r="D21" s="9" t="str">
        <f>IF($B21="N/A","N/A",IF(C21&gt;100,"No",IF(C21&lt;98,"No","Yes")))</f>
        <v>Yes</v>
      </c>
      <c r="E21" s="9">
        <v>99.998667894999997</v>
      </c>
      <c r="F21" s="9" t="str">
        <f>IF($B21="N/A","N/A",IF(E21&gt;100,"No",IF(E21&lt;98,"No","Yes")))</f>
        <v>Yes</v>
      </c>
      <c r="G21" s="9">
        <v>99.998858409999997</v>
      </c>
      <c r="H21" s="9" t="str">
        <f>IF($B21="N/A","N/A",IF(G21&gt;100,"No",IF(G21&lt;98,"No","Yes")))</f>
        <v>Yes</v>
      </c>
      <c r="I21" s="10">
        <v>1.1000000000000001E-3</v>
      </c>
      <c r="J21" s="10">
        <v>2.0000000000000001E-4</v>
      </c>
      <c r="K21" s="9" t="str">
        <f>IF(J21="Div by 0", "N/A", IF(J21="N/A","N/A", IF(J21&gt;30, "No", IF(J21&lt;-30, "No", "Yes"))))</f>
        <v>Yes</v>
      </c>
    </row>
    <row r="22" spans="1:11" ht="13.5" customHeight="1" x14ac:dyDescent="0.2">
      <c r="A22" s="3" t="s">
        <v>1724</v>
      </c>
      <c r="B22" s="34" t="s">
        <v>217</v>
      </c>
      <c r="C22" s="9">
        <v>64.96797952</v>
      </c>
      <c r="D22" s="9" t="str">
        <f>IF($B22="N/A","N/A",IF(C22&gt;15,"No",IF(C22&lt;-15,"No","Yes")))</f>
        <v>N/A</v>
      </c>
      <c r="E22" s="9">
        <v>62.366194835000002</v>
      </c>
      <c r="F22" s="9" t="str">
        <f>IF($B22="N/A","N/A",IF(E22&gt;15,"No",IF(E22&lt;-15,"No","Yes")))</f>
        <v>N/A</v>
      </c>
      <c r="G22" s="9">
        <v>62.611862627999997</v>
      </c>
      <c r="H22" s="9" t="str">
        <f>IF($B22="N/A","N/A",IF(G22&gt;15,"No",IF(G22&lt;-15,"No","Yes")))</f>
        <v>N/A</v>
      </c>
      <c r="I22" s="10">
        <v>-4</v>
      </c>
      <c r="J22" s="10">
        <v>0.39389999999999997</v>
      </c>
      <c r="K22" s="9" t="str">
        <f t="shared" ref="K22:K31" si="1">IF(J22="Div by 0", "N/A", IF(J22="N/A","N/A", IF(J22&gt;30, "No", IF(J22&lt;-30, "No", "Yes"))))</f>
        <v>Yes</v>
      </c>
    </row>
    <row r="23" spans="1:11" x14ac:dyDescent="0.2">
      <c r="A23" s="3" t="s">
        <v>933</v>
      </c>
      <c r="B23" s="34" t="s">
        <v>217</v>
      </c>
      <c r="C23" s="9">
        <v>35.022757919999997</v>
      </c>
      <c r="D23" s="9" t="str">
        <f>IF($B23="N/A","N/A",IF(C23&gt;15,"No",IF(C23&lt;-15,"No","Yes")))</f>
        <v>N/A</v>
      </c>
      <c r="E23" s="9">
        <v>37.621987492999999</v>
      </c>
      <c r="F23" s="9" t="str">
        <f>IF($B23="N/A","N/A",IF(E23&gt;15,"No",IF(E23&lt;-15,"No","Yes")))</f>
        <v>N/A</v>
      </c>
      <c r="G23" s="9">
        <v>37.375351565999999</v>
      </c>
      <c r="H23" s="9" t="str">
        <f>IF($B23="N/A","N/A",IF(G23&gt;15,"No",IF(G23&lt;-15,"No","Yes")))</f>
        <v>N/A</v>
      </c>
      <c r="I23" s="10">
        <v>7.4219999999999997</v>
      </c>
      <c r="J23" s="10">
        <v>-0.65600000000000003</v>
      </c>
      <c r="K23" s="9" t="str">
        <f t="shared" si="1"/>
        <v>Yes</v>
      </c>
    </row>
    <row r="24" spans="1:11" ht="25.5" x14ac:dyDescent="0.2">
      <c r="A24" s="3" t="s">
        <v>934</v>
      </c>
      <c r="B24" s="34" t="s">
        <v>217</v>
      </c>
      <c r="C24" s="9">
        <v>5.5321012000000003E-3</v>
      </c>
      <c r="D24" s="9" t="str">
        <f>IF($B24="N/A","N/A",IF(C24&gt;15,"No",IF(C24&lt;-15,"No","Yes")))</f>
        <v>N/A</v>
      </c>
      <c r="E24" s="9">
        <v>9.8766051999999993E-3</v>
      </c>
      <c r="F24" s="9" t="str">
        <f>IF($B24="N/A","N/A",IF(E24&gt;15,"No",IF(E24&lt;-15,"No","Yes")))</f>
        <v>N/A</v>
      </c>
      <c r="G24" s="9">
        <v>1.1082202500000001E-2</v>
      </c>
      <c r="H24" s="9" t="str">
        <f>IF($B24="N/A","N/A",IF(G24&gt;15,"No",IF(G24&lt;-15,"No","Yes")))</f>
        <v>N/A</v>
      </c>
      <c r="I24" s="10">
        <v>78.53</v>
      </c>
      <c r="J24" s="10">
        <v>12.21</v>
      </c>
      <c r="K24" s="9" t="str">
        <f t="shared" si="1"/>
        <v>Yes</v>
      </c>
    </row>
    <row r="25" spans="1:11" x14ac:dyDescent="0.2">
      <c r="A25" s="3" t="s">
        <v>170</v>
      </c>
      <c r="B25" s="34" t="s">
        <v>217</v>
      </c>
      <c r="C25" s="9">
        <v>99.997520093000006</v>
      </c>
      <c r="D25" s="9" t="str">
        <f t="shared" ref="D25:D27" si="2">IF($B25="N/A","N/A",IF(C25&gt;15,"No",IF(C25&lt;-15,"No","Yes")))</f>
        <v>N/A</v>
      </c>
      <c r="E25" s="9">
        <v>99.998667894999997</v>
      </c>
      <c r="F25" s="9" t="str">
        <f t="shared" ref="F25:F27" si="3">IF($B25="N/A","N/A",IF(E25&gt;15,"No",IF(E25&lt;-15,"No","Yes")))</f>
        <v>N/A</v>
      </c>
      <c r="G25" s="9">
        <v>99.998858409999997</v>
      </c>
      <c r="H25" s="9" t="str">
        <f t="shared" ref="H25:H27" si="4">IF($B25="N/A","N/A",IF(G25&gt;15,"No",IF(G25&lt;-15,"No","Yes")))</f>
        <v>N/A</v>
      </c>
      <c r="I25" s="10">
        <v>1.1000000000000001E-3</v>
      </c>
      <c r="J25" s="10">
        <v>2.0000000000000001E-4</v>
      </c>
      <c r="K25" s="9" t="str">
        <f t="shared" si="1"/>
        <v>Yes</v>
      </c>
    </row>
    <row r="26" spans="1:11" x14ac:dyDescent="0.2">
      <c r="A26" s="3" t="s">
        <v>171</v>
      </c>
      <c r="B26" s="34" t="s">
        <v>217</v>
      </c>
      <c r="C26" s="9">
        <v>99.997520093000006</v>
      </c>
      <c r="D26" s="9" t="str">
        <f t="shared" si="2"/>
        <v>N/A</v>
      </c>
      <c r="E26" s="9">
        <v>99.998667894999997</v>
      </c>
      <c r="F26" s="9" t="str">
        <f t="shared" si="3"/>
        <v>N/A</v>
      </c>
      <c r="G26" s="9">
        <v>99.998858409999997</v>
      </c>
      <c r="H26" s="9" t="str">
        <f t="shared" si="4"/>
        <v>N/A</v>
      </c>
      <c r="I26" s="10">
        <v>1.1000000000000001E-3</v>
      </c>
      <c r="J26" s="10">
        <v>2.0000000000000001E-4</v>
      </c>
      <c r="K26" s="9" t="str">
        <f t="shared" si="1"/>
        <v>Yes</v>
      </c>
    </row>
    <row r="27" spans="1:11" x14ac:dyDescent="0.2">
      <c r="A27" s="3" t="s">
        <v>172</v>
      </c>
      <c r="B27" s="34" t="s">
        <v>217</v>
      </c>
      <c r="C27" s="9">
        <v>99.997520093000006</v>
      </c>
      <c r="D27" s="9" t="str">
        <f t="shared" si="2"/>
        <v>N/A</v>
      </c>
      <c r="E27" s="9">
        <v>99.998667894999997</v>
      </c>
      <c r="F27" s="9" t="str">
        <f t="shared" si="3"/>
        <v>N/A</v>
      </c>
      <c r="G27" s="9">
        <v>99.998858409999997</v>
      </c>
      <c r="H27" s="9" t="str">
        <f t="shared" si="4"/>
        <v>N/A</v>
      </c>
      <c r="I27" s="10">
        <v>1.1000000000000001E-3</v>
      </c>
      <c r="J27" s="10">
        <v>2.0000000000000001E-4</v>
      </c>
      <c r="K27" s="9" t="str">
        <f t="shared" si="1"/>
        <v>Yes</v>
      </c>
    </row>
    <row r="28" spans="1:11" x14ac:dyDescent="0.2">
      <c r="A28" s="3" t="s">
        <v>54</v>
      </c>
      <c r="B28" s="34" t="s">
        <v>217</v>
      </c>
      <c r="C28" s="9">
        <v>3.9927993661999999</v>
      </c>
      <c r="D28" s="9" t="str">
        <f>IF($B28="N/A","N/A",IF(C28&gt;15,"No",IF(C28&lt;-15,"No","Yes")))</f>
        <v>N/A</v>
      </c>
      <c r="E28" s="9">
        <v>4.2692054300000004</v>
      </c>
      <c r="F28" s="9" t="str">
        <f>IF($B28="N/A","N/A",IF(E28&gt;15,"No",IF(E28&lt;-15,"No","Yes")))</f>
        <v>N/A</v>
      </c>
      <c r="G28" s="9">
        <v>4.3608906087000001</v>
      </c>
      <c r="H28" s="9" t="str">
        <f>IF($B28="N/A","N/A",IF(G28&gt;15,"No",IF(G28&lt;-15,"No","Yes")))</f>
        <v>N/A</v>
      </c>
      <c r="I28" s="10">
        <v>6.923</v>
      </c>
      <c r="J28" s="10">
        <v>2.1480000000000001</v>
      </c>
      <c r="K28" s="9" t="str">
        <f t="shared" si="1"/>
        <v>Yes</v>
      </c>
    </row>
    <row r="29" spans="1:11" x14ac:dyDescent="0.2">
      <c r="A29" s="3" t="s">
        <v>55</v>
      </c>
      <c r="B29" s="34" t="s">
        <v>217</v>
      </c>
      <c r="C29" s="9">
        <v>96.004720726000002</v>
      </c>
      <c r="D29" s="9" t="str">
        <f>IF($B29="N/A","N/A",IF(C29&gt;15,"No",IF(C29&lt;-15,"No","Yes")))</f>
        <v>N/A</v>
      </c>
      <c r="E29" s="9">
        <v>95.729462464999997</v>
      </c>
      <c r="F29" s="9" t="str">
        <f>IF($B29="N/A","N/A",IF(E29&gt;15,"No",IF(E29&lt;-15,"No","Yes")))</f>
        <v>N/A</v>
      </c>
      <c r="G29" s="9">
        <v>95.637967802000006</v>
      </c>
      <c r="H29" s="9" t="str">
        <f>IF($B29="N/A","N/A",IF(G29&gt;15,"No",IF(G29&lt;-15,"No","Yes")))</f>
        <v>N/A</v>
      </c>
      <c r="I29" s="10">
        <v>-0.28699999999999998</v>
      </c>
      <c r="J29" s="10">
        <v>-9.6000000000000002E-2</v>
      </c>
      <c r="K29" s="9" t="str">
        <f t="shared" si="1"/>
        <v>Yes</v>
      </c>
    </row>
    <row r="30" spans="1:11" x14ac:dyDescent="0.2">
      <c r="A30" s="3" t="s">
        <v>56</v>
      </c>
      <c r="B30" s="34" t="s">
        <v>217</v>
      </c>
      <c r="C30" s="9">
        <v>69.236260571000003</v>
      </c>
      <c r="D30" s="9" t="str">
        <f>IF($B30="N/A","N/A",IF(C30&gt;15,"No",IF(C30&lt;-15,"No","Yes")))</f>
        <v>N/A</v>
      </c>
      <c r="E30" s="9">
        <v>73.056601892000003</v>
      </c>
      <c r="F30" s="9" t="str">
        <f>IF($B30="N/A","N/A",IF(E30&gt;15,"No",IF(E30&lt;-15,"No","Yes")))</f>
        <v>N/A</v>
      </c>
      <c r="G30" s="9">
        <v>77.664549632000003</v>
      </c>
      <c r="H30" s="9" t="str">
        <f>IF($B30="N/A","N/A",IF(G30&gt;15,"No",IF(G30&lt;-15,"No","Yes")))</f>
        <v>N/A</v>
      </c>
      <c r="I30" s="10">
        <v>5.5179999999999998</v>
      </c>
      <c r="J30" s="10">
        <v>6.3070000000000004</v>
      </c>
      <c r="K30" s="9" t="str">
        <f t="shared" si="1"/>
        <v>Yes</v>
      </c>
    </row>
    <row r="31" spans="1:11" x14ac:dyDescent="0.2">
      <c r="A31" s="3" t="s">
        <v>57</v>
      </c>
      <c r="B31" s="34" t="s">
        <v>217</v>
      </c>
      <c r="C31" s="9">
        <v>27.195809677</v>
      </c>
      <c r="D31" s="9" t="str">
        <f>IF($B31="N/A","N/A",IF(C31&gt;15,"No",IF(C31&lt;-15,"No","Yes")))</f>
        <v>N/A</v>
      </c>
      <c r="E31" s="9">
        <v>23.309587615000002</v>
      </c>
      <c r="F31" s="9" t="str">
        <f>IF($B31="N/A","N/A",IF(E31&gt;15,"No",IF(E31&lt;-15,"No","Yes")))</f>
        <v>N/A</v>
      </c>
      <c r="G31" s="9">
        <v>18.728922301000001</v>
      </c>
      <c r="H31" s="9" t="str">
        <f>IF($B31="N/A","N/A",IF(G31&gt;15,"No",IF(G31&lt;-15,"No","Yes")))</f>
        <v>N/A</v>
      </c>
      <c r="I31" s="10">
        <v>-14.3</v>
      </c>
      <c r="J31" s="10">
        <v>-19.7</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104</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v>0</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v>65.384615385000004</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v>9.6153846154</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v>25</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v>0</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v>0</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v>100</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v>100</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v>100</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v>100</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v>0</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v>99.038461538000007</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v>100</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v>100</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v>57.692307692</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v>42.307692308</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v>0</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v>100</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v>100</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v>100</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v>1.9230769231</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v>98.076923077000004</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v>67.307692308</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v>30.769230769</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5</v>
      </c>
      <c r="F6" s="43" t="s">
        <v>217</v>
      </c>
      <c r="G6" s="26">
        <v>7</v>
      </c>
      <c r="H6" s="43" t="s">
        <v>217</v>
      </c>
      <c r="I6" s="12" t="s">
        <v>217</v>
      </c>
      <c r="J6" s="12" t="s">
        <v>217</v>
      </c>
      <c r="K6" s="43" t="s">
        <v>217</v>
      </c>
      <c r="L6" s="43" t="s">
        <v>217</v>
      </c>
    </row>
    <row r="7" spans="1:12" x14ac:dyDescent="0.2">
      <c r="A7" s="3" t="s">
        <v>17</v>
      </c>
      <c r="B7" s="29" t="s">
        <v>217</v>
      </c>
      <c r="C7" s="30">
        <v>811952</v>
      </c>
      <c r="D7" s="74" t="str">
        <f>IF($B7="N/A","N/A",IF(C7&gt;10,"No",IF(C7&lt;-10,"No","Yes")))</f>
        <v>N/A</v>
      </c>
      <c r="E7" s="30">
        <v>871110</v>
      </c>
      <c r="F7" s="74" t="str">
        <f>IF($B7="N/A","N/A",IF(E7&gt;10,"No",IF(E7&lt;-10,"No","Yes")))</f>
        <v>N/A</v>
      </c>
      <c r="G7" s="30">
        <v>963530</v>
      </c>
      <c r="H7" s="74" t="str">
        <f>IF($B7="N/A","N/A",IF(G7&gt;10,"No",IF(G7&lt;-10,"No","Yes")))</f>
        <v>N/A</v>
      </c>
      <c r="I7" s="75">
        <v>7.2859999999999996</v>
      </c>
      <c r="J7" s="75">
        <v>10.61</v>
      </c>
      <c r="K7" s="76" t="s">
        <v>732</v>
      </c>
      <c r="L7" s="31" t="str">
        <f>IF(J7="Div by 0", "N/A", IF(K7="N/A","N/A", IF(J7&gt;VALUE(MID(K7,1,2)), "No", IF(J7&lt;-1*VALUE(MID(K7,1,2)), "No", "Yes"))))</f>
        <v>Yes</v>
      </c>
    </row>
    <row r="8" spans="1:12" x14ac:dyDescent="0.2">
      <c r="A8" s="3" t="s">
        <v>58</v>
      </c>
      <c r="B8" s="34" t="s">
        <v>217</v>
      </c>
      <c r="C8" s="46">
        <v>3403256065</v>
      </c>
      <c r="D8" s="43" t="str">
        <f>IF($B8="N/A","N/A",IF(C8&gt;10,"No",IF(C8&lt;-10,"No","Yes")))</f>
        <v>N/A</v>
      </c>
      <c r="E8" s="46">
        <v>3607349748</v>
      </c>
      <c r="F8" s="43" t="str">
        <f>IF($B8="N/A","N/A",IF(E8&gt;10,"No",IF(E8&lt;-10,"No","Yes")))</f>
        <v>N/A</v>
      </c>
      <c r="G8" s="46">
        <v>3700906349</v>
      </c>
      <c r="H8" s="43" t="str">
        <f>IF($B8="N/A","N/A",IF(G8&gt;10,"No",IF(G8&lt;-10,"No","Yes")))</f>
        <v>N/A</v>
      </c>
      <c r="I8" s="12">
        <v>5.9969999999999999</v>
      </c>
      <c r="J8" s="12">
        <v>2.593</v>
      </c>
      <c r="K8" s="44" t="s">
        <v>732</v>
      </c>
      <c r="L8" s="9" t="str">
        <f>IF(J8="Div by 0", "N/A", IF(K8="N/A","N/A", IF(J8&gt;VALUE(MID(K8,1,2)), "No", IF(J8&lt;-1*VALUE(MID(K8,1,2)), "No", "Yes"))))</f>
        <v>Yes</v>
      </c>
    </row>
    <row r="9" spans="1:12" x14ac:dyDescent="0.2">
      <c r="A9" s="58" t="s">
        <v>937</v>
      </c>
      <c r="B9" s="9" t="s">
        <v>217</v>
      </c>
      <c r="C9" s="8">
        <v>6.7124657614999999</v>
      </c>
      <c r="D9" s="43" t="str">
        <f>IF($B9="N/A","N/A",IF(C9&gt;10,"No",IF(C9&lt;-10,"No","Yes")))</f>
        <v>N/A</v>
      </c>
      <c r="E9" s="8">
        <v>8.1140154516000003</v>
      </c>
      <c r="F9" s="43" t="str">
        <f>IF($B9="N/A","N/A",IF(E9&gt;10,"No",IF(E9&lt;-10,"No","Yes")))</f>
        <v>N/A</v>
      </c>
      <c r="G9" s="8">
        <v>8.3336273909000003</v>
      </c>
      <c r="H9" s="43" t="str">
        <f>IF($B9="N/A","N/A",IF(G9&gt;10,"No",IF(G9&lt;-10,"No","Yes")))</f>
        <v>N/A</v>
      </c>
      <c r="I9" s="12">
        <v>20.88</v>
      </c>
      <c r="J9" s="12">
        <v>2.7069999999999999</v>
      </c>
      <c r="K9" s="9" t="s">
        <v>217</v>
      </c>
      <c r="L9" s="9" t="str">
        <f>IF(J9="Div by 0", "N/A", IF(K9="N/A","N/A", IF(J9&gt;VALUE(MID(K9,1,2)), "No", IF(J9&lt;-1*VALUE(MID(K9,1,2)), "No", "Yes"))))</f>
        <v>N/A</v>
      </c>
    </row>
    <row r="10" spans="1:12" x14ac:dyDescent="0.2">
      <c r="A10" s="58" t="s">
        <v>938</v>
      </c>
      <c r="B10" s="9" t="s">
        <v>217</v>
      </c>
      <c r="C10" s="8">
        <v>6.3651545904000004</v>
      </c>
      <c r="D10" s="43" t="str">
        <f t="shared" ref="D10:D19" si="0">IF($B10="N/A","N/A",IF(C10&gt;10,"No",IF(C10&lt;-10,"No","Yes")))</f>
        <v>N/A</v>
      </c>
      <c r="E10" s="8">
        <v>5.5639356683000001</v>
      </c>
      <c r="F10" s="43" t="str">
        <f t="shared" ref="F10:F19" si="1">IF($B10="N/A","N/A",IF(E10&gt;10,"No",IF(E10&lt;-10,"No","Yes")))</f>
        <v>N/A</v>
      </c>
      <c r="G10" s="8">
        <v>8.3375712224999994</v>
      </c>
      <c r="H10" s="43" t="str">
        <f t="shared" ref="H10:H19" si="2">IF($B10="N/A","N/A",IF(G10&gt;10,"No",IF(G10&lt;-10,"No","Yes")))</f>
        <v>N/A</v>
      </c>
      <c r="I10" s="12">
        <v>-12.6</v>
      </c>
      <c r="J10" s="12">
        <v>49.85</v>
      </c>
      <c r="K10" s="9" t="s">
        <v>217</v>
      </c>
      <c r="L10" s="9" t="str">
        <f t="shared" ref="L10:L26" si="3">IF(J10="Div by 0", "N/A", IF(K10="N/A","N/A", IF(J10&gt;VALUE(MID(K10,1,2)), "No", IF(J10&lt;-1*VALUE(MID(K10,1,2)), "No", "Yes"))))</f>
        <v>N/A</v>
      </c>
    </row>
    <row r="11" spans="1:12" x14ac:dyDescent="0.2">
      <c r="A11" s="58" t="s">
        <v>939</v>
      </c>
      <c r="B11" s="9" t="s">
        <v>217</v>
      </c>
      <c r="C11" s="8">
        <v>9.9402427729999996</v>
      </c>
      <c r="D11" s="43" t="str">
        <f t="shared" si="0"/>
        <v>N/A</v>
      </c>
      <c r="E11" s="8">
        <v>8.0975996143</v>
      </c>
      <c r="F11" s="43" t="str">
        <f t="shared" si="1"/>
        <v>N/A</v>
      </c>
      <c r="G11" s="8">
        <v>8.2952269259999998</v>
      </c>
      <c r="H11" s="43" t="str">
        <f t="shared" si="2"/>
        <v>N/A</v>
      </c>
      <c r="I11" s="12">
        <v>-18.5</v>
      </c>
      <c r="J11" s="12">
        <v>2.4409999999999998</v>
      </c>
      <c r="K11" s="9" t="s">
        <v>217</v>
      </c>
      <c r="L11" s="9" t="str">
        <f t="shared" si="3"/>
        <v>N/A</v>
      </c>
    </row>
    <row r="12" spans="1:12" x14ac:dyDescent="0.2">
      <c r="A12" s="58" t="s">
        <v>940</v>
      </c>
      <c r="B12" s="9" t="s">
        <v>217</v>
      </c>
      <c r="C12" s="8">
        <v>1.2316000000000001E-4</v>
      </c>
      <c r="D12" s="43" t="str">
        <f t="shared" si="0"/>
        <v>N/A</v>
      </c>
      <c r="E12" s="8">
        <v>6.8877640000000002E-4</v>
      </c>
      <c r="F12" s="43" t="str">
        <f t="shared" si="1"/>
        <v>N/A</v>
      </c>
      <c r="G12" s="8">
        <v>0</v>
      </c>
      <c r="H12" s="43" t="str">
        <f t="shared" si="2"/>
        <v>N/A</v>
      </c>
      <c r="I12" s="12">
        <v>459.3</v>
      </c>
      <c r="J12" s="12">
        <v>-100</v>
      </c>
      <c r="K12" s="9" t="s">
        <v>217</v>
      </c>
      <c r="L12" s="9" t="str">
        <f t="shared" si="3"/>
        <v>N/A</v>
      </c>
    </row>
    <row r="13" spans="1:12" x14ac:dyDescent="0.2">
      <c r="A13" s="58" t="s">
        <v>941</v>
      </c>
      <c r="B13" s="11" t="s">
        <v>217</v>
      </c>
      <c r="C13" s="8">
        <v>44.418019784000002</v>
      </c>
      <c r="D13" s="43" t="str">
        <f t="shared" si="0"/>
        <v>N/A</v>
      </c>
      <c r="E13" s="8">
        <v>44.547760902999997</v>
      </c>
      <c r="F13" s="43" t="str">
        <f t="shared" si="1"/>
        <v>N/A</v>
      </c>
      <c r="G13" s="8">
        <v>75.025686797999995</v>
      </c>
      <c r="H13" s="43" t="str">
        <f t="shared" si="2"/>
        <v>N/A</v>
      </c>
      <c r="I13" s="12">
        <v>0.29210000000000003</v>
      </c>
      <c r="J13" s="12">
        <v>68.42</v>
      </c>
      <c r="K13" s="9" t="s">
        <v>217</v>
      </c>
      <c r="L13" s="9" t="str">
        <f t="shared" si="3"/>
        <v>N/A</v>
      </c>
    </row>
    <row r="14" spans="1:12" ht="12.75" customHeight="1" x14ac:dyDescent="0.2">
      <c r="A14" s="58" t="s">
        <v>942</v>
      </c>
      <c r="B14" s="11" t="s">
        <v>217</v>
      </c>
      <c r="C14" s="8">
        <v>0.61210514910000002</v>
      </c>
      <c r="D14" s="43" t="str">
        <f t="shared" si="0"/>
        <v>N/A</v>
      </c>
      <c r="E14" s="8">
        <v>0.23051049809999999</v>
      </c>
      <c r="F14" s="43" t="str">
        <f t="shared" si="1"/>
        <v>N/A</v>
      </c>
      <c r="G14" s="8">
        <v>0</v>
      </c>
      <c r="H14" s="43" t="str">
        <f t="shared" si="2"/>
        <v>N/A</v>
      </c>
      <c r="I14" s="12">
        <v>-62.3</v>
      </c>
      <c r="J14" s="12">
        <v>-100</v>
      </c>
      <c r="K14" s="9" t="s">
        <v>217</v>
      </c>
      <c r="L14" s="9" t="str">
        <f t="shared" si="3"/>
        <v>N/A</v>
      </c>
    </row>
    <row r="15" spans="1:12" x14ac:dyDescent="0.2">
      <c r="A15" s="58" t="s">
        <v>943</v>
      </c>
      <c r="B15" s="11" t="s">
        <v>217</v>
      </c>
      <c r="C15" s="8">
        <v>0</v>
      </c>
      <c r="D15" s="43" t="str">
        <f t="shared" si="0"/>
        <v>N/A</v>
      </c>
      <c r="E15" s="8">
        <v>7.6913362999999997E-3</v>
      </c>
      <c r="F15" s="43" t="str">
        <f t="shared" si="1"/>
        <v>N/A</v>
      </c>
      <c r="G15" s="8">
        <v>0</v>
      </c>
      <c r="H15" s="43" t="str">
        <f t="shared" si="2"/>
        <v>N/A</v>
      </c>
      <c r="I15" s="12" t="s">
        <v>1743</v>
      </c>
      <c r="J15" s="12">
        <v>-100</v>
      </c>
      <c r="K15" s="9" t="s">
        <v>217</v>
      </c>
      <c r="L15" s="9" t="str">
        <f t="shared" si="3"/>
        <v>N/A</v>
      </c>
    </row>
    <row r="16" spans="1:12" ht="12.75" customHeight="1" x14ac:dyDescent="0.2">
      <c r="A16" s="58" t="s">
        <v>944</v>
      </c>
      <c r="B16" s="11" t="s">
        <v>217</v>
      </c>
      <c r="C16" s="8">
        <v>31.951888782000001</v>
      </c>
      <c r="D16" s="43" t="str">
        <f t="shared" si="0"/>
        <v>N/A</v>
      </c>
      <c r="E16" s="8">
        <v>33.437797752000002</v>
      </c>
      <c r="F16" s="43" t="str">
        <f t="shared" si="1"/>
        <v>N/A</v>
      </c>
      <c r="G16" s="8">
        <v>7.8876630999999992E-3</v>
      </c>
      <c r="H16" s="43" t="str">
        <f t="shared" si="2"/>
        <v>N/A</v>
      </c>
      <c r="I16" s="12">
        <v>4.6500000000000004</v>
      </c>
      <c r="J16" s="12">
        <v>-100</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83.371145682999995</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8.2952269259999998</v>
      </c>
      <c r="H18" s="43" t="str">
        <f t="shared" si="2"/>
        <v>N/A</v>
      </c>
      <c r="I18" s="12" t="s">
        <v>217</v>
      </c>
      <c r="J18" s="12" t="s">
        <v>217</v>
      </c>
      <c r="K18" s="9" t="s">
        <v>217</v>
      </c>
      <c r="L18" s="9" t="str">
        <f t="shared" si="3"/>
        <v>N/A</v>
      </c>
    </row>
    <row r="19" spans="1:12" ht="12.75" customHeight="1" x14ac:dyDescent="0.2">
      <c r="A19" s="16" t="s">
        <v>132</v>
      </c>
      <c r="B19" s="1" t="s">
        <v>217</v>
      </c>
      <c r="C19" s="35">
        <v>2603</v>
      </c>
      <c r="D19" s="43" t="str">
        <f t="shared" si="0"/>
        <v>N/A</v>
      </c>
      <c r="E19" s="35">
        <v>2411</v>
      </c>
      <c r="F19" s="43" t="str">
        <f t="shared" si="1"/>
        <v>N/A</v>
      </c>
      <c r="G19" s="35">
        <v>34340</v>
      </c>
      <c r="H19" s="43" t="str">
        <f t="shared" si="2"/>
        <v>N/A</v>
      </c>
      <c r="I19" s="12">
        <v>-7.38</v>
      </c>
      <c r="J19" s="12">
        <v>1324</v>
      </c>
      <c r="K19" s="35" t="s">
        <v>217</v>
      </c>
      <c r="L19" s="9" t="str">
        <f t="shared" si="3"/>
        <v>N/A</v>
      </c>
    </row>
    <row r="20" spans="1:12" ht="12.75" customHeight="1" x14ac:dyDescent="0.2">
      <c r="A20" s="16" t="s">
        <v>133</v>
      </c>
      <c r="B20" s="47" t="s">
        <v>280</v>
      </c>
      <c r="C20" s="8">
        <v>0.32058545329999999</v>
      </c>
      <c r="D20" s="43" t="str">
        <f>IF($B20="N/A","N/A",IF(C20&gt;=2,"No",IF(C20&lt;0,"No","Yes")))</f>
        <v>Yes</v>
      </c>
      <c r="E20" s="8">
        <v>0.27677331220000001</v>
      </c>
      <c r="F20" s="43" t="str">
        <f>IF($B20="N/A","N/A",IF(E20&gt;=2,"No",IF(E20&lt;0,"No","Yes")))</f>
        <v>Yes</v>
      </c>
      <c r="G20" s="8">
        <v>3.5639782882</v>
      </c>
      <c r="H20" s="43" t="str">
        <f>IF($B20="N/A","N/A",IF(G20&gt;=2,"No",IF(G20&lt;0,"No","Yes")))</f>
        <v>No</v>
      </c>
      <c r="I20" s="12">
        <v>-13.7</v>
      </c>
      <c r="J20" s="12">
        <v>1188</v>
      </c>
      <c r="K20" s="9" t="s">
        <v>217</v>
      </c>
      <c r="L20" s="9" t="str">
        <f t="shared" si="3"/>
        <v>N/A</v>
      </c>
    </row>
    <row r="21" spans="1:12" ht="25.5" x14ac:dyDescent="0.2">
      <c r="A21" s="2" t="s">
        <v>134</v>
      </c>
      <c r="B21" s="47" t="s">
        <v>217</v>
      </c>
      <c r="C21" s="46">
        <v>10275285</v>
      </c>
      <c r="D21" s="43" t="str">
        <f t="shared" ref="D21:D26" si="4">IF($B21="N/A","N/A",IF(C21&gt;10,"No",IF(C21&lt;-10,"No","Yes")))</f>
        <v>N/A</v>
      </c>
      <c r="E21" s="46">
        <v>3735626</v>
      </c>
      <c r="F21" s="43" t="str">
        <f t="shared" ref="F21:F26" si="5">IF($B21="N/A","N/A",IF(E21&gt;10,"No",IF(E21&lt;-10,"No","Yes")))</f>
        <v>N/A</v>
      </c>
      <c r="G21" s="46">
        <v>33733411</v>
      </c>
      <c r="H21" s="43" t="str">
        <f t="shared" ref="H21:H26" si="6">IF($B21="N/A","N/A",IF(G21&gt;10,"No",IF(G21&lt;-10,"No","Yes")))</f>
        <v>N/A</v>
      </c>
      <c r="I21" s="12">
        <v>-63.6</v>
      </c>
      <c r="J21" s="12">
        <v>803</v>
      </c>
      <c r="K21" s="9" t="s">
        <v>217</v>
      </c>
      <c r="L21" s="9" t="str">
        <f t="shared" si="3"/>
        <v>N/A</v>
      </c>
    </row>
    <row r="22" spans="1:12" ht="13.5" customHeight="1" x14ac:dyDescent="0.2">
      <c r="A22" s="2" t="s">
        <v>1725</v>
      </c>
      <c r="B22" s="47" t="s">
        <v>217</v>
      </c>
      <c r="C22" s="46">
        <v>3947.4779100999999</v>
      </c>
      <c r="D22" s="43" t="str">
        <f t="shared" si="4"/>
        <v>N/A</v>
      </c>
      <c r="E22" s="46">
        <v>1549.4093737000001</v>
      </c>
      <c r="F22" s="43" t="str">
        <f t="shared" si="5"/>
        <v>N/A</v>
      </c>
      <c r="G22" s="46">
        <v>982.33578917</v>
      </c>
      <c r="H22" s="43" t="str">
        <f t="shared" si="6"/>
        <v>N/A</v>
      </c>
      <c r="I22" s="12">
        <v>-60.7</v>
      </c>
      <c r="J22" s="12">
        <v>-36.6</v>
      </c>
      <c r="K22" s="9" t="s">
        <v>217</v>
      </c>
      <c r="L22" s="9" t="str">
        <f t="shared" si="3"/>
        <v>N/A</v>
      </c>
    </row>
    <row r="23" spans="1:12" ht="12.75" customHeight="1" x14ac:dyDescent="0.2">
      <c r="A23" s="16" t="s">
        <v>135</v>
      </c>
      <c r="B23" s="34" t="s">
        <v>217</v>
      </c>
      <c r="C23" s="1">
        <v>1495</v>
      </c>
      <c r="D23" s="43" t="str">
        <f t="shared" si="4"/>
        <v>N/A</v>
      </c>
      <c r="E23" s="1">
        <v>1210</v>
      </c>
      <c r="F23" s="43" t="str">
        <f t="shared" si="5"/>
        <v>N/A</v>
      </c>
      <c r="G23" s="1">
        <v>31183</v>
      </c>
      <c r="H23" s="43" t="str">
        <f t="shared" si="6"/>
        <v>N/A</v>
      </c>
      <c r="I23" s="12">
        <v>-19.100000000000001</v>
      </c>
      <c r="J23" s="12">
        <v>2477</v>
      </c>
      <c r="K23" s="35" t="s">
        <v>217</v>
      </c>
      <c r="L23" s="9" t="str">
        <f t="shared" si="3"/>
        <v>N/A</v>
      </c>
    </row>
    <row r="24" spans="1:12" ht="12.75" customHeight="1" x14ac:dyDescent="0.2">
      <c r="A24" s="16" t="s">
        <v>136</v>
      </c>
      <c r="B24" s="34" t="s">
        <v>217</v>
      </c>
      <c r="C24" s="13">
        <v>0.1841241847</v>
      </c>
      <c r="D24" s="43" t="str">
        <f t="shared" si="4"/>
        <v>N/A</v>
      </c>
      <c r="E24" s="13">
        <v>0.13890323839999999</v>
      </c>
      <c r="F24" s="43" t="str">
        <f t="shared" si="5"/>
        <v>N/A</v>
      </c>
      <c r="G24" s="13">
        <v>3.2363289156000001</v>
      </c>
      <c r="H24" s="43" t="str">
        <f t="shared" si="6"/>
        <v>N/A</v>
      </c>
      <c r="I24" s="12">
        <v>-24.6</v>
      </c>
      <c r="J24" s="12">
        <v>2230</v>
      </c>
      <c r="K24" s="9" t="s">
        <v>217</v>
      </c>
      <c r="L24" s="9" t="str">
        <f t="shared" si="3"/>
        <v>N/A</v>
      </c>
    </row>
    <row r="25" spans="1:12" ht="25.5" x14ac:dyDescent="0.2">
      <c r="A25" s="2" t="s">
        <v>137</v>
      </c>
      <c r="B25" s="34" t="s">
        <v>217</v>
      </c>
      <c r="C25" s="14">
        <v>10252727</v>
      </c>
      <c r="D25" s="43" t="str">
        <f t="shared" si="4"/>
        <v>N/A</v>
      </c>
      <c r="E25" s="14">
        <v>3714077</v>
      </c>
      <c r="F25" s="43" t="str">
        <f t="shared" si="5"/>
        <v>N/A</v>
      </c>
      <c r="G25" s="14">
        <v>33668016</v>
      </c>
      <c r="H25" s="43" t="str">
        <f t="shared" si="6"/>
        <v>N/A</v>
      </c>
      <c r="I25" s="12">
        <v>-63.8</v>
      </c>
      <c r="J25" s="12">
        <v>806.5</v>
      </c>
      <c r="K25" s="9" t="s">
        <v>217</v>
      </c>
      <c r="L25" s="9" t="str">
        <f t="shared" si="3"/>
        <v>N/A</v>
      </c>
    </row>
    <row r="26" spans="1:12" ht="25.5" x14ac:dyDescent="0.2">
      <c r="A26" s="2" t="s">
        <v>947</v>
      </c>
      <c r="B26" s="34" t="s">
        <v>217</v>
      </c>
      <c r="C26" s="14">
        <v>6858.0113712000002</v>
      </c>
      <c r="D26" s="43" t="str">
        <f t="shared" si="4"/>
        <v>N/A</v>
      </c>
      <c r="E26" s="14">
        <v>3069.4851239999998</v>
      </c>
      <c r="F26" s="43" t="str">
        <f t="shared" si="5"/>
        <v>N/A</v>
      </c>
      <c r="G26" s="14">
        <v>1079.6913703</v>
      </c>
      <c r="H26" s="43" t="str">
        <f t="shared" si="6"/>
        <v>N/A</v>
      </c>
      <c r="I26" s="12">
        <v>-55.2</v>
      </c>
      <c r="J26" s="12">
        <v>-64.8</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809349</v>
      </c>
      <c r="D6" s="43" t="str">
        <f>IF($B6="N/A","N/A",IF(C6&gt;10,"No",IF(C6&lt;-10,"No","Yes")))</f>
        <v>N/A</v>
      </c>
      <c r="E6" s="35">
        <v>868699</v>
      </c>
      <c r="F6" s="43" t="str">
        <f>IF($B6="N/A","N/A",IF(E6&gt;10,"No",IF(E6&lt;-10,"No","Yes")))</f>
        <v>N/A</v>
      </c>
      <c r="G6" s="35">
        <v>929190</v>
      </c>
      <c r="H6" s="43" t="str">
        <f>IF($B6="N/A","N/A",IF(G6&gt;10,"No",IF(G6&lt;-10,"No","Yes")))</f>
        <v>N/A</v>
      </c>
      <c r="I6" s="12">
        <v>7.3330000000000002</v>
      </c>
      <c r="J6" s="12">
        <v>6.9630000000000001</v>
      </c>
      <c r="K6" s="49" t="s">
        <v>732</v>
      </c>
      <c r="L6" s="9" t="str">
        <f>IF(J6="Div by 0", "N/A", IF(K6="N/A","N/A", IF(J6&gt;VALUE(MID(K6,1,2)), "No", IF(J6&lt;-1*VALUE(MID(K6,1,2)), "No", "Yes"))))</f>
        <v>Yes</v>
      </c>
    </row>
    <row r="7" spans="1:12" x14ac:dyDescent="0.2">
      <c r="A7" s="16" t="s">
        <v>59</v>
      </c>
      <c r="B7" s="35" t="s">
        <v>217</v>
      </c>
      <c r="C7" s="35">
        <v>620099.18000000005</v>
      </c>
      <c r="D7" s="43" t="str">
        <f>IF($B7="N/A","N/A",IF(C7&gt;10,"No",IF(C7&lt;-10,"No","Yes")))</f>
        <v>N/A</v>
      </c>
      <c r="E7" s="35">
        <v>677933.07</v>
      </c>
      <c r="F7" s="43" t="str">
        <f>IF($B7="N/A","N/A",IF(E7&gt;10,"No",IF(E7&lt;-10,"No","Yes")))</f>
        <v>N/A</v>
      </c>
      <c r="G7" s="35">
        <v>739969.85</v>
      </c>
      <c r="H7" s="43" t="str">
        <f>IF($B7="N/A","N/A",IF(G7&gt;10,"No",IF(G7&lt;-10,"No","Yes")))</f>
        <v>N/A</v>
      </c>
      <c r="I7" s="12">
        <v>9.327</v>
      </c>
      <c r="J7" s="12">
        <v>9.1509999999999998</v>
      </c>
      <c r="K7" s="49" t="s">
        <v>733</v>
      </c>
      <c r="L7" s="9" t="str">
        <f>IF(J7="Div by 0", "N/A", IF(K7="N/A","N/A", IF(J7&gt;VALUE(MID(K7,1,2)), "No", IF(J7&lt;-1*VALUE(MID(K7,1,2)), "No", "Yes"))))</f>
        <v>Yes</v>
      </c>
    </row>
    <row r="8" spans="1:12" x14ac:dyDescent="0.2">
      <c r="A8" s="66" t="s">
        <v>143</v>
      </c>
      <c r="B8" s="35" t="s">
        <v>217</v>
      </c>
      <c r="C8" s="35">
        <v>114602</v>
      </c>
      <c r="D8" s="43" t="str">
        <f>IF($B8="N/A","N/A",IF(C8&gt;10,"No",IF(C8&lt;-10,"No","Yes")))</f>
        <v>N/A</v>
      </c>
      <c r="E8" s="35">
        <v>120470</v>
      </c>
      <c r="F8" s="43" t="str">
        <f>IF($B8="N/A","N/A",IF(E8&gt;10,"No",IF(E8&lt;-10,"No","Yes")))</f>
        <v>N/A</v>
      </c>
      <c r="G8" s="35">
        <v>117558</v>
      </c>
      <c r="H8" s="43" t="str">
        <f>IF($B8="N/A","N/A",IF(G8&gt;10,"No",IF(G8&lt;-10,"No","Yes")))</f>
        <v>N/A</v>
      </c>
      <c r="I8" s="12">
        <v>5.12</v>
      </c>
      <c r="J8" s="12">
        <v>-2.42</v>
      </c>
      <c r="K8" s="35" t="s">
        <v>217</v>
      </c>
      <c r="L8" s="9" t="str">
        <f>IF(J8="Div by 0", "N/A", IF(K8="N/A","N/A", IF(J8&gt;VALUE(MID(K8,1,2)), "No", IF(J8&lt;-1*VALUE(MID(K8,1,2)), "No", "Yes"))))</f>
        <v>N/A</v>
      </c>
    </row>
    <row r="9" spans="1:12" x14ac:dyDescent="0.2">
      <c r="A9" s="16" t="s">
        <v>681</v>
      </c>
      <c r="B9" s="35" t="s">
        <v>217</v>
      </c>
      <c r="C9" s="35">
        <v>114268</v>
      </c>
      <c r="D9" s="43" t="str">
        <f t="shared" ref="D9:D11" si="0">IF($B9="N/A","N/A",IF(C9&gt;10,"No",IF(C9&lt;-10,"No","Yes")))</f>
        <v>N/A</v>
      </c>
      <c r="E9" s="35">
        <v>120347</v>
      </c>
      <c r="F9" s="43" t="str">
        <f t="shared" ref="F9:F11" si="1">IF($B9="N/A","N/A",IF(E9&gt;10,"No",IF(E9&lt;-10,"No","Yes")))</f>
        <v>N/A</v>
      </c>
      <c r="G9" s="35">
        <v>116875</v>
      </c>
      <c r="H9" s="43" t="str">
        <f t="shared" ref="H9:H11" si="2">IF($B9="N/A","N/A",IF(G9&gt;10,"No",IF(G9&lt;-10,"No","Yes")))</f>
        <v>N/A</v>
      </c>
      <c r="I9" s="12">
        <v>5.32</v>
      </c>
      <c r="J9" s="12">
        <v>-2.88</v>
      </c>
      <c r="K9" s="35" t="s">
        <v>217</v>
      </c>
      <c r="L9" s="9" t="str">
        <f t="shared" ref="L9:L11" si="3">IF(J9="Div by 0", "N/A", IF(K9="N/A","N/A", IF(J9&gt;VALUE(MID(K9,1,2)), "No", IF(J9&lt;-1*VALUE(MID(K9,1,2)), "No", "Yes"))))</f>
        <v>N/A</v>
      </c>
    </row>
    <row r="10" spans="1:12" x14ac:dyDescent="0.2">
      <c r="A10" s="16" t="s">
        <v>424</v>
      </c>
      <c r="B10" s="35" t="s">
        <v>217</v>
      </c>
      <c r="C10" s="35">
        <v>334</v>
      </c>
      <c r="D10" s="43" t="str">
        <f t="shared" si="0"/>
        <v>N/A</v>
      </c>
      <c r="E10" s="35">
        <v>123</v>
      </c>
      <c r="F10" s="43" t="str">
        <f t="shared" si="1"/>
        <v>N/A</v>
      </c>
      <c r="G10" s="35">
        <v>683</v>
      </c>
      <c r="H10" s="43" t="str">
        <f t="shared" si="2"/>
        <v>N/A</v>
      </c>
      <c r="I10" s="12">
        <v>-63.2</v>
      </c>
      <c r="J10" s="12">
        <v>455.3</v>
      </c>
      <c r="K10" s="35" t="s">
        <v>217</v>
      </c>
      <c r="L10" s="9" t="str">
        <f t="shared" si="3"/>
        <v>N/A</v>
      </c>
    </row>
    <row r="11" spans="1:12" x14ac:dyDescent="0.2">
      <c r="A11" s="16" t="s">
        <v>173</v>
      </c>
      <c r="B11" s="35" t="s">
        <v>217</v>
      </c>
      <c r="C11" s="8">
        <v>14.159775326</v>
      </c>
      <c r="D11" s="43" t="str">
        <f t="shared" si="0"/>
        <v>N/A</v>
      </c>
      <c r="E11" s="8">
        <v>13.867864472999999</v>
      </c>
      <c r="F11" s="43" t="str">
        <f t="shared" si="1"/>
        <v>N/A</v>
      </c>
      <c r="G11" s="8">
        <v>12.651664352999999</v>
      </c>
      <c r="H11" s="43" t="str">
        <f t="shared" si="2"/>
        <v>N/A</v>
      </c>
      <c r="I11" s="12">
        <v>-2.06</v>
      </c>
      <c r="J11" s="12">
        <v>-8.77</v>
      </c>
      <c r="K11" s="35" t="s">
        <v>217</v>
      </c>
      <c r="L11" s="9" t="str">
        <f t="shared" si="3"/>
        <v>N/A</v>
      </c>
    </row>
    <row r="12" spans="1:12" x14ac:dyDescent="0.2">
      <c r="A12" s="16" t="s">
        <v>144</v>
      </c>
      <c r="B12" s="35" t="s">
        <v>217</v>
      </c>
      <c r="C12" s="35">
        <v>63107.666666999998</v>
      </c>
      <c r="D12" s="43" t="str">
        <f>IF($B12="N/A","N/A",IF(C12&gt;10,"No",IF(C12&lt;-10,"No","Yes")))</f>
        <v>N/A</v>
      </c>
      <c r="E12" s="35">
        <v>65839.25</v>
      </c>
      <c r="F12" s="43" t="str">
        <f>IF($B12="N/A","N/A",IF(E12&gt;10,"No",IF(E12&lt;-10,"No","Yes")))</f>
        <v>N/A</v>
      </c>
      <c r="G12" s="35">
        <v>68135.583333000002</v>
      </c>
      <c r="H12" s="43" t="str">
        <f>IF($B12="N/A","N/A",IF(G12&gt;10,"No",IF(G12&lt;-10,"No","Yes")))</f>
        <v>N/A</v>
      </c>
      <c r="I12" s="12">
        <v>4.3280000000000003</v>
      </c>
      <c r="J12" s="12">
        <v>3.488</v>
      </c>
      <c r="K12" s="35" t="s">
        <v>217</v>
      </c>
      <c r="L12" s="9" t="str">
        <f>IF(J12="Div by 0", "N/A", IF(K12="N/A","N/A", IF(J12&gt;VALUE(MID(K12,1,2)), "No", IF(J12&lt;-1*VALUE(MID(K12,1,2)), "No", "Yes"))))</f>
        <v>N/A</v>
      </c>
    </row>
    <row r="13" spans="1:12" s="104" customFormat="1" ht="12.75" customHeight="1" x14ac:dyDescent="0.2">
      <c r="A13" s="2" t="s">
        <v>1656</v>
      </c>
      <c r="B13" s="47" t="s">
        <v>281</v>
      </c>
      <c r="C13" s="13">
        <v>94.936300656</v>
      </c>
      <c r="D13" s="11" t="str">
        <f>IF($B13="N/A","N/A",IF(C13&gt;=95,"Yes","No"))</f>
        <v>No</v>
      </c>
      <c r="E13" s="13">
        <v>97.165301215</v>
      </c>
      <c r="F13" s="11" t="str">
        <f>IF($B13="N/A","N/A",IF(E13&gt;=95,"Yes","No"))</f>
        <v>Yes</v>
      </c>
      <c r="G13" s="13">
        <v>97.240499790000001</v>
      </c>
      <c r="H13" s="11" t="str">
        <f>IF($B13="N/A","N/A",IF(G13&gt;=95,"Yes","No"))</f>
        <v>Yes</v>
      </c>
      <c r="I13" s="56">
        <v>2.3479999999999999</v>
      </c>
      <c r="J13" s="56">
        <v>7.7399999999999997E-2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94.867232801</v>
      </c>
      <c r="D14" s="11" t="str">
        <f>IF($B14="N/A","N/A",IF(C14&gt;95,"Yes","No"))</f>
        <v>No</v>
      </c>
      <c r="E14" s="68">
        <v>97.000572120000001</v>
      </c>
      <c r="F14" s="11" t="str">
        <f>IF($B14="N/A","N/A",IF(E14&gt;95,"Yes","No"))</f>
        <v>Yes</v>
      </c>
      <c r="G14" s="68">
        <v>97.118565631999999</v>
      </c>
      <c r="H14" s="11" t="str">
        <f>IF($B14="N/A","N/A",IF(G14&gt;95,"Yes","No"))</f>
        <v>Yes</v>
      </c>
      <c r="I14" s="128">
        <v>2.2490000000000001</v>
      </c>
      <c r="J14" s="128">
        <v>0.1216</v>
      </c>
      <c r="K14" s="127" t="s">
        <v>733</v>
      </c>
      <c r="L14" s="11" t="str">
        <f t="shared" si="4"/>
        <v>Yes</v>
      </c>
    </row>
    <row r="15" spans="1:12" s="104" customFormat="1" ht="12.75" customHeight="1" x14ac:dyDescent="0.2">
      <c r="A15" s="2" t="s">
        <v>1659</v>
      </c>
      <c r="B15" s="127" t="s">
        <v>217</v>
      </c>
      <c r="C15" s="68">
        <v>1.3591170200000001E-2</v>
      </c>
      <c r="D15" s="129" t="str">
        <f t="shared" ref="D15:D19" si="5">IF($B15="N/A","N/A",IF(C15&gt;10,"No",IF(C15&lt;-10,"No","Yes")))</f>
        <v>N/A</v>
      </c>
      <c r="E15" s="68">
        <v>1.42742193E-2</v>
      </c>
      <c r="F15" s="129" t="str">
        <f t="shared" ref="F15:F19" si="6">IF($B15="N/A","N/A",IF(E15&gt;10,"No",IF(E15&lt;-10,"No","Yes")))</f>
        <v>N/A</v>
      </c>
      <c r="G15" s="68">
        <v>2.0878399499999999E-2</v>
      </c>
      <c r="H15" s="129" t="str">
        <f t="shared" ref="H15:H19" si="7">IF($B15="N/A","N/A",IF(G15&gt;10,"No",IF(G15&lt;-10,"No","Yes")))</f>
        <v>N/A</v>
      </c>
      <c r="I15" s="128">
        <v>5.0259999999999998</v>
      </c>
      <c r="J15" s="128">
        <v>46.27</v>
      </c>
      <c r="K15" s="127" t="s">
        <v>217</v>
      </c>
      <c r="L15" s="11" t="str">
        <f t="shared" si="4"/>
        <v>N/A</v>
      </c>
    </row>
    <row r="16" spans="1:12" s="104" customFormat="1" ht="12.75" customHeight="1" x14ac:dyDescent="0.2">
      <c r="A16" s="2" t="s">
        <v>1660</v>
      </c>
      <c r="B16" s="127" t="s">
        <v>217</v>
      </c>
      <c r="C16" s="68">
        <v>3.4595706000000001E-3</v>
      </c>
      <c r="D16" s="129" t="str">
        <f t="shared" si="5"/>
        <v>N/A</v>
      </c>
      <c r="E16" s="68">
        <v>3.2232108000000001E-3</v>
      </c>
      <c r="F16" s="129" t="str">
        <f t="shared" si="6"/>
        <v>N/A</v>
      </c>
      <c r="G16" s="68">
        <v>2.9057566E-3</v>
      </c>
      <c r="H16" s="129" t="str">
        <f t="shared" si="7"/>
        <v>N/A</v>
      </c>
      <c r="I16" s="128">
        <v>-6.83</v>
      </c>
      <c r="J16" s="128">
        <v>-9.85</v>
      </c>
      <c r="K16" s="127" t="s">
        <v>217</v>
      </c>
      <c r="L16" s="11" t="str">
        <f t="shared" si="4"/>
        <v>N/A</v>
      </c>
    </row>
    <row r="17" spans="1:14" s="104" customFormat="1" ht="12.75" customHeight="1" x14ac:dyDescent="0.2">
      <c r="A17" s="2" t="s">
        <v>1661</v>
      </c>
      <c r="B17" s="127" t="s">
        <v>217</v>
      </c>
      <c r="C17" s="68">
        <v>4.9422439999999995E-4</v>
      </c>
      <c r="D17" s="129" t="str">
        <f t="shared" si="5"/>
        <v>N/A</v>
      </c>
      <c r="E17" s="68">
        <v>3.4534399999999998E-4</v>
      </c>
      <c r="F17" s="129" t="str">
        <f t="shared" si="6"/>
        <v>N/A</v>
      </c>
      <c r="G17" s="68">
        <v>5.3810309999999999E-4</v>
      </c>
      <c r="H17" s="129" t="str">
        <f t="shared" si="7"/>
        <v>N/A</v>
      </c>
      <c r="I17" s="128">
        <v>-30.1</v>
      </c>
      <c r="J17" s="128">
        <v>55.82</v>
      </c>
      <c r="K17" s="127" t="s">
        <v>217</v>
      </c>
      <c r="L17" s="11" t="str">
        <f t="shared" si="4"/>
        <v>N/A</v>
      </c>
    </row>
    <row r="18" spans="1:14" s="104" customFormat="1" ht="25.5" x14ac:dyDescent="0.2">
      <c r="A18" s="2" t="s">
        <v>1662</v>
      </c>
      <c r="B18" s="47" t="s">
        <v>217</v>
      </c>
      <c r="C18" s="13">
        <v>5.1522890600000003E-2</v>
      </c>
      <c r="D18" s="11" t="str">
        <f t="shared" si="5"/>
        <v>N/A</v>
      </c>
      <c r="E18" s="13">
        <v>0.1468863208</v>
      </c>
      <c r="F18" s="11" t="str">
        <f t="shared" si="6"/>
        <v>N/A</v>
      </c>
      <c r="G18" s="13">
        <v>9.7611898500000002E-2</v>
      </c>
      <c r="H18" s="11" t="str">
        <f t="shared" si="7"/>
        <v>N/A</v>
      </c>
      <c r="I18" s="56">
        <v>185.1</v>
      </c>
      <c r="J18" s="56">
        <v>-33.5</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41542</v>
      </c>
      <c r="D20" s="11" t="str">
        <f>IF($B20="N/A","N/A",IF(C20&gt;0,"No",IF(C20&lt;0,"No","Yes")))</f>
        <v>N/A</v>
      </c>
      <c r="E20" s="1">
        <v>26056</v>
      </c>
      <c r="F20" s="11" t="str">
        <f>IF($B20="N/A","N/A",IF(E20&gt;0,"No",IF(E20&lt;0,"No","Yes")))</f>
        <v>N/A</v>
      </c>
      <c r="G20" s="1">
        <v>26774</v>
      </c>
      <c r="H20" s="11" t="str">
        <f>IF($B20="N/A","N/A",IF(G20&gt;0,"No",IF(G20&lt;0,"No","Yes")))</f>
        <v>N/A</v>
      </c>
      <c r="I20" s="56">
        <v>-37.299999999999997</v>
      </c>
      <c r="J20" s="56">
        <v>2.7559999999999998</v>
      </c>
      <c r="K20" s="47" t="s">
        <v>217</v>
      </c>
      <c r="L20" s="11" t="str">
        <f t="shared" si="4"/>
        <v>N/A</v>
      </c>
    </row>
    <row r="21" spans="1:14" s="104" customFormat="1" x14ac:dyDescent="0.2">
      <c r="A21" s="2" t="s">
        <v>1665</v>
      </c>
      <c r="B21" s="47" t="s">
        <v>282</v>
      </c>
      <c r="C21" s="13">
        <v>5.1327671992999999</v>
      </c>
      <c r="D21" s="11" t="str">
        <f>IF($B21="N/A","N/A",IF(C21&gt;=5,"No",IF(C21&lt;0,"No","Yes")))</f>
        <v>No</v>
      </c>
      <c r="E21" s="13">
        <v>2.9994278800999998</v>
      </c>
      <c r="F21" s="11" t="str">
        <f>IF($B21="N/A","N/A",IF(E21&gt;=5,"No",IF(E21&lt;0,"No","Yes")))</f>
        <v>Yes</v>
      </c>
      <c r="G21" s="13">
        <v>2.8814343675999998</v>
      </c>
      <c r="H21" s="11" t="str">
        <f>IF($B21="N/A","N/A",IF(G21&gt;=5,"No",IF(G21&lt;0,"No","Yes")))</f>
        <v>Yes</v>
      </c>
      <c r="I21" s="56">
        <v>-41.6</v>
      </c>
      <c r="J21" s="56">
        <v>-3.93</v>
      </c>
      <c r="K21" s="11" t="s">
        <v>217</v>
      </c>
      <c r="L21" s="11" t="str">
        <f t="shared" si="4"/>
        <v>N/A</v>
      </c>
    </row>
    <row r="22" spans="1:14" s="104" customFormat="1" ht="12.75" customHeight="1" x14ac:dyDescent="0.2">
      <c r="A22" s="4" t="s">
        <v>1666</v>
      </c>
      <c r="B22" s="127" t="s">
        <v>217</v>
      </c>
      <c r="C22" s="68">
        <v>89.964373405000003</v>
      </c>
      <c r="D22" s="129" t="str">
        <f t="shared" ref="D22:D25" si="8">IF($B22="N/A","N/A",IF(C22&gt;10,"No",IF(C22&lt;-10,"No","Yes")))</f>
        <v>N/A</v>
      </c>
      <c r="E22" s="68">
        <v>81.086889776000007</v>
      </c>
      <c r="F22" s="129" t="str">
        <f t="shared" ref="F22:F25" si="9">IF($B22="N/A","N/A",IF(E22&gt;10,"No",IF(E22&lt;-10,"No","Yes")))</f>
        <v>N/A</v>
      </c>
      <c r="G22" s="68">
        <v>82.329872264000002</v>
      </c>
      <c r="H22" s="129" t="str">
        <f t="shared" ref="H22:H25" si="10">IF($B22="N/A","N/A",IF(G22&gt;10,"No",IF(G22&lt;-10,"No","Yes")))</f>
        <v>N/A</v>
      </c>
      <c r="I22" s="56">
        <v>-9.8699999999999992</v>
      </c>
      <c r="J22" s="56">
        <v>1.5329999999999999</v>
      </c>
      <c r="K22" s="127" t="s">
        <v>217</v>
      </c>
      <c r="L22" s="11" t="str">
        <f t="shared" si="4"/>
        <v>N/A</v>
      </c>
    </row>
    <row r="23" spans="1:14" s="104" customFormat="1" ht="12.75" customHeight="1" x14ac:dyDescent="0.2">
      <c r="A23" s="4" t="s">
        <v>1667</v>
      </c>
      <c r="B23" s="127" t="s">
        <v>217</v>
      </c>
      <c r="C23" s="68">
        <v>49.843531847000001</v>
      </c>
      <c r="D23" s="129" t="str">
        <f t="shared" si="8"/>
        <v>N/A</v>
      </c>
      <c r="E23" s="68">
        <v>27.260515812000001</v>
      </c>
      <c r="F23" s="129" t="str">
        <f t="shared" si="9"/>
        <v>N/A</v>
      </c>
      <c r="G23" s="68">
        <v>34.025547173</v>
      </c>
      <c r="H23" s="129" t="str">
        <f t="shared" si="10"/>
        <v>N/A</v>
      </c>
      <c r="I23" s="56">
        <v>-45.3</v>
      </c>
      <c r="J23" s="56">
        <v>24.82</v>
      </c>
      <c r="K23" s="127" t="s">
        <v>217</v>
      </c>
      <c r="L23" s="11" t="str">
        <f t="shared" si="4"/>
        <v>N/A</v>
      </c>
    </row>
    <row r="24" spans="1:14" s="104" customFormat="1" ht="12.75" customHeight="1" x14ac:dyDescent="0.2">
      <c r="A24" s="4" t="s">
        <v>1668</v>
      </c>
      <c r="B24" s="127" t="s">
        <v>217</v>
      </c>
      <c r="C24" s="68">
        <v>11.605122527000001</v>
      </c>
      <c r="D24" s="129" t="str">
        <f t="shared" si="8"/>
        <v>N/A</v>
      </c>
      <c r="E24" s="68">
        <v>21.833742707999999</v>
      </c>
      <c r="F24" s="129" t="str">
        <f t="shared" si="9"/>
        <v>N/A</v>
      </c>
      <c r="G24" s="68">
        <v>19.709419585999999</v>
      </c>
      <c r="H24" s="129" t="str">
        <f t="shared" si="10"/>
        <v>N/A</v>
      </c>
      <c r="I24" s="56">
        <v>88.14</v>
      </c>
      <c r="J24" s="56">
        <v>-9.73</v>
      </c>
      <c r="K24" s="127" t="s">
        <v>217</v>
      </c>
      <c r="L24" s="11" t="str">
        <f t="shared" si="4"/>
        <v>N/A</v>
      </c>
    </row>
    <row r="25" spans="1:14" s="104" customFormat="1" ht="12.75" customHeight="1" x14ac:dyDescent="0.2">
      <c r="A25" s="4" t="s">
        <v>1669</v>
      </c>
      <c r="B25" s="127" t="s">
        <v>217</v>
      </c>
      <c r="C25" s="68">
        <v>6.25872611E-2</v>
      </c>
      <c r="D25" s="129" t="str">
        <f t="shared" si="8"/>
        <v>N/A</v>
      </c>
      <c r="E25" s="68">
        <v>9.2109303000000003E-2</v>
      </c>
      <c r="F25" s="129" t="str">
        <f t="shared" si="9"/>
        <v>N/A</v>
      </c>
      <c r="G25" s="68">
        <v>0.1830133712</v>
      </c>
      <c r="H25" s="129" t="str">
        <f t="shared" si="10"/>
        <v>N/A</v>
      </c>
      <c r="I25" s="56">
        <v>47.17</v>
      </c>
      <c r="J25" s="56">
        <v>98.69</v>
      </c>
      <c r="K25" s="127" t="s">
        <v>217</v>
      </c>
      <c r="L25" s="11" t="str">
        <f t="shared" si="4"/>
        <v>N/A</v>
      </c>
    </row>
    <row r="26" spans="1:14" x14ac:dyDescent="0.2">
      <c r="A26" s="2" t="s">
        <v>1670</v>
      </c>
      <c r="B26" s="47" t="s">
        <v>221</v>
      </c>
      <c r="C26" s="1">
        <v>2987</v>
      </c>
      <c r="D26" s="43" t="str">
        <f>IF($B26="N/A","N/A",IF(C26&gt;0,"No",IF(C26&lt;0,"No","Yes")))</f>
        <v>No</v>
      </c>
      <c r="E26" s="1">
        <v>4503</v>
      </c>
      <c r="F26" s="43" t="str">
        <f>IF($B26="N/A","N/A",IF(E26&gt;0,"No",IF(E26&lt;0,"No","Yes")))</f>
        <v>No</v>
      </c>
      <c r="G26" s="1">
        <v>5128</v>
      </c>
      <c r="H26" s="43" t="str">
        <f>IF($B26="N/A","N/A",IF(G26&gt;0,"No",IF(G26&lt;0,"No","Yes")))</f>
        <v>No</v>
      </c>
      <c r="I26" s="12">
        <v>50.75</v>
      </c>
      <c r="J26" s="12">
        <v>13.88</v>
      </c>
      <c r="K26" s="44" t="s">
        <v>217</v>
      </c>
      <c r="L26" s="9" t="str">
        <f t="shared" ref="L26:L74" si="11">IF(J26="Div by 0", "N/A", IF(K26="N/A","N/A", IF(J26&gt;VALUE(MID(K26,1,2)), "No", IF(J26&lt;-1*VALUE(MID(K26,1,2)), "No", "Yes"))))</f>
        <v>N/A</v>
      </c>
    </row>
    <row r="27" spans="1:14" x14ac:dyDescent="0.2">
      <c r="A27" s="6" t="s">
        <v>149</v>
      </c>
      <c r="B27" s="47" t="s">
        <v>283</v>
      </c>
      <c r="C27" s="8">
        <v>0.74183078000000002</v>
      </c>
      <c r="D27" s="43" t="str">
        <f>IF($B27="N/A","N/A",IF(C27&gt;=10,"No",IF(C27&lt;0,"No","Yes")))</f>
        <v>Yes</v>
      </c>
      <c r="E27" s="8">
        <v>1.0413273182</v>
      </c>
      <c r="F27" s="43" t="str">
        <f>IF($B27="N/A","N/A",IF(E27&gt;=10,"No",IF(E27&lt;0,"No","Yes")))</f>
        <v>Yes</v>
      </c>
      <c r="G27" s="8">
        <v>1.1080618603000001</v>
      </c>
      <c r="H27" s="43" t="str">
        <f>IF($B27="N/A","N/A",IF(G27&gt;=10,"No",IF(G27&lt;0,"No","Yes")))</f>
        <v>Yes</v>
      </c>
      <c r="I27" s="12">
        <v>40.369999999999997</v>
      </c>
      <c r="J27" s="12">
        <v>6.4089999999999998</v>
      </c>
      <c r="K27" s="44" t="s">
        <v>217</v>
      </c>
      <c r="L27" s="9" t="str">
        <f t="shared" si="11"/>
        <v>N/A</v>
      </c>
    </row>
    <row r="28" spans="1:14" x14ac:dyDescent="0.2">
      <c r="A28" s="2" t="s">
        <v>425</v>
      </c>
      <c r="B28" s="34" t="s">
        <v>217</v>
      </c>
      <c r="C28" s="13">
        <v>71.152564956999996</v>
      </c>
      <c r="D28" s="70" t="str">
        <f t="shared" ref="D28:D31" si="12">IF($B28="N/A","N/A",IF(C28&gt;10,"No",IF(C28&lt;-10,"No","Yes")))</f>
        <v>N/A</v>
      </c>
      <c r="E28" s="13">
        <v>73.612646474000002</v>
      </c>
      <c r="F28" s="43" t="str">
        <f t="shared" ref="F28:F31" si="13">IF($B28="N/A","N/A",IF(E28&gt;10,"No",IF(E28&lt;-10,"No","Yes")))</f>
        <v>N/A</v>
      </c>
      <c r="G28" s="13">
        <v>91.627816628000005</v>
      </c>
      <c r="H28" s="43" t="str">
        <f t="shared" ref="H28:H31" si="14">IF($B28="N/A","N/A",IF(G28&gt;10,"No",IF(G28&lt;-10,"No","Yes")))</f>
        <v>N/A</v>
      </c>
      <c r="I28" s="12">
        <v>3.4569999999999999</v>
      </c>
      <c r="J28" s="12">
        <v>24.47</v>
      </c>
      <c r="K28" s="44" t="s">
        <v>217</v>
      </c>
      <c r="L28" s="9" t="str">
        <f t="shared" si="11"/>
        <v>N/A</v>
      </c>
    </row>
    <row r="29" spans="1:14" x14ac:dyDescent="0.2">
      <c r="A29" s="2" t="s">
        <v>426</v>
      </c>
      <c r="B29" s="34" t="s">
        <v>217</v>
      </c>
      <c r="C29" s="13">
        <v>4.2471685543</v>
      </c>
      <c r="D29" s="70" t="str">
        <f t="shared" si="12"/>
        <v>N/A</v>
      </c>
      <c r="E29" s="13">
        <v>1.503426929</v>
      </c>
      <c r="F29" s="43" t="str">
        <f t="shared" si="13"/>
        <v>N/A</v>
      </c>
      <c r="G29" s="13">
        <v>10.440947940999999</v>
      </c>
      <c r="H29" s="43" t="str">
        <f t="shared" si="14"/>
        <v>N/A</v>
      </c>
      <c r="I29" s="12">
        <v>-64.599999999999994</v>
      </c>
      <c r="J29" s="12">
        <v>594.5</v>
      </c>
      <c r="K29" s="44" t="s">
        <v>217</v>
      </c>
      <c r="L29" s="9" t="str">
        <f t="shared" si="11"/>
        <v>N/A</v>
      </c>
    </row>
    <row r="30" spans="1:14" x14ac:dyDescent="0.2">
      <c r="A30" s="2" t="s">
        <v>422</v>
      </c>
      <c r="B30" s="34" t="s">
        <v>217</v>
      </c>
      <c r="C30" s="13">
        <v>9.9933377700000006E-2</v>
      </c>
      <c r="D30" s="70" t="str">
        <f t="shared" si="12"/>
        <v>N/A</v>
      </c>
      <c r="E30" s="13">
        <v>0.15476453679999999</v>
      </c>
      <c r="F30" s="43" t="str">
        <f t="shared" si="13"/>
        <v>N/A</v>
      </c>
      <c r="G30" s="13">
        <v>7.7700077699999995E-2</v>
      </c>
      <c r="H30" s="43" t="str">
        <f t="shared" si="14"/>
        <v>N/A</v>
      </c>
      <c r="I30" s="12">
        <v>54.87</v>
      </c>
      <c r="J30" s="12">
        <v>-49.8</v>
      </c>
      <c r="K30" s="44" t="s">
        <v>217</v>
      </c>
      <c r="L30" s="9" t="str">
        <f t="shared" si="11"/>
        <v>N/A</v>
      </c>
    </row>
    <row r="31" spans="1:14" x14ac:dyDescent="0.2">
      <c r="A31" s="2" t="s">
        <v>423</v>
      </c>
      <c r="B31" s="34" t="s">
        <v>217</v>
      </c>
      <c r="C31" s="13">
        <v>3.7641572284999998</v>
      </c>
      <c r="D31" s="70" t="str">
        <f t="shared" si="12"/>
        <v>N/A</v>
      </c>
      <c r="E31" s="13">
        <v>3.2390006633000001</v>
      </c>
      <c r="F31" s="43" t="str">
        <f t="shared" si="13"/>
        <v>N/A</v>
      </c>
      <c r="G31" s="13">
        <v>3.0885780885999998</v>
      </c>
      <c r="H31" s="43" t="str">
        <f t="shared" si="14"/>
        <v>N/A</v>
      </c>
      <c r="I31" s="12">
        <v>-14</v>
      </c>
      <c r="J31" s="12">
        <v>-4.6399999999999997</v>
      </c>
      <c r="K31" s="44" t="s">
        <v>217</v>
      </c>
      <c r="L31" s="9" t="str">
        <f t="shared" si="11"/>
        <v>N/A</v>
      </c>
    </row>
    <row r="32" spans="1:14" x14ac:dyDescent="0.2">
      <c r="A32" s="2" t="s">
        <v>948</v>
      </c>
      <c r="B32" s="34" t="s">
        <v>217</v>
      </c>
      <c r="C32" s="68">
        <v>15.247686721000001</v>
      </c>
      <c r="D32" s="70" t="str">
        <f>IF($B32="N/A","N/A",IF(C32&gt;10,"No",IF(C32&lt;-10,"No","Yes")))</f>
        <v>N/A</v>
      </c>
      <c r="E32" s="68">
        <v>14.578006882</v>
      </c>
      <c r="F32" s="70" t="str">
        <f>IF($B32="N/A","N/A",IF(E32&gt;10,"No",IF(E32&lt;-10,"No","Yes")))</f>
        <v>N/A</v>
      </c>
      <c r="G32" s="68">
        <v>14.064292556</v>
      </c>
      <c r="H32" s="70" t="str">
        <f>IF($B32="N/A","N/A",IF(G32&gt;10,"No",IF(G32&lt;-10,"No","Yes")))</f>
        <v>N/A</v>
      </c>
      <c r="I32" s="12">
        <v>-4.3899999999999997</v>
      </c>
      <c r="J32" s="12">
        <v>-3.52</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99.676530150000005</v>
      </c>
      <c r="D34" s="43" t="str">
        <f>IF($B34="N/A","N/A",IF(C34&gt;=98,"Yes","No"))</f>
        <v>Yes</v>
      </c>
      <c r="E34" s="13">
        <v>99.335443002000005</v>
      </c>
      <c r="F34" s="43" t="str">
        <f>IF($B34="N/A","N/A",IF(E34&gt;=98,"Yes","No"))</f>
        <v>Yes</v>
      </c>
      <c r="G34" s="13">
        <v>99.098354481000001</v>
      </c>
      <c r="H34" s="43" t="str">
        <f>IF($B34="N/A","N/A",IF(G34&gt;=98,"Yes","No"))</f>
        <v>Yes</v>
      </c>
      <c r="I34" s="12">
        <v>-0.34200000000000003</v>
      </c>
      <c r="J34" s="12">
        <v>-0.23899999999999999</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70.984087211000002</v>
      </c>
      <c r="D36" s="43" t="str">
        <f t="shared" ref="D36:D41" si="15">IF($B36="N/A","N/A",IF(C36&gt;10,"No",IF(C36&lt;-10,"No","Yes")))</f>
        <v>N/A</v>
      </c>
      <c r="E36" s="13">
        <v>69.017461745000006</v>
      </c>
      <c r="F36" s="43" t="str">
        <f t="shared" ref="F36:F41" si="16">IF($B36="N/A","N/A",IF(E36&gt;10,"No",IF(E36&lt;-10,"No","Yes")))</f>
        <v>N/A</v>
      </c>
      <c r="G36" s="13">
        <v>68.913031779999997</v>
      </c>
      <c r="H36" s="43" t="str">
        <f t="shared" ref="H36:H41" si="17">IF($B36="N/A","N/A",IF(G36&gt;10,"No",IF(G36&lt;-10,"No","Yes")))</f>
        <v>N/A</v>
      </c>
      <c r="I36" s="12">
        <v>-2.77</v>
      </c>
      <c r="J36" s="12">
        <v>-0.151</v>
      </c>
      <c r="K36" s="44" t="s">
        <v>733</v>
      </c>
      <c r="L36" s="9" t="str">
        <f t="shared" si="11"/>
        <v>Yes</v>
      </c>
    </row>
    <row r="37" spans="1:14" x14ac:dyDescent="0.2">
      <c r="A37" s="2" t="s">
        <v>24</v>
      </c>
      <c r="B37" s="34" t="s">
        <v>217</v>
      </c>
      <c r="C37" s="13">
        <v>14.502767039</v>
      </c>
      <c r="D37" s="43" t="str">
        <f t="shared" si="15"/>
        <v>N/A</v>
      </c>
      <c r="E37" s="13">
        <v>13.558666466</v>
      </c>
      <c r="F37" s="43" t="str">
        <f t="shared" si="16"/>
        <v>N/A</v>
      </c>
      <c r="G37" s="13">
        <v>13.094846048999999</v>
      </c>
      <c r="H37" s="43" t="str">
        <f t="shared" si="17"/>
        <v>N/A</v>
      </c>
      <c r="I37" s="12">
        <v>-6.51</v>
      </c>
      <c r="J37" s="12">
        <v>-3.42</v>
      </c>
      <c r="K37" s="44" t="s">
        <v>733</v>
      </c>
      <c r="L37" s="9" t="str">
        <f t="shared" si="11"/>
        <v>Yes</v>
      </c>
    </row>
    <row r="38" spans="1:14" x14ac:dyDescent="0.2">
      <c r="A38" s="2" t="s">
        <v>25</v>
      </c>
      <c r="B38" s="34" t="s">
        <v>217</v>
      </c>
      <c r="C38" s="13">
        <v>11.83358477</v>
      </c>
      <c r="D38" s="43" t="str">
        <f t="shared" si="15"/>
        <v>N/A</v>
      </c>
      <c r="E38" s="13">
        <v>11.460241119000001</v>
      </c>
      <c r="F38" s="43" t="str">
        <f t="shared" si="16"/>
        <v>N/A</v>
      </c>
      <c r="G38" s="13">
        <v>11.229996018</v>
      </c>
      <c r="H38" s="43" t="str">
        <f t="shared" si="17"/>
        <v>N/A</v>
      </c>
      <c r="I38" s="12">
        <v>-3.15</v>
      </c>
      <c r="J38" s="12">
        <v>-2.0099999999999998</v>
      </c>
      <c r="K38" s="44" t="s">
        <v>733</v>
      </c>
      <c r="L38" s="9" t="str">
        <f t="shared" si="11"/>
        <v>Yes</v>
      </c>
    </row>
    <row r="39" spans="1:14" x14ac:dyDescent="0.2">
      <c r="A39" s="2" t="s">
        <v>26</v>
      </c>
      <c r="B39" s="47" t="s">
        <v>217</v>
      </c>
      <c r="C39" s="13">
        <v>1.2563183496999999</v>
      </c>
      <c r="D39" s="11" t="str">
        <f t="shared" si="15"/>
        <v>N/A</v>
      </c>
      <c r="E39" s="13">
        <v>1.2785786561000001</v>
      </c>
      <c r="F39" s="11" t="str">
        <f t="shared" si="16"/>
        <v>N/A</v>
      </c>
      <c r="G39" s="13">
        <v>1.3716247483999999</v>
      </c>
      <c r="H39" s="11" t="str">
        <f t="shared" si="17"/>
        <v>N/A</v>
      </c>
      <c r="I39" s="12">
        <v>1.772</v>
      </c>
      <c r="J39" s="12">
        <v>7.2770000000000001</v>
      </c>
      <c r="K39" s="47" t="s">
        <v>217</v>
      </c>
      <c r="L39" s="9" t="str">
        <f t="shared" si="11"/>
        <v>N/A</v>
      </c>
    </row>
    <row r="40" spans="1:14" x14ac:dyDescent="0.2">
      <c r="A40" s="2" t="s">
        <v>60</v>
      </c>
      <c r="B40" s="47" t="s">
        <v>217</v>
      </c>
      <c r="C40" s="13">
        <v>9.2172845099999998E-2</v>
      </c>
      <c r="D40" s="11" t="str">
        <f t="shared" si="15"/>
        <v>N/A</v>
      </c>
      <c r="E40" s="13">
        <v>0.1931624187</v>
      </c>
      <c r="F40" s="11" t="str">
        <f t="shared" si="16"/>
        <v>N/A</v>
      </c>
      <c r="G40" s="13">
        <v>0.2296623941</v>
      </c>
      <c r="H40" s="11" t="str">
        <f t="shared" si="17"/>
        <v>N/A</v>
      </c>
      <c r="I40" s="12">
        <v>109.6</v>
      </c>
      <c r="J40" s="12">
        <v>18.899999999999999</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1.3310697857</v>
      </c>
      <c r="D42" s="11" t="str">
        <f>IF($B42="N/A","N/A",IF(C42&gt;=5,"No",IF(C42&lt;0,"No","Yes")))</f>
        <v>Yes</v>
      </c>
      <c r="E42" s="13">
        <v>4.4918895958</v>
      </c>
      <c r="F42" s="11" t="str">
        <f>IF($B42="N/A","N/A",IF(E42&gt;=5,"No",IF(E42&lt;0,"No","Yes")))</f>
        <v>Yes</v>
      </c>
      <c r="G42" s="13">
        <v>5.1608390103000001</v>
      </c>
      <c r="H42" s="11" t="str">
        <f>IF($B42="N/A","N/A",IF(G42&gt;=5,"No",IF(G42&lt;0,"No","Yes")))</f>
        <v>No</v>
      </c>
      <c r="I42" s="12">
        <v>237.5</v>
      </c>
      <c r="J42" s="12">
        <v>14.89</v>
      </c>
      <c r="K42" s="44" t="s">
        <v>733</v>
      </c>
      <c r="L42" s="9" t="str">
        <f t="shared" si="11"/>
        <v>No</v>
      </c>
    </row>
    <row r="43" spans="1:14" x14ac:dyDescent="0.2">
      <c r="A43" s="2" t="s">
        <v>63</v>
      </c>
      <c r="B43" s="47" t="s">
        <v>217</v>
      </c>
      <c r="C43" s="13">
        <v>11.228407027999999</v>
      </c>
      <c r="D43" s="11" t="str">
        <f>IF($B43="N/A","N/A",IF(C43&gt;10,"No",IF(C43&lt;-10,"No","Yes")))</f>
        <v>N/A</v>
      </c>
      <c r="E43" s="13">
        <v>14.000821919</v>
      </c>
      <c r="F43" s="11" t="str">
        <f>IF($B43="N/A","N/A",IF(E43&gt;10,"No",IF(E43&lt;-10,"No","Yes")))</f>
        <v>N/A</v>
      </c>
      <c r="G43" s="13">
        <v>14.706787631999999</v>
      </c>
      <c r="H43" s="11" t="str">
        <f>IF($B43="N/A","N/A",IF(G43&gt;10,"No",IF(G43&lt;-10,"No","Yes")))</f>
        <v>N/A</v>
      </c>
      <c r="I43" s="12">
        <v>24.69</v>
      </c>
      <c r="J43" s="12">
        <v>5.0419999999999998</v>
      </c>
      <c r="K43" s="47" t="s">
        <v>733</v>
      </c>
      <c r="L43" s="9" t="str">
        <f t="shared" si="11"/>
        <v>Yes</v>
      </c>
    </row>
    <row r="44" spans="1:14" x14ac:dyDescent="0.2">
      <c r="A44" s="2" t="s">
        <v>64</v>
      </c>
      <c r="B44" s="47" t="s">
        <v>217</v>
      </c>
      <c r="C44" s="13">
        <v>0.91222201439999995</v>
      </c>
      <c r="D44" s="11" t="str">
        <f>IF($B44="N/A","N/A",IF(C44&gt;10,"No",IF(C44&lt;-10,"No","Yes")))</f>
        <v>N/A</v>
      </c>
      <c r="E44" s="13">
        <v>2.9919835560000001</v>
      </c>
      <c r="F44" s="11" t="str">
        <f>IF($B44="N/A","N/A",IF(E44&gt;10,"No",IF(E44&lt;-10,"No","Yes")))</f>
        <v>N/A</v>
      </c>
      <c r="G44" s="13">
        <v>2.7939174850000001</v>
      </c>
      <c r="H44" s="11" t="str">
        <f>IF($B44="N/A","N/A",IF(G44&gt;10,"No",IF(G44&lt;-10,"No","Yes")))</f>
        <v>N/A</v>
      </c>
      <c r="I44" s="12">
        <v>228</v>
      </c>
      <c r="J44" s="12">
        <v>-6.62</v>
      </c>
      <c r="K44" s="44" t="s">
        <v>733</v>
      </c>
      <c r="L44" s="9" t="str">
        <f t="shared" si="11"/>
        <v>Yes</v>
      </c>
    </row>
    <row r="45" spans="1:14" x14ac:dyDescent="0.2">
      <c r="A45" s="3" t="s">
        <v>19</v>
      </c>
      <c r="B45" s="34" t="s">
        <v>285</v>
      </c>
      <c r="C45" s="8">
        <v>4.6006111083999999</v>
      </c>
      <c r="D45" s="43" t="str">
        <f>IF($B45="N/A","N/A",IF(C45&gt;8,"No",IF(C45&lt;2,"No","Yes")))</f>
        <v>Yes</v>
      </c>
      <c r="E45" s="8">
        <v>4.3344127252</v>
      </c>
      <c r="F45" s="43" t="str">
        <f>IF($B45="N/A","N/A",IF(E45&gt;8,"No",IF(E45&lt;2,"No","Yes")))</f>
        <v>Yes</v>
      </c>
      <c r="G45" s="8">
        <v>4.1073408022000004</v>
      </c>
      <c r="H45" s="43" t="str">
        <f>IF($B45="N/A","N/A",IF(G45&gt;8,"No",IF(G45&lt;2,"No","Yes")))</f>
        <v>Yes</v>
      </c>
      <c r="I45" s="12">
        <v>-5.79</v>
      </c>
      <c r="J45" s="12">
        <v>-5.24</v>
      </c>
      <c r="K45" s="44" t="s">
        <v>733</v>
      </c>
      <c r="L45" s="9" t="str">
        <f t="shared" si="11"/>
        <v>Yes</v>
      </c>
    </row>
    <row r="46" spans="1:14" x14ac:dyDescent="0.2">
      <c r="A46" s="3" t="s">
        <v>174</v>
      </c>
      <c r="B46" s="34" t="s">
        <v>217</v>
      </c>
      <c r="C46" s="8">
        <v>20.362291174999999</v>
      </c>
      <c r="D46" s="11" t="str">
        <f t="shared" ref="D46:D53" si="18">IF($B46="N/A","N/A",IF(C46&gt;10,"No",IF(C46&lt;-10,"No","Yes")))</f>
        <v>N/A</v>
      </c>
      <c r="E46" s="8">
        <v>19.996109124</v>
      </c>
      <c r="F46" s="11" t="str">
        <f t="shared" ref="F46:F53" si="19">IF($B46="N/A","N/A",IF(E46&gt;10,"No",IF(E46&lt;-10,"No","Yes")))</f>
        <v>N/A</v>
      </c>
      <c r="G46" s="8">
        <v>19.716742538999998</v>
      </c>
      <c r="H46" s="11" t="str">
        <f t="shared" ref="H46:H53" si="20">IF($B46="N/A","N/A",IF(G46&gt;10,"No",IF(G46&lt;-10,"No","Yes")))</f>
        <v>N/A</v>
      </c>
      <c r="I46" s="12">
        <v>-1.8</v>
      </c>
      <c r="J46" s="12">
        <v>-1.4</v>
      </c>
      <c r="K46" s="44" t="s">
        <v>733</v>
      </c>
      <c r="L46" s="9" t="str">
        <f>IF(J46="Div by 0", "N/A", IF(OR(J46="N/A",K46="N/A"),"N/A", IF(J46&gt;VALUE(MID(K46,1,2)), "No", IF(J46&lt;-1*VALUE(MID(K46,1,2)), "No", "Yes"))))</f>
        <v>Yes</v>
      </c>
    </row>
    <row r="47" spans="1:14" x14ac:dyDescent="0.2">
      <c r="A47" s="3" t="s">
        <v>175</v>
      </c>
      <c r="B47" s="34" t="s">
        <v>217</v>
      </c>
      <c r="C47" s="8">
        <v>36.354032685999996</v>
      </c>
      <c r="D47" s="11" t="str">
        <f t="shared" si="18"/>
        <v>N/A</v>
      </c>
      <c r="E47" s="8">
        <v>36.104795791999997</v>
      </c>
      <c r="F47" s="11" t="str">
        <f t="shared" si="19"/>
        <v>N/A</v>
      </c>
      <c r="G47" s="8">
        <v>35.665687319</v>
      </c>
      <c r="H47" s="11" t="str">
        <f t="shared" si="20"/>
        <v>N/A</v>
      </c>
      <c r="I47" s="12">
        <v>-0.68600000000000005</v>
      </c>
      <c r="J47" s="12">
        <v>-1.22</v>
      </c>
      <c r="K47" s="44" t="s">
        <v>733</v>
      </c>
      <c r="L47" s="9" t="str">
        <f>IF(J47="Div by 0", "N/A", IF(OR(J47="N/A",K47="N/A"),"N/A", IF(J47&gt;VALUE(MID(K47,1,2)), "No", IF(J47&lt;-1*VALUE(MID(K47,1,2)), "No", "Yes"))))</f>
        <v>Yes</v>
      </c>
    </row>
    <row r="48" spans="1:14" x14ac:dyDescent="0.2">
      <c r="A48" s="3" t="s">
        <v>176</v>
      </c>
      <c r="B48" s="34" t="s">
        <v>217</v>
      </c>
      <c r="C48" s="8">
        <v>3.3180988670999998</v>
      </c>
      <c r="D48" s="11" t="str">
        <f t="shared" si="18"/>
        <v>N/A</v>
      </c>
      <c r="E48" s="8">
        <v>3.3619239805999999</v>
      </c>
      <c r="F48" s="11" t="str">
        <f t="shared" si="19"/>
        <v>N/A</v>
      </c>
      <c r="G48" s="8">
        <v>3.4561284560000001</v>
      </c>
      <c r="H48" s="11" t="str">
        <f t="shared" si="20"/>
        <v>N/A</v>
      </c>
      <c r="I48" s="12">
        <v>1.321</v>
      </c>
      <c r="J48" s="12">
        <v>2.802</v>
      </c>
      <c r="K48" s="44" t="s">
        <v>733</v>
      </c>
      <c r="L48" s="9" t="str">
        <f t="shared" ref="L48:L57" si="21">IF(J48="Div by 0", "N/A", IF(OR(J48="N/A",K48="N/A"),"N/A", IF(J48&gt;VALUE(MID(K48,1,2)), "No", IF(J48&lt;-1*VALUE(MID(K48,1,2)), "No", "Yes"))))</f>
        <v>Yes</v>
      </c>
    </row>
    <row r="49" spans="1:12" x14ac:dyDescent="0.2">
      <c r="A49" s="3" t="s">
        <v>177</v>
      </c>
      <c r="B49" s="34" t="s">
        <v>217</v>
      </c>
      <c r="C49" s="8">
        <v>18.232678362000001</v>
      </c>
      <c r="D49" s="11" t="str">
        <f t="shared" si="18"/>
        <v>N/A</v>
      </c>
      <c r="E49" s="8">
        <v>19.000827674</v>
      </c>
      <c r="F49" s="11" t="str">
        <f t="shared" si="19"/>
        <v>N/A</v>
      </c>
      <c r="G49" s="8">
        <v>20.068123849999999</v>
      </c>
      <c r="H49" s="11" t="str">
        <f t="shared" si="20"/>
        <v>N/A</v>
      </c>
      <c r="I49" s="12">
        <v>4.2130000000000001</v>
      </c>
      <c r="J49" s="12">
        <v>5.617</v>
      </c>
      <c r="K49" s="44" t="s">
        <v>733</v>
      </c>
      <c r="L49" s="9" t="str">
        <f t="shared" si="21"/>
        <v>Yes</v>
      </c>
    </row>
    <row r="50" spans="1:12" x14ac:dyDescent="0.2">
      <c r="A50" s="3" t="s">
        <v>178</v>
      </c>
      <c r="B50" s="34" t="s">
        <v>217</v>
      </c>
      <c r="C50" s="8">
        <v>8.8892430830000002</v>
      </c>
      <c r="D50" s="11" t="str">
        <f t="shared" si="18"/>
        <v>N/A</v>
      </c>
      <c r="E50" s="8">
        <v>9.5679861493999994</v>
      </c>
      <c r="F50" s="11" t="str">
        <f t="shared" si="19"/>
        <v>N/A</v>
      </c>
      <c r="G50" s="8">
        <v>9.8389995587999994</v>
      </c>
      <c r="H50" s="11" t="str">
        <f t="shared" si="20"/>
        <v>N/A</v>
      </c>
      <c r="I50" s="12">
        <v>7.6360000000000001</v>
      </c>
      <c r="J50" s="12">
        <v>2.8330000000000002</v>
      </c>
      <c r="K50" s="44" t="s">
        <v>733</v>
      </c>
      <c r="L50" s="9" t="str">
        <f t="shared" si="21"/>
        <v>Yes</v>
      </c>
    </row>
    <row r="51" spans="1:12" x14ac:dyDescent="0.2">
      <c r="A51" s="3" t="s">
        <v>179</v>
      </c>
      <c r="B51" s="34" t="s">
        <v>217</v>
      </c>
      <c r="C51" s="8">
        <v>3.7552403228000002</v>
      </c>
      <c r="D51" s="11" t="str">
        <f t="shared" si="18"/>
        <v>N/A</v>
      </c>
      <c r="E51" s="8">
        <v>3.5386250012999998</v>
      </c>
      <c r="F51" s="11" t="str">
        <f t="shared" si="19"/>
        <v>N/A</v>
      </c>
      <c r="G51" s="8">
        <v>3.3553955595999998</v>
      </c>
      <c r="H51" s="11" t="str">
        <f t="shared" si="20"/>
        <v>N/A</v>
      </c>
      <c r="I51" s="12">
        <v>-5.77</v>
      </c>
      <c r="J51" s="12">
        <v>-5.18</v>
      </c>
      <c r="K51" s="44" t="s">
        <v>733</v>
      </c>
      <c r="L51" s="9" t="str">
        <f t="shared" si="21"/>
        <v>Yes</v>
      </c>
    </row>
    <row r="52" spans="1:12" x14ac:dyDescent="0.2">
      <c r="A52" s="3" t="s">
        <v>180</v>
      </c>
      <c r="B52" s="34" t="s">
        <v>217</v>
      </c>
      <c r="C52" s="8">
        <v>2.8168317994000001</v>
      </c>
      <c r="D52" s="11" t="str">
        <f t="shared" si="18"/>
        <v>N/A</v>
      </c>
      <c r="E52" s="8">
        <v>2.5816767373</v>
      </c>
      <c r="F52" s="11" t="str">
        <f t="shared" si="19"/>
        <v>N/A</v>
      </c>
      <c r="G52" s="8">
        <v>2.3890700503</v>
      </c>
      <c r="H52" s="11" t="str">
        <f t="shared" si="20"/>
        <v>N/A</v>
      </c>
      <c r="I52" s="12">
        <v>-8.35</v>
      </c>
      <c r="J52" s="12">
        <v>-7.46</v>
      </c>
      <c r="K52" s="44" t="s">
        <v>733</v>
      </c>
      <c r="L52" s="9" t="str">
        <f t="shared" si="21"/>
        <v>Yes</v>
      </c>
    </row>
    <row r="53" spans="1:12" x14ac:dyDescent="0.2">
      <c r="A53" s="3" t="s">
        <v>950</v>
      </c>
      <c r="B53" s="34" t="s">
        <v>217</v>
      </c>
      <c r="C53" s="8">
        <v>1.6709725965</v>
      </c>
      <c r="D53" s="11" t="str">
        <f t="shared" si="18"/>
        <v>N/A</v>
      </c>
      <c r="E53" s="8">
        <v>1.5136428153000001</v>
      </c>
      <c r="F53" s="11" t="str">
        <f t="shared" si="19"/>
        <v>N/A</v>
      </c>
      <c r="G53" s="8">
        <v>1.4025118651999999</v>
      </c>
      <c r="H53" s="11" t="str">
        <f t="shared" si="20"/>
        <v>N/A</v>
      </c>
      <c r="I53" s="12">
        <v>-9.42</v>
      </c>
      <c r="J53" s="12">
        <v>-7.34</v>
      </c>
      <c r="K53" s="44" t="s">
        <v>733</v>
      </c>
      <c r="L53" s="9" t="str">
        <f t="shared" si="21"/>
        <v>Yes</v>
      </c>
    </row>
    <row r="54" spans="1:12" x14ac:dyDescent="0.2">
      <c r="A54" s="2" t="s">
        <v>212</v>
      </c>
      <c r="B54" s="34" t="s">
        <v>217</v>
      </c>
      <c r="C54" s="35" t="s">
        <v>217</v>
      </c>
      <c r="D54" s="9" t="str">
        <f t="shared" ref="D54:D57" si="22">IF($B54="N/A","N/A",IF(C54&lt;0,"No","Yes"))</f>
        <v>N/A</v>
      </c>
      <c r="E54" s="35">
        <v>520490</v>
      </c>
      <c r="F54" s="9" t="str">
        <f t="shared" ref="F54:F57" si="23">IF($B54="N/A","N/A",IF(E54&lt;0,"No","Yes"))</f>
        <v>N/A</v>
      </c>
      <c r="G54" s="35">
        <v>548493</v>
      </c>
      <c r="H54" s="9" t="str">
        <f t="shared" ref="H54:H57" si="24">IF($B54="N/A","N/A",IF(G54&lt;0,"No","Yes"))</f>
        <v>N/A</v>
      </c>
      <c r="I54" s="12" t="s">
        <v>217</v>
      </c>
      <c r="J54" s="12">
        <v>5.38</v>
      </c>
      <c r="K54" s="44" t="s">
        <v>733</v>
      </c>
      <c r="L54" s="9" t="str">
        <f t="shared" si="21"/>
        <v>Yes</v>
      </c>
    </row>
    <row r="55" spans="1:12" x14ac:dyDescent="0.2">
      <c r="A55" s="2" t="s">
        <v>213</v>
      </c>
      <c r="B55" s="34" t="s">
        <v>217</v>
      </c>
      <c r="C55" s="35" t="s">
        <v>217</v>
      </c>
      <c r="D55" s="9" t="str">
        <f t="shared" si="22"/>
        <v>N/A</v>
      </c>
      <c r="E55" s="35">
        <v>29023</v>
      </c>
      <c r="F55" s="9" t="str">
        <f t="shared" si="23"/>
        <v>N/A</v>
      </c>
      <c r="G55" s="35">
        <v>31940</v>
      </c>
      <c r="H55" s="9" t="str">
        <f t="shared" si="24"/>
        <v>N/A</v>
      </c>
      <c r="I55" s="12" t="s">
        <v>217</v>
      </c>
      <c r="J55" s="12">
        <v>10.050000000000001</v>
      </c>
      <c r="K55" s="44" t="s">
        <v>733</v>
      </c>
      <c r="L55" s="9" t="str">
        <f t="shared" si="21"/>
        <v>No</v>
      </c>
    </row>
    <row r="56" spans="1:12" x14ac:dyDescent="0.2">
      <c r="A56" s="2" t="s">
        <v>214</v>
      </c>
      <c r="B56" s="34" t="s">
        <v>217</v>
      </c>
      <c r="C56" s="35" t="s">
        <v>217</v>
      </c>
      <c r="D56" s="9" t="str">
        <f t="shared" si="22"/>
        <v>N/A</v>
      </c>
      <c r="E56" s="35">
        <v>242645</v>
      </c>
      <c r="F56" s="9" t="str">
        <f t="shared" si="23"/>
        <v>N/A</v>
      </c>
      <c r="G56" s="35">
        <v>272413</v>
      </c>
      <c r="H56" s="9" t="str">
        <f t="shared" si="24"/>
        <v>N/A</v>
      </c>
      <c r="I56" s="12" t="s">
        <v>217</v>
      </c>
      <c r="J56" s="12">
        <v>12.27</v>
      </c>
      <c r="K56" s="44" t="s">
        <v>733</v>
      </c>
      <c r="L56" s="9" t="str">
        <f t="shared" si="21"/>
        <v>No</v>
      </c>
    </row>
    <row r="57" spans="1:12" x14ac:dyDescent="0.2">
      <c r="A57" s="2" t="s">
        <v>951</v>
      </c>
      <c r="B57" s="34" t="s">
        <v>217</v>
      </c>
      <c r="C57" s="35" t="s">
        <v>217</v>
      </c>
      <c r="D57" s="9" t="str">
        <f t="shared" si="22"/>
        <v>N/A</v>
      </c>
      <c r="E57" s="35">
        <v>50598</v>
      </c>
      <c r="F57" s="9" t="str">
        <f t="shared" si="23"/>
        <v>N/A</v>
      </c>
      <c r="G57" s="35">
        <v>50690</v>
      </c>
      <c r="H57" s="9" t="str">
        <f t="shared" si="24"/>
        <v>N/A</v>
      </c>
      <c r="I57" s="12" t="s">
        <v>217</v>
      </c>
      <c r="J57" s="12">
        <v>0.18179999999999999</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58.313904137999998</v>
      </c>
      <c r="D60" s="43" t="str">
        <f t="shared" ref="D60:D61" si="25">IF($B60="N/A","N/A",IF(C60&gt;10,"No",IF(C60&lt;-10,"No","Yes")))</f>
        <v>N/A</v>
      </c>
      <c r="E60" s="8">
        <v>57.985562317999999</v>
      </c>
      <c r="F60" s="43" t="str">
        <f t="shared" ref="F60:F61" si="26">IF($B60="N/A","N/A",IF(E60&gt;10,"No",IF(E60&lt;-10,"No","Yes")))</f>
        <v>N/A</v>
      </c>
      <c r="G60" s="8">
        <v>57.764827429999997</v>
      </c>
      <c r="H60" s="43" t="str">
        <f t="shared" ref="H60:H61" si="27">IF($B60="N/A","N/A",IF(G60&gt;10,"No",IF(G60&lt;-10,"No","Yes")))</f>
        <v>N/A</v>
      </c>
      <c r="I60" s="12">
        <v>-0.56299999999999994</v>
      </c>
      <c r="J60" s="12">
        <v>-0.38100000000000001</v>
      </c>
      <c r="K60" s="44" t="s">
        <v>733</v>
      </c>
      <c r="L60" s="9" t="str">
        <f>IF(J60="Div by 0", "N/A", IF(OR(J60="N/A",K60="N/A"),"N/A", IF(J60&gt;VALUE(MID(K60,1,2)), "No", IF(J60&lt;-1*VALUE(MID(K60,1,2)), "No", "Yes"))))</f>
        <v>Yes</v>
      </c>
    </row>
    <row r="61" spans="1:12" x14ac:dyDescent="0.2">
      <c r="A61" s="6" t="s">
        <v>182</v>
      </c>
      <c r="B61" s="34" t="s">
        <v>217</v>
      </c>
      <c r="C61" s="8">
        <v>41.686095862000002</v>
      </c>
      <c r="D61" s="43" t="str">
        <f t="shared" si="25"/>
        <v>N/A</v>
      </c>
      <c r="E61" s="8">
        <v>42.014437682000001</v>
      </c>
      <c r="F61" s="43" t="str">
        <f t="shared" si="26"/>
        <v>N/A</v>
      </c>
      <c r="G61" s="8">
        <v>42.235172570000003</v>
      </c>
      <c r="H61" s="43" t="str">
        <f t="shared" si="27"/>
        <v>N/A</v>
      </c>
      <c r="I61" s="12">
        <v>0.78769999999999996</v>
      </c>
      <c r="J61" s="12">
        <v>0.52539999999999998</v>
      </c>
      <c r="K61" s="44" t="s">
        <v>733</v>
      </c>
      <c r="L61" s="9" t="str">
        <f>IF(J61="Div by 0", "N/A", IF(OR(J61="N/A",K61="N/A"),"N/A", IF(J61&gt;VALUE(MID(K61,1,2)), "No", IF(J61&lt;-1*VALUE(MID(K61,1,2)), "No", "Yes"))))</f>
        <v>Yes</v>
      </c>
    </row>
    <row r="62" spans="1:12" x14ac:dyDescent="0.2">
      <c r="A62" s="7" t="s">
        <v>682</v>
      </c>
      <c r="B62" s="34" t="s">
        <v>286</v>
      </c>
      <c r="C62" s="8">
        <v>52.725091401</v>
      </c>
      <c r="D62" s="43" t="str">
        <f>IF($B62="N/A","N/A",IF(C62&gt;70,"No",IF(C62&lt;40,"No","Yes")))</f>
        <v>Yes</v>
      </c>
      <c r="E62" s="8">
        <v>54.752451655000002</v>
      </c>
      <c r="F62" s="43" t="str">
        <f>IF($B62="N/A","N/A",IF(E62&gt;70,"No",IF(E62&lt;40,"No","Yes")))</f>
        <v>Yes</v>
      </c>
      <c r="G62" s="8">
        <v>56.836491998</v>
      </c>
      <c r="H62" s="43" t="str">
        <f>IF($B62="N/A","N/A",IF(G62&gt;70,"No",IF(G62&lt;40,"No","Yes")))</f>
        <v>Yes</v>
      </c>
      <c r="I62" s="12">
        <v>3.8450000000000002</v>
      </c>
      <c r="J62" s="12">
        <v>3.806</v>
      </c>
      <c r="K62" s="44" t="s">
        <v>733</v>
      </c>
      <c r="L62" s="9" t="str">
        <f t="shared" si="11"/>
        <v>Yes</v>
      </c>
    </row>
    <row r="63" spans="1:12" x14ac:dyDescent="0.2">
      <c r="A63" s="2" t="s">
        <v>683</v>
      </c>
      <c r="B63" s="34" t="s">
        <v>217</v>
      </c>
      <c r="C63" s="8">
        <v>72.475502598999995</v>
      </c>
      <c r="D63" s="43" t="str">
        <f>IF($B63="N/A","N/A",IF(C63&gt;10,"No",IF(C63&lt;-10,"No","Yes")))</f>
        <v>N/A</v>
      </c>
      <c r="E63" s="8">
        <v>73.625239121999996</v>
      </c>
      <c r="F63" s="43" t="str">
        <f>IF($B63="N/A","N/A",IF(E63&gt;10,"No",IF(E63&lt;-10,"No","Yes")))</f>
        <v>N/A</v>
      </c>
      <c r="G63" s="8">
        <v>74.842824462999999</v>
      </c>
      <c r="H63" s="43" t="str">
        <f>IF($B63="N/A","N/A",IF(G63&gt;10,"No",IF(G63&lt;-10,"No","Yes")))</f>
        <v>N/A</v>
      </c>
      <c r="I63" s="12">
        <v>1.5860000000000001</v>
      </c>
      <c r="J63" s="12">
        <v>1.6539999999999999</v>
      </c>
      <c r="K63" s="34" t="s">
        <v>217</v>
      </c>
      <c r="L63" s="9" t="str">
        <f t="shared" si="11"/>
        <v>N/A</v>
      </c>
    </row>
    <row r="64" spans="1:12" x14ac:dyDescent="0.2">
      <c r="A64" s="2" t="s">
        <v>684</v>
      </c>
      <c r="B64" s="34" t="s">
        <v>217</v>
      </c>
      <c r="C64" s="8">
        <v>71.762426384999998</v>
      </c>
      <c r="D64" s="43" t="str">
        <f t="shared" ref="D64:D70" si="28">IF($B64="N/A","N/A",IF(C64&gt;10,"No",IF(C64&lt;-10,"No","Yes")))</f>
        <v>N/A</v>
      </c>
      <c r="E64" s="8">
        <v>71.469507358000001</v>
      </c>
      <c r="F64" s="43" t="str">
        <f t="shared" ref="F64:F70" si="29">IF($B64="N/A","N/A",IF(E64&gt;10,"No",IF(E64&lt;-10,"No","Yes")))</f>
        <v>N/A</v>
      </c>
      <c r="G64" s="8">
        <v>74.514064016000006</v>
      </c>
      <c r="H64" s="43" t="str">
        <f t="shared" ref="H64:H70" si="30">IF($B64="N/A","N/A",IF(G64&gt;10,"No",IF(G64&lt;-10,"No","Yes")))</f>
        <v>N/A</v>
      </c>
      <c r="I64" s="12">
        <v>-0.40799999999999997</v>
      </c>
      <c r="J64" s="12">
        <v>4.26</v>
      </c>
      <c r="K64" s="34" t="s">
        <v>217</v>
      </c>
      <c r="L64" s="9" t="str">
        <f t="shared" si="11"/>
        <v>N/A</v>
      </c>
    </row>
    <row r="65" spans="1:12" x14ac:dyDescent="0.2">
      <c r="A65" s="2" t="s">
        <v>427</v>
      </c>
      <c r="B65" s="34" t="s">
        <v>217</v>
      </c>
      <c r="C65" s="8">
        <v>55.713683387000003</v>
      </c>
      <c r="D65" s="43" t="str">
        <f t="shared" si="28"/>
        <v>N/A</v>
      </c>
      <c r="E65" s="8">
        <v>58.978321033</v>
      </c>
      <c r="F65" s="43" t="str">
        <f t="shared" si="29"/>
        <v>N/A</v>
      </c>
      <c r="G65" s="8">
        <v>61.436086433</v>
      </c>
      <c r="H65" s="43" t="str">
        <f t="shared" si="30"/>
        <v>N/A</v>
      </c>
      <c r="I65" s="12">
        <v>5.86</v>
      </c>
      <c r="J65" s="12">
        <v>4.1669999999999998</v>
      </c>
      <c r="K65" s="34" t="s">
        <v>217</v>
      </c>
      <c r="L65" s="9" t="str">
        <f t="shared" si="11"/>
        <v>N/A</v>
      </c>
    </row>
    <row r="66" spans="1:12" x14ac:dyDescent="0.2">
      <c r="A66" s="2" t="s">
        <v>685</v>
      </c>
      <c r="B66" s="34" t="s">
        <v>217</v>
      </c>
      <c r="C66" s="8">
        <v>15.862063876000001</v>
      </c>
      <c r="D66" s="43" t="str">
        <f t="shared" si="28"/>
        <v>N/A</v>
      </c>
      <c r="E66" s="8">
        <v>20.111338261</v>
      </c>
      <c r="F66" s="43" t="str">
        <f t="shared" si="29"/>
        <v>N/A</v>
      </c>
      <c r="G66" s="8">
        <v>24.463723335000001</v>
      </c>
      <c r="H66" s="43" t="str">
        <f t="shared" si="30"/>
        <v>N/A</v>
      </c>
      <c r="I66" s="12">
        <v>26.79</v>
      </c>
      <c r="J66" s="12">
        <v>21.64</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1.0287280271000001</v>
      </c>
      <c r="D68" s="43" t="str">
        <f t="shared" si="28"/>
        <v>N/A</v>
      </c>
      <c r="E68" s="8">
        <v>1.0270530989</v>
      </c>
      <c r="F68" s="43" t="str">
        <f t="shared" si="29"/>
        <v>N/A</v>
      </c>
      <c r="G68" s="8">
        <v>1.0054994134999999</v>
      </c>
      <c r="H68" s="43" t="str">
        <f t="shared" si="30"/>
        <v>N/A</v>
      </c>
      <c r="I68" s="12">
        <v>-0.16300000000000001</v>
      </c>
      <c r="J68" s="12">
        <v>-2.1</v>
      </c>
      <c r="K68" s="34" t="s">
        <v>217</v>
      </c>
      <c r="L68" s="9" t="str">
        <f t="shared" si="11"/>
        <v>N/A</v>
      </c>
    </row>
    <row r="69" spans="1:12" x14ac:dyDescent="0.2">
      <c r="A69" s="3" t="s">
        <v>151</v>
      </c>
      <c r="B69" s="34" t="s">
        <v>217</v>
      </c>
      <c r="C69" s="8">
        <v>1.3042581136</v>
      </c>
      <c r="D69" s="43" t="str">
        <f t="shared" si="28"/>
        <v>N/A</v>
      </c>
      <c r="E69" s="8">
        <v>1.178774236</v>
      </c>
      <c r="F69" s="43" t="str">
        <f t="shared" si="29"/>
        <v>N/A</v>
      </c>
      <c r="G69" s="8">
        <v>1.1060170685999999</v>
      </c>
      <c r="H69" s="43" t="str">
        <f t="shared" si="30"/>
        <v>N/A</v>
      </c>
      <c r="I69" s="12">
        <v>-9.6199999999999992</v>
      </c>
      <c r="J69" s="12">
        <v>-6.17</v>
      </c>
      <c r="K69" s="34" t="s">
        <v>217</v>
      </c>
      <c r="L69" s="9" t="str">
        <f t="shared" si="11"/>
        <v>N/A</v>
      </c>
    </row>
    <row r="70" spans="1:12" x14ac:dyDescent="0.2">
      <c r="A70" s="3" t="s">
        <v>152</v>
      </c>
      <c r="B70" s="34" t="s">
        <v>217</v>
      </c>
      <c r="C70" s="8">
        <v>1.4253430843999999</v>
      </c>
      <c r="D70" s="43" t="str">
        <f t="shared" si="28"/>
        <v>N/A</v>
      </c>
      <c r="E70" s="8">
        <v>1.2813414082000001</v>
      </c>
      <c r="F70" s="43" t="str">
        <f t="shared" si="29"/>
        <v>N/A</v>
      </c>
      <c r="G70" s="8">
        <v>1.2022298992</v>
      </c>
      <c r="H70" s="43" t="str">
        <f t="shared" si="30"/>
        <v>N/A</v>
      </c>
      <c r="I70" s="12">
        <v>-10.1</v>
      </c>
      <c r="J70" s="12">
        <v>-6.17</v>
      </c>
      <c r="K70" s="34" t="s">
        <v>217</v>
      </c>
      <c r="L70" s="9" t="str">
        <f t="shared" si="11"/>
        <v>N/A</v>
      </c>
    </row>
    <row r="71" spans="1:12" x14ac:dyDescent="0.2">
      <c r="A71" s="2" t="s">
        <v>954</v>
      </c>
      <c r="B71" s="47" t="s">
        <v>217</v>
      </c>
      <c r="C71" s="1">
        <v>5498</v>
      </c>
      <c r="D71" s="11" t="str">
        <f>IF($B71="N/A","N/A",IF(C71&gt;10,"No",IF(C71&lt;-10,"No","Yes")))</f>
        <v>N/A</v>
      </c>
      <c r="E71" s="1">
        <v>4417</v>
      </c>
      <c r="F71" s="11" t="str">
        <f>IF($B71="N/A","N/A",IF(E71&gt;10,"No",IF(E71&lt;-10,"No","Yes")))</f>
        <v>N/A</v>
      </c>
      <c r="G71" s="1">
        <v>3798</v>
      </c>
      <c r="H71" s="11" t="str">
        <f>IF($B71="N/A","N/A",IF(G71&gt;10,"No",IF(G71&lt;-10,"No","Yes")))</f>
        <v>N/A</v>
      </c>
      <c r="I71" s="12">
        <v>-19.7</v>
      </c>
      <c r="J71" s="12">
        <v>-14</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11</v>
      </c>
      <c r="H72" s="43" t="str">
        <f t="shared" ref="H72:H73" si="33">IF($B72="N/A","N/A",IF(G72&gt;0,"No",IF(G72&lt;0,"No","Yes")))</f>
        <v>No</v>
      </c>
      <c r="I72" s="12" t="s">
        <v>1743</v>
      </c>
      <c r="J72" s="12" t="s">
        <v>1743</v>
      </c>
      <c r="K72" s="34" t="s">
        <v>217</v>
      </c>
      <c r="L72" s="9" t="str">
        <f t="shared" si="11"/>
        <v>N/A</v>
      </c>
    </row>
    <row r="73" spans="1:12" x14ac:dyDescent="0.2">
      <c r="A73" s="3" t="s">
        <v>206</v>
      </c>
      <c r="B73" s="47" t="s">
        <v>221</v>
      </c>
      <c r="C73" s="1">
        <v>849</v>
      </c>
      <c r="D73" s="43" t="str">
        <f t="shared" si="31"/>
        <v>No</v>
      </c>
      <c r="E73" s="1">
        <v>695</v>
      </c>
      <c r="F73" s="43" t="str">
        <f t="shared" si="32"/>
        <v>No</v>
      </c>
      <c r="G73" s="1">
        <v>388</v>
      </c>
      <c r="H73" s="43" t="str">
        <f t="shared" si="33"/>
        <v>No</v>
      </c>
      <c r="I73" s="12">
        <v>-18.100000000000001</v>
      </c>
      <c r="J73" s="12">
        <v>-44.2</v>
      </c>
      <c r="K73" s="34" t="s">
        <v>217</v>
      </c>
      <c r="L73" s="9" t="str">
        <f t="shared" si="11"/>
        <v>N/A</v>
      </c>
    </row>
    <row r="74" spans="1:12" x14ac:dyDescent="0.2">
      <c r="A74" s="3" t="s">
        <v>207</v>
      </c>
      <c r="B74" s="67" t="s">
        <v>217</v>
      </c>
      <c r="C74" s="13">
        <v>15.429917550000001</v>
      </c>
      <c r="D74" s="11" t="str">
        <f>IF($B74="N/A","N/A",IF(C74&gt;10,"No",IF(C74&lt;-10,"No","Yes")))</f>
        <v>N/A</v>
      </c>
      <c r="E74" s="13">
        <v>19.280575540000001</v>
      </c>
      <c r="F74" s="11" t="str">
        <f>IF($B74="N/A","N/A",IF(E74&gt;10,"No",IF(E74&lt;-10,"No","Yes")))</f>
        <v>N/A</v>
      </c>
      <c r="G74" s="13">
        <v>30.154639175</v>
      </c>
      <c r="H74" s="11" t="str">
        <f>IF($B74="N/A","N/A",IF(G74&gt;10,"No",IF(G74&lt;-10,"No","Yes")))</f>
        <v>N/A</v>
      </c>
      <c r="I74" s="12">
        <v>24.96</v>
      </c>
      <c r="J74" s="12">
        <v>56.4</v>
      </c>
      <c r="K74" s="67" t="s">
        <v>217</v>
      </c>
      <c r="L74" s="9" t="str">
        <f t="shared" si="11"/>
        <v>N/A</v>
      </c>
    </row>
    <row r="75" spans="1:12" x14ac:dyDescent="0.2">
      <c r="A75" s="2" t="s">
        <v>65</v>
      </c>
      <c r="B75" s="47" t="s">
        <v>217</v>
      </c>
      <c r="C75" s="1">
        <v>114365</v>
      </c>
      <c r="D75" s="11" t="str">
        <f>IF($B75="N/A","N/A",IF(C75&gt;10,"No",IF(C75&lt;-10,"No","Yes")))</f>
        <v>N/A</v>
      </c>
      <c r="E75" s="1">
        <v>116854</v>
      </c>
      <c r="F75" s="11" t="str">
        <f>IF($B75="N/A","N/A",IF(E75&gt;10,"No",IF(E75&lt;-10,"No","Yes")))</f>
        <v>N/A</v>
      </c>
      <c r="G75" s="1">
        <v>120142</v>
      </c>
      <c r="H75" s="11" t="str">
        <f>IF($B75="N/A","N/A",IF(G75&gt;10,"No",IF(G75&lt;-10,"No","Yes")))</f>
        <v>N/A</v>
      </c>
      <c r="I75" s="12">
        <v>2.1760000000000002</v>
      </c>
      <c r="J75" s="12">
        <v>2.8140000000000001</v>
      </c>
      <c r="K75" s="47" t="s">
        <v>733</v>
      </c>
      <c r="L75" s="9" t="str">
        <f t="shared" ref="L75:L107" si="34">IF(J75="Div by 0", "N/A", IF(K75="N/A","N/A", IF(J75&gt;VALUE(MID(K75,1,2)), "No", IF(J75&lt;-1*VALUE(MID(K75,1,2)), "No", "Yes"))))</f>
        <v>Yes</v>
      </c>
    </row>
    <row r="76" spans="1:12" x14ac:dyDescent="0.2">
      <c r="A76" s="4" t="s">
        <v>66</v>
      </c>
      <c r="B76" s="47" t="s">
        <v>217</v>
      </c>
      <c r="C76" s="1">
        <v>100174.95</v>
      </c>
      <c r="D76" s="11" t="str">
        <f>IF($B76="N/A","N/A",IF(C76&gt;10,"No",IF(C76&lt;-10,"No","Yes")))</f>
        <v>N/A</v>
      </c>
      <c r="E76" s="1">
        <v>102574.04</v>
      </c>
      <c r="F76" s="11" t="str">
        <f>IF($B76="N/A","N/A",IF(E76&gt;10,"No",IF(E76&lt;-10,"No","Yes")))</f>
        <v>N/A</v>
      </c>
      <c r="G76" s="1">
        <v>106357.23</v>
      </c>
      <c r="H76" s="11" t="str">
        <f>IF($B76="N/A","N/A",IF(G76&gt;10,"No",IF(G76&lt;-10,"No","Yes")))</f>
        <v>N/A</v>
      </c>
      <c r="I76" s="12">
        <v>2.395</v>
      </c>
      <c r="J76" s="12">
        <v>3.6880000000000002</v>
      </c>
      <c r="K76" s="47" t="s">
        <v>734</v>
      </c>
      <c r="L76" s="9" t="str">
        <f t="shared" si="34"/>
        <v>Yes</v>
      </c>
    </row>
    <row r="77" spans="1:12" x14ac:dyDescent="0.2">
      <c r="A77" s="3" t="s">
        <v>67</v>
      </c>
      <c r="B77" s="34" t="s">
        <v>287</v>
      </c>
      <c r="C77" s="8">
        <v>96.384621150000001</v>
      </c>
      <c r="D77" s="43" t="str">
        <f>IF($B77="N/A","N/A",IF(C77&gt;=90,"Yes","No"))</f>
        <v>Yes</v>
      </c>
      <c r="E77" s="8">
        <v>96.516677724999994</v>
      </c>
      <c r="F77" s="43" t="str">
        <f>IF($B77="N/A","N/A",IF(E77&gt;=90,"Yes","No"))</f>
        <v>Yes</v>
      </c>
      <c r="G77" s="8">
        <v>96.676655272999994</v>
      </c>
      <c r="H77" s="43" t="str">
        <f>IF($B77="N/A","N/A",IF(G77&gt;=90,"Yes","No"))</f>
        <v>Yes</v>
      </c>
      <c r="I77" s="12">
        <v>0.13700000000000001</v>
      </c>
      <c r="J77" s="12">
        <v>0.1658</v>
      </c>
      <c r="K77" s="44" t="s">
        <v>733</v>
      </c>
      <c r="L77" s="9" t="str">
        <f t="shared" si="34"/>
        <v>Yes</v>
      </c>
    </row>
    <row r="78" spans="1:12" x14ac:dyDescent="0.2">
      <c r="A78" s="2" t="s">
        <v>955</v>
      </c>
      <c r="B78" s="34" t="s">
        <v>287</v>
      </c>
      <c r="C78" s="8">
        <v>96.617135145999995</v>
      </c>
      <c r="D78" s="43" t="str">
        <f>IF($B78="N/A","N/A",IF(C78&gt;=90,"Yes","No"))</f>
        <v>Yes</v>
      </c>
      <c r="E78" s="8">
        <v>96.662921689000001</v>
      </c>
      <c r="F78" s="43" t="str">
        <f>IF($B78="N/A","N/A",IF(E78&gt;=90,"Yes","No"))</f>
        <v>Yes</v>
      </c>
      <c r="G78" s="8">
        <v>96.906482448999995</v>
      </c>
      <c r="H78" s="43" t="str">
        <f>IF($B78="N/A","N/A",IF(G78&gt;=90,"Yes","No"))</f>
        <v>Yes</v>
      </c>
      <c r="I78" s="12">
        <v>4.7399999999999998E-2</v>
      </c>
      <c r="J78" s="12">
        <v>0.252</v>
      </c>
      <c r="K78" s="44" t="s">
        <v>733</v>
      </c>
      <c r="L78" s="9" t="str">
        <f t="shared" si="34"/>
        <v>Yes</v>
      </c>
    </row>
    <row r="79" spans="1:12" x14ac:dyDescent="0.2">
      <c r="A79" s="6" t="s">
        <v>956</v>
      </c>
      <c r="B79" s="47" t="s">
        <v>288</v>
      </c>
      <c r="C79" s="13">
        <v>43.006467074</v>
      </c>
      <c r="D79" s="43" t="str">
        <f>IF($B79="N/A","N/A",IF(C79&gt;55,"No",IF(C79&lt;30,"No","Yes")))</f>
        <v>Yes</v>
      </c>
      <c r="E79" s="13">
        <v>42.40638508</v>
      </c>
      <c r="F79" s="43" t="str">
        <f>IF($B79="N/A","N/A",IF(E79&gt;55,"No",IF(E79&lt;30,"No","Yes")))</f>
        <v>Yes</v>
      </c>
      <c r="G79" s="13">
        <v>42.965664402999998</v>
      </c>
      <c r="H79" s="43" t="str">
        <f>IF($B79="N/A","N/A",IF(G79&gt;55,"No",IF(G79&lt;30,"No","Yes")))</f>
        <v>Yes</v>
      </c>
      <c r="I79" s="12">
        <v>-1.4</v>
      </c>
      <c r="J79" s="12">
        <v>1.319</v>
      </c>
      <c r="K79" s="47" t="s">
        <v>733</v>
      </c>
      <c r="L79" s="9" t="str">
        <f t="shared" si="34"/>
        <v>Yes</v>
      </c>
    </row>
    <row r="80" spans="1:12" ht="25.5" x14ac:dyDescent="0.2">
      <c r="A80" s="2" t="s">
        <v>957</v>
      </c>
      <c r="B80" s="47" t="s">
        <v>282</v>
      </c>
      <c r="C80" s="13">
        <v>0.85428234160000005</v>
      </c>
      <c r="D80" s="43" t="str">
        <f>IF($B80="N/A","N/A",IF(C80&gt;=5,"No",IF(C80&lt;0,"No","Yes")))</f>
        <v>Yes</v>
      </c>
      <c r="E80" s="13">
        <v>0.3910863128</v>
      </c>
      <c r="F80" s="43" t="str">
        <f>IF($B80="N/A","N/A",IF(E80&gt;=5,"No",IF(E80&lt;0,"No","Yes")))</f>
        <v>Yes</v>
      </c>
      <c r="G80" s="13">
        <v>0.4111801035</v>
      </c>
      <c r="H80" s="43" t="str">
        <f>IF($B80="N/A","N/A",IF(G80&gt;=5,"No",IF(G80&lt;0,"No","Yes")))</f>
        <v>Yes</v>
      </c>
      <c r="I80" s="12">
        <v>-54.2</v>
      </c>
      <c r="J80" s="12">
        <v>5.1379999999999999</v>
      </c>
      <c r="K80" s="47" t="s">
        <v>217</v>
      </c>
      <c r="L80" s="9" t="str">
        <f t="shared" si="34"/>
        <v>N/A</v>
      </c>
    </row>
    <row r="81" spans="1:12" ht="25.5" x14ac:dyDescent="0.2">
      <c r="A81" s="2" t="s">
        <v>958</v>
      </c>
      <c r="B81" s="47" t="s">
        <v>217</v>
      </c>
      <c r="C81" s="13">
        <v>0</v>
      </c>
      <c r="D81" s="47" t="s">
        <v>217</v>
      </c>
      <c r="E81" s="13">
        <v>0</v>
      </c>
      <c r="F81" s="47" t="s">
        <v>217</v>
      </c>
      <c r="G81" s="13">
        <v>0</v>
      </c>
      <c r="H81" s="47" t="s">
        <v>217</v>
      </c>
      <c r="I81" s="12" t="s">
        <v>1743</v>
      </c>
      <c r="J81" s="12" t="s">
        <v>1743</v>
      </c>
      <c r="K81" s="47" t="s">
        <v>217</v>
      </c>
      <c r="L81" s="9" t="str">
        <f t="shared" si="34"/>
        <v>N/A</v>
      </c>
    </row>
    <row r="82" spans="1:12" ht="25.5" x14ac:dyDescent="0.2">
      <c r="A82" s="2" t="s">
        <v>959</v>
      </c>
      <c r="B82" s="47" t="s">
        <v>217</v>
      </c>
      <c r="C82" s="13">
        <v>64.217199317999999</v>
      </c>
      <c r="D82" s="47" t="s">
        <v>217</v>
      </c>
      <c r="E82" s="13">
        <v>62.705598438999999</v>
      </c>
      <c r="F82" s="47" t="s">
        <v>217</v>
      </c>
      <c r="G82" s="13">
        <v>63.063707946000001</v>
      </c>
      <c r="H82" s="47" t="s">
        <v>217</v>
      </c>
      <c r="I82" s="12">
        <v>-2.35</v>
      </c>
      <c r="J82" s="12">
        <v>0.57110000000000005</v>
      </c>
      <c r="K82" s="47" t="s">
        <v>217</v>
      </c>
      <c r="L82" s="9" t="str">
        <f t="shared" si="34"/>
        <v>N/A</v>
      </c>
    </row>
    <row r="83" spans="1:12" ht="25.5" x14ac:dyDescent="0.2">
      <c r="A83" s="2" t="s">
        <v>960</v>
      </c>
      <c r="B83" s="47" t="s">
        <v>217</v>
      </c>
      <c r="C83" s="13">
        <v>10.130721812000001</v>
      </c>
      <c r="D83" s="47" t="s">
        <v>217</v>
      </c>
      <c r="E83" s="13">
        <v>10.490013179</v>
      </c>
      <c r="F83" s="47" t="s">
        <v>217</v>
      </c>
      <c r="G83" s="13">
        <v>11.132659686</v>
      </c>
      <c r="H83" s="47" t="s">
        <v>217</v>
      </c>
      <c r="I83" s="12">
        <v>3.5470000000000002</v>
      </c>
      <c r="J83" s="12">
        <v>6.1260000000000003</v>
      </c>
      <c r="K83" s="47" t="s">
        <v>217</v>
      </c>
      <c r="L83" s="9" t="str">
        <f t="shared" si="34"/>
        <v>N/A</v>
      </c>
    </row>
    <row r="84" spans="1:12" ht="25.5" x14ac:dyDescent="0.2">
      <c r="A84" s="2" t="s">
        <v>961</v>
      </c>
      <c r="B84" s="47" t="s">
        <v>217</v>
      </c>
      <c r="C84" s="13">
        <v>7.9692213527</v>
      </c>
      <c r="D84" s="47" t="s">
        <v>217</v>
      </c>
      <c r="E84" s="13">
        <v>7.3501976826000002</v>
      </c>
      <c r="F84" s="47" t="s">
        <v>217</v>
      </c>
      <c r="G84" s="13">
        <v>6.5539112051000004</v>
      </c>
      <c r="H84" s="47" t="s">
        <v>217</v>
      </c>
      <c r="I84" s="12">
        <v>-7.77</v>
      </c>
      <c r="J84" s="12">
        <v>-10.8</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6.1609758230000002</v>
      </c>
      <c r="D86" s="47" t="s">
        <v>217</v>
      </c>
      <c r="E86" s="13">
        <v>6.4790251083000001</v>
      </c>
      <c r="F86" s="47" t="s">
        <v>217</v>
      </c>
      <c r="G86" s="13">
        <v>6.6646135406000004</v>
      </c>
      <c r="H86" s="47" t="s">
        <v>217</v>
      </c>
      <c r="I86" s="12">
        <v>5.1619999999999999</v>
      </c>
      <c r="J86" s="12">
        <v>2.8639999999999999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10.667599353</v>
      </c>
      <c r="D88" s="47" t="s">
        <v>217</v>
      </c>
      <c r="E88" s="13">
        <v>12.584079278000001</v>
      </c>
      <c r="F88" s="47" t="s">
        <v>217</v>
      </c>
      <c r="G88" s="13">
        <v>12.173927518999999</v>
      </c>
      <c r="H88" s="47" t="s">
        <v>217</v>
      </c>
      <c r="I88" s="12">
        <v>17.97</v>
      </c>
      <c r="J88" s="12">
        <v>-3.26</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83.708302364999994</v>
      </c>
      <c r="D91" s="47" t="s">
        <v>217</v>
      </c>
      <c r="E91" s="13">
        <v>83.030961712999996</v>
      </c>
      <c r="F91" s="47" t="s">
        <v>217</v>
      </c>
      <c r="G91" s="13">
        <v>82.202726772999995</v>
      </c>
      <c r="H91" s="47" t="s">
        <v>217</v>
      </c>
      <c r="I91" s="12">
        <v>-0.80900000000000005</v>
      </c>
      <c r="J91" s="12">
        <v>-0.998</v>
      </c>
      <c r="K91" s="47" t="s">
        <v>217</v>
      </c>
      <c r="L91" s="9" t="str">
        <f t="shared" si="34"/>
        <v>N/A</v>
      </c>
    </row>
    <row r="92" spans="1:12" x14ac:dyDescent="0.2">
      <c r="A92" s="2" t="s">
        <v>969</v>
      </c>
      <c r="B92" s="47" t="s">
        <v>217</v>
      </c>
      <c r="C92" s="13">
        <v>16.291697634999998</v>
      </c>
      <c r="D92" s="47" t="s">
        <v>217</v>
      </c>
      <c r="E92" s="13">
        <v>16.969038287</v>
      </c>
      <c r="F92" s="47" t="s">
        <v>217</v>
      </c>
      <c r="G92" s="13">
        <v>17.797273227000002</v>
      </c>
      <c r="H92" s="47" t="s">
        <v>217</v>
      </c>
      <c r="I92" s="12">
        <v>4.1580000000000004</v>
      </c>
      <c r="J92" s="12">
        <v>4.8810000000000002</v>
      </c>
      <c r="K92" s="47" t="s">
        <v>217</v>
      </c>
      <c r="L92" s="9" t="str">
        <f t="shared" si="34"/>
        <v>N/A</v>
      </c>
    </row>
    <row r="93" spans="1:12" x14ac:dyDescent="0.2">
      <c r="A93" s="6" t="s">
        <v>68</v>
      </c>
      <c r="B93" s="47" t="s">
        <v>217</v>
      </c>
      <c r="C93" s="1">
        <v>1216</v>
      </c>
      <c r="D93" s="11" t="str">
        <f>IF($B93="N/A","N/A",IF(C93&gt;10,"No",IF(C93&lt;-10,"No","Yes")))</f>
        <v>N/A</v>
      </c>
      <c r="E93" s="1">
        <v>1271</v>
      </c>
      <c r="F93" s="11" t="str">
        <f>IF($B93="N/A","N/A",IF(E93&gt;10,"No",IF(E93&lt;-10,"No","Yes")))</f>
        <v>N/A</v>
      </c>
      <c r="G93" s="1">
        <v>910</v>
      </c>
      <c r="H93" s="11" t="str">
        <f>IF($B93="N/A","N/A",IF(G93&gt;10,"No",IF(G93&lt;-10,"No","Yes")))</f>
        <v>N/A</v>
      </c>
      <c r="I93" s="12">
        <v>4.5229999999999997</v>
      </c>
      <c r="J93" s="12">
        <v>-28.4</v>
      </c>
      <c r="K93" s="47" t="s">
        <v>733</v>
      </c>
      <c r="L93" s="9" t="str">
        <f t="shared" si="34"/>
        <v>No</v>
      </c>
    </row>
    <row r="94" spans="1:12" x14ac:dyDescent="0.2">
      <c r="A94" s="2" t="s">
        <v>109</v>
      </c>
      <c r="B94" s="47" t="s">
        <v>217</v>
      </c>
      <c r="C94" s="13">
        <v>0.1644736842</v>
      </c>
      <c r="D94" s="43" t="str">
        <f>IF($B94="N/A","N/A",IF(C94&gt;10,"No",IF(C94&lt;-10,"No","Yes")))</f>
        <v>N/A</v>
      </c>
      <c r="E94" s="13">
        <v>0.23603461840000001</v>
      </c>
      <c r="F94" s="43" t="str">
        <f>IF($B94="N/A","N/A",IF(E94&gt;10,"No",IF(E94&lt;-10,"No","Yes")))</f>
        <v>N/A</v>
      </c>
      <c r="G94" s="13">
        <v>0.21978021980000001</v>
      </c>
      <c r="H94" s="43" t="str">
        <f>IF($B94="N/A","N/A",IF(G94&gt;10,"No",IF(G94&lt;-10,"No","Yes")))</f>
        <v>N/A</v>
      </c>
      <c r="I94" s="12">
        <v>43.51</v>
      </c>
      <c r="J94" s="12">
        <v>-6.89</v>
      </c>
      <c r="K94" s="47" t="s">
        <v>733</v>
      </c>
      <c r="L94" s="9" t="str">
        <f t="shared" si="34"/>
        <v>Yes</v>
      </c>
    </row>
    <row r="95" spans="1:12" x14ac:dyDescent="0.2">
      <c r="A95" s="2" t="s">
        <v>110</v>
      </c>
      <c r="B95" s="47" t="s">
        <v>217</v>
      </c>
      <c r="C95" s="13">
        <v>2.0559210526</v>
      </c>
      <c r="D95" s="43" t="str">
        <f>IF($B95="N/A","N/A",IF(C95&gt;10,"No",IF(C95&lt;-10,"No","Yes")))</f>
        <v>N/A</v>
      </c>
      <c r="E95" s="13">
        <v>6.5302911094000002</v>
      </c>
      <c r="F95" s="43" t="str">
        <f>IF($B95="N/A","N/A",IF(E95&gt;10,"No",IF(E95&lt;-10,"No","Yes")))</f>
        <v>N/A</v>
      </c>
      <c r="G95" s="13">
        <v>5.6043956043999996</v>
      </c>
      <c r="H95" s="43" t="str">
        <f>IF($B95="N/A","N/A",IF(G95&gt;10,"No",IF(G95&lt;-10,"No","Yes")))</f>
        <v>N/A</v>
      </c>
      <c r="I95" s="12">
        <v>217.6</v>
      </c>
      <c r="J95" s="12">
        <v>-14.2</v>
      </c>
      <c r="K95" s="47" t="s">
        <v>733</v>
      </c>
      <c r="L95" s="9" t="str">
        <f t="shared" si="34"/>
        <v>No</v>
      </c>
    </row>
    <row r="96" spans="1:12" x14ac:dyDescent="0.2">
      <c r="A96" s="4" t="s">
        <v>7</v>
      </c>
      <c r="B96" s="47" t="s">
        <v>217</v>
      </c>
      <c r="C96" s="13">
        <v>0.62431688019999998</v>
      </c>
      <c r="D96" s="11" t="str">
        <f>IF($B96="N/A","N/A",IF(C96&gt;10,"No",IF(C96&lt;-10,"No","Yes")))</f>
        <v>N/A</v>
      </c>
      <c r="E96" s="13">
        <v>0.68204768339999999</v>
      </c>
      <c r="F96" s="11" t="str">
        <f>IF($B96="N/A","N/A",IF(E96&gt;10,"No",IF(E96&lt;-10,"No","Yes")))</f>
        <v>N/A</v>
      </c>
      <c r="G96" s="13">
        <v>0.76825756190000005</v>
      </c>
      <c r="H96" s="11" t="str">
        <f>IF($B96="N/A","N/A",IF(G96&gt;10,"No",IF(G96&lt;-10,"No","Yes")))</f>
        <v>N/A</v>
      </c>
      <c r="I96" s="12">
        <v>9.2469999999999999</v>
      </c>
      <c r="J96" s="12">
        <v>12.64</v>
      </c>
      <c r="K96" s="47" t="s">
        <v>734</v>
      </c>
      <c r="L96" s="9" t="str">
        <f t="shared" si="34"/>
        <v>Yes</v>
      </c>
    </row>
    <row r="97" spans="1:12" x14ac:dyDescent="0.2">
      <c r="A97" s="4" t="s">
        <v>184</v>
      </c>
      <c r="B97" s="47" t="s">
        <v>217</v>
      </c>
      <c r="C97" s="13">
        <v>63.146941808999998</v>
      </c>
      <c r="D97" s="11" t="str">
        <f t="shared" ref="D97:D98" si="35">IF($B97="N/A","N/A",IF(C97&gt;10,"No",IF(C97&lt;-10,"No","Yes")))</f>
        <v>N/A</v>
      </c>
      <c r="E97" s="13">
        <v>62.925531005000003</v>
      </c>
      <c r="F97" s="11" t="str">
        <f t="shared" ref="F97:F98" si="36">IF($B97="N/A","N/A",IF(E97&gt;10,"No",IF(E97&lt;-10,"No","Yes")))</f>
        <v>N/A</v>
      </c>
      <c r="G97" s="13">
        <v>62.732433286999999</v>
      </c>
      <c r="H97" s="11" t="str">
        <f t="shared" ref="H97:H98" si="37">IF($B97="N/A","N/A",IF(G97&gt;10,"No",IF(G97&lt;-10,"No","Yes")))</f>
        <v>N/A</v>
      </c>
      <c r="I97" s="12">
        <v>-0.35099999999999998</v>
      </c>
      <c r="J97" s="12">
        <v>-0.307</v>
      </c>
      <c r="K97" s="47" t="s">
        <v>733</v>
      </c>
      <c r="L97" s="9" t="str">
        <f>IF(J97="Div by 0", "N/A", IF(OR(J97="N/A",K97="N/A"),"N/A", IF(J97&gt;VALUE(MID(K97,1,2)), "No", IF(J97&lt;-1*VALUE(MID(K97,1,2)), "No", "Yes"))))</f>
        <v>Yes</v>
      </c>
    </row>
    <row r="98" spans="1:12" x14ac:dyDescent="0.2">
      <c r="A98" s="4" t="s">
        <v>185</v>
      </c>
      <c r="B98" s="47" t="s">
        <v>217</v>
      </c>
      <c r="C98" s="13">
        <v>36.853058191000002</v>
      </c>
      <c r="D98" s="11" t="str">
        <f t="shared" si="35"/>
        <v>N/A</v>
      </c>
      <c r="E98" s="13">
        <v>37.074468994999997</v>
      </c>
      <c r="F98" s="11" t="str">
        <f t="shared" si="36"/>
        <v>N/A</v>
      </c>
      <c r="G98" s="13">
        <v>37.267566713000001</v>
      </c>
      <c r="H98" s="11" t="str">
        <f t="shared" si="37"/>
        <v>N/A</v>
      </c>
      <c r="I98" s="12">
        <v>0.6008</v>
      </c>
      <c r="J98" s="12">
        <v>0.52080000000000004</v>
      </c>
      <c r="K98" s="47" t="s">
        <v>733</v>
      </c>
      <c r="L98" s="9" t="str">
        <f>IF(J98="Div by 0", "N/A", IF(OR(J98="N/A",K98="N/A"),"N/A", IF(J98&gt;VALUE(MID(K98,1,2)), "No", IF(J98&lt;-1*VALUE(MID(K98,1,2)), "No", "Yes"))))</f>
        <v>Yes</v>
      </c>
    </row>
    <row r="99" spans="1:12" x14ac:dyDescent="0.2">
      <c r="A99" s="2" t="s">
        <v>8</v>
      </c>
      <c r="B99" s="47" t="s">
        <v>289</v>
      </c>
      <c r="C99" s="13">
        <v>7.9036418485000004</v>
      </c>
      <c r="D99" s="43" t="str">
        <f>IF($B99="N/A","N/A",IF(C99&gt;10,"No",IF(C99&lt;5,"No","Yes")))</f>
        <v>Yes</v>
      </c>
      <c r="E99" s="13">
        <v>7.2757458025000004</v>
      </c>
      <c r="F99" s="43" t="str">
        <f>IF($B99="N/A","N/A",IF(E99&gt;10,"No",IF(E99&lt;5,"No","Yes")))</f>
        <v>Yes</v>
      </c>
      <c r="G99" s="13">
        <v>7.0533202377000004</v>
      </c>
      <c r="H99" s="43" t="str">
        <f t="shared" ref="H99:H102" si="38">IF($B99="N/A","N/A",IF(G99&gt;10,"No",IF(G99&lt;5,"No","Yes")))</f>
        <v>Yes</v>
      </c>
      <c r="I99" s="12">
        <v>-7.94</v>
      </c>
      <c r="J99" s="12">
        <v>-3.06</v>
      </c>
      <c r="K99" s="47" t="s">
        <v>734</v>
      </c>
      <c r="L99" s="9" t="str">
        <f t="shared" si="34"/>
        <v>Yes</v>
      </c>
    </row>
    <row r="100" spans="1:12" x14ac:dyDescent="0.2">
      <c r="A100" s="2" t="s">
        <v>153</v>
      </c>
      <c r="B100" s="47" t="s">
        <v>289</v>
      </c>
      <c r="C100" s="13">
        <v>5.7342718488999997</v>
      </c>
      <c r="D100" s="43" t="str">
        <f>IF($B100="N/A","N/A",IF(C100&gt;10,"No",IF(C100&lt;5,"No","Yes")))</f>
        <v>Yes</v>
      </c>
      <c r="E100" s="13">
        <v>5.9561504099000002</v>
      </c>
      <c r="F100" s="43" t="str">
        <f t="shared" ref="F100:F102" si="39">IF($B100="N/A","N/A",IF(E100&gt;10,"No",IF(E100&lt;5,"No","Yes")))</f>
        <v>Yes</v>
      </c>
      <c r="G100" s="13">
        <v>6.1627074628000003</v>
      </c>
      <c r="H100" s="43" t="str">
        <f t="shared" si="38"/>
        <v>Yes</v>
      </c>
      <c r="I100" s="12">
        <v>3.8690000000000002</v>
      </c>
      <c r="J100" s="12">
        <v>3.468</v>
      </c>
      <c r="K100" s="47" t="s">
        <v>734</v>
      </c>
      <c r="L100" s="9" t="str">
        <f t="shared" si="34"/>
        <v>Yes</v>
      </c>
    </row>
    <row r="101" spans="1:12" x14ac:dyDescent="0.2">
      <c r="A101" s="2" t="s">
        <v>154</v>
      </c>
      <c r="B101" s="47" t="s">
        <v>289</v>
      </c>
      <c r="C101" s="13">
        <v>7.4096095834</v>
      </c>
      <c r="D101" s="43" t="str">
        <f>IF($B101="N/A","N/A",IF(C101&gt;10,"No",IF(C101&lt;5,"No","Yes")))</f>
        <v>Yes</v>
      </c>
      <c r="E101" s="13">
        <v>6.8872267958000002</v>
      </c>
      <c r="F101" s="43" t="str">
        <f t="shared" si="39"/>
        <v>Yes</v>
      </c>
      <c r="G101" s="13">
        <v>6.7162191406999998</v>
      </c>
      <c r="H101" s="43" t="str">
        <f t="shared" si="38"/>
        <v>Yes</v>
      </c>
      <c r="I101" s="12">
        <v>-7.05</v>
      </c>
      <c r="J101" s="12">
        <v>-2.48</v>
      </c>
      <c r="K101" s="47" t="s">
        <v>734</v>
      </c>
      <c r="L101" s="9" t="str">
        <f t="shared" si="34"/>
        <v>Yes</v>
      </c>
    </row>
    <row r="102" spans="1:12" x14ac:dyDescent="0.2">
      <c r="A102" s="2" t="s">
        <v>155</v>
      </c>
      <c r="B102" s="47" t="s">
        <v>289</v>
      </c>
      <c r="C102" s="13">
        <v>7.9176321426999996</v>
      </c>
      <c r="D102" s="43" t="str">
        <f>IF($B102="N/A","N/A",IF(C102&gt;10,"No",IF(C102&lt;5,"No","Yes")))</f>
        <v>Yes</v>
      </c>
      <c r="E102" s="13">
        <v>7.2843034898000001</v>
      </c>
      <c r="F102" s="43" t="str">
        <f t="shared" si="39"/>
        <v>Yes</v>
      </c>
      <c r="G102" s="13">
        <v>7.0866141732000001</v>
      </c>
      <c r="H102" s="43" t="str">
        <f t="shared" si="38"/>
        <v>Yes</v>
      </c>
      <c r="I102" s="12">
        <v>-8</v>
      </c>
      <c r="J102" s="12">
        <v>-2.71</v>
      </c>
      <c r="K102" s="47" t="s">
        <v>734</v>
      </c>
      <c r="L102" s="9" t="str">
        <f t="shared" si="34"/>
        <v>Yes</v>
      </c>
    </row>
    <row r="103" spans="1:12" x14ac:dyDescent="0.2">
      <c r="A103" s="2" t="s">
        <v>970</v>
      </c>
      <c r="B103" s="47" t="s">
        <v>217</v>
      </c>
      <c r="C103" s="1">
        <v>3176</v>
      </c>
      <c r="D103" s="11" t="str">
        <f t="shared" ref="D103:D114" si="40">IF($B103="N/A","N/A",IF(C103&gt;10,"No",IF(C103&lt;-10,"No","Yes")))</f>
        <v>N/A</v>
      </c>
      <c r="E103" s="1">
        <v>2219</v>
      </c>
      <c r="F103" s="11" t="str">
        <f t="shared" ref="F103:F114" si="41">IF($B103="N/A","N/A",IF(E103&gt;10,"No",IF(E103&lt;-10,"No","Yes")))</f>
        <v>N/A</v>
      </c>
      <c r="G103" s="1">
        <v>1837</v>
      </c>
      <c r="H103" s="11" t="str">
        <f t="shared" ref="H103:H114" si="42">IF($B103="N/A","N/A",IF(G103&gt;10,"No",IF(G103&lt;-10,"No","Yes")))</f>
        <v>N/A</v>
      </c>
      <c r="I103" s="12">
        <v>-30.1</v>
      </c>
      <c r="J103" s="12">
        <v>-17.2</v>
      </c>
      <c r="K103" s="44" t="s">
        <v>733</v>
      </c>
      <c r="L103" s="9" t="str">
        <f t="shared" si="34"/>
        <v>No</v>
      </c>
    </row>
    <row r="104" spans="1:12" x14ac:dyDescent="0.2">
      <c r="A104" s="2" t="s">
        <v>971</v>
      </c>
      <c r="B104" s="47" t="s">
        <v>217</v>
      </c>
      <c r="C104" s="1">
        <v>724</v>
      </c>
      <c r="D104" s="11" t="str">
        <f t="shared" si="40"/>
        <v>N/A</v>
      </c>
      <c r="E104" s="1">
        <v>559</v>
      </c>
      <c r="F104" s="11" t="str">
        <f t="shared" si="41"/>
        <v>N/A</v>
      </c>
      <c r="G104" s="1">
        <v>490</v>
      </c>
      <c r="H104" s="11" t="str">
        <f t="shared" si="42"/>
        <v>N/A</v>
      </c>
      <c r="I104" s="12">
        <v>-22.8</v>
      </c>
      <c r="J104" s="12">
        <v>-12.3</v>
      </c>
      <c r="K104" s="44" t="s">
        <v>733</v>
      </c>
      <c r="L104" s="9" t="str">
        <f t="shared" si="34"/>
        <v>No</v>
      </c>
    </row>
    <row r="105" spans="1:12" x14ac:dyDescent="0.2">
      <c r="A105" s="2" t="s">
        <v>1</v>
      </c>
      <c r="B105" s="47" t="s">
        <v>217</v>
      </c>
      <c r="C105" s="13">
        <v>98.573864381999996</v>
      </c>
      <c r="D105" s="11" t="str">
        <f t="shared" si="40"/>
        <v>N/A</v>
      </c>
      <c r="E105" s="13">
        <v>99.365019597</v>
      </c>
      <c r="F105" s="11" t="str">
        <f t="shared" si="41"/>
        <v>N/A</v>
      </c>
      <c r="G105" s="13">
        <v>99.386559238000004</v>
      </c>
      <c r="H105" s="11" t="str">
        <f t="shared" si="42"/>
        <v>N/A</v>
      </c>
      <c r="I105" s="12">
        <v>0.80259999999999998</v>
      </c>
      <c r="J105" s="12">
        <v>2.1700000000000001E-2</v>
      </c>
      <c r="K105" s="47" t="s">
        <v>734</v>
      </c>
      <c r="L105" s="9" t="str">
        <f t="shared" si="34"/>
        <v>Yes</v>
      </c>
    </row>
    <row r="106" spans="1:12" x14ac:dyDescent="0.2">
      <c r="A106" s="2" t="s">
        <v>69</v>
      </c>
      <c r="B106" s="47" t="s">
        <v>217</v>
      </c>
      <c r="C106" s="13">
        <v>97.178313552000006</v>
      </c>
      <c r="D106" s="11" t="str">
        <f t="shared" si="40"/>
        <v>N/A</v>
      </c>
      <c r="E106" s="13">
        <v>97.404230397999996</v>
      </c>
      <c r="F106" s="11" t="str">
        <f t="shared" si="41"/>
        <v>N/A</v>
      </c>
      <c r="G106" s="13">
        <v>97.432268329999999</v>
      </c>
      <c r="H106" s="11" t="str">
        <f t="shared" si="42"/>
        <v>N/A</v>
      </c>
      <c r="I106" s="12">
        <v>0.23250000000000001</v>
      </c>
      <c r="J106" s="12">
        <v>2.8799999999999999E-2</v>
      </c>
      <c r="K106" s="47" t="s">
        <v>734</v>
      </c>
      <c r="L106" s="9" t="str">
        <f t="shared" si="34"/>
        <v>Yes</v>
      </c>
    </row>
    <row r="107" spans="1:12" x14ac:dyDescent="0.2">
      <c r="A107" s="4" t="s">
        <v>70</v>
      </c>
      <c r="B107" s="47" t="s">
        <v>217</v>
      </c>
      <c r="C107" s="1">
        <v>107441</v>
      </c>
      <c r="D107" s="11" t="str">
        <f t="shared" si="40"/>
        <v>N/A</v>
      </c>
      <c r="E107" s="1">
        <v>110251</v>
      </c>
      <c r="F107" s="11" t="str">
        <f t="shared" si="41"/>
        <v>N/A</v>
      </c>
      <c r="G107" s="1">
        <v>113309</v>
      </c>
      <c r="H107" s="11" t="str">
        <f t="shared" si="42"/>
        <v>N/A</v>
      </c>
      <c r="I107" s="12">
        <v>2.6150000000000002</v>
      </c>
      <c r="J107" s="12">
        <v>2.774</v>
      </c>
      <c r="K107" s="47" t="s">
        <v>733</v>
      </c>
      <c r="L107" s="9" t="str">
        <f t="shared" si="34"/>
        <v>Yes</v>
      </c>
    </row>
    <row r="108" spans="1:12" x14ac:dyDescent="0.2">
      <c r="A108" s="2" t="s">
        <v>688</v>
      </c>
      <c r="B108" s="47" t="s">
        <v>217</v>
      </c>
      <c r="C108" s="13">
        <v>1.7041911375000001</v>
      </c>
      <c r="D108" s="11" t="str">
        <f t="shared" si="40"/>
        <v>N/A</v>
      </c>
      <c r="E108" s="13">
        <v>1.8122284605000001</v>
      </c>
      <c r="F108" s="11" t="str">
        <f t="shared" si="41"/>
        <v>N/A</v>
      </c>
      <c r="G108" s="13">
        <v>2.0395555515999999</v>
      </c>
      <c r="H108" s="11" t="str">
        <f t="shared" si="42"/>
        <v>N/A</v>
      </c>
      <c r="I108" s="12">
        <v>6.34</v>
      </c>
      <c r="J108" s="12">
        <v>12.54</v>
      </c>
      <c r="K108" s="47" t="s">
        <v>734</v>
      </c>
      <c r="L108" s="9" t="str">
        <f t="shared" ref="L108:L114" si="43">IF(J108="Div by 0", "N/A", IF(K108="N/A","N/A", IF(J108&gt;VALUE(MID(K108,1,2)), "No", IF(J108&lt;-1*VALUE(MID(K108,1,2)), "No", "Yes"))))</f>
        <v>Yes</v>
      </c>
    </row>
    <row r="109" spans="1:12" x14ac:dyDescent="0.2">
      <c r="A109" s="2" t="s">
        <v>687</v>
      </c>
      <c r="B109" s="47" t="s">
        <v>217</v>
      </c>
      <c r="C109" s="13">
        <v>0.37229735390000002</v>
      </c>
      <c r="D109" s="11" t="str">
        <f t="shared" si="40"/>
        <v>N/A</v>
      </c>
      <c r="E109" s="13">
        <v>0.34466807560000001</v>
      </c>
      <c r="F109" s="11" t="str">
        <f t="shared" si="41"/>
        <v>N/A</v>
      </c>
      <c r="G109" s="13">
        <v>0.33713120759999998</v>
      </c>
      <c r="H109" s="11" t="str">
        <f t="shared" si="42"/>
        <v>N/A</v>
      </c>
      <c r="I109" s="12">
        <v>-7.42</v>
      </c>
      <c r="J109" s="12">
        <v>-2.19</v>
      </c>
      <c r="K109" s="47" t="s">
        <v>734</v>
      </c>
      <c r="L109" s="9" t="str">
        <f t="shared" si="43"/>
        <v>Yes</v>
      </c>
    </row>
    <row r="110" spans="1:12" x14ac:dyDescent="0.2">
      <c r="A110" s="2" t="s">
        <v>686</v>
      </c>
      <c r="B110" s="47" t="s">
        <v>217</v>
      </c>
      <c r="C110" s="13">
        <v>97.923511508999994</v>
      </c>
      <c r="D110" s="11" t="str">
        <f t="shared" si="40"/>
        <v>N/A</v>
      </c>
      <c r="E110" s="13">
        <v>97.843103463999995</v>
      </c>
      <c r="F110" s="11" t="str">
        <f t="shared" si="41"/>
        <v>N/A</v>
      </c>
      <c r="G110" s="13">
        <v>97.623313241000005</v>
      </c>
      <c r="H110" s="11" t="str">
        <f t="shared" si="42"/>
        <v>N/A</v>
      </c>
      <c r="I110" s="12">
        <v>-8.2000000000000003E-2</v>
      </c>
      <c r="J110" s="12">
        <v>-0.22500000000000001</v>
      </c>
      <c r="K110" s="47" t="s">
        <v>734</v>
      </c>
      <c r="L110" s="9" t="str">
        <f t="shared" si="43"/>
        <v>Yes</v>
      </c>
    </row>
    <row r="111" spans="1:12" ht="25.5" x14ac:dyDescent="0.2">
      <c r="A111" s="4" t="s">
        <v>972</v>
      </c>
      <c r="B111" s="47" t="s">
        <v>217</v>
      </c>
      <c r="C111" s="13">
        <v>43.423250119999999</v>
      </c>
      <c r="D111" s="11" t="str">
        <f t="shared" si="40"/>
        <v>N/A</v>
      </c>
      <c r="E111" s="13">
        <v>41.918975816</v>
      </c>
      <c r="F111" s="11" t="str">
        <f t="shared" si="41"/>
        <v>N/A</v>
      </c>
      <c r="G111" s="13">
        <v>40.666045179999998</v>
      </c>
      <c r="H111" s="11" t="str">
        <f t="shared" si="42"/>
        <v>N/A</v>
      </c>
      <c r="I111" s="12">
        <v>-3.46</v>
      </c>
      <c r="J111" s="12">
        <v>-2.99</v>
      </c>
      <c r="K111" s="47" t="s">
        <v>734</v>
      </c>
      <c r="L111" s="9" t="str">
        <f t="shared" si="43"/>
        <v>Yes</v>
      </c>
    </row>
    <row r="112" spans="1:12" ht="25.5" x14ac:dyDescent="0.2">
      <c r="A112" s="4" t="s">
        <v>973</v>
      </c>
      <c r="B112" s="47" t="s">
        <v>217</v>
      </c>
      <c r="C112" s="13">
        <v>55.203077864999997</v>
      </c>
      <c r="D112" s="11" t="str">
        <f t="shared" si="40"/>
        <v>N/A</v>
      </c>
      <c r="E112" s="13">
        <v>56.717784586000001</v>
      </c>
      <c r="F112" s="11" t="str">
        <f t="shared" si="41"/>
        <v>N/A</v>
      </c>
      <c r="G112" s="13">
        <v>57.950591799999998</v>
      </c>
      <c r="H112" s="11" t="str">
        <f t="shared" si="42"/>
        <v>N/A</v>
      </c>
      <c r="I112" s="12">
        <v>2.7440000000000002</v>
      </c>
      <c r="J112" s="12">
        <v>2.1739999999999999</v>
      </c>
      <c r="K112" s="47" t="s">
        <v>734</v>
      </c>
      <c r="L112" s="9" t="str">
        <f t="shared" si="43"/>
        <v>Yes</v>
      </c>
    </row>
    <row r="113" spans="1:12" ht="25.5" x14ac:dyDescent="0.2">
      <c r="A113" s="4" t="s">
        <v>974</v>
      </c>
      <c r="B113" s="47" t="s">
        <v>217</v>
      </c>
      <c r="C113" s="13">
        <v>0.52813360730000003</v>
      </c>
      <c r="D113" s="11" t="str">
        <f t="shared" si="40"/>
        <v>N/A</v>
      </c>
      <c r="E113" s="13">
        <v>0.53399969189999996</v>
      </c>
      <c r="F113" s="11" t="str">
        <f t="shared" si="41"/>
        <v>N/A</v>
      </c>
      <c r="G113" s="13">
        <v>0.54269114880000002</v>
      </c>
      <c r="H113" s="11" t="str">
        <f t="shared" si="42"/>
        <v>N/A</v>
      </c>
      <c r="I113" s="12">
        <v>1.111</v>
      </c>
      <c r="J113" s="12">
        <v>1.6279999999999999</v>
      </c>
      <c r="K113" s="47" t="s">
        <v>734</v>
      </c>
      <c r="L113" s="9" t="str">
        <f t="shared" si="43"/>
        <v>Yes</v>
      </c>
    </row>
    <row r="114" spans="1:12" ht="25.5" x14ac:dyDescent="0.2">
      <c r="A114" s="4" t="s">
        <v>975</v>
      </c>
      <c r="B114" s="47" t="s">
        <v>217</v>
      </c>
      <c r="C114" s="13">
        <v>0.84553840769999999</v>
      </c>
      <c r="D114" s="11" t="str">
        <f t="shared" si="40"/>
        <v>N/A</v>
      </c>
      <c r="E114" s="13">
        <v>0.82923990619999999</v>
      </c>
      <c r="F114" s="11" t="str">
        <f t="shared" si="41"/>
        <v>N/A</v>
      </c>
      <c r="G114" s="13">
        <v>0.84067187160000001</v>
      </c>
      <c r="H114" s="11" t="str">
        <f t="shared" si="42"/>
        <v>N/A</v>
      </c>
      <c r="I114" s="12">
        <v>-1.93</v>
      </c>
      <c r="J114" s="12">
        <v>1.379</v>
      </c>
      <c r="K114" s="47" t="s">
        <v>734</v>
      </c>
      <c r="L114" s="9" t="str">
        <f t="shared" si="43"/>
        <v>Yes</v>
      </c>
    </row>
    <row r="115" spans="1:12" x14ac:dyDescent="0.2">
      <c r="A115" s="2" t="s">
        <v>976</v>
      </c>
      <c r="B115" s="47" t="s">
        <v>290</v>
      </c>
      <c r="C115" s="13">
        <v>99.967796844000006</v>
      </c>
      <c r="D115" s="43" t="str">
        <f>IF($B115="N/A","N/A",IF(C115&gt;=99,"Yes","No"))</f>
        <v>Yes</v>
      </c>
      <c r="E115" s="13">
        <v>100</v>
      </c>
      <c r="F115" s="43" t="str">
        <f>IF($B115="N/A","N/A",IF(E115&gt;=99,"Yes","No"))</f>
        <v>Yes</v>
      </c>
      <c r="G115" s="13">
        <v>100</v>
      </c>
      <c r="H115" s="43" t="str">
        <f>IF($B115="N/A","N/A",IF(G115&gt;=99,"Yes","No"))</f>
        <v>Yes</v>
      </c>
      <c r="I115" s="12">
        <v>3.2199999999999999E-2</v>
      </c>
      <c r="J115" s="12">
        <v>0</v>
      </c>
      <c r="K115" s="47" t="s">
        <v>733</v>
      </c>
      <c r="L115" s="9" t="str">
        <f t="shared" ref="L115:L149" si="44">IF(J115="Div by 0", "N/A", IF(K115="N/A","N/A", IF(J115&gt;VALUE(MID(K115,1,2)), "No", IF(J115&lt;-1*VALUE(MID(K115,1,2)), "No", "Yes"))))</f>
        <v>Yes</v>
      </c>
    </row>
    <row r="116" spans="1:12" x14ac:dyDescent="0.2">
      <c r="A116" s="2" t="s">
        <v>977</v>
      </c>
      <c r="B116" s="47" t="s">
        <v>217</v>
      </c>
      <c r="C116" s="13">
        <v>1.1795399114</v>
      </c>
      <c r="D116" s="43" t="str">
        <f>IF($B116="N/A","N/A",IF(C116&gt;10,"No",IF(C116&lt;-10,"No","Yes")))</f>
        <v>N/A</v>
      </c>
      <c r="E116" s="13">
        <v>0.1975100779</v>
      </c>
      <c r="F116" s="43" t="str">
        <f>IF($B116="N/A","N/A",IF(E116&gt;10,"No",IF(E116&lt;-10,"No","Yes")))</f>
        <v>N/A</v>
      </c>
      <c r="G116" s="13">
        <v>0.122599418</v>
      </c>
      <c r="H116" s="43" t="str">
        <f>IF($B116="N/A","N/A",IF(G116&gt;10,"No",IF(G116&lt;-10,"No","Yes")))</f>
        <v>N/A</v>
      </c>
      <c r="I116" s="12">
        <v>-83.3</v>
      </c>
      <c r="J116" s="12">
        <v>-37.9</v>
      </c>
      <c r="K116" s="47" t="s">
        <v>733</v>
      </c>
      <c r="L116" s="9" t="str">
        <f t="shared" si="44"/>
        <v>No</v>
      </c>
    </row>
    <row r="117" spans="1:12" x14ac:dyDescent="0.2">
      <c r="A117" s="3" t="s">
        <v>978</v>
      </c>
      <c r="B117" s="47" t="s">
        <v>284</v>
      </c>
      <c r="C117" s="8">
        <v>99.889602467000003</v>
      </c>
      <c r="D117" s="43" t="str">
        <f>IF($B117="N/A","N/A",IF(C117&gt;=98,"Yes","No"))</f>
        <v>Yes</v>
      </c>
      <c r="E117" s="8">
        <v>99.892950491999997</v>
      </c>
      <c r="F117" s="43" t="str">
        <f>IF($B117="N/A","N/A",IF(E117&gt;=98,"Yes","No"))</f>
        <v>Yes</v>
      </c>
      <c r="G117" s="8">
        <v>99.894025167999999</v>
      </c>
      <c r="H117" s="43" t="str">
        <f>IF($B117="N/A","N/A",IF(G117&gt;=98,"Yes","No"))</f>
        <v>Yes</v>
      </c>
      <c r="I117" s="12">
        <v>3.3999999999999998E-3</v>
      </c>
      <c r="J117" s="12">
        <v>1.1000000000000001E-3</v>
      </c>
      <c r="K117" s="44" t="s">
        <v>733</v>
      </c>
      <c r="L117" s="9" t="str">
        <f t="shared" si="44"/>
        <v>Yes</v>
      </c>
    </row>
    <row r="118" spans="1:12" x14ac:dyDescent="0.2">
      <c r="A118" s="3" t="s">
        <v>979</v>
      </c>
      <c r="B118" s="47" t="s">
        <v>291</v>
      </c>
      <c r="C118" s="8">
        <v>89.760316430000003</v>
      </c>
      <c r="D118" s="43" t="str">
        <f>IF($B118="N/A","N/A",IF(C118&gt;=80,"Yes","No"))</f>
        <v>Yes</v>
      </c>
      <c r="E118" s="8">
        <v>90.941972007999993</v>
      </c>
      <c r="F118" s="43" t="str">
        <f>IF($B118="N/A","N/A",IF(E118&gt;=80,"Yes","No"))</f>
        <v>Yes</v>
      </c>
      <c r="G118" s="8">
        <v>92.055920786000001</v>
      </c>
      <c r="H118" s="43" t="str">
        <f>IF($B118="N/A","N/A",IF(G118&gt;=80,"Yes","No"))</f>
        <v>Yes</v>
      </c>
      <c r="I118" s="12">
        <v>1.3160000000000001</v>
      </c>
      <c r="J118" s="12">
        <v>1.2250000000000001</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100</v>
      </c>
      <c r="H119" s="43" t="str">
        <f t="shared" ref="H119:H120" si="46">IF($B119="N/A","N/A",IF(G119&gt;=100,"Yes","No"))</f>
        <v>Yes</v>
      </c>
      <c r="I119" s="12">
        <v>0</v>
      </c>
      <c r="J119" s="12">
        <v>0</v>
      </c>
      <c r="K119" s="44" t="s">
        <v>732</v>
      </c>
      <c r="L119" s="9" t="str">
        <f t="shared" si="44"/>
        <v>Yes</v>
      </c>
    </row>
    <row r="120" spans="1:12" ht="25.5" x14ac:dyDescent="0.2">
      <c r="A120" s="3" t="s">
        <v>981</v>
      </c>
      <c r="B120" s="47" t="s">
        <v>292</v>
      </c>
      <c r="C120" s="13">
        <v>99.992851782000002</v>
      </c>
      <c r="D120" s="43" t="str">
        <f>IF($B120="N/A","N/A",IF(C120&gt;=100,"Yes","No"))</f>
        <v>No</v>
      </c>
      <c r="E120" s="13">
        <v>99.997516700000006</v>
      </c>
      <c r="F120" s="43" t="str">
        <f t="shared" si="45"/>
        <v>No</v>
      </c>
      <c r="G120" s="13">
        <v>100</v>
      </c>
      <c r="H120" s="43" t="str">
        <f t="shared" si="46"/>
        <v>Yes</v>
      </c>
      <c r="I120" s="12">
        <v>4.7000000000000002E-3</v>
      </c>
      <c r="J120" s="12">
        <v>2.5000000000000001E-3</v>
      </c>
      <c r="K120" s="44" t="s">
        <v>732</v>
      </c>
      <c r="L120" s="9" t="str">
        <f t="shared" si="44"/>
        <v>Yes</v>
      </c>
    </row>
    <row r="121" spans="1:12" ht="25.5" x14ac:dyDescent="0.2">
      <c r="A121" s="2" t="s">
        <v>982</v>
      </c>
      <c r="B121" s="47" t="s">
        <v>217</v>
      </c>
      <c r="C121" s="13">
        <v>8.3595499017999995</v>
      </c>
      <c r="D121" s="35" t="s">
        <v>735</v>
      </c>
      <c r="E121" s="13">
        <v>11.058516787</v>
      </c>
      <c r="F121" s="35" t="s">
        <v>735</v>
      </c>
      <c r="G121" s="13">
        <v>13.173344976999999</v>
      </c>
      <c r="H121" s="43" t="str">
        <f>IF($B121="N/A","N/A",IF(G121&lt;100,"No",IF(G121=100,"No","Yes")))</f>
        <v>N/A</v>
      </c>
      <c r="I121" s="12">
        <v>32.29</v>
      </c>
      <c r="J121" s="12">
        <v>19.12</v>
      </c>
      <c r="K121" s="44" t="s">
        <v>732</v>
      </c>
      <c r="L121" s="9" t="str">
        <f t="shared" si="44"/>
        <v>Yes</v>
      </c>
    </row>
    <row r="122" spans="1:12" ht="25.5" x14ac:dyDescent="0.2">
      <c r="A122" s="2" t="s">
        <v>983</v>
      </c>
      <c r="B122" s="34" t="s">
        <v>217</v>
      </c>
      <c r="C122" s="13">
        <v>6.6528585627999997</v>
      </c>
      <c r="D122" s="43" t="str">
        <f>IF($B122="N/A","N/A",IF(C122&gt;10,"No",IF(C122&lt;-10,"No","Yes")))</f>
        <v>N/A</v>
      </c>
      <c r="E122" s="13">
        <v>8.9220352201999997</v>
      </c>
      <c r="F122" s="43" t="str">
        <f>IF($B122="N/A","N/A",IF(E122&gt;10,"No",IF(E122&lt;-10,"No","Yes")))</f>
        <v>N/A</v>
      </c>
      <c r="G122" s="13">
        <v>11.383291871999999</v>
      </c>
      <c r="H122" s="43" t="str">
        <f>IF($B122="N/A","N/A",IF(G122&gt;10,"No",IF(G122&lt;-10,"No","Yes")))</f>
        <v>N/A</v>
      </c>
      <c r="I122" s="12">
        <v>34.11</v>
      </c>
      <c r="J122" s="12">
        <v>27.59</v>
      </c>
      <c r="K122" s="44" t="s">
        <v>732</v>
      </c>
      <c r="L122" s="9" t="str">
        <f>IF(J122="Div by 0", "N/A", IF(OR(J122="N/A",K122="N/A"),"N/A", IF(J122&gt;VALUE(MID(K122,1,2)), "No", IF(J122&lt;-1*VALUE(MID(K122,1,2)), "No", "Yes"))))</f>
        <v>Yes</v>
      </c>
    </row>
    <row r="123" spans="1:12" x14ac:dyDescent="0.2">
      <c r="A123" s="7" t="s">
        <v>100</v>
      </c>
      <c r="B123" s="34" t="s">
        <v>217</v>
      </c>
      <c r="C123" s="35">
        <v>65211</v>
      </c>
      <c r="D123" s="43" t="str">
        <f t="shared" ref="D123:D149" si="47">IF($B123="N/A","N/A",IF(C123&gt;10,"No",IF(C123&lt;-10,"No","Yes")))</f>
        <v>N/A</v>
      </c>
      <c r="E123" s="35">
        <v>65866</v>
      </c>
      <c r="F123" s="43" t="str">
        <f t="shared" ref="F123:F149" si="48">IF($B123="N/A","N/A",IF(E123&gt;10,"No",IF(E123&lt;-10,"No","Yes")))</f>
        <v>N/A</v>
      </c>
      <c r="G123" s="35">
        <v>66009</v>
      </c>
      <c r="H123" s="43" t="str">
        <f t="shared" ref="H123:H149" si="49">IF($B123="N/A","N/A",IF(G123&gt;10,"No",IF(G123&lt;-10,"No","Yes")))</f>
        <v>N/A</v>
      </c>
      <c r="I123" s="12">
        <v>1.004</v>
      </c>
      <c r="J123" s="12">
        <v>0.21709999999999999</v>
      </c>
      <c r="K123" s="44" t="s">
        <v>733</v>
      </c>
      <c r="L123" s="9" t="str">
        <f t="shared" si="44"/>
        <v>Yes</v>
      </c>
    </row>
    <row r="124" spans="1:12" x14ac:dyDescent="0.2">
      <c r="A124" s="2" t="s">
        <v>984</v>
      </c>
      <c r="B124" s="34" t="s">
        <v>217</v>
      </c>
      <c r="C124" s="35">
        <v>14350</v>
      </c>
      <c r="D124" s="43" t="str">
        <f t="shared" si="47"/>
        <v>N/A</v>
      </c>
      <c r="E124" s="35">
        <v>15569</v>
      </c>
      <c r="F124" s="43" t="str">
        <f t="shared" si="48"/>
        <v>N/A</v>
      </c>
      <c r="G124" s="35">
        <v>15709</v>
      </c>
      <c r="H124" s="43" t="str">
        <f t="shared" si="49"/>
        <v>N/A</v>
      </c>
      <c r="I124" s="12">
        <v>8.4949999999999992</v>
      </c>
      <c r="J124" s="12">
        <v>0.8992</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24120</v>
      </c>
      <c r="D126" s="43" t="str">
        <f t="shared" si="47"/>
        <v>N/A</v>
      </c>
      <c r="E126" s="35">
        <v>25122</v>
      </c>
      <c r="F126" s="43" t="str">
        <f t="shared" si="48"/>
        <v>N/A</v>
      </c>
      <c r="G126" s="35">
        <v>26445</v>
      </c>
      <c r="H126" s="43" t="str">
        <f t="shared" si="49"/>
        <v>N/A</v>
      </c>
      <c r="I126" s="12">
        <v>4.1539999999999999</v>
      </c>
      <c r="J126" s="12">
        <v>5.266</v>
      </c>
      <c r="K126" s="44" t="s">
        <v>733</v>
      </c>
      <c r="L126" s="9" t="str">
        <f t="shared" si="44"/>
        <v>Yes</v>
      </c>
    </row>
    <row r="127" spans="1:12" x14ac:dyDescent="0.2">
      <c r="A127" s="2" t="s">
        <v>987</v>
      </c>
      <c r="B127" s="34" t="s">
        <v>217</v>
      </c>
      <c r="C127" s="35">
        <v>26741</v>
      </c>
      <c r="D127" s="43" t="str">
        <f t="shared" si="47"/>
        <v>N/A</v>
      </c>
      <c r="E127" s="35">
        <v>25175</v>
      </c>
      <c r="F127" s="43" t="str">
        <f t="shared" si="48"/>
        <v>N/A</v>
      </c>
      <c r="G127" s="35">
        <v>23854</v>
      </c>
      <c r="H127" s="43" t="str">
        <f t="shared" si="49"/>
        <v>N/A</v>
      </c>
      <c r="I127" s="12">
        <v>-5.86</v>
      </c>
      <c r="J127" s="12">
        <v>-5.25</v>
      </c>
      <c r="K127" s="44" t="s">
        <v>733</v>
      </c>
      <c r="L127" s="9" t="str">
        <f t="shared" si="44"/>
        <v>Yes</v>
      </c>
    </row>
    <row r="128" spans="1:12" x14ac:dyDescent="0.2">
      <c r="A128" s="2" t="s">
        <v>988</v>
      </c>
      <c r="B128" s="34" t="s">
        <v>217</v>
      </c>
      <c r="C128" s="35">
        <v>0</v>
      </c>
      <c r="D128" s="43" t="str">
        <f t="shared" si="47"/>
        <v>N/A</v>
      </c>
      <c r="E128" s="35">
        <v>0</v>
      </c>
      <c r="F128" s="43" t="str">
        <f t="shared" si="48"/>
        <v>N/A</v>
      </c>
      <c r="G128" s="35">
        <v>11</v>
      </c>
      <c r="H128" s="43" t="str">
        <f t="shared" si="49"/>
        <v>N/A</v>
      </c>
      <c r="I128" s="12" t="s">
        <v>1743</v>
      </c>
      <c r="J128" s="12" t="s">
        <v>1743</v>
      </c>
      <c r="K128" s="44" t="s">
        <v>733</v>
      </c>
      <c r="L128" s="9" t="str">
        <f t="shared" si="44"/>
        <v>N/A</v>
      </c>
    </row>
    <row r="129" spans="1:12" x14ac:dyDescent="0.2">
      <c r="A129" s="7" t="s">
        <v>101</v>
      </c>
      <c r="B129" s="34" t="s">
        <v>217</v>
      </c>
      <c r="C129" s="35">
        <v>117673</v>
      </c>
      <c r="D129" s="43" t="str">
        <f t="shared" si="47"/>
        <v>N/A</v>
      </c>
      <c r="E129" s="35">
        <v>123538</v>
      </c>
      <c r="F129" s="43" t="str">
        <f t="shared" si="48"/>
        <v>N/A</v>
      </c>
      <c r="G129" s="35">
        <v>128875</v>
      </c>
      <c r="H129" s="43" t="str">
        <f t="shared" si="49"/>
        <v>N/A</v>
      </c>
      <c r="I129" s="12">
        <v>4.984</v>
      </c>
      <c r="J129" s="12">
        <v>4.32</v>
      </c>
      <c r="K129" s="44" t="s">
        <v>733</v>
      </c>
      <c r="L129" s="9" t="str">
        <f t="shared" si="44"/>
        <v>Yes</v>
      </c>
    </row>
    <row r="130" spans="1:12" x14ac:dyDescent="0.2">
      <c r="A130" s="2" t="s">
        <v>989</v>
      </c>
      <c r="B130" s="34" t="s">
        <v>217</v>
      </c>
      <c r="C130" s="35">
        <v>65962</v>
      </c>
      <c r="D130" s="43" t="str">
        <f t="shared" si="47"/>
        <v>N/A</v>
      </c>
      <c r="E130" s="35">
        <v>75632</v>
      </c>
      <c r="F130" s="43" t="str">
        <f t="shared" si="48"/>
        <v>N/A</v>
      </c>
      <c r="G130" s="35">
        <v>79240</v>
      </c>
      <c r="H130" s="43" t="str">
        <f t="shared" si="49"/>
        <v>N/A</v>
      </c>
      <c r="I130" s="12">
        <v>14.66</v>
      </c>
      <c r="J130" s="12">
        <v>4.7699999999999996</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33071</v>
      </c>
      <c r="D132" s="43" t="str">
        <f t="shared" si="47"/>
        <v>N/A</v>
      </c>
      <c r="E132" s="35">
        <v>35863</v>
      </c>
      <c r="F132" s="43" t="str">
        <f t="shared" si="48"/>
        <v>N/A</v>
      </c>
      <c r="G132" s="35">
        <v>38645</v>
      </c>
      <c r="H132" s="43" t="str">
        <f t="shared" si="49"/>
        <v>N/A</v>
      </c>
      <c r="I132" s="12">
        <v>8.4420000000000002</v>
      </c>
      <c r="J132" s="12">
        <v>7.7569999999999997</v>
      </c>
      <c r="K132" s="44" t="s">
        <v>733</v>
      </c>
      <c r="L132" s="9" t="str">
        <f t="shared" si="44"/>
        <v>Yes</v>
      </c>
    </row>
    <row r="133" spans="1:12" x14ac:dyDescent="0.2">
      <c r="A133" s="2" t="s">
        <v>992</v>
      </c>
      <c r="B133" s="34" t="s">
        <v>217</v>
      </c>
      <c r="C133" s="35">
        <v>18627</v>
      </c>
      <c r="D133" s="43" t="str">
        <f t="shared" si="47"/>
        <v>N/A</v>
      </c>
      <c r="E133" s="35">
        <v>11999</v>
      </c>
      <c r="F133" s="43" t="str">
        <f t="shared" si="48"/>
        <v>N/A</v>
      </c>
      <c r="G133" s="35">
        <v>10937</v>
      </c>
      <c r="H133" s="43" t="str">
        <f t="shared" si="49"/>
        <v>N/A</v>
      </c>
      <c r="I133" s="12">
        <v>-35.6</v>
      </c>
      <c r="J133" s="12">
        <v>-8.85</v>
      </c>
      <c r="K133" s="44" t="s">
        <v>733</v>
      </c>
      <c r="L133" s="9" t="str">
        <f t="shared" si="44"/>
        <v>Yes</v>
      </c>
    </row>
    <row r="134" spans="1:12" x14ac:dyDescent="0.2">
      <c r="A134" s="2" t="s">
        <v>993</v>
      </c>
      <c r="B134" s="34" t="s">
        <v>217</v>
      </c>
      <c r="C134" s="35">
        <v>13</v>
      </c>
      <c r="D134" s="43" t="str">
        <f t="shared" si="47"/>
        <v>N/A</v>
      </c>
      <c r="E134" s="35">
        <v>44</v>
      </c>
      <c r="F134" s="43" t="str">
        <f t="shared" si="48"/>
        <v>N/A</v>
      </c>
      <c r="G134" s="35">
        <v>53</v>
      </c>
      <c r="H134" s="43" t="str">
        <f t="shared" si="49"/>
        <v>N/A</v>
      </c>
      <c r="I134" s="12">
        <v>238.5</v>
      </c>
      <c r="J134" s="12">
        <v>20.45</v>
      </c>
      <c r="K134" s="44" t="s">
        <v>733</v>
      </c>
      <c r="L134" s="9" t="str">
        <f t="shared" si="44"/>
        <v>No</v>
      </c>
    </row>
    <row r="135" spans="1:12" x14ac:dyDescent="0.2">
      <c r="A135" s="7" t="s">
        <v>104</v>
      </c>
      <c r="B135" s="34" t="s">
        <v>217</v>
      </c>
      <c r="C135" s="35">
        <v>490953</v>
      </c>
      <c r="D135" s="43" t="str">
        <f t="shared" si="47"/>
        <v>N/A</v>
      </c>
      <c r="E135" s="35">
        <v>520320</v>
      </c>
      <c r="F135" s="43" t="str">
        <f t="shared" si="48"/>
        <v>N/A</v>
      </c>
      <c r="G135" s="35">
        <v>549187</v>
      </c>
      <c r="H135" s="43" t="str">
        <f t="shared" si="49"/>
        <v>N/A</v>
      </c>
      <c r="I135" s="12">
        <v>5.9820000000000002</v>
      </c>
      <c r="J135" s="12">
        <v>5.548</v>
      </c>
      <c r="K135" s="44" t="s">
        <v>733</v>
      </c>
      <c r="L135" s="9" t="str">
        <f t="shared" si="44"/>
        <v>Yes</v>
      </c>
    </row>
    <row r="136" spans="1:12" x14ac:dyDescent="0.2">
      <c r="A136" s="2" t="s">
        <v>994</v>
      </c>
      <c r="B136" s="34" t="s">
        <v>217</v>
      </c>
      <c r="C136" s="35">
        <v>44886</v>
      </c>
      <c r="D136" s="43" t="str">
        <f t="shared" si="47"/>
        <v>N/A</v>
      </c>
      <c r="E136" s="35">
        <v>70925</v>
      </c>
      <c r="F136" s="43" t="str">
        <f t="shared" si="48"/>
        <v>N/A</v>
      </c>
      <c r="G136" s="35">
        <v>94186</v>
      </c>
      <c r="H136" s="43" t="str">
        <f t="shared" si="49"/>
        <v>N/A</v>
      </c>
      <c r="I136" s="12">
        <v>58.01</v>
      </c>
      <c r="J136" s="12">
        <v>32.799999999999997</v>
      </c>
      <c r="K136" s="44" t="s">
        <v>733</v>
      </c>
      <c r="L136" s="9" t="str">
        <f t="shared" si="44"/>
        <v>No</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431708</v>
      </c>
      <c r="D139" s="43" t="str">
        <f t="shared" si="47"/>
        <v>N/A</v>
      </c>
      <c r="E139" s="35">
        <v>436929</v>
      </c>
      <c r="F139" s="43" t="str">
        <f t="shared" si="48"/>
        <v>N/A</v>
      </c>
      <c r="G139" s="35">
        <v>443383</v>
      </c>
      <c r="H139" s="43" t="str">
        <f t="shared" si="49"/>
        <v>N/A</v>
      </c>
      <c r="I139" s="12">
        <v>1.2090000000000001</v>
      </c>
      <c r="J139" s="12">
        <v>1.4770000000000001</v>
      </c>
      <c r="K139" s="44" t="s">
        <v>733</v>
      </c>
      <c r="L139" s="9" t="str">
        <f t="shared" si="44"/>
        <v>Yes</v>
      </c>
    </row>
    <row r="140" spans="1:12" x14ac:dyDescent="0.2">
      <c r="A140" s="2" t="s">
        <v>998</v>
      </c>
      <c r="B140" s="34" t="s">
        <v>217</v>
      </c>
      <c r="C140" s="35">
        <v>2241</v>
      </c>
      <c r="D140" s="43" t="str">
        <f t="shared" si="47"/>
        <v>N/A</v>
      </c>
      <c r="E140" s="35">
        <v>1822</v>
      </c>
      <c r="F140" s="43" t="str">
        <f t="shared" si="48"/>
        <v>N/A</v>
      </c>
      <c r="G140" s="35">
        <v>2306</v>
      </c>
      <c r="H140" s="43" t="str">
        <f t="shared" si="49"/>
        <v>N/A</v>
      </c>
      <c r="I140" s="12">
        <v>-18.7</v>
      </c>
      <c r="J140" s="12">
        <v>26.56</v>
      </c>
      <c r="K140" s="44" t="s">
        <v>733</v>
      </c>
      <c r="L140" s="9" t="str">
        <f t="shared" si="44"/>
        <v>No</v>
      </c>
    </row>
    <row r="141" spans="1:12" x14ac:dyDescent="0.2">
      <c r="A141" s="2" t="s">
        <v>999</v>
      </c>
      <c r="B141" s="34" t="s">
        <v>217</v>
      </c>
      <c r="C141" s="35">
        <v>12118</v>
      </c>
      <c r="D141" s="43" t="str">
        <f t="shared" si="47"/>
        <v>N/A</v>
      </c>
      <c r="E141" s="35">
        <v>10643</v>
      </c>
      <c r="F141" s="43" t="str">
        <f t="shared" si="48"/>
        <v>N/A</v>
      </c>
      <c r="G141" s="35">
        <v>9305</v>
      </c>
      <c r="H141" s="43" t="str">
        <f t="shared" si="49"/>
        <v>N/A</v>
      </c>
      <c r="I141" s="12">
        <v>-12.2</v>
      </c>
      <c r="J141" s="12">
        <v>-12.6</v>
      </c>
      <c r="K141" s="44" t="s">
        <v>733</v>
      </c>
      <c r="L141" s="9" t="str">
        <f t="shared" si="44"/>
        <v>No</v>
      </c>
    </row>
    <row r="142" spans="1:12" x14ac:dyDescent="0.2">
      <c r="A142" s="2" t="s">
        <v>1000</v>
      </c>
      <c r="B142" s="34" t="s">
        <v>217</v>
      </c>
      <c r="C142" s="35">
        <v>0</v>
      </c>
      <c r="D142" s="43" t="str">
        <f t="shared" si="47"/>
        <v>N/A</v>
      </c>
      <c r="E142" s="35">
        <v>11</v>
      </c>
      <c r="F142" s="43" t="str">
        <f t="shared" si="48"/>
        <v>N/A</v>
      </c>
      <c r="G142" s="35">
        <v>11</v>
      </c>
      <c r="H142" s="43" t="str">
        <f t="shared" si="49"/>
        <v>N/A</v>
      </c>
      <c r="I142" s="12" t="s">
        <v>1743</v>
      </c>
      <c r="J142" s="12">
        <v>600</v>
      </c>
      <c r="K142" s="44" t="s">
        <v>733</v>
      </c>
      <c r="L142" s="9" t="str">
        <f t="shared" si="44"/>
        <v>No</v>
      </c>
    </row>
    <row r="143" spans="1:12" x14ac:dyDescent="0.2">
      <c r="A143" s="7" t="s">
        <v>105</v>
      </c>
      <c r="B143" s="34" t="s">
        <v>217</v>
      </c>
      <c r="C143" s="35">
        <v>135512</v>
      </c>
      <c r="D143" s="43" t="str">
        <f t="shared" si="47"/>
        <v>N/A</v>
      </c>
      <c r="E143" s="35">
        <v>158975</v>
      </c>
      <c r="F143" s="43" t="str">
        <f t="shared" si="48"/>
        <v>N/A</v>
      </c>
      <c r="G143" s="35">
        <v>185119</v>
      </c>
      <c r="H143" s="43" t="str">
        <f t="shared" si="49"/>
        <v>N/A</v>
      </c>
      <c r="I143" s="12">
        <v>17.309999999999999</v>
      </c>
      <c r="J143" s="12">
        <v>16.45</v>
      </c>
      <c r="K143" s="44" t="s">
        <v>733</v>
      </c>
      <c r="L143" s="9" t="str">
        <f t="shared" si="44"/>
        <v>No</v>
      </c>
    </row>
    <row r="144" spans="1:12" x14ac:dyDescent="0.2">
      <c r="A144" s="2" t="s">
        <v>1001</v>
      </c>
      <c r="B144" s="34" t="s">
        <v>217</v>
      </c>
      <c r="C144" s="35">
        <v>37442</v>
      </c>
      <c r="D144" s="43" t="str">
        <f t="shared" si="47"/>
        <v>N/A</v>
      </c>
      <c r="E144" s="35">
        <v>41196</v>
      </c>
      <c r="F144" s="43" t="str">
        <f t="shared" si="48"/>
        <v>N/A</v>
      </c>
      <c r="G144" s="35">
        <v>49402</v>
      </c>
      <c r="H144" s="43" t="str">
        <f t="shared" si="49"/>
        <v>N/A</v>
      </c>
      <c r="I144" s="12">
        <v>10.029999999999999</v>
      </c>
      <c r="J144" s="12">
        <v>19.920000000000002</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11</v>
      </c>
      <c r="F146" s="43" t="str">
        <f t="shared" si="48"/>
        <v>N/A</v>
      </c>
      <c r="G146" s="35">
        <v>11</v>
      </c>
      <c r="H146" s="43" t="str">
        <f t="shared" si="49"/>
        <v>N/A</v>
      </c>
      <c r="I146" s="12" t="s">
        <v>1743</v>
      </c>
      <c r="J146" s="12">
        <v>0</v>
      </c>
      <c r="K146" s="44" t="s">
        <v>733</v>
      </c>
      <c r="L146" s="9" t="str">
        <f t="shared" si="44"/>
        <v>Yes</v>
      </c>
    </row>
    <row r="147" spans="1:12" x14ac:dyDescent="0.2">
      <c r="A147" s="2" t="s">
        <v>1004</v>
      </c>
      <c r="B147" s="34" t="s">
        <v>217</v>
      </c>
      <c r="C147" s="35">
        <v>45459</v>
      </c>
      <c r="D147" s="43" t="str">
        <f t="shared" si="47"/>
        <v>N/A</v>
      </c>
      <c r="E147" s="35">
        <v>47129</v>
      </c>
      <c r="F147" s="43" t="str">
        <f t="shared" si="48"/>
        <v>N/A</v>
      </c>
      <c r="G147" s="35">
        <v>45770</v>
      </c>
      <c r="H147" s="43" t="str">
        <f t="shared" si="49"/>
        <v>N/A</v>
      </c>
      <c r="I147" s="12">
        <v>3.6739999999999999</v>
      </c>
      <c r="J147" s="12">
        <v>-2.88</v>
      </c>
      <c r="K147" s="44" t="s">
        <v>733</v>
      </c>
      <c r="L147" s="9" t="str">
        <f t="shared" si="44"/>
        <v>Yes</v>
      </c>
    </row>
    <row r="148" spans="1:12" x14ac:dyDescent="0.2">
      <c r="A148" s="2" t="s">
        <v>1005</v>
      </c>
      <c r="B148" s="34" t="s">
        <v>217</v>
      </c>
      <c r="C148" s="35">
        <v>1393</v>
      </c>
      <c r="D148" s="43" t="str">
        <f t="shared" si="47"/>
        <v>N/A</v>
      </c>
      <c r="E148" s="35">
        <v>1051</v>
      </c>
      <c r="F148" s="43" t="str">
        <f t="shared" si="48"/>
        <v>N/A</v>
      </c>
      <c r="G148" s="35">
        <v>1311</v>
      </c>
      <c r="H148" s="43" t="str">
        <f t="shared" si="49"/>
        <v>N/A</v>
      </c>
      <c r="I148" s="12">
        <v>-24.6</v>
      </c>
      <c r="J148" s="12">
        <v>24.74</v>
      </c>
      <c r="K148" s="44" t="s">
        <v>733</v>
      </c>
      <c r="L148" s="9" t="str">
        <f t="shared" si="44"/>
        <v>No</v>
      </c>
    </row>
    <row r="149" spans="1:12" x14ac:dyDescent="0.2">
      <c r="A149" s="2" t="s">
        <v>1006</v>
      </c>
      <c r="B149" s="34" t="s">
        <v>217</v>
      </c>
      <c r="C149" s="35">
        <v>51218</v>
      </c>
      <c r="D149" s="43" t="str">
        <f t="shared" si="47"/>
        <v>N/A</v>
      </c>
      <c r="E149" s="35">
        <v>69598</v>
      </c>
      <c r="F149" s="43" t="str">
        <f t="shared" si="48"/>
        <v>N/A</v>
      </c>
      <c r="G149" s="35">
        <v>88635</v>
      </c>
      <c r="H149" s="43" t="str">
        <f t="shared" si="49"/>
        <v>N/A</v>
      </c>
      <c r="I149" s="12">
        <v>35.89</v>
      </c>
      <c r="J149" s="12">
        <v>27.35</v>
      </c>
      <c r="K149" s="44" t="s">
        <v>733</v>
      </c>
      <c r="L149" s="9" t="str">
        <f t="shared" si="44"/>
        <v>No</v>
      </c>
    </row>
    <row r="150" spans="1:12" ht="25.5" x14ac:dyDescent="0.2">
      <c r="A150" s="16" t="s">
        <v>1007</v>
      </c>
      <c r="B150" s="1" t="s">
        <v>217</v>
      </c>
      <c r="C150" s="1">
        <v>26693</v>
      </c>
      <c r="D150" s="11" t="str">
        <f t="shared" ref="D150:D155" si="50">IF($B150="N/A","N/A",IF(C150&gt;10,"No",IF(C150&lt;-10,"No","Yes")))</f>
        <v>N/A</v>
      </c>
      <c r="E150" s="1">
        <v>25943</v>
      </c>
      <c r="F150" s="11" t="str">
        <f t="shared" ref="F150:F155" si="51">IF($B150="N/A","N/A",IF(E150&gt;10,"No",IF(E150&lt;-10,"No","Yes")))</f>
        <v>N/A</v>
      </c>
      <c r="G150" s="1">
        <v>25654</v>
      </c>
      <c r="H150" s="11" t="str">
        <f t="shared" ref="H150:H155" si="52">IF($B150="N/A","N/A",IF(G150&gt;10,"No",IF(G150&lt;-10,"No","Yes")))</f>
        <v>N/A</v>
      </c>
      <c r="I150" s="56">
        <v>-2.81</v>
      </c>
      <c r="J150" s="56">
        <v>-1.1100000000000001</v>
      </c>
      <c r="K150" s="44" t="s">
        <v>732</v>
      </c>
      <c r="L150" s="9" t="str">
        <f t="shared" ref="L150:L155" si="53">IF(J150="Div by 0", "N/A", IF(K150="N/A","N/A", IF(J150&gt;VALUE(MID(K150,1,2)), "No", IF(J150&lt;-1*VALUE(MID(K150,1,2)), "No", "Yes"))))</f>
        <v>Yes</v>
      </c>
    </row>
    <row r="151" spans="1:12" x14ac:dyDescent="0.2">
      <c r="A151" s="6" t="s">
        <v>330</v>
      </c>
      <c r="B151" s="47" t="s">
        <v>217</v>
      </c>
      <c r="C151" s="13">
        <v>3.2980827801000001</v>
      </c>
      <c r="D151" s="11" t="str">
        <f t="shared" si="50"/>
        <v>N/A</v>
      </c>
      <c r="E151" s="13">
        <v>2.9864199222000001</v>
      </c>
      <c r="F151" s="11" t="str">
        <f t="shared" si="51"/>
        <v>N/A</v>
      </c>
      <c r="G151" s="13">
        <v>2.7608992779000001</v>
      </c>
      <c r="H151" s="11" t="str">
        <f t="shared" si="52"/>
        <v>N/A</v>
      </c>
      <c r="I151" s="56">
        <v>-9.4499999999999993</v>
      </c>
      <c r="J151" s="56">
        <v>-7.55</v>
      </c>
      <c r="K151" s="44" t="s">
        <v>732</v>
      </c>
      <c r="L151" s="9" t="str">
        <f t="shared" si="53"/>
        <v>Yes</v>
      </c>
    </row>
    <row r="152" spans="1:12" x14ac:dyDescent="0.2">
      <c r="A152" s="2" t="s">
        <v>331</v>
      </c>
      <c r="B152" s="47" t="s">
        <v>217</v>
      </c>
      <c r="C152" s="13">
        <v>25.509499931000001</v>
      </c>
      <c r="D152" s="11" t="str">
        <f t="shared" si="50"/>
        <v>N/A</v>
      </c>
      <c r="E152" s="13">
        <v>23.85297422</v>
      </c>
      <c r="F152" s="11" t="str">
        <f t="shared" si="51"/>
        <v>N/A</v>
      </c>
      <c r="G152" s="13">
        <v>23.807359601999998</v>
      </c>
      <c r="H152" s="11" t="str">
        <f t="shared" si="52"/>
        <v>N/A</v>
      </c>
      <c r="I152" s="56">
        <v>-6.49</v>
      </c>
      <c r="J152" s="56">
        <v>-0.191</v>
      </c>
      <c r="K152" s="44" t="s">
        <v>732</v>
      </c>
      <c r="L152" s="9" t="str">
        <f t="shared" si="53"/>
        <v>Yes</v>
      </c>
    </row>
    <row r="153" spans="1:12" x14ac:dyDescent="0.2">
      <c r="A153" s="2" t="s">
        <v>332</v>
      </c>
      <c r="B153" s="47" t="s">
        <v>217</v>
      </c>
      <c r="C153" s="13">
        <v>5.6079134551000003</v>
      </c>
      <c r="D153" s="11" t="str">
        <f t="shared" si="50"/>
        <v>N/A</v>
      </c>
      <c r="E153" s="13">
        <v>5.2396833362999997</v>
      </c>
      <c r="F153" s="11" t="str">
        <f t="shared" si="51"/>
        <v>N/A</v>
      </c>
      <c r="G153" s="13">
        <v>4.9862269641000001</v>
      </c>
      <c r="H153" s="11" t="str">
        <f t="shared" si="52"/>
        <v>N/A</v>
      </c>
      <c r="I153" s="56">
        <v>-6.57</v>
      </c>
      <c r="J153" s="56">
        <v>-4.84</v>
      </c>
      <c r="K153" s="44" t="s">
        <v>732</v>
      </c>
      <c r="L153" s="9" t="str">
        <f t="shared" si="53"/>
        <v>Yes</v>
      </c>
    </row>
    <row r="154" spans="1:12" x14ac:dyDescent="0.2">
      <c r="A154" s="2" t="s">
        <v>333</v>
      </c>
      <c r="B154" s="47" t="s">
        <v>217</v>
      </c>
      <c r="C154" s="13">
        <v>0.69660435929999998</v>
      </c>
      <c r="D154" s="11" t="str">
        <f t="shared" si="50"/>
        <v>N/A</v>
      </c>
      <c r="E154" s="13">
        <v>0.71340713410000001</v>
      </c>
      <c r="F154" s="11" t="str">
        <f t="shared" si="51"/>
        <v>N/A</v>
      </c>
      <c r="G154" s="13">
        <v>0.63111472049999995</v>
      </c>
      <c r="H154" s="11" t="str">
        <f t="shared" si="52"/>
        <v>N/A</v>
      </c>
      <c r="I154" s="56">
        <v>2.4119999999999999</v>
      </c>
      <c r="J154" s="56">
        <v>-11.5</v>
      </c>
      <c r="K154" s="44" t="s">
        <v>732</v>
      </c>
      <c r="L154" s="9" t="str">
        <f t="shared" si="53"/>
        <v>Yes</v>
      </c>
    </row>
    <row r="155" spans="1:12" x14ac:dyDescent="0.2">
      <c r="A155" s="2" t="s">
        <v>334</v>
      </c>
      <c r="B155" s="47" t="s">
        <v>217</v>
      </c>
      <c r="C155" s="13">
        <v>2.87797391E-2</v>
      </c>
      <c r="D155" s="11" t="str">
        <f t="shared" si="50"/>
        <v>N/A</v>
      </c>
      <c r="E155" s="13">
        <v>2.9564396900000001E-2</v>
      </c>
      <c r="F155" s="11" t="str">
        <f t="shared" si="51"/>
        <v>N/A</v>
      </c>
      <c r="G155" s="13">
        <v>2.5389074099999999E-2</v>
      </c>
      <c r="H155" s="11" t="str">
        <f t="shared" si="52"/>
        <v>N/A</v>
      </c>
      <c r="I155" s="56">
        <v>2.726</v>
      </c>
      <c r="J155" s="56">
        <v>-14.1</v>
      </c>
      <c r="K155" s="44" t="s">
        <v>732</v>
      </c>
      <c r="L155" s="9" t="str">
        <f t="shared" si="53"/>
        <v>Yes</v>
      </c>
    </row>
    <row r="156" spans="1:12" x14ac:dyDescent="0.2">
      <c r="A156" s="16" t="s">
        <v>1008</v>
      </c>
      <c r="B156" s="34" t="s">
        <v>217</v>
      </c>
      <c r="C156" s="35">
        <v>36554</v>
      </c>
      <c r="D156" s="43" t="str">
        <f t="shared" ref="D156:D162" si="54">IF($B156="N/A","N/A",IF(C156&gt;10,"No",IF(C156&lt;-10,"No","Yes")))</f>
        <v>N/A</v>
      </c>
      <c r="E156" s="35">
        <v>36662</v>
      </c>
      <c r="F156" s="43" t="str">
        <f t="shared" ref="F156:F162" si="55">IF($B156="N/A","N/A",IF(E156&gt;10,"No",IF(E156&lt;-10,"No","Yes")))</f>
        <v>N/A</v>
      </c>
      <c r="G156" s="35">
        <v>36185</v>
      </c>
      <c r="H156" s="43" t="str">
        <f t="shared" ref="H156:H162" si="56">IF($B156="N/A","N/A",IF(G156&gt;10,"No",IF(G156&lt;-10,"No","Yes")))</f>
        <v>N/A</v>
      </c>
      <c r="I156" s="12">
        <v>0.29549999999999998</v>
      </c>
      <c r="J156" s="12">
        <v>-1.3</v>
      </c>
      <c r="K156" s="44" t="s">
        <v>732</v>
      </c>
      <c r="L156" s="9" t="str">
        <f t="shared" ref="L156:L163" si="57">IF(J156="Div by 0", "N/A", IF(K156="N/A","N/A", IF(J156&gt;VALUE(MID(K156,1,2)), "No", IF(J156&lt;-1*VALUE(MID(K156,1,2)), "No", "Yes"))))</f>
        <v>Yes</v>
      </c>
    </row>
    <row r="157" spans="1:12" x14ac:dyDescent="0.2">
      <c r="A157" s="6" t="s">
        <v>1009</v>
      </c>
      <c r="B157" s="34" t="s">
        <v>217</v>
      </c>
      <c r="C157" s="8">
        <v>4.5164694094</v>
      </c>
      <c r="D157" s="43" t="str">
        <f t="shared" si="54"/>
        <v>N/A</v>
      </c>
      <c r="E157" s="8">
        <v>4.2203340858000002</v>
      </c>
      <c r="F157" s="43" t="str">
        <f t="shared" si="55"/>
        <v>N/A</v>
      </c>
      <c r="G157" s="8">
        <v>3.8942519829000002</v>
      </c>
      <c r="H157" s="43" t="str">
        <f t="shared" si="56"/>
        <v>N/A</v>
      </c>
      <c r="I157" s="12">
        <v>-6.56</v>
      </c>
      <c r="J157" s="12">
        <v>-7.73</v>
      </c>
      <c r="K157" s="44" t="s">
        <v>732</v>
      </c>
      <c r="L157" s="9" t="str">
        <f t="shared" si="57"/>
        <v>Yes</v>
      </c>
    </row>
    <row r="158" spans="1:12" x14ac:dyDescent="0.2">
      <c r="A158" s="16" t="s">
        <v>1010</v>
      </c>
      <c r="B158" s="34" t="s">
        <v>217</v>
      </c>
      <c r="C158" s="8">
        <v>24.196837957</v>
      </c>
      <c r="D158" s="43" t="str">
        <f t="shared" si="54"/>
        <v>N/A</v>
      </c>
      <c r="E158" s="8">
        <v>23.655603802000002</v>
      </c>
      <c r="F158" s="43" t="str">
        <f t="shared" si="55"/>
        <v>N/A</v>
      </c>
      <c r="G158" s="8">
        <v>22.449968943999998</v>
      </c>
      <c r="H158" s="43" t="str">
        <f t="shared" si="56"/>
        <v>N/A</v>
      </c>
      <c r="I158" s="12">
        <v>-2.2400000000000002</v>
      </c>
      <c r="J158" s="12">
        <v>-5.0999999999999996</v>
      </c>
      <c r="K158" s="44" t="s">
        <v>732</v>
      </c>
      <c r="L158" s="9" t="str">
        <f t="shared" si="57"/>
        <v>Yes</v>
      </c>
    </row>
    <row r="159" spans="1:12" x14ac:dyDescent="0.2">
      <c r="A159" s="16" t="s">
        <v>1011</v>
      </c>
      <c r="B159" s="34" t="s">
        <v>217</v>
      </c>
      <c r="C159" s="8">
        <v>15.071426750000001</v>
      </c>
      <c r="D159" s="43" t="str">
        <f t="shared" si="54"/>
        <v>N/A</v>
      </c>
      <c r="E159" s="8">
        <v>14.603603748999999</v>
      </c>
      <c r="F159" s="43" t="str">
        <f t="shared" si="55"/>
        <v>N/A</v>
      </c>
      <c r="G159" s="8">
        <v>14.438021339000001</v>
      </c>
      <c r="H159" s="43" t="str">
        <f t="shared" si="56"/>
        <v>N/A</v>
      </c>
      <c r="I159" s="12">
        <v>-3.1</v>
      </c>
      <c r="J159" s="12">
        <v>-1.1299999999999999</v>
      </c>
      <c r="K159" s="44" t="s">
        <v>732</v>
      </c>
      <c r="L159" s="9" t="str">
        <f t="shared" si="57"/>
        <v>Yes</v>
      </c>
    </row>
    <row r="160" spans="1:12" x14ac:dyDescent="0.2">
      <c r="A160" s="16" t="s">
        <v>1012</v>
      </c>
      <c r="B160" s="34" t="s">
        <v>217</v>
      </c>
      <c r="C160" s="8">
        <v>0.52856383399999995</v>
      </c>
      <c r="D160" s="43" t="str">
        <f t="shared" si="54"/>
        <v>N/A</v>
      </c>
      <c r="E160" s="8">
        <v>0.4856626691</v>
      </c>
      <c r="F160" s="43" t="str">
        <f t="shared" si="55"/>
        <v>N/A</v>
      </c>
      <c r="G160" s="8">
        <v>0.40605476820000003</v>
      </c>
      <c r="H160" s="43" t="str">
        <f t="shared" si="56"/>
        <v>N/A</v>
      </c>
      <c r="I160" s="12">
        <v>-8.1199999999999992</v>
      </c>
      <c r="J160" s="12">
        <v>-16.399999999999999</v>
      </c>
      <c r="K160" s="44" t="s">
        <v>732</v>
      </c>
      <c r="L160" s="9" t="str">
        <f t="shared" si="57"/>
        <v>Yes</v>
      </c>
    </row>
    <row r="161" spans="1:12" x14ac:dyDescent="0.2">
      <c r="A161" s="16" t="s">
        <v>1013</v>
      </c>
      <c r="B161" s="34" t="s">
        <v>217</v>
      </c>
      <c r="C161" s="8">
        <v>0.32838420210000002</v>
      </c>
      <c r="D161" s="43" t="str">
        <f t="shared" si="54"/>
        <v>N/A</v>
      </c>
      <c r="E161" s="8">
        <v>0.3226922472</v>
      </c>
      <c r="F161" s="43" t="str">
        <f t="shared" si="55"/>
        <v>N/A</v>
      </c>
      <c r="G161" s="8">
        <v>0.28576213140000001</v>
      </c>
      <c r="H161" s="43" t="str">
        <f t="shared" si="56"/>
        <v>N/A</v>
      </c>
      <c r="I161" s="12">
        <v>-1.73</v>
      </c>
      <c r="J161" s="12">
        <v>-11.4</v>
      </c>
      <c r="K161" s="44" t="s">
        <v>732</v>
      </c>
      <c r="L161" s="9" t="str">
        <f t="shared" si="57"/>
        <v>Yes</v>
      </c>
    </row>
    <row r="162" spans="1:12" x14ac:dyDescent="0.2">
      <c r="A162" s="2" t="s">
        <v>1014</v>
      </c>
      <c r="B162" s="34" t="s">
        <v>217</v>
      </c>
      <c r="C162" s="35">
        <v>2651</v>
      </c>
      <c r="D162" s="43" t="str">
        <f t="shared" si="54"/>
        <v>N/A</v>
      </c>
      <c r="E162" s="35">
        <v>2014</v>
      </c>
      <c r="F162" s="43" t="str">
        <f t="shared" si="55"/>
        <v>N/A</v>
      </c>
      <c r="G162" s="35">
        <v>2026</v>
      </c>
      <c r="H162" s="43" t="str">
        <f t="shared" si="56"/>
        <v>N/A</v>
      </c>
      <c r="I162" s="12">
        <v>-24</v>
      </c>
      <c r="J162" s="12">
        <v>0.5958</v>
      </c>
      <c r="K162" s="44" t="s">
        <v>732</v>
      </c>
      <c r="L162" s="9" t="str">
        <f t="shared" si="57"/>
        <v>Yes</v>
      </c>
    </row>
    <row r="163" spans="1:12" ht="25.5" x14ac:dyDescent="0.2">
      <c r="A163" s="16" t="s">
        <v>1015</v>
      </c>
      <c r="B163" s="34" t="s">
        <v>217</v>
      </c>
      <c r="C163" s="35">
        <v>37679</v>
      </c>
      <c r="D163" s="43" t="str">
        <f>IF($B163="N/A","N/A",IF(C163&gt;10,"No",IF(C163&lt;-10,"No","Yes")))</f>
        <v>N/A</v>
      </c>
      <c r="E163" s="35">
        <v>37802</v>
      </c>
      <c r="F163" s="43" t="str">
        <f>IF($B163="N/A","N/A",IF(E163&gt;10,"No",IF(E163&lt;-10,"No","Yes")))</f>
        <v>N/A</v>
      </c>
      <c r="G163" s="35">
        <v>37131</v>
      </c>
      <c r="H163" s="43" t="str">
        <f>IF($B163="N/A","N/A",IF(G163&gt;10,"No",IF(G163&lt;-10,"No","Yes")))</f>
        <v>N/A</v>
      </c>
      <c r="I163" s="12">
        <v>0.32640000000000002</v>
      </c>
      <c r="J163" s="12">
        <v>-1.78</v>
      </c>
      <c r="K163" s="44" t="s">
        <v>732</v>
      </c>
      <c r="L163" s="9" t="str">
        <f t="shared" si="57"/>
        <v>Yes</v>
      </c>
    </row>
    <row r="164" spans="1:12" x14ac:dyDescent="0.2">
      <c r="A164" s="4" t="s">
        <v>1016</v>
      </c>
      <c r="B164" s="34" t="s">
        <v>217</v>
      </c>
      <c r="C164" s="35">
        <v>30770</v>
      </c>
      <c r="D164" s="43" t="str">
        <f t="shared" ref="D164:D238" si="58">IF($B164="N/A","N/A",IF(C164&gt;10,"No",IF(C164&lt;-10,"No","Yes")))</f>
        <v>N/A</v>
      </c>
      <c r="E164" s="35">
        <v>30257</v>
      </c>
      <c r="F164" s="43" t="str">
        <f t="shared" ref="F164:F238" si="59">IF($B164="N/A","N/A",IF(E164&gt;10,"No",IF(E164&lt;-10,"No","Yes")))</f>
        <v>N/A</v>
      </c>
      <c r="G164" s="35">
        <v>28261</v>
      </c>
      <c r="H164" s="43" t="str">
        <f t="shared" ref="H164:H227" si="60">IF($B164="N/A","N/A",IF(G164&gt;10,"No",IF(G164&lt;-10,"No","Yes")))</f>
        <v>N/A</v>
      </c>
      <c r="I164" s="12">
        <v>-1.67</v>
      </c>
      <c r="J164" s="12">
        <v>-6.6</v>
      </c>
      <c r="K164" s="44" t="s">
        <v>732</v>
      </c>
      <c r="L164" s="9" t="str">
        <f t="shared" ref="L164:L227" si="61">IF(J164="Div by 0", "N/A", IF(K164="N/A","N/A", IF(J164&gt;VALUE(MID(K164,1,2)), "No", IF(J164&lt;-1*VALUE(MID(K164,1,2)), "No", "Yes"))))</f>
        <v>Yes</v>
      </c>
    </row>
    <row r="165" spans="1:12" x14ac:dyDescent="0.2">
      <c r="A165" s="60" t="s">
        <v>71</v>
      </c>
      <c r="B165" s="34" t="s">
        <v>217</v>
      </c>
      <c r="C165" s="8">
        <v>3.8018209697000001</v>
      </c>
      <c r="D165" s="43" t="str">
        <f t="shared" si="58"/>
        <v>N/A</v>
      </c>
      <c r="E165" s="8">
        <v>3.4830246150000002</v>
      </c>
      <c r="F165" s="43" t="str">
        <f t="shared" si="59"/>
        <v>N/A</v>
      </c>
      <c r="G165" s="8">
        <v>3.0414662233</v>
      </c>
      <c r="H165" s="43" t="str">
        <f t="shared" si="60"/>
        <v>N/A</v>
      </c>
      <c r="I165" s="12">
        <v>-8.39</v>
      </c>
      <c r="J165" s="12">
        <v>-12.7</v>
      </c>
      <c r="K165" s="44" t="s">
        <v>732</v>
      </c>
      <c r="L165" s="9" t="str">
        <f t="shared" si="61"/>
        <v>Yes</v>
      </c>
    </row>
    <row r="166" spans="1:12" x14ac:dyDescent="0.2">
      <c r="A166" s="4" t="s">
        <v>111</v>
      </c>
      <c r="B166" s="34" t="s">
        <v>217</v>
      </c>
      <c r="C166" s="8">
        <v>23.494502461</v>
      </c>
      <c r="D166" s="43" t="str">
        <f t="shared" si="58"/>
        <v>N/A</v>
      </c>
      <c r="E166" s="8">
        <v>22.611058816</v>
      </c>
      <c r="F166" s="43" t="str">
        <f t="shared" si="59"/>
        <v>N/A</v>
      </c>
      <c r="G166" s="8">
        <v>20.966837855000001</v>
      </c>
      <c r="H166" s="43" t="str">
        <f t="shared" si="60"/>
        <v>N/A</v>
      </c>
      <c r="I166" s="12">
        <v>-3.76</v>
      </c>
      <c r="J166" s="12">
        <v>-7.27</v>
      </c>
      <c r="K166" s="44" t="s">
        <v>732</v>
      </c>
      <c r="L166" s="9" t="str">
        <f t="shared" si="61"/>
        <v>Yes</v>
      </c>
    </row>
    <row r="167" spans="1:12" x14ac:dyDescent="0.2">
      <c r="A167" s="4" t="s">
        <v>112</v>
      </c>
      <c r="B167" s="34" t="s">
        <v>217</v>
      </c>
      <c r="C167" s="8">
        <v>13.059920288000001</v>
      </c>
      <c r="D167" s="43" t="str">
        <f t="shared" si="58"/>
        <v>N/A</v>
      </c>
      <c r="E167" s="8">
        <v>12.344379867000001</v>
      </c>
      <c r="F167" s="43" t="str">
        <f t="shared" si="59"/>
        <v>N/A</v>
      </c>
      <c r="G167" s="8">
        <v>11.153443258999999</v>
      </c>
      <c r="H167" s="43" t="str">
        <f t="shared" si="60"/>
        <v>N/A</v>
      </c>
      <c r="I167" s="12">
        <v>-5.48</v>
      </c>
      <c r="J167" s="12">
        <v>-9.65</v>
      </c>
      <c r="K167" s="44" t="s">
        <v>732</v>
      </c>
      <c r="L167" s="9" t="str">
        <f t="shared" si="61"/>
        <v>Yes</v>
      </c>
    </row>
    <row r="168" spans="1:12" x14ac:dyDescent="0.2">
      <c r="A168" s="4" t="s">
        <v>113</v>
      </c>
      <c r="B168" s="34" t="s">
        <v>217</v>
      </c>
      <c r="C168" s="8">
        <v>1.5887467799999999E-2</v>
      </c>
      <c r="D168" s="43" t="str">
        <f t="shared" si="58"/>
        <v>N/A</v>
      </c>
      <c r="E168" s="8">
        <v>2.0948647000000001E-2</v>
      </c>
      <c r="F168" s="43" t="str">
        <f t="shared" si="59"/>
        <v>N/A</v>
      </c>
      <c r="G168" s="8">
        <v>7.4655809000000002E-3</v>
      </c>
      <c r="H168" s="43" t="str">
        <f t="shared" si="60"/>
        <v>N/A</v>
      </c>
      <c r="I168" s="12">
        <v>31.86</v>
      </c>
      <c r="J168" s="12">
        <v>-64.400000000000006</v>
      </c>
      <c r="K168" s="44" t="s">
        <v>732</v>
      </c>
      <c r="L168" s="9" t="str">
        <f t="shared" si="61"/>
        <v>No</v>
      </c>
    </row>
    <row r="169" spans="1:12" x14ac:dyDescent="0.2">
      <c r="A169" s="4" t="s">
        <v>114</v>
      </c>
      <c r="B169" s="34" t="s">
        <v>217</v>
      </c>
      <c r="C169" s="8">
        <v>2.2138260999999999E-3</v>
      </c>
      <c r="D169" s="43" t="str">
        <f t="shared" si="58"/>
        <v>N/A</v>
      </c>
      <c r="E169" s="8">
        <v>3.1451486000000002E-3</v>
      </c>
      <c r="F169" s="43" t="str">
        <f t="shared" si="59"/>
        <v>N/A</v>
      </c>
      <c r="G169" s="8">
        <v>3.2411584000000002E-3</v>
      </c>
      <c r="H169" s="43" t="str">
        <f t="shared" si="60"/>
        <v>N/A</v>
      </c>
      <c r="I169" s="12">
        <v>42.07</v>
      </c>
      <c r="J169" s="12">
        <v>3.0529999999999999</v>
      </c>
      <c r="K169" s="44" t="s">
        <v>732</v>
      </c>
      <c r="L169" s="9" t="str">
        <f t="shared" si="61"/>
        <v>Yes</v>
      </c>
    </row>
    <row r="170" spans="1:12" x14ac:dyDescent="0.2">
      <c r="A170" s="4" t="s">
        <v>428</v>
      </c>
      <c r="B170" s="34" t="s">
        <v>217</v>
      </c>
      <c r="C170" s="35">
        <v>14956</v>
      </c>
      <c r="D170" s="43" t="str">
        <f>IF($B170="N/A","N/A",IF(C170&gt;10,"No",IF(C170&lt;-10,"No","Yes")))</f>
        <v>N/A</v>
      </c>
      <c r="E170" s="35">
        <v>14586</v>
      </c>
      <c r="F170" s="43" t="str">
        <f>IF($B170="N/A","N/A",IF(E170&gt;10,"No",IF(E170&lt;-10,"No","Yes")))</f>
        <v>N/A</v>
      </c>
      <c r="G170" s="35">
        <v>13610</v>
      </c>
      <c r="H170" s="43" t="str">
        <f>IF($B170="N/A","N/A",IF(G170&gt;10,"No",IF(G170&lt;-10,"No","Yes")))</f>
        <v>N/A</v>
      </c>
      <c r="I170" s="12">
        <v>-2.4700000000000002</v>
      </c>
      <c r="J170" s="12">
        <v>-6.69</v>
      </c>
      <c r="K170" s="44" t="s">
        <v>732</v>
      </c>
      <c r="L170" s="9" t="str">
        <f t="shared" si="61"/>
        <v>Yes</v>
      </c>
    </row>
    <row r="171" spans="1:12" x14ac:dyDescent="0.2">
      <c r="A171" s="4" t="s">
        <v>429</v>
      </c>
      <c r="B171" s="34" t="s">
        <v>217</v>
      </c>
      <c r="C171" s="35">
        <v>365</v>
      </c>
      <c r="D171" s="43" t="str">
        <f>IF($B171="N/A","N/A",IF(C171&gt;10,"No",IF(C171&lt;-10,"No","Yes")))</f>
        <v>N/A</v>
      </c>
      <c r="E171" s="35">
        <v>307</v>
      </c>
      <c r="F171" s="43" t="str">
        <f>IF($B171="N/A","N/A",IF(E171&gt;10,"No",IF(E171&lt;-10,"No","Yes")))</f>
        <v>N/A</v>
      </c>
      <c r="G171" s="35">
        <v>230</v>
      </c>
      <c r="H171" s="43" t="str">
        <f>IF($B171="N/A","N/A",IF(G171&gt;10,"No",IF(G171&lt;-10,"No","Yes")))</f>
        <v>N/A</v>
      </c>
      <c r="I171" s="12">
        <v>-15.9</v>
      </c>
      <c r="J171" s="12">
        <v>-25.1</v>
      </c>
      <c r="K171" s="44" t="s">
        <v>732</v>
      </c>
      <c r="L171" s="9" t="str">
        <f t="shared" si="61"/>
        <v>Yes</v>
      </c>
    </row>
    <row r="172" spans="1:12" x14ac:dyDescent="0.2">
      <c r="A172" s="4" t="s">
        <v>430</v>
      </c>
      <c r="B172" s="34" t="s">
        <v>217</v>
      </c>
      <c r="C172" s="35">
        <v>8734</v>
      </c>
      <c r="D172" s="43" t="str">
        <f>IF($B172="N/A","N/A",IF(C172&gt;10,"No",IF(C172&lt;-10,"No","Yes")))</f>
        <v>N/A</v>
      </c>
      <c r="E172" s="35">
        <v>8881</v>
      </c>
      <c r="F172" s="43" t="str">
        <f>IF($B172="N/A","N/A",IF(E172&gt;10,"No",IF(E172&lt;-10,"No","Yes")))</f>
        <v>N/A</v>
      </c>
      <c r="G172" s="35">
        <v>8529</v>
      </c>
      <c r="H172" s="43" t="str">
        <f>IF($B172="N/A","N/A",IF(G172&gt;10,"No",IF(G172&lt;-10,"No","Yes")))</f>
        <v>N/A</v>
      </c>
      <c r="I172" s="12">
        <v>1.6830000000000001</v>
      </c>
      <c r="J172" s="12">
        <v>-3.96</v>
      </c>
      <c r="K172" s="44" t="s">
        <v>732</v>
      </c>
      <c r="L172" s="9" t="str">
        <f t="shared" si="61"/>
        <v>Yes</v>
      </c>
    </row>
    <row r="173" spans="1:12" x14ac:dyDescent="0.2">
      <c r="A173" s="4" t="s">
        <v>431</v>
      </c>
      <c r="B173" s="34" t="s">
        <v>217</v>
      </c>
      <c r="C173" s="35">
        <v>6634</v>
      </c>
      <c r="D173" s="43" t="str">
        <f>IF($B173="N/A","N/A",IF(C173&gt;10,"No",IF(C173&lt;-10,"No","Yes")))</f>
        <v>N/A</v>
      </c>
      <c r="E173" s="35">
        <v>6369</v>
      </c>
      <c r="F173" s="43" t="str">
        <f>IF($B173="N/A","N/A",IF(E173&gt;10,"No",IF(E173&lt;-10,"No","Yes")))</f>
        <v>N/A</v>
      </c>
      <c r="G173" s="35">
        <v>5845</v>
      </c>
      <c r="H173" s="43" t="str">
        <f>IF($B173="N/A","N/A",IF(G173&gt;10,"No",IF(G173&lt;-10,"No","Yes")))</f>
        <v>N/A</v>
      </c>
      <c r="I173" s="12">
        <v>-3.99</v>
      </c>
      <c r="J173" s="12">
        <v>-8.23</v>
      </c>
      <c r="K173" s="44" t="s">
        <v>732</v>
      </c>
      <c r="L173" s="9" t="str">
        <f t="shared" si="61"/>
        <v>Yes</v>
      </c>
    </row>
    <row r="174" spans="1:12" x14ac:dyDescent="0.2">
      <c r="A174" s="4" t="s">
        <v>432</v>
      </c>
      <c r="B174" s="34" t="s">
        <v>217</v>
      </c>
      <c r="C174" s="35">
        <v>81</v>
      </c>
      <c r="D174" s="43" t="str">
        <f>IF($B174="N/A","N/A",IF(C174&gt;10,"No",IF(C174&lt;-10,"No","Yes")))</f>
        <v>N/A</v>
      </c>
      <c r="E174" s="35">
        <v>114</v>
      </c>
      <c r="F174" s="43" t="str">
        <f>IF($B174="N/A","N/A",IF(E174&gt;10,"No",IF(E174&lt;-10,"No","Yes")))</f>
        <v>N/A</v>
      </c>
      <c r="G174" s="35">
        <v>47</v>
      </c>
      <c r="H174" s="43" t="str">
        <f>IF($B174="N/A","N/A",IF(G174&gt;10,"No",IF(G174&lt;-10,"No","Yes")))</f>
        <v>N/A</v>
      </c>
      <c r="I174" s="12">
        <v>40.74</v>
      </c>
      <c r="J174" s="12">
        <v>-58.8</v>
      </c>
      <c r="K174" s="44" t="s">
        <v>732</v>
      </c>
      <c r="L174" s="9" t="str">
        <f t="shared" si="61"/>
        <v>No</v>
      </c>
    </row>
    <row r="175" spans="1:12" x14ac:dyDescent="0.2">
      <c r="A175" s="6" t="s">
        <v>1017</v>
      </c>
      <c r="B175" s="34" t="s">
        <v>217</v>
      </c>
      <c r="C175" s="35">
        <v>25118</v>
      </c>
      <c r="D175" s="43" t="str">
        <f t="shared" si="58"/>
        <v>N/A</v>
      </c>
      <c r="E175" s="35">
        <v>24746</v>
      </c>
      <c r="F175" s="43" t="str">
        <f t="shared" si="59"/>
        <v>N/A</v>
      </c>
      <c r="G175" s="35">
        <v>22910</v>
      </c>
      <c r="H175" s="43" t="str">
        <f t="shared" si="60"/>
        <v>N/A</v>
      </c>
      <c r="I175" s="12">
        <v>-1.48</v>
      </c>
      <c r="J175" s="12">
        <v>-7.42</v>
      </c>
      <c r="K175" s="44" t="s">
        <v>732</v>
      </c>
      <c r="L175" s="9" t="str">
        <f t="shared" si="61"/>
        <v>Yes</v>
      </c>
    </row>
    <row r="176" spans="1:12" x14ac:dyDescent="0.2">
      <c r="A176" s="4" t="s">
        <v>1018</v>
      </c>
      <c r="B176" s="34" t="s">
        <v>217</v>
      </c>
      <c r="C176" s="35">
        <v>14841</v>
      </c>
      <c r="D176" s="43" t="str">
        <f>IF($B176="N/A","N/A",IF(C176&gt;10,"No",IF(C176&lt;-10,"No","Yes")))</f>
        <v>N/A</v>
      </c>
      <c r="E176" s="35">
        <v>14461</v>
      </c>
      <c r="F176" s="43" t="str">
        <f>IF($B176="N/A","N/A",IF(E176&gt;10,"No",IF(E176&lt;-10,"No","Yes")))</f>
        <v>N/A</v>
      </c>
      <c r="G176" s="35">
        <v>13476</v>
      </c>
      <c r="H176" s="43" t="str">
        <f>IF($B176="N/A","N/A",IF(G176&gt;10,"No",IF(G176&lt;-10,"No","Yes")))</f>
        <v>N/A</v>
      </c>
      <c r="I176" s="12">
        <v>-2.56</v>
      </c>
      <c r="J176" s="12">
        <v>-6.81</v>
      </c>
      <c r="K176" s="44" t="s">
        <v>732</v>
      </c>
      <c r="L176" s="9" t="str">
        <f t="shared" si="61"/>
        <v>Yes</v>
      </c>
    </row>
    <row r="177" spans="1:12" x14ac:dyDescent="0.2">
      <c r="A177" s="4" t="s">
        <v>1019</v>
      </c>
      <c r="B177" s="34" t="s">
        <v>217</v>
      </c>
      <c r="C177" s="35">
        <v>359</v>
      </c>
      <c r="D177" s="43" t="str">
        <f>IF($B177="N/A","N/A",IF(C177&gt;10,"No",IF(C177&lt;-10,"No","Yes")))</f>
        <v>N/A</v>
      </c>
      <c r="E177" s="35">
        <v>301</v>
      </c>
      <c r="F177" s="43" t="str">
        <f>IF($B177="N/A","N/A",IF(E177&gt;10,"No",IF(E177&lt;-10,"No","Yes")))</f>
        <v>N/A</v>
      </c>
      <c r="G177" s="35">
        <v>224</v>
      </c>
      <c r="H177" s="43" t="str">
        <f>IF($B177="N/A","N/A",IF(G177&gt;10,"No",IF(G177&lt;-10,"No","Yes")))</f>
        <v>N/A</v>
      </c>
      <c r="I177" s="12">
        <v>-16.2</v>
      </c>
      <c r="J177" s="12">
        <v>-25.6</v>
      </c>
      <c r="K177" s="44" t="s">
        <v>732</v>
      </c>
      <c r="L177" s="9" t="str">
        <f t="shared" si="61"/>
        <v>Yes</v>
      </c>
    </row>
    <row r="178" spans="1:12" ht="25.5" x14ac:dyDescent="0.2">
      <c r="A178" s="4" t="s">
        <v>1020</v>
      </c>
      <c r="B178" s="34" t="s">
        <v>217</v>
      </c>
      <c r="C178" s="35">
        <v>5980</v>
      </c>
      <c r="D178" s="43" t="str">
        <f>IF($B178="N/A","N/A",IF(C178&gt;10,"No",IF(C178&lt;-10,"No","Yes")))</f>
        <v>N/A</v>
      </c>
      <c r="E178" s="35">
        <v>6103</v>
      </c>
      <c r="F178" s="43" t="str">
        <f>IF($B178="N/A","N/A",IF(E178&gt;10,"No",IF(E178&lt;-10,"No","Yes")))</f>
        <v>N/A</v>
      </c>
      <c r="G178" s="35">
        <v>5706</v>
      </c>
      <c r="H178" s="43" t="str">
        <f>IF($B178="N/A","N/A",IF(G178&gt;10,"No",IF(G178&lt;-10,"No","Yes")))</f>
        <v>N/A</v>
      </c>
      <c r="I178" s="12">
        <v>2.0569999999999999</v>
      </c>
      <c r="J178" s="12">
        <v>-6.5</v>
      </c>
      <c r="K178" s="44" t="s">
        <v>732</v>
      </c>
      <c r="L178" s="9" t="str">
        <f t="shared" si="61"/>
        <v>Yes</v>
      </c>
    </row>
    <row r="179" spans="1:12" ht="25.5" x14ac:dyDescent="0.2">
      <c r="A179" s="4" t="s">
        <v>1021</v>
      </c>
      <c r="B179" s="34" t="s">
        <v>217</v>
      </c>
      <c r="C179" s="35">
        <v>3935</v>
      </c>
      <c r="D179" s="43" t="str">
        <f>IF($B179="N/A","N/A",IF(C179&gt;10,"No",IF(C179&lt;-10,"No","Yes")))</f>
        <v>N/A</v>
      </c>
      <c r="E179" s="35">
        <v>3878</v>
      </c>
      <c r="F179" s="43" t="str">
        <f>IF($B179="N/A","N/A",IF(E179&gt;10,"No",IF(E179&lt;-10,"No","Yes")))</f>
        <v>N/A</v>
      </c>
      <c r="G179" s="35">
        <v>3499</v>
      </c>
      <c r="H179" s="43" t="str">
        <f>IF($B179="N/A","N/A",IF(G179&gt;10,"No",IF(G179&lt;-10,"No","Yes")))</f>
        <v>N/A</v>
      </c>
      <c r="I179" s="12">
        <v>-1.45</v>
      </c>
      <c r="J179" s="12">
        <v>-9.77</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0</v>
      </c>
      <c r="J180" s="12">
        <v>66.67</v>
      </c>
      <c r="K180" s="44" t="s">
        <v>732</v>
      </c>
      <c r="L180" s="9" t="str">
        <f t="shared" si="61"/>
        <v>No</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5652</v>
      </c>
      <c r="D205" s="11" t="str">
        <f t="shared" si="58"/>
        <v>N/A</v>
      </c>
      <c r="E205" s="1">
        <v>5511</v>
      </c>
      <c r="F205" s="11" t="str">
        <f t="shared" si="59"/>
        <v>N/A</v>
      </c>
      <c r="G205" s="1">
        <v>5351</v>
      </c>
      <c r="H205" s="11" t="str">
        <f t="shared" si="60"/>
        <v>N/A</v>
      </c>
      <c r="I205" s="56">
        <v>-2.4900000000000002</v>
      </c>
      <c r="J205" s="56">
        <v>-2.9</v>
      </c>
      <c r="K205" s="47" t="s">
        <v>732</v>
      </c>
      <c r="L205" s="11" t="str">
        <f t="shared" si="61"/>
        <v>Yes</v>
      </c>
    </row>
    <row r="206" spans="1:12" x14ac:dyDescent="0.2">
      <c r="A206" s="4" t="s">
        <v>1048</v>
      </c>
      <c r="B206" s="34" t="s">
        <v>217</v>
      </c>
      <c r="C206" s="35">
        <v>115</v>
      </c>
      <c r="D206" s="43" t="str">
        <f t="shared" si="58"/>
        <v>N/A</v>
      </c>
      <c r="E206" s="35">
        <v>125</v>
      </c>
      <c r="F206" s="43" t="str">
        <f t="shared" si="59"/>
        <v>N/A</v>
      </c>
      <c r="G206" s="35">
        <v>134</v>
      </c>
      <c r="H206" s="43" t="str">
        <f t="shared" si="60"/>
        <v>N/A</v>
      </c>
      <c r="I206" s="12">
        <v>8.6959999999999997</v>
      </c>
      <c r="J206" s="12">
        <v>7.2</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0</v>
      </c>
      <c r="J207" s="12">
        <v>0</v>
      </c>
      <c r="K207" s="44" t="s">
        <v>732</v>
      </c>
      <c r="L207" s="9" t="str">
        <f t="shared" si="61"/>
        <v>Yes</v>
      </c>
    </row>
    <row r="208" spans="1:12" ht="25.5" x14ac:dyDescent="0.2">
      <c r="A208" s="4" t="s">
        <v>1050</v>
      </c>
      <c r="B208" s="34" t="s">
        <v>217</v>
      </c>
      <c r="C208" s="35">
        <v>2754</v>
      </c>
      <c r="D208" s="43" t="str">
        <f t="shared" si="58"/>
        <v>N/A</v>
      </c>
      <c r="E208" s="35">
        <v>2778</v>
      </c>
      <c r="F208" s="43" t="str">
        <f t="shared" si="59"/>
        <v>N/A</v>
      </c>
      <c r="G208" s="35">
        <v>2823</v>
      </c>
      <c r="H208" s="43" t="str">
        <f t="shared" si="60"/>
        <v>N/A</v>
      </c>
      <c r="I208" s="12">
        <v>0.87150000000000005</v>
      </c>
      <c r="J208" s="12">
        <v>1.62</v>
      </c>
      <c r="K208" s="44" t="s">
        <v>732</v>
      </c>
      <c r="L208" s="9" t="str">
        <f t="shared" si="61"/>
        <v>Yes</v>
      </c>
    </row>
    <row r="209" spans="1:12" ht="25.5" x14ac:dyDescent="0.2">
      <c r="A209" s="4" t="s">
        <v>1051</v>
      </c>
      <c r="B209" s="34" t="s">
        <v>217</v>
      </c>
      <c r="C209" s="35">
        <v>2699</v>
      </c>
      <c r="D209" s="43" t="str">
        <f t="shared" si="58"/>
        <v>N/A</v>
      </c>
      <c r="E209" s="35">
        <v>2491</v>
      </c>
      <c r="F209" s="43" t="str">
        <f t="shared" si="59"/>
        <v>N/A</v>
      </c>
      <c r="G209" s="35">
        <v>2346</v>
      </c>
      <c r="H209" s="43" t="str">
        <f t="shared" si="60"/>
        <v>N/A</v>
      </c>
      <c r="I209" s="12">
        <v>-7.71</v>
      </c>
      <c r="J209" s="12">
        <v>-5.82</v>
      </c>
      <c r="K209" s="44" t="s">
        <v>732</v>
      </c>
      <c r="L209" s="9" t="str">
        <f t="shared" si="61"/>
        <v>Yes</v>
      </c>
    </row>
    <row r="210" spans="1:12" ht="25.5" x14ac:dyDescent="0.2">
      <c r="A210" s="4" t="s">
        <v>1052</v>
      </c>
      <c r="B210" s="34" t="s">
        <v>217</v>
      </c>
      <c r="C210" s="35">
        <v>78</v>
      </c>
      <c r="D210" s="43" t="str">
        <f t="shared" si="58"/>
        <v>N/A</v>
      </c>
      <c r="E210" s="35">
        <v>111</v>
      </c>
      <c r="F210" s="43" t="str">
        <f t="shared" si="59"/>
        <v>N/A</v>
      </c>
      <c r="G210" s="35">
        <v>42</v>
      </c>
      <c r="H210" s="43" t="str">
        <f t="shared" si="60"/>
        <v>N/A</v>
      </c>
      <c r="I210" s="12">
        <v>42.31</v>
      </c>
      <c r="J210" s="12">
        <v>-62.2</v>
      </c>
      <c r="K210" s="44" t="s">
        <v>732</v>
      </c>
      <c r="L210" s="9" t="str">
        <f t="shared" si="61"/>
        <v>No</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4.0753981149999996</v>
      </c>
      <c r="D235" s="43" t="str">
        <f>IF($B235="N/A","N/A",IF(C235&lt;15,"Yes","No"))</f>
        <v>Yes</v>
      </c>
      <c r="E235" s="8">
        <v>4.2998314439999996</v>
      </c>
      <c r="F235" s="43" t="str">
        <f>IF($B235="N/A","N/A",IF(E235&lt;15,"Yes","No"))</f>
        <v>Yes</v>
      </c>
      <c r="G235" s="8">
        <v>3.8993666183000002</v>
      </c>
      <c r="H235" s="43" t="str">
        <f>IF($B235="N/A","N/A",IF(G235&lt;15,"Yes","No"))</f>
        <v>Yes</v>
      </c>
      <c r="I235" s="12">
        <v>5.5069999999999997</v>
      </c>
      <c r="J235" s="12">
        <v>-9.31</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41</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0.12857819579999999</v>
      </c>
      <c r="D237" s="43" t="str">
        <f>IF($B237="N/A","N/A",IF(C237&lt;10,"Yes","No"))</f>
        <v>Yes</v>
      </c>
      <c r="E237" s="8">
        <v>0.1586097511</v>
      </c>
      <c r="F237" s="43" t="str">
        <f>IF($B237="N/A","N/A",IF(E237&lt;10,"Yes","No"))</f>
        <v>Yes</v>
      </c>
      <c r="G237" s="8">
        <v>0.1507352941</v>
      </c>
      <c r="H237" s="43" t="str">
        <f>IF($B237="N/A","N/A",IF(G237&lt;10,"Yes","No"))</f>
        <v>Yes</v>
      </c>
      <c r="I237" s="12">
        <v>23.36</v>
      </c>
      <c r="J237" s="12">
        <v>-4.96</v>
      </c>
      <c r="K237" s="44" t="s">
        <v>732</v>
      </c>
      <c r="L237" s="9" t="str">
        <f t="shared" si="63"/>
        <v>Yes</v>
      </c>
    </row>
    <row r="238" spans="1:12" x14ac:dyDescent="0.2">
      <c r="A238" s="2" t="s">
        <v>72</v>
      </c>
      <c r="B238" s="34" t="s">
        <v>217</v>
      </c>
      <c r="C238" s="8">
        <v>3.57491063E-2</v>
      </c>
      <c r="D238" s="43" t="str">
        <f t="shared" si="58"/>
        <v>N/A</v>
      </c>
      <c r="E238" s="8">
        <v>6.9405426800000003E-2</v>
      </c>
      <c r="F238" s="43" t="str">
        <f t="shared" si="59"/>
        <v>N/A</v>
      </c>
      <c r="G238" s="8">
        <v>4.95382329E-2</v>
      </c>
      <c r="H238" s="43" t="str">
        <f>IF($B238="N/A","N/A",IF(G238&gt;10,"No",IF(G238&lt;-10,"No","Yes")))</f>
        <v>N/A</v>
      </c>
      <c r="I238" s="12">
        <v>94.15</v>
      </c>
      <c r="J238" s="12">
        <v>-28.6</v>
      </c>
      <c r="K238" s="44" t="s">
        <v>732</v>
      </c>
      <c r="L238" s="9" t="str">
        <f t="shared" si="63"/>
        <v>Yes</v>
      </c>
    </row>
    <row r="239" spans="1:12" ht="25.5" x14ac:dyDescent="0.2">
      <c r="A239" s="16" t="s">
        <v>1080</v>
      </c>
      <c r="B239" s="34" t="s">
        <v>293</v>
      </c>
      <c r="C239" s="9">
        <v>4.0656483587999999</v>
      </c>
      <c r="D239" s="43" t="str">
        <f>IF($B239="N/A","N/A",IF(C239&lt;15,"Yes","No"))</f>
        <v>Yes</v>
      </c>
      <c r="E239" s="9">
        <v>4.2899163829999996</v>
      </c>
      <c r="F239" s="43" t="str">
        <f>IF($B239="N/A","N/A",IF(E239&lt;15,"Yes","No"))</f>
        <v>Yes</v>
      </c>
      <c r="G239" s="9">
        <v>3.8816743922999999</v>
      </c>
      <c r="H239" s="43" t="str">
        <f>IF($B239="N/A","N/A",IF(G239&lt;15,"Yes","No"))</f>
        <v>Yes</v>
      </c>
      <c r="I239" s="12">
        <v>5.516</v>
      </c>
      <c r="J239" s="12">
        <v>-9.52</v>
      </c>
      <c r="K239" s="44" t="s">
        <v>732</v>
      </c>
      <c r="L239" s="9" t="str">
        <f t="shared" si="63"/>
        <v>Yes</v>
      </c>
    </row>
    <row r="240" spans="1:12" ht="25.5" x14ac:dyDescent="0.2">
      <c r="A240" s="16" t="s">
        <v>156</v>
      </c>
      <c r="B240" s="34" t="s">
        <v>217</v>
      </c>
      <c r="C240" s="35">
        <v>148</v>
      </c>
      <c r="D240" s="43" t="str">
        <f>IF($B240="N/A","N/A",IF(C240&gt;10,"No",IF(C240&lt;-10,"No","Yes")))</f>
        <v>N/A</v>
      </c>
      <c r="E240" s="35">
        <v>100</v>
      </c>
      <c r="F240" s="43" t="str">
        <f>IF($B240="N/A","N/A",IF(E240&gt;10,"No",IF(E240&lt;-10,"No","Yes")))</f>
        <v>N/A</v>
      </c>
      <c r="G240" s="35">
        <v>79</v>
      </c>
      <c r="H240" s="43" t="str">
        <f>IF($B240="N/A","N/A",IF(G240&gt;10,"No",IF(G240&lt;-10,"No","Yes")))</f>
        <v>N/A</v>
      </c>
      <c r="I240" s="12">
        <v>-32.4</v>
      </c>
      <c r="J240" s="12">
        <v>-21</v>
      </c>
      <c r="K240" s="44" t="s">
        <v>732</v>
      </c>
      <c r="L240" s="9" t="str">
        <f>IF(J240="Div by 0", "N/A", IF(K240="N/A","N/A", IF(J240&gt;VALUE(MID(K240,1,2)), "No", IF(J240&lt;-1*VALUE(MID(K240,1,2)), "No", "Yes"))))</f>
        <v>Yes</v>
      </c>
    </row>
    <row r="241" spans="1:12" x14ac:dyDescent="0.2">
      <c r="A241" s="16" t="s">
        <v>1081</v>
      </c>
      <c r="B241" s="34" t="s">
        <v>217</v>
      </c>
      <c r="C241" s="35">
        <v>29554</v>
      </c>
      <c r="D241" s="43" t="str">
        <f t="shared" ref="D241" si="67">IF($B241="N/A","N/A",IF(C241&gt;10,"No",IF(C241&lt;-10,"No","Yes")))</f>
        <v>N/A</v>
      </c>
      <c r="E241" s="35">
        <v>29002</v>
      </c>
      <c r="F241" s="43" t="str">
        <f t="shared" ref="F241" si="68">IF($B241="N/A","N/A",IF(E241&gt;10,"No",IF(E241&lt;-10,"No","Yes")))</f>
        <v>N/A</v>
      </c>
      <c r="G241" s="35">
        <v>27200</v>
      </c>
      <c r="H241" s="43" t="str">
        <f>IF($B241="N/A","N/A",IF(G241&gt;10,"No",IF(G241&lt;-10,"No","Yes")))</f>
        <v>N/A</v>
      </c>
      <c r="I241" s="12">
        <v>-1.87</v>
      </c>
      <c r="J241" s="12">
        <v>-6.21</v>
      </c>
      <c r="K241" s="44" t="s">
        <v>732</v>
      </c>
      <c r="L241" s="9" t="str">
        <f>IF(J241="Div by 0", "N/A", IF(OR(J241="N/A",K241="N/A"),"N/A", IF(J241&gt;VALUE(MID(K241,1,2)), "No", IF(J241&lt;-1*VALUE(MID(K241,1,2)), "No", "Yes"))))</f>
        <v>Yes</v>
      </c>
    </row>
    <row r="242" spans="1:12" x14ac:dyDescent="0.2">
      <c r="A242" s="6" t="s">
        <v>1082</v>
      </c>
      <c r="B242" s="34" t="s">
        <v>217</v>
      </c>
      <c r="C242" s="35">
        <v>612844</v>
      </c>
      <c r="D242" s="43" t="str">
        <f>IF($B242="N/A","N/A",IF(C242&gt;10,"No",IF(C242&lt;-10,"No","Yes")))</f>
        <v>N/A</v>
      </c>
      <c r="E242" s="35">
        <v>629768</v>
      </c>
      <c r="F242" s="43" t="str">
        <f>IF($B242="N/A","N/A",IF(E242&gt;10,"No",IF(E242&lt;-10,"No","Yes")))</f>
        <v>N/A</v>
      </c>
      <c r="G242" s="35">
        <v>673299</v>
      </c>
      <c r="H242" s="43" t="str">
        <f>IF($B242="N/A","N/A",IF(G242&gt;10,"No",IF(G242&lt;-10,"No","Yes")))</f>
        <v>N/A</v>
      </c>
      <c r="I242" s="12">
        <v>2.762</v>
      </c>
      <c r="J242" s="12">
        <v>6.9119999999999999</v>
      </c>
      <c r="K242" s="44" t="s">
        <v>732</v>
      </c>
      <c r="L242" s="9" t="str">
        <f t="shared" ref="L242:L275" si="69">IF(J242="Div by 0", "N/A", IF(K242="N/A","N/A", IF(J242&gt;VALUE(MID(K242,1,2)), "No", IF(J242&lt;-1*VALUE(MID(K242,1,2)), "No", "Yes"))))</f>
        <v>Yes</v>
      </c>
    </row>
    <row r="243" spans="1:12" x14ac:dyDescent="0.2">
      <c r="A243" s="2" t="s">
        <v>1083</v>
      </c>
      <c r="B243" s="34" t="s">
        <v>217</v>
      </c>
      <c r="C243" s="8">
        <v>0.66093143789999997</v>
      </c>
      <c r="D243" s="43" t="str">
        <f>IF($B243="N/A","N/A",IF(C243&gt;10,"No",IF(C243&lt;-10,"No","Yes")))</f>
        <v>N/A</v>
      </c>
      <c r="E243" s="8">
        <v>0.8578022045</v>
      </c>
      <c r="F243" s="43" t="str">
        <f>IF($B243="N/A","N/A",IF(E243&gt;10,"No",IF(E243&lt;-10,"No","Yes")))</f>
        <v>N/A</v>
      </c>
      <c r="G243" s="8">
        <v>0.86654850100000003</v>
      </c>
      <c r="H243" s="43" t="str">
        <f>IF($B243="N/A","N/A",IF(G243&gt;10,"No",IF(G243&lt;-10,"No","Yes")))</f>
        <v>N/A</v>
      </c>
      <c r="I243" s="12">
        <v>29.79</v>
      </c>
      <c r="J243" s="12">
        <v>1.02</v>
      </c>
      <c r="K243" s="44" t="s">
        <v>732</v>
      </c>
      <c r="L243" s="9" t="str">
        <f t="shared" si="69"/>
        <v>Yes</v>
      </c>
    </row>
    <row r="244" spans="1:12" x14ac:dyDescent="0.2">
      <c r="A244" s="2" t="s">
        <v>1084</v>
      </c>
      <c r="B244" s="34" t="s">
        <v>217</v>
      </c>
      <c r="C244" s="8">
        <v>45.998657295999998</v>
      </c>
      <c r="D244" s="43" t="str">
        <f>IF($B244="N/A","N/A",IF(C244&gt;10,"No",IF(C244&lt;-10,"No","Yes")))</f>
        <v>N/A</v>
      </c>
      <c r="E244" s="8">
        <v>43.934659781000001</v>
      </c>
      <c r="F244" s="43" t="str">
        <f>IF($B244="N/A","N/A",IF(E244&gt;10,"No",IF(E244&lt;-10,"No","Yes")))</f>
        <v>N/A</v>
      </c>
      <c r="G244" s="8">
        <v>43.145683802000001</v>
      </c>
      <c r="H244" s="43" t="str">
        <f>IF($B244="N/A","N/A",IF(G244&gt;10,"No",IF(G244&lt;-10,"No","Yes")))</f>
        <v>N/A</v>
      </c>
      <c r="I244" s="12">
        <v>-4.49</v>
      </c>
      <c r="J244" s="12">
        <v>-1.8</v>
      </c>
      <c r="K244" s="44" t="s">
        <v>732</v>
      </c>
      <c r="L244" s="9" t="str">
        <f t="shared" si="69"/>
        <v>Yes</v>
      </c>
    </row>
    <row r="245" spans="1:12" x14ac:dyDescent="0.2">
      <c r="A245" s="2" t="s">
        <v>1085</v>
      </c>
      <c r="B245" s="34" t="s">
        <v>217</v>
      </c>
      <c r="C245" s="8">
        <v>89.152729487000002</v>
      </c>
      <c r="D245" s="43" t="str">
        <f t="shared" ref="D245:D273" si="70">IF($B245="N/A","N/A",IF(C245&gt;10,"No",IF(C245&lt;-10,"No","Yes")))</f>
        <v>N/A</v>
      </c>
      <c r="E245" s="8">
        <v>85.387838252999998</v>
      </c>
      <c r="F245" s="43" t="str">
        <f t="shared" ref="F245:F273" si="71">IF($B245="N/A","N/A",IF(E245&gt;10,"No",IF(E245&lt;-10,"No","Yes")))</f>
        <v>N/A</v>
      </c>
      <c r="G245" s="8">
        <v>84.691553150000004</v>
      </c>
      <c r="H245" s="43" t="str">
        <f t="shared" ref="H245:H273" si="72">IF($B245="N/A","N/A",IF(G245&gt;10,"No",IF(G245&lt;-10,"No","Yes")))</f>
        <v>N/A</v>
      </c>
      <c r="I245" s="12">
        <v>-4.22</v>
      </c>
      <c r="J245" s="12">
        <v>-0.81499999999999995</v>
      </c>
      <c r="K245" s="44" t="s">
        <v>732</v>
      </c>
      <c r="L245" s="9" t="str">
        <f t="shared" si="69"/>
        <v>Yes</v>
      </c>
    </row>
    <row r="246" spans="1:12" x14ac:dyDescent="0.2">
      <c r="A246" s="2" t="s">
        <v>1086</v>
      </c>
      <c r="B246" s="34" t="s">
        <v>217</v>
      </c>
      <c r="C246" s="8">
        <v>88.986215243000004</v>
      </c>
      <c r="D246" s="43" t="str">
        <f t="shared" si="70"/>
        <v>N/A</v>
      </c>
      <c r="E246" s="8">
        <v>82.174555748000003</v>
      </c>
      <c r="F246" s="43" t="str">
        <f t="shared" si="71"/>
        <v>N/A</v>
      </c>
      <c r="G246" s="8">
        <v>82.113667425000003</v>
      </c>
      <c r="H246" s="43" t="str">
        <f t="shared" si="72"/>
        <v>N/A</v>
      </c>
      <c r="I246" s="12">
        <v>-7.65</v>
      </c>
      <c r="J246" s="12">
        <v>-7.3999999999999996E-2</v>
      </c>
      <c r="K246" s="44" t="s">
        <v>732</v>
      </c>
      <c r="L246" s="9" t="str">
        <f t="shared" si="69"/>
        <v>Yes</v>
      </c>
    </row>
    <row r="247" spans="1:12" x14ac:dyDescent="0.2">
      <c r="A247" s="2" t="s">
        <v>1087</v>
      </c>
      <c r="B247" s="34" t="s">
        <v>217</v>
      </c>
      <c r="C247" s="8">
        <v>0</v>
      </c>
      <c r="D247" s="43" t="str">
        <f t="shared" si="70"/>
        <v>N/A</v>
      </c>
      <c r="E247" s="8">
        <v>1.587886E-4</v>
      </c>
      <c r="F247" s="43" t="str">
        <f t="shared" si="71"/>
        <v>N/A</v>
      </c>
      <c r="G247" s="8">
        <v>2.970448E-4</v>
      </c>
      <c r="H247" s="43" t="str">
        <f t="shared" si="72"/>
        <v>N/A</v>
      </c>
      <c r="I247" s="12" t="s">
        <v>1743</v>
      </c>
      <c r="J247" s="12">
        <v>87.07</v>
      </c>
      <c r="K247" s="44" t="s">
        <v>732</v>
      </c>
      <c r="L247" s="9" t="str">
        <f t="shared" si="69"/>
        <v>No</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21991</v>
      </c>
      <c r="D262" s="43" t="str">
        <f t="shared" si="70"/>
        <v>N/A</v>
      </c>
      <c r="E262" s="35">
        <v>39979</v>
      </c>
      <c r="F262" s="43" t="str">
        <f t="shared" si="71"/>
        <v>N/A</v>
      </c>
      <c r="G262" s="35">
        <v>48914</v>
      </c>
      <c r="H262" s="43" t="str">
        <f t="shared" si="72"/>
        <v>N/A</v>
      </c>
      <c r="I262" s="12">
        <v>81.8</v>
      </c>
      <c r="J262" s="12">
        <v>22.35</v>
      </c>
      <c r="K262" s="44" t="s">
        <v>732</v>
      </c>
      <c r="L262" s="9" t="str">
        <f t="shared" si="69"/>
        <v>Yes</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34075</v>
      </c>
      <c r="D272" s="43" t="str">
        <f t="shared" si="70"/>
        <v>N/A</v>
      </c>
      <c r="E272" s="35">
        <v>35675</v>
      </c>
      <c r="F272" s="43" t="str">
        <f t="shared" si="71"/>
        <v>N/A</v>
      </c>
      <c r="G272" s="35">
        <v>47110</v>
      </c>
      <c r="H272" s="43" t="str">
        <f t="shared" si="72"/>
        <v>N/A</v>
      </c>
      <c r="I272" s="12">
        <v>4.6959999999999997</v>
      </c>
      <c r="J272" s="12">
        <v>32.049999999999997</v>
      </c>
      <c r="K272" s="44" t="s">
        <v>732</v>
      </c>
      <c r="L272" s="9" t="str">
        <f t="shared" si="69"/>
        <v>No</v>
      </c>
    </row>
    <row r="273" spans="1:12" x14ac:dyDescent="0.2">
      <c r="A273" s="71" t="s">
        <v>157</v>
      </c>
      <c r="B273" s="34" t="s">
        <v>217</v>
      </c>
      <c r="C273" s="35">
        <v>1</v>
      </c>
      <c r="D273" s="43" t="str">
        <f t="shared" si="70"/>
        <v>N/A</v>
      </c>
      <c r="E273" s="35">
        <v>1</v>
      </c>
      <c r="F273" s="43" t="str">
        <f t="shared" si="71"/>
        <v>N/A</v>
      </c>
      <c r="G273" s="35">
        <v>1</v>
      </c>
      <c r="H273" s="43" t="str">
        <f t="shared" si="72"/>
        <v>N/A</v>
      </c>
      <c r="I273" s="12">
        <v>0</v>
      </c>
      <c r="J273" s="12">
        <v>0</v>
      </c>
      <c r="K273" s="44" t="s">
        <v>732</v>
      </c>
      <c r="L273" s="9" t="str">
        <f t="shared" si="69"/>
        <v>Yes</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794021</v>
      </c>
      <c r="F276" s="11" t="str">
        <f t="shared" ref="F276:F277" si="77">IF($B276="N/A","N/A",IF(E276&gt;10,"No",IF(E276&lt;-10,"No","Yes")))</f>
        <v>N/A</v>
      </c>
      <c r="G276" s="1">
        <v>839395</v>
      </c>
      <c r="H276" s="11" t="str">
        <f t="shared" ref="H276:H277" si="78">IF($B276="N/A","N/A",IF(G276&gt;10,"No",IF(G276&lt;-10,"No","Yes")))</f>
        <v>N/A</v>
      </c>
      <c r="I276" s="12" t="s">
        <v>217</v>
      </c>
      <c r="J276" s="12">
        <v>5.7140000000000004</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624288.83333000005</v>
      </c>
      <c r="F277" s="11" t="str">
        <f t="shared" si="77"/>
        <v>N/A</v>
      </c>
      <c r="G277" s="1">
        <v>674144.25</v>
      </c>
      <c r="H277" s="11" t="str">
        <f t="shared" si="78"/>
        <v>N/A</v>
      </c>
      <c r="I277" s="12" t="s">
        <v>217</v>
      </c>
      <c r="J277" s="12">
        <v>7.9859999999999998</v>
      </c>
      <c r="K277" s="1" t="s">
        <v>217</v>
      </c>
      <c r="L277" s="9" t="str">
        <f t="shared" si="79"/>
        <v>N/A</v>
      </c>
    </row>
    <row r="278" spans="1:12" x14ac:dyDescent="0.2">
      <c r="A278" s="16" t="s">
        <v>691</v>
      </c>
      <c r="B278" s="1" t="s">
        <v>217</v>
      </c>
      <c r="C278" s="1">
        <v>5357</v>
      </c>
      <c r="D278" s="11" t="str">
        <f t="shared" si="76"/>
        <v>N/A</v>
      </c>
      <c r="E278" s="1">
        <v>7042</v>
      </c>
      <c r="F278" s="11" t="str">
        <f t="shared" ref="F278:F283" si="80">IF($B278="N/A","N/A",IF(E278&gt;10,"No",IF(E278&lt;-10,"No","Yes")))</f>
        <v>N/A</v>
      </c>
      <c r="G278" s="1">
        <v>6564</v>
      </c>
      <c r="H278" s="11" t="str">
        <f t="shared" ref="H278:H283" si="81">IF($B278="N/A","N/A",IF(G278&gt;10,"No",IF(G278&lt;-10,"No","Yes")))</f>
        <v>N/A</v>
      </c>
      <c r="I278" s="12">
        <v>31.45</v>
      </c>
      <c r="J278" s="12">
        <v>-6.79</v>
      </c>
      <c r="K278" s="1" t="s">
        <v>217</v>
      </c>
      <c r="L278" s="9" t="str">
        <f t="shared" ref="L278:L284" si="82">IF(J278="Div by 0", "N/A", IF(K278="N/A","N/A", IF(J278&gt;VALUE(MID(K278,1,2)), "No", IF(J278&lt;-1*VALUE(MID(K278,1,2)), "No", "Yes"))))</f>
        <v>N/A</v>
      </c>
    </row>
    <row r="279" spans="1:12" x14ac:dyDescent="0.2">
      <c r="A279" s="16" t="s">
        <v>692</v>
      </c>
      <c r="B279" s="1" t="s">
        <v>217</v>
      </c>
      <c r="C279" s="1">
        <v>5915</v>
      </c>
      <c r="D279" s="11" t="str">
        <f t="shared" si="76"/>
        <v>N/A</v>
      </c>
      <c r="E279" s="1">
        <v>7185</v>
      </c>
      <c r="F279" s="11" t="str">
        <f t="shared" si="80"/>
        <v>N/A</v>
      </c>
      <c r="G279" s="1">
        <v>6705</v>
      </c>
      <c r="H279" s="11" t="str">
        <f t="shared" si="81"/>
        <v>N/A</v>
      </c>
      <c r="I279" s="12">
        <v>21.47</v>
      </c>
      <c r="J279" s="12">
        <v>-6.68</v>
      </c>
      <c r="K279" s="1" t="s">
        <v>217</v>
      </c>
      <c r="L279" s="9" t="str">
        <f t="shared" si="82"/>
        <v>N/A</v>
      </c>
    </row>
    <row r="280" spans="1:12" x14ac:dyDescent="0.2">
      <c r="A280" s="16" t="s">
        <v>693</v>
      </c>
      <c r="B280" s="1" t="s">
        <v>217</v>
      </c>
      <c r="C280" s="1" t="s">
        <v>1743</v>
      </c>
      <c r="D280" s="11" t="str">
        <f t="shared" si="76"/>
        <v>N/A</v>
      </c>
      <c r="E280" s="1">
        <v>3176.9166667</v>
      </c>
      <c r="F280" s="11" t="str">
        <f t="shared" si="80"/>
        <v>N/A</v>
      </c>
      <c r="G280" s="1">
        <v>2889.8333333</v>
      </c>
      <c r="H280" s="11" t="str">
        <f t="shared" si="81"/>
        <v>N/A</v>
      </c>
      <c r="I280" s="12" t="s">
        <v>1743</v>
      </c>
      <c r="J280" s="12">
        <v>-9.0399999999999991</v>
      </c>
      <c r="K280" s="1" t="s">
        <v>217</v>
      </c>
      <c r="L280" s="9" t="str">
        <f t="shared" si="82"/>
        <v>N/A</v>
      </c>
    </row>
    <row r="281" spans="1:12" x14ac:dyDescent="0.2">
      <c r="A281" s="16" t="s">
        <v>694</v>
      </c>
      <c r="B281" s="1" t="s">
        <v>217</v>
      </c>
      <c r="C281" s="1">
        <v>17063</v>
      </c>
      <c r="D281" s="11" t="str">
        <f t="shared" si="76"/>
        <v>N/A</v>
      </c>
      <c r="E281" s="1">
        <v>18095</v>
      </c>
      <c r="F281" s="11" t="str">
        <f t="shared" si="80"/>
        <v>N/A</v>
      </c>
      <c r="G281" s="1">
        <v>19691</v>
      </c>
      <c r="H281" s="11" t="str">
        <f t="shared" si="81"/>
        <v>N/A</v>
      </c>
      <c r="I281" s="12">
        <v>6.048</v>
      </c>
      <c r="J281" s="12">
        <v>8.82</v>
      </c>
      <c r="K281" s="1" t="s">
        <v>217</v>
      </c>
      <c r="L281" s="9" t="str">
        <f t="shared" si="82"/>
        <v>N/A</v>
      </c>
    </row>
    <row r="282" spans="1:12" x14ac:dyDescent="0.2">
      <c r="A282" s="16" t="s">
        <v>695</v>
      </c>
      <c r="B282" s="1" t="s">
        <v>217</v>
      </c>
      <c r="C282" s="1">
        <v>20347</v>
      </c>
      <c r="D282" s="11" t="str">
        <f t="shared" si="76"/>
        <v>N/A</v>
      </c>
      <c r="E282" s="1">
        <v>21448</v>
      </c>
      <c r="F282" s="11" t="str">
        <f t="shared" si="80"/>
        <v>N/A</v>
      </c>
      <c r="G282" s="1">
        <v>22920</v>
      </c>
      <c r="H282" s="11" t="str">
        <f t="shared" si="81"/>
        <v>N/A</v>
      </c>
      <c r="I282" s="12">
        <v>5.4109999999999996</v>
      </c>
      <c r="J282" s="12">
        <v>6.8630000000000004</v>
      </c>
      <c r="K282" s="1" t="s">
        <v>217</v>
      </c>
      <c r="L282" s="9" t="str">
        <f t="shared" si="82"/>
        <v>N/A</v>
      </c>
    </row>
    <row r="283" spans="1:12" ht="25.5" x14ac:dyDescent="0.2">
      <c r="A283" s="16" t="s">
        <v>696</v>
      </c>
      <c r="B283" s="1" t="s">
        <v>217</v>
      </c>
      <c r="C283" s="1">
        <v>15685.5</v>
      </c>
      <c r="D283" s="11" t="str">
        <f t="shared" si="76"/>
        <v>N/A</v>
      </c>
      <c r="E283" s="1">
        <v>16579.5</v>
      </c>
      <c r="F283" s="11" t="str">
        <f t="shared" si="80"/>
        <v>N/A</v>
      </c>
      <c r="G283" s="1">
        <v>18170.333332999999</v>
      </c>
      <c r="H283" s="11" t="str">
        <f t="shared" si="81"/>
        <v>N/A</v>
      </c>
      <c r="I283" s="12">
        <v>5.7</v>
      </c>
      <c r="J283" s="12">
        <v>9.5950000000000006</v>
      </c>
      <c r="K283" s="1" t="s">
        <v>217</v>
      </c>
      <c r="L283" s="9" t="str">
        <f t="shared" si="82"/>
        <v>N/A</v>
      </c>
    </row>
    <row r="284" spans="1:12" x14ac:dyDescent="0.2">
      <c r="A284" s="16" t="s">
        <v>403</v>
      </c>
      <c r="B284" s="34" t="s">
        <v>294</v>
      </c>
      <c r="C284" s="8">
        <v>14.919774407</v>
      </c>
      <c r="D284" s="43" t="str">
        <f>IF($B284="N/A","N/A",IF(C284&lt;=40,"Yes","No"))</f>
        <v>Yes</v>
      </c>
      <c r="E284" s="8">
        <v>15.485135296999999</v>
      </c>
      <c r="F284" s="43" t="str">
        <f>IF($B284="N/A","N/A",IF(E284&lt;=40,"Yes","No"))</f>
        <v>Yes</v>
      </c>
      <c r="G284" s="8">
        <v>16.389772102999999</v>
      </c>
      <c r="H284" s="43" t="str">
        <f>IF($B284="N/A","N/A",IF(G284&lt;=40,"Yes","No"))</f>
        <v>Yes</v>
      </c>
      <c r="I284" s="12">
        <v>3.7890000000000001</v>
      </c>
      <c r="J284" s="12">
        <v>5.8419999999999996</v>
      </c>
      <c r="K284" s="44" t="s">
        <v>734</v>
      </c>
      <c r="L284" s="9" t="str">
        <f t="shared" si="82"/>
        <v>Yes</v>
      </c>
    </row>
    <row r="285" spans="1:12" x14ac:dyDescent="0.2">
      <c r="A285" s="16" t="s">
        <v>697</v>
      </c>
      <c r="B285" s="1" t="s">
        <v>217</v>
      </c>
      <c r="C285" s="1" t="s">
        <v>217</v>
      </c>
      <c r="D285" s="11" t="str">
        <f t="shared" ref="D285:D303" si="83">IF($B285="N/A","N/A",IF(C285&gt;10,"No",IF(C285&lt;-10,"No","Yes")))</f>
        <v>N/A</v>
      </c>
      <c r="E285" s="1">
        <v>20</v>
      </c>
      <c r="F285" s="11" t="str">
        <f t="shared" ref="F285:F286" si="84">IF($B285="N/A","N/A",IF(E285&gt;10,"No",IF(E285&lt;-10,"No","Yes")))</f>
        <v>N/A</v>
      </c>
      <c r="G285" s="1">
        <v>36</v>
      </c>
      <c r="H285" s="11" t="str">
        <f t="shared" ref="H285:H286" si="85">IF($B285="N/A","N/A",IF(G285&gt;10,"No",IF(G285&lt;-10,"No","Yes")))</f>
        <v>N/A</v>
      </c>
      <c r="I285" s="12" t="s">
        <v>217</v>
      </c>
      <c r="J285" s="12">
        <v>80</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2.3333333333000001</v>
      </c>
      <c r="F286" s="11" t="str">
        <f t="shared" si="84"/>
        <v>N/A</v>
      </c>
      <c r="G286" s="1">
        <v>5.5833333332999997</v>
      </c>
      <c r="H286" s="11" t="str">
        <f t="shared" si="85"/>
        <v>N/A</v>
      </c>
      <c r="I286" s="12" t="s">
        <v>217</v>
      </c>
      <c r="J286" s="12">
        <v>139.30000000000001</v>
      </c>
      <c r="K286" s="1" t="s">
        <v>217</v>
      </c>
      <c r="L286" s="9" t="str">
        <f t="shared" si="86"/>
        <v>N/A</v>
      </c>
    </row>
    <row r="287" spans="1:12" x14ac:dyDescent="0.2">
      <c r="A287" s="16" t="s">
        <v>699</v>
      </c>
      <c r="B287" s="1" t="s">
        <v>217</v>
      </c>
      <c r="C287" s="1" t="s">
        <v>217</v>
      </c>
      <c r="D287" s="11" t="str">
        <f t="shared" si="83"/>
        <v>N/A</v>
      </c>
      <c r="E287" s="1">
        <v>13</v>
      </c>
      <c r="F287" s="11" t="str">
        <f t="shared" ref="F287:F288" si="87">IF($B287="N/A","N/A",IF(E287&gt;10,"No",IF(E287&lt;-10,"No","Yes")))</f>
        <v>N/A</v>
      </c>
      <c r="G287" s="1">
        <v>11</v>
      </c>
      <c r="H287" s="11" t="str">
        <f t="shared" ref="H287:H288" si="88">IF($B287="N/A","N/A",IF(G287&gt;10,"No",IF(G287&lt;-10,"No","Yes")))</f>
        <v>N/A</v>
      </c>
      <c r="I287" s="12" t="s">
        <v>217</v>
      </c>
      <c r="J287" s="12">
        <v>-15.4</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7.8333333332999997</v>
      </c>
      <c r="F288" s="11" t="str">
        <f t="shared" si="87"/>
        <v>N/A</v>
      </c>
      <c r="G288" s="1">
        <v>4.8333333332999997</v>
      </c>
      <c r="H288" s="11" t="str">
        <f t="shared" si="88"/>
        <v>N/A</v>
      </c>
      <c r="I288" s="12" t="s">
        <v>217</v>
      </c>
      <c r="J288" s="12">
        <v>-38.299999999999997</v>
      </c>
      <c r="K288" s="1" t="s">
        <v>217</v>
      </c>
      <c r="L288" s="9" t="str">
        <f t="shared" si="89"/>
        <v>N/A</v>
      </c>
    </row>
    <row r="289" spans="1:12" x14ac:dyDescent="0.2">
      <c r="A289" s="16" t="s">
        <v>700</v>
      </c>
      <c r="B289" s="1" t="s">
        <v>217</v>
      </c>
      <c r="C289" s="1">
        <v>25710</v>
      </c>
      <c r="D289" s="11" t="str">
        <f t="shared" si="83"/>
        <v>N/A</v>
      </c>
      <c r="E289" s="1">
        <v>25653</v>
      </c>
      <c r="F289" s="11" t="str">
        <f t="shared" ref="F289:F303" si="90">IF($B289="N/A","N/A",IF(E289&gt;10,"No",IF(E289&lt;-10,"No","Yes")))</f>
        <v>N/A</v>
      </c>
      <c r="G289" s="1">
        <v>35937</v>
      </c>
      <c r="H289" s="11" t="str">
        <f t="shared" ref="H289:H303" si="91">IF($B289="N/A","N/A",IF(G289&gt;10,"No",IF(G289&lt;-10,"No","Yes")))</f>
        <v>N/A</v>
      </c>
      <c r="I289" s="12">
        <v>-0.222</v>
      </c>
      <c r="J289" s="12">
        <v>40.090000000000003</v>
      </c>
      <c r="K289" s="1" t="s">
        <v>217</v>
      </c>
      <c r="L289" s="9" t="str">
        <f t="shared" ref="L289:L300" si="92">IF(J289="Div by 0", "N/A", IF(K289="N/A","N/A", IF(J289&gt;VALUE(MID(K289,1,2)), "No", IF(J289&lt;-1*VALUE(MID(K289,1,2)), "No", "Yes"))))</f>
        <v>N/A</v>
      </c>
    </row>
    <row r="290" spans="1:12" x14ac:dyDescent="0.2">
      <c r="A290" s="16" t="s">
        <v>701</v>
      </c>
      <c r="B290" s="1" t="s">
        <v>217</v>
      </c>
      <c r="C290" s="1">
        <v>34073</v>
      </c>
      <c r="D290" s="11" t="str">
        <f t="shared" si="83"/>
        <v>N/A</v>
      </c>
      <c r="E290" s="1">
        <v>35673</v>
      </c>
      <c r="F290" s="11" t="str">
        <f t="shared" si="90"/>
        <v>N/A</v>
      </c>
      <c r="G290" s="1">
        <v>47110</v>
      </c>
      <c r="H290" s="11" t="str">
        <f t="shared" si="91"/>
        <v>N/A</v>
      </c>
      <c r="I290" s="12">
        <v>4.6959999999999997</v>
      </c>
      <c r="J290" s="12">
        <v>32.06</v>
      </c>
      <c r="K290" s="1" t="s">
        <v>217</v>
      </c>
      <c r="L290" s="9" t="str">
        <f t="shared" si="92"/>
        <v>N/A</v>
      </c>
    </row>
    <row r="291" spans="1:12" x14ac:dyDescent="0.2">
      <c r="A291" s="16" t="s">
        <v>719</v>
      </c>
      <c r="B291" s="34" t="s">
        <v>217</v>
      </c>
      <c r="C291" s="13">
        <v>3.4602177677000001</v>
      </c>
      <c r="D291" s="11" t="str">
        <f t="shared" si="83"/>
        <v>N/A</v>
      </c>
      <c r="E291" s="13">
        <v>3.2461525523999999</v>
      </c>
      <c r="F291" s="11" t="str">
        <f t="shared" si="90"/>
        <v>N/A</v>
      </c>
      <c r="G291" s="13">
        <v>9.0469114838000007</v>
      </c>
      <c r="H291" s="11" t="str">
        <f t="shared" si="91"/>
        <v>N/A</v>
      </c>
      <c r="I291" s="12">
        <v>-6.19</v>
      </c>
      <c r="J291" s="12">
        <v>178.7</v>
      </c>
      <c r="K291" s="34" t="s">
        <v>217</v>
      </c>
      <c r="L291" s="9" t="str">
        <f t="shared" si="92"/>
        <v>N/A</v>
      </c>
    </row>
    <row r="292" spans="1:12" x14ac:dyDescent="0.2">
      <c r="A292" s="16" t="s">
        <v>712</v>
      </c>
      <c r="B292" s="1" t="s">
        <v>217</v>
      </c>
      <c r="C292" s="1">
        <v>17216.75</v>
      </c>
      <c r="D292" s="11" t="str">
        <f t="shared" si="83"/>
        <v>N/A</v>
      </c>
      <c r="E292" s="1">
        <v>19360.083332999999</v>
      </c>
      <c r="F292" s="11" t="str">
        <f t="shared" si="90"/>
        <v>N/A</v>
      </c>
      <c r="G292" s="1">
        <v>26204.583332999999</v>
      </c>
      <c r="H292" s="11" t="str">
        <f t="shared" si="91"/>
        <v>N/A</v>
      </c>
      <c r="I292" s="12">
        <v>12.45</v>
      </c>
      <c r="J292" s="12">
        <v>35.35</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28</v>
      </c>
      <c r="F295" s="11" t="str">
        <f t="shared" si="90"/>
        <v>N/A</v>
      </c>
      <c r="G295" s="1">
        <v>152</v>
      </c>
      <c r="H295" s="11" t="str">
        <f t="shared" si="91"/>
        <v>N/A</v>
      </c>
      <c r="I295" s="12" t="s">
        <v>1743</v>
      </c>
      <c r="J295" s="12">
        <v>442.9</v>
      </c>
      <c r="K295" s="1" t="s">
        <v>217</v>
      </c>
      <c r="L295" s="9" t="str">
        <f t="shared" si="92"/>
        <v>N/A</v>
      </c>
    </row>
    <row r="296" spans="1:12" x14ac:dyDescent="0.2">
      <c r="A296" s="16" t="s">
        <v>714</v>
      </c>
      <c r="B296" s="1" t="s">
        <v>217</v>
      </c>
      <c r="C296" s="1">
        <v>0</v>
      </c>
      <c r="D296" s="11" t="str">
        <f t="shared" si="83"/>
        <v>N/A</v>
      </c>
      <c r="E296" s="1">
        <v>11.333333333000001</v>
      </c>
      <c r="F296" s="11" t="str">
        <f t="shared" si="90"/>
        <v>N/A</v>
      </c>
      <c r="G296" s="1">
        <v>69.25</v>
      </c>
      <c r="H296" s="11" t="str">
        <f t="shared" si="91"/>
        <v>N/A</v>
      </c>
      <c r="I296" s="12" t="s">
        <v>1743</v>
      </c>
      <c r="J296" s="12">
        <v>511</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23147</v>
      </c>
      <c r="F301" s="11" t="str">
        <f t="shared" si="90"/>
        <v>N/A</v>
      </c>
      <c r="G301" s="1">
        <v>26733</v>
      </c>
      <c r="H301" s="11" t="str">
        <f t="shared" si="91"/>
        <v>N/A</v>
      </c>
      <c r="I301" s="12" t="s">
        <v>217</v>
      </c>
      <c r="J301" s="12">
        <v>15.49</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25308</v>
      </c>
      <c r="F302" s="11" t="str">
        <f t="shared" si="90"/>
        <v>N/A</v>
      </c>
      <c r="G302" s="1">
        <v>28775</v>
      </c>
      <c r="H302" s="11" t="str">
        <f t="shared" si="91"/>
        <v>N/A</v>
      </c>
      <c r="I302" s="12" t="s">
        <v>217</v>
      </c>
      <c r="J302" s="12">
        <v>13.7</v>
      </c>
      <c r="K302" s="1" t="s">
        <v>217</v>
      </c>
      <c r="L302" s="9" t="str">
        <f t="shared" si="93"/>
        <v>N/A</v>
      </c>
    </row>
    <row r="303" spans="1:12" x14ac:dyDescent="0.2">
      <c r="A303" s="16" t="s">
        <v>717</v>
      </c>
      <c r="B303" s="1" t="s">
        <v>217</v>
      </c>
      <c r="C303" s="1" t="s">
        <v>217</v>
      </c>
      <c r="D303" s="11" t="str">
        <f t="shared" si="83"/>
        <v>N/A</v>
      </c>
      <c r="E303" s="1">
        <v>14359.583333</v>
      </c>
      <c r="F303" s="11" t="str">
        <f t="shared" si="90"/>
        <v>N/A</v>
      </c>
      <c r="G303" s="1">
        <v>18289.833332999999</v>
      </c>
      <c r="H303" s="11" t="str">
        <f t="shared" si="91"/>
        <v>N/A</v>
      </c>
      <c r="I303" s="12" t="s">
        <v>217</v>
      </c>
      <c r="J303" s="12">
        <v>27.37</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74661</v>
      </c>
      <c r="F308" s="1" t="s">
        <v>217</v>
      </c>
      <c r="G308" s="1">
        <v>89766</v>
      </c>
      <c r="H308" s="1" t="s">
        <v>217</v>
      </c>
      <c r="I308" s="12" t="s">
        <v>217</v>
      </c>
      <c r="J308" s="12">
        <v>20.23</v>
      </c>
      <c r="K308" s="1" t="s">
        <v>217</v>
      </c>
      <c r="L308" s="9" t="str">
        <f>IF(J308="Div by 0", "N/A", IF(K308="N/A","N/A", IF(J308&gt;VALUE(MID(K308,1,2)), "No", IF(J308&lt;-1*VALUE(MID(K308,1,2)), "No", "Yes"))))</f>
        <v>N/A</v>
      </c>
    </row>
    <row r="309" spans="1:12" x14ac:dyDescent="0.2">
      <c r="A309" s="72" t="s">
        <v>73</v>
      </c>
      <c r="B309" s="34" t="s">
        <v>217</v>
      </c>
      <c r="C309" s="35">
        <v>612410</v>
      </c>
      <c r="D309" s="43" t="str">
        <f>IF($B309="N/A","N/A",IF(C309&gt;10,"No",IF(C309&lt;-10,"No","Yes")))</f>
        <v>N/A</v>
      </c>
      <c r="E309" s="35">
        <v>672378</v>
      </c>
      <c r="F309" s="43" t="str">
        <f>IF($B309="N/A","N/A",IF(E309&gt;10,"No",IF(E309&lt;-10,"No","Yes")))</f>
        <v>N/A</v>
      </c>
      <c r="G309" s="35">
        <v>734388</v>
      </c>
      <c r="H309" s="43" t="str">
        <f>IF($B309="N/A","N/A",IF(G309&gt;10,"No",IF(G309&lt;-10,"No","Yes")))</f>
        <v>N/A</v>
      </c>
      <c r="I309" s="12">
        <v>9.7919999999999998</v>
      </c>
      <c r="J309" s="12">
        <v>9.2219999999999995</v>
      </c>
      <c r="K309" s="44" t="s">
        <v>734</v>
      </c>
      <c r="L309" s="9" t="str">
        <f t="shared" ref="L309:L338" si="94">IF(J309="Div by 0", "N/A", IF(K309="N/A","N/A", IF(J309&gt;VALUE(MID(K309,1,2)), "No", IF(J309&lt;-1*VALUE(MID(K309,1,2)), "No", "Yes"))))</f>
        <v>Yes</v>
      </c>
    </row>
    <row r="310" spans="1:12" x14ac:dyDescent="0.2">
      <c r="A310" s="57" t="s">
        <v>186</v>
      </c>
      <c r="B310" s="34" t="s">
        <v>217</v>
      </c>
      <c r="C310" s="35">
        <v>55490</v>
      </c>
      <c r="D310" s="11" t="str">
        <f t="shared" ref="D310:D313" si="95">IF($B310="N/A","N/A",IF(C310&gt;10,"No",IF(C310&lt;-10,"No","Yes")))</f>
        <v>N/A</v>
      </c>
      <c r="E310" s="35">
        <v>55203</v>
      </c>
      <c r="F310" s="11" t="str">
        <f t="shared" ref="F310:F313" si="96">IF($B310="N/A","N/A",IF(E310&gt;10,"No",IF(E310&lt;-10,"No","Yes")))</f>
        <v>N/A</v>
      </c>
      <c r="G310" s="35">
        <v>56932</v>
      </c>
      <c r="H310" s="11" t="str">
        <f t="shared" ref="H310:H313" si="97">IF($B310="N/A","N/A",IF(G310&gt;10,"No",IF(G310&lt;-10,"No","Yes")))</f>
        <v>N/A</v>
      </c>
      <c r="I310" s="12">
        <v>-0.51700000000000002</v>
      </c>
      <c r="J310" s="12">
        <v>3.1320000000000001</v>
      </c>
      <c r="K310" s="44" t="s">
        <v>734</v>
      </c>
      <c r="L310" s="9" t="str">
        <f>IF(J310="Div by 0", "N/A", IF(OR(J310="N/A",K310="N/A"),"N/A", IF(J310&gt;VALUE(MID(K310,1,2)), "No", IF(J310&lt;-1*VALUE(MID(K310,1,2)), "No", "Yes"))))</f>
        <v>Yes</v>
      </c>
    </row>
    <row r="311" spans="1:12" x14ac:dyDescent="0.2">
      <c r="A311" s="57" t="s">
        <v>187</v>
      </c>
      <c r="B311" s="34" t="s">
        <v>217</v>
      </c>
      <c r="C311" s="35">
        <v>99174</v>
      </c>
      <c r="D311" s="11" t="str">
        <f t="shared" si="95"/>
        <v>N/A</v>
      </c>
      <c r="E311" s="35">
        <v>105819</v>
      </c>
      <c r="F311" s="11" t="str">
        <f t="shared" si="96"/>
        <v>N/A</v>
      </c>
      <c r="G311" s="35">
        <v>111172</v>
      </c>
      <c r="H311" s="11" t="str">
        <f t="shared" si="97"/>
        <v>N/A</v>
      </c>
      <c r="I311" s="12">
        <v>6.7</v>
      </c>
      <c r="J311" s="12">
        <v>5.0590000000000002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384788</v>
      </c>
      <c r="D312" s="11" t="str">
        <f t="shared" si="95"/>
        <v>N/A</v>
      </c>
      <c r="E312" s="35">
        <v>419879</v>
      </c>
      <c r="F312" s="11" t="str">
        <f t="shared" si="96"/>
        <v>N/A</v>
      </c>
      <c r="G312" s="35">
        <v>455182</v>
      </c>
      <c r="H312" s="11" t="str">
        <f t="shared" si="97"/>
        <v>N/A</v>
      </c>
      <c r="I312" s="12">
        <v>9.1199999999999992</v>
      </c>
      <c r="J312" s="12">
        <v>8.4079999999999995</v>
      </c>
      <c r="K312" s="44" t="s">
        <v>734</v>
      </c>
      <c r="L312" s="9" t="str">
        <f t="shared" si="98"/>
        <v>Yes</v>
      </c>
    </row>
    <row r="313" spans="1:12" x14ac:dyDescent="0.2">
      <c r="A313" s="7" t="s">
        <v>189</v>
      </c>
      <c r="B313" s="34" t="s">
        <v>217</v>
      </c>
      <c r="C313" s="35">
        <v>72958</v>
      </c>
      <c r="D313" s="11" t="str">
        <f t="shared" si="95"/>
        <v>N/A</v>
      </c>
      <c r="E313" s="35">
        <v>91477</v>
      </c>
      <c r="F313" s="11" t="str">
        <f t="shared" si="96"/>
        <v>N/A</v>
      </c>
      <c r="G313" s="35">
        <v>111102</v>
      </c>
      <c r="H313" s="11" t="str">
        <f t="shared" si="97"/>
        <v>N/A</v>
      </c>
      <c r="I313" s="12">
        <v>25.38</v>
      </c>
      <c r="J313" s="12">
        <v>21.45</v>
      </c>
      <c r="K313" s="44" t="s">
        <v>734</v>
      </c>
      <c r="L313" s="9" t="str">
        <f t="shared" si="98"/>
        <v>No</v>
      </c>
    </row>
    <row r="314" spans="1:12" x14ac:dyDescent="0.2">
      <c r="A314" s="57" t="s">
        <v>1113</v>
      </c>
      <c r="B314" s="13" t="s">
        <v>217</v>
      </c>
      <c r="C314" s="35" t="s">
        <v>217</v>
      </c>
      <c r="D314" s="9" t="str">
        <f t="shared" ref="D314:F317" si="99">IF($B314="N/A","N/A",IF(C314&lt;0,"No","Yes"))</f>
        <v>N/A</v>
      </c>
      <c r="E314" s="35">
        <v>421753</v>
      </c>
      <c r="F314" s="9" t="str">
        <f t="shared" si="99"/>
        <v>N/A</v>
      </c>
      <c r="G314" s="35">
        <v>456557</v>
      </c>
      <c r="H314" s="9" t="str">
        <f t="shared" ref="H314:H317" si="100">IF($B314="N/A","N/A",IF(G314&lt;0,"No","Yes"))</f>
        <v>N/A</v>
      </c>
      <c r="I314" s="12" t="s">
        <v>217</v>
      </c>
      <c r="J314" s="12">
        <v>8.2520000000000007</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17790</v>
      </c>
      <c r="F315" s="9" t="str">
        <f t="shared" si="99"/>
        <v>N/A</v>
      </c>
      <c r="G315" s="35">
        <v>19922</v>
      </c>
      <c r="H315" s="9" t="str">
        <f t="shared" si="100"/>
        <v>N/A</v>
      </c>
      <c r="I315" s="12" t="s">
        <v>217</v>
      </c>
      <c r="J315" s="12">
        <v>11.98</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166371</v>
      </c>
      <c r="F316" s="9" t="str">
        <f t="shared" si="99"/>
        <v>N/A</v>
      </c>
      <c r="G316" s="35">
        <v>191053</v>
      </c>
      <c r="H316" s="9" t="str">
        <f t="shared" si="100"/>
        <v>N/A</v>
      </c>
      <c r="I316" s="12" t="s">
        <v>217</v>
      </c>
      <c r="J316" s="12">
        <v>14.84</v>
      </c>
      <c r="K316" s="1" t="s">
        <v>733</v>
      </c>
      <c r="L316" s="9" t="str">
        <f t="shared" si="101"/>
        <v>No</v>
      </c>
    </row>
    <row r="317" spans="1:12" x14ac:dyDescent="0.2">
      <c r="A317" s="57" t="s">
        <v>1114</v>
      </c>
      <c r="B317" s="13" t="s">
        <v>217</v>
      </c>
      <c r="C317" s="35" t="s">
        <v>217</v>
      </c>
      <c r="D317" s="9" t="str">
        <f t="shared" si="99"/>
        <v>N/A</v>
      </c>
      <c r="E317" s="35">
        <v>44185</v>
      </c>
      <c r="F317" s="9" t="str">
        <f t="shared" si="99"/>
        <v>N/A</v>
      </c>
      <c r="G317" s="35">
        <v>44817</v>
      </c>
      <c r="H317" s="9" t="str">
        <f t="shared" si="100"/>
        <v>N/A</v>
      </c>
      <c r="I317" s="12" t="s">
        <v>217</v>
      </c>
      <c r="J317" s="12">
        <v>1.43</v>
      </c>
      <c r="K317" s="1" t="s">
        <v>733</v>
      </c>
      <c r="L317" s="9" t="str">
        <f t="shared" si="101"/>
        <v>Yes</v>
      </c>
    </row>
    <row r="318" spans="1:12" x14ac:dyDescent="0.2">
      <c r="A318" s="57" t="s">
        <v>98</v>
      </c>
      <c r="B318" s="34" t="s">
        <v>295</v>
      </c>
      <c r="C318" s="8">
        <v>94.352476281999998</v>
      </c>
      <c r="D318" s="43" t="str">
        <f>IF($B318="N/A","N/A",IF(C318&gt;80,"Yes","No"))</f>
        <v>Yes</v>
      </c>
      <c r="E318" s="8">
        <v>92.212564955999994</v>
      </c>
      <c r="F318" s="43" t="str">
        <f>IF($B318="N/A","N/A",IF(E318&gt;80,"Yes","No"))</f>
        <v>Yes</v>
      </c>
      <c r="G318" s="8">
        <v>91.151407703000004</v>
      </c>
      <c r="H318" s="43" t="str">
        <f>IF($B318="N/A","N/A",IF(G318&gt;80,"Yes","No"))</f>
        <v>Yes</v>
      </c>
      <c r="I318" s="12">
        <v>-2.27</v>
      </c>
      <c r="J318" s="12">
        <v>-1.1499999999999999</v>
      </c>
      <c r="K318" s="44" t="s">
        <v>734</v>
      </c>
      <c r="L318" s="9" t="str">
        <f t="shared" si="94"/>
        <v>Yes</v>
      </c>
    </row>
    <row r="319" spans="1:12" x14ac:dyDescent="0.2">
      <c r="A319" s="57" t="s">
        <v>336</v>
      </c>
      <c r="B319" s="34" t="s">
        <v>282</v>
      </c>
      <c r="C319" s="8">
        <v>0.38340327559999998</v>
      </c>
      <c r="D319" s="43" t="str">
        <f>IF($B319="N/A","N/A",IF(C319&gt;=5,"No",IF(C319&lt;0,"No","Yes")))</f>
        <v>Yes</v>
      </c>
      <c r="E319" s="8">
        <v>0.48380524050000001</v>
      </c>
      <c r="F319" s="43" t="str">
        <f>IF($B319="N/A","N/A",IF(E319&gt;=5,"No",IF(E319&lt;0,"No","Yes")))</f>
        <v>Yes</v>
      </c>
      <c r="G319" s="8">
        <v>0.42089467689999999</v>
      </c>
      <c r="H319" s="43" t="str">
        <f>IF($B319="N/A","N/A",IF(G319&gt;=5,"No",IF(G319&lt;0,"No","Yes")))</f>
        <v>Yes</v>
      </c>
      <c r="I319" s="12">
        <v>26.19</v>
      </c>
      <c r="J319" s="12">
        <v>-13</v>
      </c>
      <c r="K319" s="44" t="s">
        <v>734</v>
      </c>
      <c r="L319" s="9" t="str">
        <f t="shared" si="94"/>
        <v>Yes</v>
      </c>
    </row>
    <row r="320" spans="1:12" x14ac:dyDescent="0.2">
      <c r="A320" s="57" t="s">
        <v>344</v>
      </c>
      <c r="B320" s="47" t="s">
        <v>282</v>
      </c>
      <c r="C320" s="8">
        <v>2.5533547787000002</v>
      </c>
      <c r="D320" s="43" t="str">
        <f>IF($B320="N/A","N/A",IF(C320&gt;=5,"No",IF(C320&lt;0,"No","Yes")))</f>
        <v>Yes</v>
      </c>
      <c r="E320" s="8">
        <v>2.4643875915</v>
      </c>
      <c r="F320" s="43" t="str">
        <f>IF($B320="N/A","N/A",IF(E320&gt;=5,"No",IF(E320&lt;0,"No","Yes")))</f>
        <v>Yes</v>
      </c>
      <c r="G320" s="8">
        <v>2.4728072899</v>
      </c>
      <c r="H320" s="43" t="str">
        <f>IF($B320="N/A","N/A",IF(G320&gt;=5,"No",IF(G320&lt;0,"No","Yes")))</f>
        <v>Yes</v>
      </c>
      <c r="I320" s="12">
        <v>-3.48</v>
      </c>
      <c r="J320" s="12">
        <v>0.3417</v>
      </c>
      <c r="K320" s="44" t="s">
        <v>734</v>
      </c>
      <c r="L320" s="9" t="str">
        <f t="shared" si="94"/>
        <v>Yes</v>
      </c>
    </row>
    <row r="321" spans="1:12" x14ac:dyDescent="0.2">
      <c r="A321" s="57" t="s">
        <v>337</v>
      </c>
      <c r="B321" s="47" t="s">
        <v>282</v>
      </c>
      <c r="C321" s="8">
        <v>3.9189432000000003E-3</v>
      </c>
      <c r="D321" s="43" t="str">
        <f>IF($B321="N/A","N/A",IF(C321&gt;=5,"No",IF(C321&lt;0,"No","Yes")))</f>
        <v>Yes</v>
      </c>
      <c r="E321" s="8">
        <v>2.9745169999999998E-4</v>
      </c>
      <c r="F321" s="43" t="str">
        <f>IF($B321="N/A","N/A",IF(E321&gt;=5,"No",IF(E321&lt;0,"No","Yes")))</f>
        <v>Yes</v>
      </c>
      <c r="G321" s="8">
        <v>2.723356E-4</v>
      </c>
      <c r="H321" s="43" t="str">
        <f>IF($B321="N/A","N/A",IF(G321&gt;=5,"No",IF(G321&lt;0,"No","Yes")))</f>
        <v>Yes</v>
      </c>
      <c r="I321" s="12">
        <v>-92.4</v>
      </c>
      <c r="J321" s="12">
        <v>-8.44</v>
      </c>
      <c r="K321" s="44" t="s">
        <v>734</v>
      </c>
      <c r="L321" s="9" t="str">
        <f t="shared" si="94"/>
        <v>Yes</v>
      </c>
    </row>
    <row r="322" spans="1:12" x14ac:dyDescent="0.2">
      <c r="A322" s="57" t="s">
        <v>338</v>
      </c>
      <c r="B322" s="47" t="s">
        <v>296</v>
      </c>
      <c r="C322" s="8">
        <v>1.3063144E-3</v>
      </c>
      <c r="D322" s="43" t="str">
        <f>IF($B322="N/A","N/A",IF(C322&gt;0,"No",IF(C322&lt;0,"No","Yes")))</f>
        <v>No</v>
      </c>
      <c r="E322" s="8">
        <v>1.0410810999999999E-3</v>
      </c>
      <c r="F322" s="43" t="str">
        <f>IF($B322="N/A","N/A",IF(E322&gt;0,"No",IF(E322&lt;0,"No","Yes")))</f>
        <v>No</v>
      </c>
      <c r="G322" s="8">
        <v>9.5317459999999998E-4</v>
      </c>
      <c r="H322" s="43" t="str">
        <f>IF($B322="N/A","N/A",IF(G322&gt;0,"No",IF(G322&lt;0,"No","Yes")))</f>
        <v>No</v>
      </c>
      <c r="I322" s="12">
        <v>-20.3</v>
      </c>
      <c r="J322" s="12">
        <v>-8.44</v>
      </c>
      <c r="K322" s="44" t="s">
        <v>734</v>
      </c>
      <c r="L322" s="9" t="str">
        <f t="shared" si="94"/>
        <v>Yes</v>
      </c>
    </row>
    <row r="323" spans="1:12" x14ac:dyDescent="0.2">
      <c r="A323" s="57" t="s">
        <v>339</v>
      </c>
      <c r="B323" s="47" t="s">
        <v>282</v>
      </c>
      <c r="C323" s="8">
        <v>2.7055404058999999</v>
      </c>
      <c r="D323" s="43" t="str">
        <f>IF($B323="N/A","N/A",IF(C323&gt;=5,"No",IF(C323&lt;0,"No","Yes")))</f>
        <v>Yes</v>
      </c>
      <c r="E323" s="8">
        <v>2.7526183189000002</v>
      </c>
      <c r="F323" s="43" t="str">
        <f>IF($B323="N/A","N/A",IF(E323&gt;=5,"No",IF(E323&lt;0,"No","Yes")))</f>
        <v>Yes</v>
      </c>
      <c r="G323" s="8">
        <v>3.4559388224999998</v>
      </c>
      <c r="H323" s="43" t="str">
        <f>IF($B323="N/A","N/A",IF(G323&gt;=5,"No",IF(G323&lt;0,"No","Yes")))</f>
        <v>Yes</v>
      </c>
      <c r="I323" s="12">
        <v>1.74</v>
      </c>
      <c r="J323" s="12">
        <v>25.55</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1.1898068999999999E-3</v>
      </c>
      <c r="F325" s="43" t="str">
        <f t="shared" si="103"/>
        <v>No</v>
      </c>
      <c r="G325" s="8">
        <v>8.8509070999999995E-3</v>
      </c>
      <c r="H325" s="43" t="str">
        <f t="shared" si="104"/>
        <v>No</v>
      </c>
      <c r="I325" s="12" t="s">
        <v>1743</v>
      </c>
      <c r="J325" s="12">
        <v>643.9</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2.0840955534000001</v>
      </c>
      <c r="F329" s="43" t="str">
        <f>IF($B329="N/A","N/A",IF(E329&gt;10,"No",IF(E329&lt;-10,"No","Yes")))</f>
        <v>N/A</v>
      </c>
      <c r="G329" s="8">
        <v>2.4888750906000001</v>
      </c>
      <c r="H329" s="43" t="str">
        <f>IF($B329="N/A","N/A",IF(G329&gt;10,"No",IF(G329&lt;-10,"No","Yes")))</f>
        <v>N/A</v>
      </c>
      <c r="I329" s="12" t="s">
        <v>217</v>
      </c>
      <c r="J329" s="12">
        <v>19.420000000000002</v>
      </c>
      <c r="K329" s="44" t="s">
        <v>734</v>
      </c>
      <c r="L329" s="9" t="str">
        <f t="shared" si="94"/>
        <v>No</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7.7787756567999997</v>
      </c>
      <c r="D333" s="43" t="str">
        <f>IF($B333="N/A","N/A",IF(C333&gt;15,"No",IF(C333&lt;2,"No","Yes")))</f>
        <v>Yes</v>
      </c>
      <c r="E333" s="8">
        <v>11.098370262</v>
      </c>
      <c r="F333" s="43" t="str">
        <f>IF($B333="N/A","N/A",IF(E333&gt;15,"No",IF(E333&lt;2,"No","Yes")))</f>
        <v>Yes</v>
      </c>
      <c r="G333" s="8">
        <v>12.120568419</v>
      </c>
      <c r="H333" s="43" t="str">
        <f>IF($B333="N/A","N/A",IF(G333&gt;15,"No",IF(G333&lt;2,"No","Yes")))</f>
        <v>Yes</v>
      </c>
      <c r="I333" s="12">
        <v>42.68</v>
      </c>
      <c r="J333" s="12">
        <v>9.2100000000000009</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61039</v>
      </c>
      <c r="D335" s="43" t="str">
        <f>IF($B335="N/A","N/A",IF(C335&gt;10,"No",IF(C335&lt;-10,"No","Yes")))</f>
        <v>N/A</v>
      </c>
      <c r="E335" s="35">
        <v>63422</v>
      </c>
      <c r="F335" s="43" t="str">
        <f>IF($B335="N/A","N/A",IF(E335&gt;10,"No",IF(E335&lt;-10,"No","Yes")))</f>
        <v>N/A</v>
      </c>
      <c r="G335" s="35">
        <v>67792</v>
      </c>
      <c r="H335" s="43" t="str">
        <f>IF($B335="N/A","N/A",IF(G335&gt;10,"No",IF(G335&lt;-10,"No","Yes")))</f>
        <v>N/A</v>
      </c>
      <c r="I335" s="12">
        <v>3.9039999999999999</v>
      </c>
      <c r="J335" s="12">
        <v>6.89</v>
      </c>
      <c r="K335" s="44" t="s">
        <v>734</v>
      </c>
      <c r="L335" s="9" t="str">
        <f t="shared" si="94"/>
        <v>Yes</v>
      </c>
    </row>
    <row r="336" spans="1:12" x14ac:dyDescent="0.2">
      <c r="A336" s="57" t="s">
        <v>146</v>
      </c>
      <c r="B336" s="34" t="s">
        <v>217</v>
      </c>
      <c r="C336" s="35">
        <v>13</v>
      </c>
      <c r="D336" s="43" t="str">
        <f>IF($B336="N/A","N/A",IF(C336&gt;10,"No",IF(C336&lt;-10,"No","Yes")))</f>
        <v>N/A</v>
      </c>
      <c r="E336" s="35">
        <v>14</v>
      </c>
      <c r="F336" s="43" t="str">
        <f>IF($B336="N/A","N/A",IF(E336&gt;10,"No",IF(E336&lt;-10,"No","Yes")))</f>
        <v>N/A</v>
      </c>
      <c r="G336" s="35">
        <v>514</v>
      </c>
      <c r="H336" s="43" t="str">
        <f>IF($B336="N/A","N/A",IF(G336&gt;10,"No",IF(G336&lt;-10,"No","Yes")))</f>
        <v>N/A</v>
      </c>
      <c r="I336" s="12">
        <v>7.6920000000000002</v>
      </c>
      <c r="J336" s="12">
        <v>3571</v>
      </c>
      <c r="K336" s="44" t="s">
        <v>734</v>
      </c>
      <c r="L336" s="9" t="str">
        <f t="shared" si="94"/>
        <v>No</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3392980780</v>
      </c>
      <c r="D6" s="11" t="str">
        <f t="shared" ref="D6:D12" si="0">IF($B6="N/A","N/A",IF(C6&gt;10,"No",IF(C6&lt;-10,"No","Yes")))</f>
        <v>N/A</v>
      </c>
      <c r="E6" s="14">
        <v>3603614122</v>
      </c>
      <c r="F6" s="11" t="str">
        <f t="shared" ref="F6:F12" si="1">IF($B6="N/A","N/A",IF(E6&gt;10,"No",IF(E6&lt;-10,"No","Yes")))</f>
        <v>N/A</v>
      </c>
      <c r="G6" s="14">
        <v>3667172938</v>
      </c>
      <c r="H6" s="11" t="str">
        <f t="shared" ref="H6:H12" si="2">IF($B6="N/A","N/A",IF(G6&gt;10,"No",IF(G6&lt;-10,"No","Yes")))</f>
        <v>N/A</v>
      </c>
      <c r="I6" s="12">
        <v>6.2080000000000002</v>
      </c>
      <c r="J6" s="12">
        <v>1.764</v>
      </c>
      <c r="K6" s="47" t="s">
        <v>732</v>
      </c>
      <c r="L6" s="9" t="str">
        <f t="shared" ref="L6:L13" si="3">IF(J6="Div by 0", "N/A", IF(K6="N/A","N/A", IF(J6&gt;VALUE(MID(K6,1,2)), "No", IF(J6&lt;-1*VALUE(MID(K6,1,2)), "No", "Yes"))))</f>
        <v>Yes</v>
      </c>
    </row>
    <row r="7" spans="1:12" x14ac:dyDescent="0.2">
      <c r="A7" s="4" t="s">
        <v>1121</v>
      </c>
      <c r="B7" s="47" t="s">
        <v>217</v>
      </c>
      <c r="C7" s="14">
        <v>4192.2344749000004</v>
      </c>
      <c r="D7" s="11" t="str">
        <f t="shared" si="0"/>
        <v>N/A</v>
      </c>
      <c r="E7" s="14">
        <v>4148.2885579000003</v>
      </c>
      <c r="F7" s="11" t="str">
        <f t="shared" si="1"/>
        <v>N/A</v>
      </c>
      <c r="G7" s="14">
        <v>3946.6340985000002</v>
      </c>
      <c r="H7" s="11" t="str">
        <f t="shared" si="2"/>
        <v>N/A</v>
      </c>
      <c r="I7" s="12">
        <v>-1.05</v>
      </c>
      <c r="J7" s="12">
        <v>-4.8600000000000003</v>
      </c>
      <c r="K7" s="47" t="s">
        <v>732</v>
      </c>
      <c r="L7" s="9" t="str">
        <f t="shared" si="3"/>
        <v>Yes</v>
      </c>
    </row>
    <row r="8" spans="1:12" x14ac:dyDescent="0.2">
      <c r="A8" s="4" t="s">
        <v>720</v>
      </c>
      <c r="B8" s="47" t="s">
        <v>217</v>
      </c>
      <c r="C8" s="14">
        <v>263</v>
      </c>
      <c r="D8" s="11" t="str">
        <f t="shared" si="0"/>
        <v>N/A</v>
      </c>
      <c r="E8" s="14">
        <v>211</v>
      </c>
      <c r="F8" s="11" t="str">
        <f t="shared" si="1"/>
        <v>N/A</v>
      </c>
      <c r="G8" s="14">
        <v>214</v>
      </c>
      <c r="H8" s="11" t="str">
        <f t="shared" si="2"/>
        <v>N/A</v>
      </c>
      <c r="I8" s="12">
        <v>-19.8</v>
      </c>
      <c r="J8" s="12">
        <v>1.4219999999999999</v>
      </c>
      <c r="K8" s="47" t="s">
        <v>732</v>
      </c>
      <c r="L8" s="9" t="str">
        <f t="shared" si="3"/>
        <v>Yes</v>
      </c>
    </row>
    <row r="9" spans="1:12" x14ac:dyDescent="0.2">
      <c r="A9" s="4" t="s">
        <v>721</v>
      </c>
      <c r="B9" s="47" t="s">
        <v>217</v>
      </c>
      <c r="C9" s="14">
        <v>880</v>
      </c>
      <c r="D9" s="11" t="str">
        <f t="shared" si="0"/>
        <v>N/A</v>
      </c>
      <c r="E9" s="14">
        <v>835</v>
      </c>
      <c r="F9" s="11" t="str">
        <f t="shared" si="1"/>
        <v>N/A</v>
      </c>
      <c r="G9" s="14">
        <v>851</v>
      </c>
      <c r="H9" s="11" t="str">
        <f t="shared" si="2"/>
        <v>N/A</v>
      </c>
      <c r="I9" s="12">
        <v>-5.1100000000000003</v>
      </c>
      <c r="J9" s="12">
        <v>1.9159999999999999</v>
      </c>
      <c r="K9" s="47" t="s">
        <v>732</v>
      </c>
      <c r="L9" s="9" t="str">
        <f t="shared" si="3"/>
        <v>Yes</v>
      </c>
    </row>
    <row r="10" spans="1:12" x14ac:dyDescent="0.2">
      <c r="A10" s="4" t="s">
        <v>722</v>
      </c>
      <c r="B10" s="47" t="s">
        <v>217</v>
      </c>
      <c r="C10" s="14">
        <v>2744</v>
      </c>
      <c r="D10" s="11" t="str">
        <f t="shared" si="0"/>
        <v>N/A</v>
      </c>
      <c r="E10" s="14">
        <v>2802</v>
      </c>
      <c r="F10" s="11" t="str">
        <f t="shared" si="1"/>
        <v>N/A</v>
      </c>
      <c r="G10" s="14">
        <v>2736</v>
      </c>
      <c r="H10" s="11" t="str">
        <f t="shared" si="2"/>
        <v>N/A</v>
      </c>
      <c r="I10" s="12">
        <v>2.1139999999999999</v>
      </c>
      <c r="J10" s="12">
        <v>-2.36</v>
      </c>
      <c r="K10" s="47" t="s">
        <v>732</v>
      </c>
      <c r="L10" s="9" t="str">
        <f t="shared" si="3"/>
        <v>Yes</v>
      </c>
    </row>
    <row r="11" spans="1:12" x14ac:dyDescent="0.2">
      <c r="A11" s="4" t="s">
        <v>723</v>
      </c>
      <c r="B11" s="47" t="s">
        <v>217</v>
      </c>
      <c r="C11" s="14">
        <v>18429</v>
      </c>
      <c r="D11" s="11" t="str">
        <f t="shared" si="0"/>
        <v>N/A</v>
      </c>
      <c r="E11" s="14">
        <v>17862</v>
      </c>
      <c r="F11" s="11" t="str">
        <f t="shared" si="1"/>
        <v>N/A</v>
      </c>
      <c r="G11" s="14">
        <v>16381</v>
      </c>
      <c r="H11" s="11" t="str">
        <f t="shared" si="2"/>
        <v>N/A</v>
      </c>
      <c r="I11" s="12">
        <v>-3.08</v>
      </c>
      <c r="J11" s="12">
        <v>-8.2899999999999991</v>
      </c>
      <c r="K11" s="47" t="s">
        <v>732</v>
      </c>
      <c r="L11" s="9" t="str">
        <f t="shared" si="3"/>
        <v>Yes</v>
      </c>
    </row>
    <row r="12" spans="1:12" x14ac:dyDescent="0.2">
      <c r="A12" s="4" t="s">
        <v>724</v>
      </c>
      <c r="B12" s="47" t="s">
        <v>217</v>
      </c>
      <c r="C12" s="14">
        <v>52694</v>
      </c>
      <c r="D12" s="11" t="str">
        <f t="shared" si="0"/>
        <v>N/A</v>
      </c>
      <c r="E12" s="14">
        <v>52418</v>
      </c>
      <c r="F12" s="11" t="str">
        <f t="shared" si="1"/>
        <v>N/A</v>
      </c>
      <c r="G12" s="14">
        <v>49223</v>
      </c>
      <c r="H12" s="11" t="str">
        <f t="shared" si="2"/>
        <v>N/A</v>
      </c>
      <c r="I12" s="12">
        <v>-0.52400000000000002</v>
      </c>
      <c r="J12" s="12">
        <v>-6.1</v>
      </c>
      <c r="K12" s="47" t="s">
        <v>732</v>
      </c>
      <c r="L12" s="9" t="str">
        <f t="shared" si="3"/>
        <v>Yes</v>
      </c>
    </row>
    <row r="13" spans="1:12" x14ac:dyDescent="0.2">
      <c r="A13" s="4" t="s">
        <v>74</v>
      </c>
      <c r="B13" s="47" t="s">
        <v>217</v>
      </c>
      <c r="C13" s="14">
        <v>7730501</v>
      </c>
      <c r="D13" s="11" t="str">
        <f>IF($B13="N/A","N/A",IF(C13&gt;10,"No",IF(C13&lt;-10,"No","Yes")))</f>
        <v>N/A</v>
      </c>
      <c r="E13" s="14">
        <v>10413169</v>
      </c>
      <c r="F13" s="11" t="str">
        <f>IF($B13="N/A","N/A",IF(E13&gt;10,"No",IF(E13&lt;-10,"No","Yes")))</f>
        <v>N/A</v>
      </c>
      <c r="G13" s="14">
        <v>3901585</v>
      </c>
      <c r="H13" s="11" t="str">
        <f>IF($B13="N/A","N/A",IF(G13&gt;10,"No",IF(G13&lt;-10,"No","Yes")))</f>
        <v>N/A</v>
      </c>
      <c r="I13" s="12">
        <v>34.700000000000003</v>
      </c>
      <c r="J13" s="12">
        <v>-62.5</v>
      </c>
      <c r="K13" s="47" t="s">
        <v>732</v>
      </c>
      <c r="L13" s="9" t="str">
        <f t="shared" si="3"/>
        <v>No</v>
      </c>
    </row>
    <row r="14" spans="1:12" x14ac:dyDescent="0.2">
      <c r="A14" s="60" t="s">
        <v>161</v>
      </c>
      <c r="B14" s="34" t="s">
        <v>217</v>
      </c>
      <c r="C14" s="8">
        <v>6.7340541596000003</v>
      </c>
      <c r="D14" s="43" t="str">
        <f t="shared" ref="D14:D18" si="4">IF($B14="N/A","N/A",IF(C14&gt;10,"No",IF(C14&lt;-10,"No","Yes")))</f>
        <v>N/A</v>
      </c>
      <c r="E14" s="8">
        <v>8.1372258976000005</v>
      </c>
      <c r="F14" s="43" t="str">
        <f t="shared" ref="F14:F18" si="5">IF($B14="N/A","N/A",IF(E14&gt;10,"No",IF(E14&lt;-10,"No","Yes")))</f>
        <v>N/A</v>
      </c>
      <c r="G14" s="8">
        <v>8.6416125872999991</v>
      </c>
      <c r="H14" s="43" t="str">
        <f t="shared" ref="H14:H18" si="6">IF($B14="N/A","N/A",IF(G14&gt;10,"No",IF(G14&lt;-10,"No","Yes")))</f>
        <v>N/A</v>
      </c>
      <c r="I14" s="12">
        <v>20.84</v>
      </c>
      <c r="J14" s="12">
        <v>6.1989999999999998</v>
      </c>
      <c r="K14" s="44" t="s">
        <v>732</v>
      </c>
      <c r="L14" s="9" t="str">
        <f t="shared" ref="L14:L18" si="7">IF(J14="Div by 0", "N/A", IF(K14="N/A","N/A", IF(J14&gt;VALUE(MID(K14,1,2)), "No", IF(J14&lt;-1*VALUE(MID(K14,1,2)), "No", "Yes"))))</f>
        <v>Yes</v>
      </c>
    </row>
    <row r="15" spans="1:12" x14ac:dyDescent="0.2">
      <c r="A15" s="4" t="s">
        <v>418</v>
      </c>
      <c r="B15" s="34" t="s">
        <v>217</v>
      </c>
      <c r="C15" s="8">
        <v>16.336200947999998</v>
      </c>
      <c r="D15" s="43" t="str">
        <f t="shared" si="4"/>
        <v>N/A</v>
      </c>
      <c r="E15" s="8">
        <v>16.875170800999999</v>
      </c>
      <c r="F15" s="43" t="str">
        <f t="shared" si="5"/>
        <v>N/A</v>
      </c>
      <c r="G15" s="8">
        <v>17.491554182000002</v>
      </c>
      <c r="H15" s="43" t="str">
        <f t="shared" si="6"/>
        <v>N/A</v>
      </c>
      <c r="I15" s="12">
        <v>3.2989999999999999</v>
      </c>
      <c r="J15" s="12">
        <v>3.653</v>
      </c>
      <c r="K15" s="44" t="s">
        <v>732</v>
      </c>
      <c r="L15" s="9" t="str">
        <f t="shared" si="7"/>
        <v>Yes</v>
      </c>
    </row>
    <row r="16" spans="1:12" x14ac:dyDescent="0.2">
      <c r="A16" s="4" t="s">
        <v>419</v>
      </c>
      <c r="B16" s="34" t="s">
        <v>217</v>
      </c>
      <c r="C16" s="8">
        <v>7.2293559270000003</v>
      </c>
      <c r="D16" s="43" t="str">
        <f t="shared" si="4"/>
        <v>N/A</v>
      </c>
      <c r="E16" s="8">
        <v>8.5269309847999999</v>
      </c>
      <c r="F16" s="43" t="str">
        <f t="shared" si="5"/>
        <v>N/A</v>
      </c>
      <c r="G16" s="8">
        <v>8.0473326867000008</v>
      </c>
      <c r="H16" s="43" t="str">
        <f t="shared" si="6"/>
        <v>N/A</v>
      </c>
      <c r="I16" s="12">
        <v>17.95</v>
      </c>
      <c r="J16" s="12">
        <v>-5.62</v>
      </c>
      <c r="K16" s="44" t="s">
        <v>732</v>
      </c>
      <c r="L16" s="9" t="str">
        <f t="shared" si="7"/>
        <v>Yes</v>
      </c>
    </row>
    <row r="17" spans="1:12" x14ac:dyDescent="0.2">
      <c r="A17" s="4" t="s">
        <v>420</v>
      </c>
      <c r="B17" s="34" t="s">
        <v>217</v>
      </c>
      <c r="C17" s="8">
        <v>1.6278543974999999</v>
      </c>
      <c r="D17" s="43" t="str">
        <f t="shared" si="4"/>
        <v>N/A</v>
      </c>
      <c r="E17" s="8">
        <v>2.1196571341000001</v>
      </c>
      <c r="F17" s="43" t="str">
        <f t="shared" si="5"/>
        <v>N/A</v>
      </c>
      <c r="G17" s="8">
        <v>1.7170836163000001</v>
      </c>
      <c r="H17" s="43" t="str">
        <f t="shared" si="6"/>
        <v>N/A</v>
      </c>
      <c r="I17" s="12">
        <v>30.21</v>
      </c>
      <c r="J17" s="12">
        <v>-19</v>
      </c>
      <c r="K17" s="44" t="s">
        <v>732</v>
      </c>
      <c r="L17" s="9" t="str">
        <f t="shared" si="7"/>
        <v>Yes</v>
      </c>
    </row>
    <row r="18" spans="1:12" x14ac:dyDescent="0.2">
      <c r="A18" s="4" t="s">
        <v>421</v>
      </c>
      <c r="B18" s="34" t="s">
        <v>217</v>
      </c>
      <c r="C18" s="8">
        <v>20.182714445999999</v>
      </c>
      <c r="D18" s="43" t="str">
        <f t="shared" si="4"/>
        <v>N/A</v>
      </c>
      <c r="E18" s="8">
        <v>23.909419719999999</v>
      </c>
      <c r="F18" s="43" t="str">
        <f t="shared" si="5"/>
        <v>N/A</v>
      </c>
      <c r="G18" s="8">
        <v>26.442450531999999</v>
      </c>
      <c r="H18" s="43" t="str">
        <f t="shared" si="6"/>
        <v>N/A</v>
      </c>
      <c r="I18" s="12">
        <v>18.46</v>
      </c>
      <c r="J18" s="12">
        <v>10.59</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-16.7</v>
      </c>
      <c r="J19" s="12">
        <v>20</v>
      </c>
      <c r="K19" s="47" t="s">
        <v>217</v>
      </c>
      <c r="L19" s="9" t="str">
        <f t="shared" ref="L19:L25" si="11">IF(J19="Div by 0", "N/A", IF(K19="N/A","N/A", IF(J19&gt;VALUE(MID(K19,1,2)), "No", IF(J19&lt;-1*VALUE(MID(K19,1,2)), "No", "Yes"))))</f>
        <v>N/A</v>
      </c>
    </row>
    <row r="20" spans="1:12" x14ac:dyDescent="0.2">
      <c r="A20" s="4" t="s">
        <v>76</v>
      </c>
      <c r="B20" s="47" t="s">
        <v>217</v>
      </c>
      <c r="C20" s="35">
        <v>16</v>
      </c>
      <c r="D20" s="43" t="str">
        <f t="shared" si="8"/>
        <v>N/A</v>
      </c>
      <c r="E20" s="35">
        <v>18</v>
      </c>
      <c r="F20" s="43" t="str">
        <f t="shared" si="9"/>
        <v>N/A</v>
      </c>
      <c r="G20" s="35">
        <v>31</v>
      </c>
      <c r="H20" s="43" t="str">
        <f t="shared" si="10"/>
        <v>N/A</v>
      </c>
      <c r="I20" s="12">
        <v>12.5</v>
      </c>
      <c r="J20" s="12">
        <v>72.22</v>
      </c>
      <c r="K20" s="47" t="s">
        <v>217</v>
      </c>
      <c r="L20" s="9" t="str">
        <f t="shared" si="11"/>
        <v>N/A</v>
      </c>
    </row>
    <row r="21" spans="1:12" x14ac:dyDescent="0.2">
      <c r="A21" s="60" t="s">
        <v>1121</v>
      </c>
      <c r="B21" s="47" t="s">
        <v>217</v>
      </c>
      <c r="C21" s="14">
        <v>4192.2344749000004</v>
      </c>
      <c r="D21" s="11" t="str">
        <f t="shared" si="8"/>
        <v>N/A</v>
      </c>
      <c r="E21" s="14">
        <v>4148.2885579000003</v>
      </c>
      <c r="F21" s="11" t="str">
        <f t="shared" si="9"/>
        <v>N/A</v>
      </c>
      <c r="G21" s="14">
        <v>3946.6340985000002</v>
      </c>
      <c r="H21" s="11" t="str">
        <f t="shared" si="10"/>
        <v>N/A</v>
      </c>
      <c r="I21" s="12">
        <v>-1.05</v>
      </c>
      <c r="J21" s="12">
        <v>-4.8600000000000003</v>
      </c>
      <c r="K21" s="47" t="s">
        <v>732</v>
      </c>
      <c r="L21" s="9" t="str">
        <f t="shared" si="11"/>
        <v>Yes</v>
      </c>
    </row>
    <row r="22" spans="1:12" x14ac:dyDescent="0.2">
      <c r="A22" s="4" t="s">
        <v>1726</v>
      </c>
      <c r="B22" s="47" t="s">
        <v>217</v>
      </c>
      <c r="C22" s="14">
        <v>9929.2605695000002</v>
      </c>
      <c r="D22" s="11" t="str">
        <f t="shared" si="8"/>
        <v>N/A</v>
      </c>
      <c r="E22" s="14">
        <v>9848.6534630999995</v>
      </c>
      <c r="F22" s="11" t="str">
        <f t="shared" si="9"/>
        <v>N/A</v>
      </c>
      <c r="G22" s="14">
        <v>9322.8635035000007</v>
      </c>
      <c r="H22" s="11" t="str">
        <f t="shared" si="10"/>
        <v>N/A</v>
      </c>
      <c r="I22" s="12">
        <v>-0.81200000000000006</v>
      </c>
      <c r="J22" s="12">
        <v>-5.34</v>
      </c>
      <c r="K22" s="47" t="s">
        <v>732</v>
      </c>
      <c r="L22" s="9" t="str">
        <f t="shared" si="11"/>
        <v>Yes</v>
      </c>
    </row>
    <row r="23" spans="1:12" x14ac:dyDescent="0.2">
      <c r="A23" s="4" t="s">
        <v>1122</v>
      </c>
      <c r="B23" s="47" t="s">
        <v>217</v>
      </c>
      <c r="C23" s="14">
        <v>12080.817749</v>
      </c>
      <c r="D23" s="11" t="str">
        <f t="shared" si="8"/>
        <v>N/A</v>
      </c>
      <c r="E23" s="14">
        <v>12074.394494</v>
      </c>
      <c r="F23" s="11" t="str">
        <f t="shared" si="9"/>
        <v>N/A</v>
      </c>
      <c r="G23" s="14">
        <v>11600.532477000001</v>
      </c>
      <c r="H23" s="11" t="str">
        <f t="shared" si="10"/>
        <v>N/A</v>
      </c>
      <c r="I23" s="12">
        <v>-5.2999999999999999E-2</v>
      </c>
      <c r="J23" s="12">
        <v>-3.92</v>
      </c>
      <c r="K23" s="47" t="s">
        <v>732</v>
      </c>
      <c r="L23" s="9" t="str">
        <f t="shared" si="11"/>
        <v>Yes</v>
      </c>
    </row>
    <row r="24" spans="1:12" x14ac:dyDescent="0.2">
      <c r="A24" s="4" t="s">
        <v>1123</v>
      </c>
      <c r="B24" s="47" t="s">
        <v>217</v>
      </c>
      <c r="C24" s="14">
        <v>2028.9232532999999</v>
      </c>
      <c r="D24" s="11" t="str">
        <f t="shared" si="8"/>
        <v>N/A</v>
      </c>
      <c r="E24" s="14">
        <v>2061.4107242</v>
      </c>
      <c r="F24" s="11" t="str">
        <f t="shared" si="9"/>
        <v>N/A</v>
      </c>
      <c r="G24" s="14">
        <v>2050.0006736999999</v>
      </c>
      <c r="H24" s="11" t="str">
        <f t="shared" si="10"/>
        <v>N/A</v>
      </c>
      <c r="I24" s="12">
        <v>1.601</v>
      </c>
      <c r="J24" s="12">
        <v>-0.55400000000000005</v>
      </c>
      <c r="K24" s="47" t="s">
        <v>732</v>
      </c>
      <c r="L24" s="9" t="str">
        <f t="shared" si="11"/>
        <v>Yes</v>
      </c>
    </row>
    <row r="25" spans="1:12" x14ac:dyDescent="0.2">
      <c r="A25" s="4" t="s">
        <v>1124</v>
      </c>
      <c r="B25" s="47" t="s">
        <v>217</v>
      </c>
      <c r="C25" s="14">
        <v>2418.9130408999999</v>
      </c>
      <c r="D25" s="11" t="str">
        <f t="shared" si="8"/>
        <v>N/A</v>
      </c>
      <c r="E25" s="14">
        <v>2457.5117974999998</v>
      </c>
      <c r="F25" s="11" t="str">
        <f t="shared" si="9"/>
        <v>N/A</v>
      </c>
      <c r="G25" s="14">
        <v>2327.8415398000002</v>
      </c>
      <c r="H25" s="11" t="str">
        <f t="shared" si="10"/>
        <v>N/A</v>
      </c>
      <c r="I25" s="12">
        <v>1.5960000000000001</v>
      </c>
      <c r="J25" s="12">
        <v>-5.28</v>
      </c>
      <c r="K25" s="47" t="s">
        <v>732</v>
      </c>
      <c r="L25" s="9" t="str">
        <f t="shared" si="11"/>
        <v>Yes</v>
      </c>
    </row>
    <row r="26" spans="1:12" x14ac:dyDescent="0.2">
      <c r="A26" s="2" t="s">
        <v>1125</v>
      </c>
      <c r="B26" s="47" t="s">
        <v>217</v>
      </c>
      <c r="C26" s="14">
        <v>4175.2914634999997</v>
      </c>
      <c r="D26" s="11" t="str">
        <f t="shared" si="8"/>
        <v>N/A</v>
      </c>
      <c r="E26" s="14">
        <v>4150.8170194000004</v>
      </c>
      <c r="F26" s="11" t="str">
        <f t="shared" si="9"/>
        <v>N/A</v>
      </c>
      <c r="G26" s="14">
        <v>3952.2741507000001</v>
      </c>
      <c r="H26" s="11" t="str">
        <f t="shared" si="10"/>
        <v>N/A</v>
      </c>
      <c r="I26" s="12">
        <v>-0.58599999999999997</v>
      </c>
      <c r="J26" s="12">
        <v>-4.78</v>
      </c>
      <c r="K26" s="47" t="s">
        <v>732</v>
      </c>
      <c r="L26" s="9" t="str">
        <f>IF(J26="Div by 0", "N/A", IF(OR(J26="N/A",K26="N/A"),"N/A", IF(J26&gt;VALUE(MID(K26,1,2)), "No", IF(J26&lt;-1*VALUE(MID(K26,1,2)), "No", "Yes"))))</f>
        <v>Yes</v>
      </c>
    </row>
    <row r="27" spans="1:12" x14ac:dyDescent="0.2">
      <c r="A27" s="2" t="s">
        <v>1126</v>
      </c>
      <c r="B27" s="47" t="s">
        <v>217</v>
      </c>
      <c r="C27" s="14">
        <v>4215.9357382999997</v>
      </c>
      <c r="D27" s="11" t="str">
        <f t="shared" si="8"/>
        <v>N/A</v>
      </c>
      <c r="E27" s="14">
        <v>4144.7989418999996</v>
      </c>
      <c r="F27" s="11" t="str">
        <f t="shared" si="9"/>
        <v>N/A</v>
      </c>
      <c r="G27" s="14">
        <v>3938.9202283</v>
      </c>
      <c r="H27" s="11" t="str">
        <f t="shared" si="10"/>
        <v>N/A</v>
      </c>
      <c r="I27" s="12">
        <v>-1.69</v>
      </c>
      <c r="J27" s="12">
        <v>-4.97</v>
      </c>
      <c r="K27" s="47" t="s">
        <v>732</v>
      </c>
      <c r="L27" s="9" t="str">
        <f>IF(J27="Div by 0", "N/A", IF(OR(J27="N/A",K27="N/A"),"N/A", IF(J27&gt;VALUE(MID(K27,1,2)), "No", IF(J27&lt;-1*VALUE(MID(K27,1,2)), "No", "Yes"))))</f>
        <v>Yes</v>
      </c>
    </row>
    <row r="28" spans="1:12" x14ac:dyDescent="0.2">
      <c r="A28" s="60" t="s">
        <v>1127</v>
      </c>
      <c r="B28" s="47" t="s">
        <v>217</v>
      </c>
      <c r="C28" s="14">
        <v>9795.8207144000007</v>
      </c>
      <c r="D28" s="11" t="str">
        <f t="shared" si="8"/>
        <v>N/A</v>
      </c>
      <c r="E28" s="14">
        <v>9630.9785116000003</v>
      </c>
      <c r="F28" s="11" t="str">
        <f t="shared" si="9"/>
        <v>N/A</v>
      </c>
      <c r="G28" s="14">
        <v>8976.4865325999999</v>
      </c>
      <c r="H28" s="11" t="str">
        <f t="shared" si="10"/>
        <v>N/A</v>
      </c>
      <c r="I28" s="12">
        <v>-1.68</v>
      </c>
      <c r="J28" s="12">
        <v>-6.8</v>
      </c>
      <c r="K28" s="47" t="s">
        <v>732</v>
      </c>
      <c r="L28" s="9" t="str">
        <f>IF(J28="Div by 0", "N/A", IF(K28="N/A","N/A", IF(J28&gt;VALUE(MID(K28,1,2)), "No", IF(J28&lt;-1*VALUE(MID(K28,1,2)), "No", "Yes"))))</f>
        <v>Yes</v>
      </c>
    </row>
    <row r="29" spans="1:12" x14ac:dyDescent="0.2">
      <c r="A29" s="2" t="s">
        <v>1128</v>
      </c>
      <c r="B29" s="47" t="s">
        <v>217</v>
      </c>
      <c r="C29" s="14">
        <v>9873.2950082999996</v>
      </c>
      <c r="D29" s="11" t="str">
        <f t="shared" si="8"/>
        <v>N/A</v>
      </c>
      <c r="E29" s="14">
        <v>9754.6607086999993</v>
      </c>
      <c r="F29" s="11" t="str">
        <f t="shared" si="9"/>
        <v>N/A</v>
      </c>
      <c r="G29" s="14">
        <v>9159.4592993000006</v>
      </c>
      <c r="H29" s="11" t="str">
        <f t="shared" si="10"/>
        <v>N/A</v>
      </c>
      <c r="I29" s="12">
        <v>-1.2</v>
      </c>
      <c r="J29" s="12">
        <v>-6.1</v>
      </c>
      <c r="K29" s="47" t="s">
        <v>732</v>
      </c>
      <c r="L29" s="9" t="str">
        <f>IF(J29="Div by 0", "N/A", IF(K29="N/A","N/A", IF(J29&gt;VALUE(MID(K29,1,2)), "No", IF(J29&lt;-1*VALUE(MID(K29,1,2)), "No", "Yes"))))</f>
        <v>Yes</v>
      </c>
    </row>
    <row r="30" spans="1:12" x14ac:dyDescent="0.2">
      <c r="A30" s="2" t="s">
        <v>1129</v>
      </c>
      <c r="B30" s="47" t="s">
        <v>217</v>
      </c>
      <c r="C30" s="14">
        <v>9778.4922244000009</v>
      </c>
      <c r="D30" s="11" t="str">
        <f t="shared" si="8"/>
        <v>N/A</v>
      </c>
      <c r="E30" s="14">
        <v>9556.0878255000007</v>
      </c>
      <c r="F30" s="11" t="str">
        <f t="shared" si="9"/>
        <v>N/A</v>
      </c>
      <c r="G30" s="14">
        <v>8825.7280033000006</v>
      </c>
      <c r="H30" s="11" t="str">
        <f t="shared" si="10"/>
        <v>N/A</v>
      </c>
      <c r="I30" s="12">
        <v>-2.27</v>
      </c>
      <c r="J30" s="12">
        <v>-7.64</v>
      </c>
      <c r="K30" s="47" t="s">
        <v>732</v>
      </c>
      <c r="L30" s="9" t="str">
        <f>IF(J30="Div by 0", "N/A", IF(K30="N/A","N/A", IF(J30&gt;VALUE(MID(K30,1,2)), "No", IF(J30&lt;-1*VALUE(MID(K30,1,2)), "No", "Yes"))))</f>
        <v>Yes</v>
      </c>
    </row>
    <row r="31" spans="1:12" x14ac:dyDescent="0.2">
      <c r="A31" s="2" t="s">
        <v>1130</v>
      </c>
      <c r="B31" s="47" t="s">
        <v>217</v>
      </c>
      <c r="C31" s="14">
        <v>9765.2992606000007</v>
      </c>
      <c r="D31" s="11" t="str">
        <f t="shared" si="8"/>
        <v>N/A</v>
      </c>
      <c r="E31" s="14">
        <v>9610.4100582999999</v>
      </c>
      <c r="F31" s="11" t="str">
        <f t="shared" si="9"/>
        <v>N/A</v>
      </c>
      <c r="G31" s="14">
        <v>8950.220319</v>
      </c>
      <c r="H31" s="11" t="str">
        <f t="shared" si="10"/>
        <v>N/A</v>
      </c>
      <c r="I31" s="12">
        <v>-1.59</v>
      </c>
      <c r="J31" s="12">
        <v>-6.87</v>
      </c>
      <c r="K31" s="47" t="s">
        <v>732</v>
      </c>
      <c r="L31" s="9" t="str">
        <f>IF(J31="Div by 0", "N/A", IF(OR(J31="N/A",K31="N/A"),"N/A", IF(J31&gt;VALUE(MID(K31,1,2)), "No", IF(J31&lt;-1*VALUE(MID(K31,1,2)), "No", "Yes"))))</f>
        <v>Yes</v>
      </c>
    </row>
    <row r="32" spans="1:12" x14ac:dyDescent="0.2">
      <c r="A32" s="2" t="s">
        <v>1131</v>
      </c>
      <c r="B32" s="47" t="s">
        <v>217</v>
      </c>
      <c r="C32" s="14">
        <v>9848.1185850000002</v>
      </c>
      <c r="D32" s="11" t="str">
        <f t="shared" si="8"/>
        <v>N/A</v>
      </c>
      <c r="E32" s="14">
        <v>9665.8888119000003</v>
      </c>
      <c r="F32" s="11" t="str">
        <f t="shared" si="9"/>
        <v>N/A</v>
      </c>
      <c r="G32" s="14">
        <v>9020.7004065000001</v>
      </c>
      <c r="H32" s="11" t="str">
        <f t="shared" si="10"/>
        <v>N/A</v>
      </c>
      <c r="I32" s="12">
        <v>-1.85</v>
      </c>
      <c r="J32" s="12">
        <v>-6.67</v>
      </c>
      <c r="K32" s="47" t="s">
        <v>732</v>
      </c>
      <c r="L32" s="9" t="str">
        <f>IF(J32="Div by 0", "N/A", IF(OR(J32="N/A",K32="N/A"),"N/A", IF(J32&gt;VALUE(MID(K32,1,2)), "No", IF(J32&lt;-1*VALUE(MID(K32,1,2)), "No", "Yes"))))</f>
        <v>Yes</v>
      </c>
    </row>
    <row r="33" spans="1:12" x14ac:dyDescent="0.2">
      <c r="A33" s="2" t="s">
        <v>1731</v>
      </c>
      <c r="B33" s="47" t="s">
        <v>217</v>
      </c>
      <c r="C33" s="14">
        <v>11000.35824</v>
      </c>
      <c r="D33" s="11" t="str">
        <f t="shared" si="8"/>
        <v>N/A</v>
      </c>
      <c r="E33" s="14">
        <v>4298.6608315000003</v>
      </c>
      <c r="F33" s="11" t="str">
        <f t="shared" si="9"/>
        <v>N/A</v>
      </c>
      <c r="G33" s="14">
        <v>6008.5850202000001</v>
      </c>
      <c r="H33" s="11" t="str">
        <f t="shared" si="10"/>
        <v>N/A</v>
      </c>
      <c r="I33" s="12">
        <v>-60.9</v>
      </c>
      <c r="J33" s="12">
        <v>39.78</v>
      </c>
      <c r="K33" s="47" t="s">
        <v>732</v>
      </c>
      <c r="L33" s="9" t="str">
        <f t="shared" ref="L33:L45" si="12">IF(J33="Div by 0", "N/A", IF(K33="N/A","N/A", IF(J33&gt;VALUE(MID(K33,1,2)), "No", IF(J33&lt;-1*VALUE(MID(K33,1,2)), "No", "Yes"))))</f>
        <v>No</v>
      </c>
    </row>
    <row r="34" spans="1:12" x14ac:dyDescent="0.2">
      <c r="A34" s="2" t="s">
        <v>1732</v>
      </c>
      <c r="B34" s="47" t="s">
        <v>217</v>
      </c>
      <c r="C34" s="14" t="s">
        <v>1743</v>
      </c>
      <c r="D34" s="11" t="str">
        <f t="shared" si="8"/>
        <v>N/A</v>
      </c>
      <c r="E34" s="14" t="s">
        <v>1743</v>
      </c>
      <c r="F34" s="11" t="str">
        <f t="shared" si="9"/>
        <v>N/A</v>
      </c>
      <c r="G34" s="14" t="s">
        <v>1743</v>
      </c>
      <c r="H34" s="11" t="str">
        <f t="shared" si="10"/>
        <v>N/A</v>
      </c>
      <c r="I34" s="12" t="s">
        <v>1743</v>
      </c>
      <c r="J34" s="12" t="s">
        <v>1743</v>
      </c>
      <c r="K34" s="47" t="s">
        <v>732</v>
      </c>
      <c r="L34" s="9" t="str">
        <f t="shared" si="12"/>
        <v>N/A</v>
      </c>
    </row>
    <row r="35" spans="1:12" x14ac:dyDescent="0.2">
      <c r="A35" s="2" t="s">
        <v>1733</v>
      </c>
      <c r="B35" s="47" t="s">
        <v>217</v>
      </c>
      <c r="C35" s="14">
        <v>9435.1273930000007</v>
      </c>
      <c r="D35" s="11" t="str">
        <f t="shared" si="8"/>
        <v>N/A</v>
      </c>
      <c r="E35" s="14">
        <v>9461.4913066000008</v>
      </c>
      <c r="F35" s="11" t="str">
        <f t="shared" si="9"/>
        <v>N/A</v>
      </c>
      <c r="G35" s="14">
        <v>8665.3319298999995</v>
      </c>
      <c r="H35" s="11" t="str">
        <f t="shared" si="10"/>
        <v>N/A</v>
      </c>
      <c r="I35" s="12">
        <v>0.27939999999999998</v>
      </c>
      <c r="J35" s="12">
        <v>-8.41</v>
      </c>
      <c r="K35" s="47" t="s">
        <v>732</v>
      </c>
      <c r="L35" s="9" t="str">
        <f t="shared" si="12"/>
        <v>Yes</v>
      </c>
    </row>
    <row r="36" spans="1:12" x14ac:dyDescent="0.2">
      <c r="A36" s="2" t="s">
        <v>1734</v>
      </c>
      <c r="B36" s="47" t="s">
        <v>217</v>
      </c>
      <c r="C36" s="14">
        <v>190.46202313000001</v>
      </c>
      <c r="D36" s="11" t="str">
        <f t="shared" si="8"/>
        <v>N/A</v>
      </c>
      <c r="E36" s="14">
        <v>183.53418176</v>
      </c>
      <c r="F36" s="11" t="str">
        <f t="shared" si="9"/>
        <v>N/A</v>
      </c>
      <c r="G36" s="14">
        <v>204.43850466999999</v>
      </c>
      <c r="H36" s="11" t="str">
        <f t="shared" si="10"/>
        <v>N/A</v>
      </c>
      <c r="I36" s="12">
        <v>-3.64</v>
      </c>
      <c r="J36" s="12">
        <v>11.39</v>
      </c>
      <c r="K36" s="47" t="s">
        <v>732</v>
      </c>
      <c r="L36" s="9" t="str">
        <f t="shared" si="12"/>
        <v>Yes</v>
      </c>
    </row>
    <row r="37" spans="1:12" x14ac:dyDescent="0.2">
      <c r="A37" s="2" t="s">
        <v>1735</v>
      </c>
      <c r="B37" s="47" t="s">
        <v>217</v>
      </c>
      <c r="C37" s="14">
        <v>17453.065943000001</v>
      </c>
      <c r="D37" s="11" t="str">
        <f t="shared" si="8"/>
        <v>N/A</v>
      </c>
      <c r="E37" s="14">
        <v>17993.845966000001</v>
      </c>
      <c r="F37" s="11" t="str">
        <f t="shared" si="9"/>
        <v>N/A</v>
      </c>
      <c r="G37" s="14">
        <v>18710.341630999999</v>
      </c>
      <c r="H37" s="11" t="str">
        <f t="shared" si="10"/>
        <v>N/A</v>
      </c>
      <c r="I37" s="12">
        <v>3.0979999999999999</v>
      </c>
      <c r="J37" s="12">
        <v>3.9820000000000002</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117.00865739</v>
      </c>
      <c r="D39" s="11" t="str">
        <f t="shared" si="8"/>
        <v>N/A</v>
      </c>
      <c r="E39" s="14">
        <v>111.69039757</v>
      </c>
      <c r="F39" s="11" t="str">
        <f t="shared" si="9"/>
        <v>N/A</v>
      </c>
      <c r="G39" s="14">
        <v>123.80417135</v>
      </c>
      <c r="H39" s="11" t="str">
        <f t="shared" si="10"/>
        <v>N/A</v>
      </c>
      <c r="I39" s="12">
        <v>-4.55</v>
      </c>
      <c r="J39" s="12">
        <v>10.85</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20862.186967000001</v>
      </c>
      <c r="D41" s="11" t="str">
        <f t="shared" si="8"/>
        <v>N/A</v>
      </c>
      <c r="E41" s="14">
        <v>18533.019245</v>
      </c>
      <c r="F41" s="11" t="str">
        <f t="shared" si="9"/>
        <v>N/A</v>
      </c>
      <c r="G41" s="14">
        <v>18316.448106</v>
      </c>
      <c r="H41" s="11" t="str">
        <f t="shared" si="10"/>
        <v>N/A</v>
      </c>
      <c r="I41" s="12">
        <v>-11.2</v>
      </c>
      <c r="J41" s="12">
        <v>-1.17</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11670.666332000001</v>
      </c>
      <c r="D44" s="11" t="str">
        <f t="shared" si="8"/>
        <v>N/A</v>
      </c>
      <c r="E44" s="14">
        <v>11567.358856000001</v>
      </c>
      <c r="F44" s="11" t="str">
        <f t="shared" si="9"/>
        <v>N/A</v>
      </c>
      <c r="G44" s="14">
        <v>10882.213244</v>
      </c>
      <c r="H44" s="11" t="str">
        <f t="shared" si="10"/>
        <v>N/A</v>
      </c>
      <c r="I44" s="12">
        <v>-0.88500000000000001</v>
      </c>
      <c r="J44" s="12">
        <v>-5.92</v>
      </c>
      <c r="K44" s="47" t="s">
        <v>732</v>
      </c>
      <c r="L44" s="9" t="str">
        <f t="shared" si="12"/>
        <v>Yes</v>
      </c>
    </row>
    <row r="45" spans="1:12" ht="25.5" x14ac:dyDescent="0.2">
      <c r="A45" s="2" t="s">
        <v>1133</v>
      </c>
      <c r="B45" s="47" t="s">
        <v>217</v>
      </c>
      <c r="C45" s="14">
        <v>162.68441390999999</v>
      </c>
      <c r="D45" s="11" t="str">
        <f t="shared" si="8"/>
        <v>N/A</v>
      </c>
      <c r="E45" s="14">
        <v>156.10318221</v>
      </c>
      <c r="F45" s="11" t="str">
        <f t="shared" si="9"/>
        <v>N/A</v>
      </c>
      <c r="G45" s="14">
        <v>174.24305491000001</v>
      </c>
      <c r="H45" s="11" t="str">
        <f t="shared" si="10"/>
        <v>N/A</v>
      </c>
      <c r="I45" s="12">
        <v>-4.05</v>
      </c>
      <c r="J45" s="12">
        <v>11.62</v>
      </c>
      <c r="K45" s="47" t="s">
        <v>732</v>
      </c>
      <c r="L45" s="9" t="str">
        <f t="shared" si="12"/>
        <v>Yes</v>
      </c>
    </row>
    <row r="46" spans="1:12" x14ac:dyDescent="0.2">
      <c r="A46" s="2" t="s">
        <v>1134</v>
      </c>
      <c r="B46" s="34" t="s">
        <v>217</v>
      </c>
      <c r="C46" s="46">
        <v>34469.865208000003</v>
      </c>
      <c r="D46" s="43" t="str">
        <f t="shared" si="8"/>
        <v>N/A</v>
      </c>
      <c r="E46" s="46">
        <v>34839.428285000002</v>
      </c>
      <c r="F46" s="43" t="str">
        <f t="shared" si="9"/>
        <v>N/A</v>
      </c>
      <c r="G46" s="46">
        <v>33547.535472000003</v>
      </c>
      <c r="H46" s="43" t="str">
        <f t="shared" si="10"/>
        <v>N/A</v>
      </c>
      <c r="I46" s="12">
        <v>1.0720000000000001</v>
      </c>
      <c r="J46" s="12">
        <v>-3.71</v>
      </c>
      <c r="K46" s="44" t="s">
        <v>732</v>
      </c>
      <c r="L46" s="9" t="str">
        <f>IF(J46="Div by 0", "N/A", IF(K46="N/A","N/A", IF(J46&gt;VALUE(MID(K46,1,2)), "No", IF(J46&lt;-1*VALUE(MID(K46,1,2)), "No", "Yes"))))</f>
        <v>Yes</v>
      </c>
    </row>
    <row r="47" spans="1:12" x14ac:dyDescent="0.2">
      <c r="A47" s="61" t="s">
        <v>1135</v>
      </c>
      <c r="B47" s="34" t="s">
        <v>217</v>
      </c>
      <c r="C47" s="46">
        <v>24794.442852</v>
      </c>
      <c r="D47" s="43" t="str">
        <f t="shared" si="8"/>
        <v>N/A</v>
      </c>
      <c r="E47" s="46">
        <v>25295.386966999999</v>
      </c>
      <c r="F47" s="43" t="str">
        <f t="shared" si="9"/>
        <v>N/A</v>
      </c>
      <c r="G47" s="46">
        <v>25072.037694999999</v>
      </c>
      <c r="H47" s="43" t="str">
        <f t="shared" si="10"/>
        <v>N/A</v>
      </c>
      <c r="I47" s="12">
        <v>2.02</v>
      </c>
      <c r="J47" s="12">
        <v>-0.88300000000000001</v>
      </c>
      <c r="K47" s="44" t="s">
        <v>732</v>
      </c>
      <c r="L47" s="9" t="str">
        <f>IF(J47="Div by 0", "N/A", IF(K47="N/A","N/A", IF(J47&gt;VALUE(MID(K47,1,2)), "No", IF(J47&lt;-1*VALUE(MID(K47,1,2)), "No", "Yes"))))</f>
        <v>Yes</v>
      </c>
    </row>
    <row r="48" spans="1:12" ht="25.5" x14ac:dyDescent="0.2">
      <c r="A48" s="2" t="s">
        <v>1136</v>
      </c>
      <c r="B48" s="34" t="s">
        <v>217</v>
      </c>
      <c r="C48" s="46">
        <v>31191.973217999999</v>
      </c>
      <c r="D48" s="43" t="str">
        <f t="shared" si="8"/>
        <v>N/A</v>
      </c>
      <c r="E48" s="46">
        <v>32222.585402000001</v>
      </c>
      <c r="F48" s="43" t="str">
        <f t="shared" si="9"/>
        <v>N/A</v>
      </c>
      <c r="G48" s="46">
        <v>31082.831193999999</v>
      </c>
      <c r="H48" s="43" t="str">
        <f t="shared" si="10"/>
        <v>N/A</v>
      </c>
      <c r="I48" s="12">
        <v>3.3039999999999998</v>
      </c>
      <c r="J48" s="12">
        <v>-3.54</v>
      </c>
      <c r="K48" s="44" t="s">
        <v>732</v>
      </c>
      <c r="L48" s="9" t="str">
        <f>IF(J48="Div by 0", "N/A", IF(K48="N/A","N/A", IF(J48&gt;VALUE(MID(K48,1,2)), "No", IF(J48&lt;-1*VALUE(MID(K48,1,2)), "No", "Yes"))))</f>
        <v>Yes</v>
      </c>
    </row>
    <row r="49" spans="1:12" x14ac:dyDescent="0.2">
      <c r="A49" s="6" t="s">
        <v>1137</v>
      </c>
      <c r="B49" s="34" t="s">
        <v>217</v>
      </c>
      <c r="C49" s="46">
        <v>24426.334773999999</v>
      </c>
      <c r="D49" s="43" t="str">
        <f t="shared" si="8"/>
        <v>N/A</v>
      </c>
      <c r="E49" s="46">
        <v>24792.479954999999</v>
      </c>
      <c r="F49" s="43" t="str">
        <f t="shared" si="9"/>
        <v>N/A</v>
      </c>
      <c r="G49" s="46">
        <v>25030.968331</v>
      </c>
      <c r="H49" s="43" t="str">
        <f t="shared" si="10"/>
        <v>N/A</v>
      </c>
      <c r="I49" s="12">
        <v>1.4990000000000001</v>
      </c>
      <c r="J49" s="12">
        <v>0.96189999999999998</v>
      </c>
      <c r="K49" s="44" t="s">
        <v>732</v>
      </c>
      <c r="L49" s="9" t="str">
        <f t="shared" ref="L49:L59" si="13">IF(J49="Div by 0", "N/A", IF(K49="N/A","N/A", IF(J49&gt;VALUE(MID(K49,1,2)), "No", IF(J49&lt;-1*VALUE(MID(K49,1,2)), "No", "Yes"))))</f>
        <v>Yes</v>
      </c>
    </row>
    <row r="50" spans="1:12" ht="25.5" x14ac:dyDescent="0.2">
      <c r="A50" s="2" t="s">
        <v>1138</v>
      </c>
      <c r="B50" s="34" t="s">
        <v>217</v>
      </c>
      <c r="C50" s="46">
        <v>16078.027749000001</v>
      </c>
      <c r="D50" s="43" t="str">
        <f t="shared" si="8"/>
        <v>N/A</v>
      </c>
      <c r="E50" s="46">
        <v>16390.373919000001</v>
      </c>
      <c r="F50" s="43" t="str">
        <f t="shared" si="9"/>
        <v>N/A</v>
      </c>
      <c r="G50" s="46">
        <v>15965.837364000001</v>
      </c>
      <c r="H50" s="43" t="str">
        <f t="shared" si="10"/>
        <v>N/A</v>
      </c>
      <c r="I50" s="12">
        <v>1.9430000000000001</v>
      </c>
      <c r="J50" s="12">
        <v>-2.59</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61526.967445000002</v>
      </c>
      <c r="D55" s="43" t="str">
        <f t="shared" si="14"/>
        <v>N/A</v>
      </c>
      <c r="E55" s="46">
        <v>62520.390673000002</v>
      </c>
      <c r="F55" s="43" t="str">
        <f t="shared" si="15"/>
        <v>N/A</v>
      </c>
      <c r="G55" s="46">
        <v>63842.807326000002</v>
      </c>
      <c r="H55" s="43" t="str">
        <f t="shared" si="16"/>
        <v>N/A</v>
      </c>
      <c r="I55" s="12">
        <v>1.615</v>
      </c>
      <c r="J55" s="12">
        <v>2.1150000000000002</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462793691</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191237273</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271556418</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15487.059928999999</v>
      </c>
      <c r="D71" s="43" t="str">
        <f t="shared" si="14"/>
        <v>N/A</v>
      </c>
      <c r="E71" s="46">
        <v>15860.244142</v>
      </c>
      <c r="F71" s="43" t="str">
        <f t="shared" si="15"/>
        <v>N/A</v>
      </c>
      <c r="G71" s="46">
        <v>16375.701177999999</v>
      </c>
      <c r="H71" s="43" t="str">
        <f t="shared" si="16"/>
        <v>N/A</v>
      </c>
      <c r="I71" s="12">
        <v>2.41</v>
      </c>
      <c r="J71" s="12">
        <v>3.25</v>
      </c>
      <c r="K71" s="44" t="s">
        <v>732</v>
      </c>
      <c r="L71" s="9" t="str">
        <f t="shared" ref="L71:L81" si="18">IF(J71="Div by 0", "N/A", IF(K71="N/A","N/A", IF(J71&gt;VALUE(MID(K71,1,2)), "No", IF(J71&lt;-1*VALUE(MID(K71,1,2)), "No", "Yes"))))</f>
        <v>Yes</v>
      </c>
    </row>
    <row r="72" spans="1:12" ht="25.5" x14ac:dyDescent="0.2">
      <c r="A72" s="2" t="s">
        <v>1159</v>
      </c>
      <c r="B72" s="34" t="s">
        <v>217</v>
      </c>
      <c r="C72" s="46">
        <v>8199.2525280999998</v>
      </c>
      <c r="D72" s="43" t="str">
        <f t="shared" si="14"/>
        <v>N/A</v>
      </c>
      <c r="E72" s="46">
        <v>8346.1993858000005</v>
      </c>
      <c r="F72" s="43" t="str">
        <f t="shared" si="15"/>
        <v>N/A</v>
      </c>
      <c r="G72" s="46">
        <v>8347.3274989000001</v>
      </c>
      <c r="H72" s="43" t="str">
        <f t="shared" si="16"/>
        <v>N/A</v>
      </c>
      <c r="I72" s="12">
        <v>1.792</v>
      </c>
      <c r="J72" s="12">
        <v>1.35E-2</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47874.736199999999</v>
      </c>
      <c r="D77" s="43" t="str">
        <f t="shared" si="14"/>
        <v>N/A</v>
      </c>
      <c r="E77" s="46">
        <v>49600.500271999997</v>
      </c>
      <c r="F77" s="43" t="str">
        <f t="shared" si="15"/>
        <v>N/A</v>
      </c>
      <c r="G77" s="46">
        <v>50748.723229000003</v>
      </c>
      <c r="H77" s="43" t="str">
        <f t="shared" si="16"/>
        <v>N/A</v>
      </c>
      <c r="I77" s="12">
        <v>3.605</v>
      </c>
      <c r="J77" s="12">
        <v>2.3149999999999999</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462983098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27200</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17021.437426</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55067876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21729</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2534.3032813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186034075</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4520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41157.981195</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15568382</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1669</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9327.9700419000001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15315395</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2718</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5634.8031640999998</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7687804</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20089</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382.68724177000001</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14638480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12995</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1126.4701808</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125985812</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20409</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6173.0516928999996</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4163134</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1396</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2982.1876791</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2830105</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1144</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2473.868007</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3964607</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2712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1461.8757375</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20718184</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18977</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1091.7523318000001</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9249016</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3780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2446.8296295999999</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24143</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15</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1609.5333333000001</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1647354</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146</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11283.246574999999</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88731</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416</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213.29567308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3578894553</v>
      </c>
      <c r="F139" s="11" t="str">
        <f t="shared" si="24"/>
        <v>N/A</v>
      </c>
      <c r="G139" s="14">
        <v>3639852078</v>
      </c>
      <c r="H139" s="11" t="str">
        <f t="shared" si="25"/>
        <v>N/A</v>
      </c>
      <c r="I139" s="12" t="s">
        <v>217</v>
      </c>
      <c r="J139" s="12">
        <v>1.7030000000000001</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4507.3046593999998</v>
      </c>
      <c r="F140" s="11" t="str">
        <f t="shared" si="24"/>
        <v>N/A</v>
      </c>
      <c r="G140" s="14">
        <v>4336.2803899999999</v>
      </c>
      <c r="H140" s="11" t="str">
        <f t="shared" si="25"/>
        <v>N/A</v>
      </c>
      <c r="I140" s="12" t="s">
        <v>217</v>
      </c>
      <c r="J140" s="12">
        <v>-3.79</v>
      </c>
      <c r="K140" s="14" t="s">
        <v>217</v>
      </c>
      <c r="L140" s="9" t="str">
        <f t="shared" si="26"/>
        <v>N/A</v>
      </c>
    </row>
    <row r="141" spans="1:12" x14ac:dyDescent="0.2">
      <c r="A141" s="57" t="s">
        <v>406</v>
      </c>
      <c r="B141" s="14" t="s">
        <v>217</v>
      </c>
      <c r="C141" s="14">
        <v>14509942</v>
      </c>
      <c r="D141" s="11" t="str">
        <f t="shared" si="23"/>
        <v>N/A</v>
      </c>
      <c r="E141" s="14">
        <v>19378384</v>
      </c>
      <c r="F141" s="11" t="str">
        <f t="shared" si="24"/>
        <v>N/A</v>
      </c>
      <c r="G141" s="14">
        <v>19205456</v>
      </c>
      <c r="H141" s="11" t="str">
        <f t="shared" si="25"/>
        <v>N/A</v>
      </c>
      <c r="I141" s="12">
        <v>33.549999999999997</v>
      </c>
      <c r="J141" s="12">
        <v>-0.89200000000000002</v>
      </c>
      <c r="K141" s="14" t="s">
        <v>217</v>
      </c>
      <c r="L141" s="9" t="str">
        <f t="shared" si="26"/>
        <v>N/A</v>
      </c>
    </row>
    <row r="142" spans="1:12" x14ac:dyDescent="0.2">
      <c r="A142" s="57" t="s">
        <v>1206</v>
      </c>
      <c r="B142" s="14" t="s">
        <v>217</v>
      </c>
      <c r="C142" s="14">
        <v>2708.5947359000002</v>
      </c>
      <c r="D142" s="11" t="str">
        <f t="shared" si="23"/>
        <v>N/A</v>
      </c>
      <c r="E142" s="14">
        <v>2751.8295939</v>
      </c>
      <c r="F142" s="11" t="str">
        <f t="shared" si="24"/>
        <v>N/A</v>
      </c>
      <c r="G142" s="14">
        <v>2925.8769043000002</v>
      </c>
      <c r="H142" s="11" t="str">
        <f t="shared" si="25"/>
        <v>N/A</v>
      </c>
      <c r="I142" s="12">
        <v>1.5960000000000001</v>
      </c>
      <c r="J142" s="12">
        <v>6.3250000000000002</v>
      </c>
      <c r="K142" s="14" t="s">
        <v>217</v>
      </c>
      <c r="L142" s="9" t="str">
        <f t="shared" si="26"/>
        <v>N/A</v>
      </c>
    </row>
    <row r="143" spans="1:12" x14ac:dyDescent="0.2">
      <c r="A143" s="57" t="s">
        <v>407</v>
      </c>
      <c r="B143" s="14" t="s">
        <v>217</v>
      </c>
      <c r="C143" s="14">
        <v>35111</v>
      </c>
      <c r="D143" s="11" t="str">
        <f t="shared" si="23"/>
        <v>N/A</v>
      </c>
      <c r="E143" s="14">
        <v>21499</v>
      </c>
      <c r="F143" s="11" t="str">
        <f t="shared" si="24"/>
        <v>N/A</v>
      </c>
      <c r="G143" s="14">
        <v>701989</v>
      </c>
      <c r="H143" s="11" t="str">
        <f t="shared" si="25"/>
        <v>N/A</v>
      </c>
      <c r="I143" s="12">
        <v>-38.799999999999997</v>
      </c>
      <c r="J143" s="12">
        <v>3165</v>
      </c>
      <c r="K143" s="14" t="s">
        <v>217</v>
      </c>
      <c r="L143" s="9" t="str">
        <f t="shared" si="26"/>
        <v>N/A</v>
      </c>
    </row>
    <row r="144" spans="1:12" ht="25.5" x14ac:dyDescent="0.2">
      <c r="A144" s="57" t="s">
        <v>1207</v>
      </c>
      <c r="B144" s="14" t="s">
        <v>217</v>
      </c>
      <c r="C144" s="14">
        <v>2.0577272460999998</v>
      </c>
      <c r="D144" s="11" t="str">
        <f t="shared" si="23"/>
        <v>N/A</v>
      </c>
      <c r="E144" s="14">
        <v>1.1881182646999999</v>
      </c>
      <c r="F144" s="11" t="str">
        <f t="shared" si="24"/>
        <v>N/A</v>
      </c>
      <c r="G144" s="14">
        <v>35.650246305000003</v>
      </c>
      <c r="H144" s="11" t="str">
        <f t="shared" si="25"/>
        <v>N/A</v>
      </c>
      <c r="I144" s="12">
        <v>-42.3</v>
      </c>
      <c r="J144" s="12">
        <v>2901</v>
      </c>
      <c r="K144" s="14" t="s">
        <v>217</v>
      </c>
      <c r="L144" s="9" t="str">
        <f t="shared" si="26"/>
        <v>N/A</v>
      </c>
    </row>
    <row r="145" spans="1:13" x14ac:dyDescent="0.2">
      <c r="A145" s="57" t="s">
        <v>408</v>
      </c>
      <c r="B145" s="14" t="s">
        <v>217</v>
      </c>
      <c r="C145" s="14" t="s">
        <v>217</v>
      </c>
      <c r="D145" s="11" t="str">
        <f t="shared" si="23"/>
        <v>N/A</v>
      </c>
      <c r="E145" s="14">
        <v>64693</v>
      </c>
      <c r="F145" s="11" t="str">
        <f t="shared" si="24"/>
        <v>N/A</v>
      </c>
      <c r="G145" s="14">
        <v>88038</v>
      </c>
      <c r="H145" s="11" t="str">
        <f t="shared" si="25"/>
        <v>N/A</v>
      </c>
      <c r="I145" s="12" t="s">
        <v>217</v>
      </c>
      <c r="J145" s="12">
        <v>36.090000000000003</v>
      </c>
      <c r="K145" s="14" t="s">
        <v>217</v>
      </c>
      <c r="L145" s="9" t="str">
        <f t="shared" si="26"/>
        <v>N/A</v>
      </c>
    </row>
    <row r="146" spans="1:13" x14ac:dyDescent="0.2">
      <c r="A146" s="57" t="s">
        <v>1208</v>
      </c>
      <c r="B146" s="14" t="s">
        <v>217</v>
      </c>
      <c r="C146" s="14" t="s">
        <v>217</v>
      </c>
      <c r="D146" s="11" t="str">
        <f t="shared" si="23"/>
        <v>N/A</v>
      </c>
      <c r="E146" s="14">
        <v>3234.65</v>
      </c>
      <c r="F146" s="11" t="str">
        <f t="shared" si="24"/>
        <v>N/A</v>
      </c>
      <c r="G146" s="14">
        <v>2445.5</v>
      </c>
      <c r="H146" s="11" t="str">
        <f t="shared" si="25"/>
        <v>N/A</v>
      </c>
      <c r="I146" s="12" t="s">
        <v>217</v>
      </c>
      <c r="J146" s="12">
        <v>-24.4</v>
      </c>
      <c r="K146" s="14" t="s">
        <v>217</v>
      </c>
      <c r="L146" s="9" t="str">
        <f t="shared" si="26"/>
        <v>N/A</v>
      </c>
    </row>
    <row r="147" spans="1:13" x14ac:dyDescent="0.2">
      <c r="A147" s="57" t="s">
        <v>409</v>
      </c>
      <c r="B147" s="14" t="s">
        <v>217</v>
      </c>
      <c r="C147" s="14" t="s">
        <v>217</v>
      </c>
      <c r="D147" s="11" t="str">
        <f t="shared" ref="D147:D160" si="27">IF($B147="N/A","N/A",IF(C147&gt;10,"No",IF(C147&lt;-10,"No","Yes")))</f>
        <v>N/A</v>
      </c>
      <c r="E147" s="14">
        <v>127656</v>
      </c>
      <c r="F147" s="11" t="str">
        <f t="shared" ref="F147:F160" si="28">IF($B147="N/A","N/A",IF(E147&gt;10,"No",IF(E147&lt;-10,"No","Yes")))</f>
        <v>N/A</v>
      </c>
      <c r="G147" s="14">
        <v>59589</v>
      </c>
      <c r="H147" s="11" t="str">
        <f t="shared" ref="H147:H160" si="29">IF($B147="N/A","N/A",IF(G147&gt;10,"No",IF(G147&lt;-10,"No","Yes")))</f>
        <v>N/A</v>
      </c>
      <c r="I147" s="12" t="s">
        <v>217</v>
      </c>
      <c r="J147" s="12">
        <v>-53.3</v>
      </c>
      <c r="K147" s="14" t="s">
        <v>217</v>
      </c>
      <c r="L147" s="9" t="str">
        <f t="shared" si="26"/>
        <v>N/A</v>
      </c>
    </row>
    <row r="148" spans="1:13" x14ac:dyDescent="0.2">
      <c r="A148" s="57" t="s">
        <v>1209</v>
      </c>
      <c r="B148" s="14" t="s">
        <v>217</v>
      </c>
      <c r="C148" s="14" t="s">
        <v>217</v>
      </c>
      <c r="D148" s="11" t="str">
        <f t="shared" si="27"/>
        <v>N/A</v>
      </c>
      <c r="E148" s="14">
        <v>9819.6923076999992</v>
      </c>
      <c r="F148" s="11" t="str">
        <f t="shared" si="28"/>
        <v>N/A</v>
      </c>
      <c r="G148" s="14">
        <v>5417.1818181999997</v>
      </c>
      <c r="H148" s="11" t="str">
        <f t="shared" si="29"/>
        <v>N/A</v>
      </c>
      <c r="I148" s="12" t="s">
        <v>217</v>
      </c>
      <c r="J148" s="12">
        <v>-44.8</v>
      </c>
      <c r="K148" s="14" t="s">
        <v>217</v>
      </c>
      <c r="L148" s="9" t="str">
        <f t="shared" si="26"/>
        <v>N/A</v>
      </c>
    </row>
    <row r="149" spans="1:13" x14ac:dyDescent="0.2">
      <c r="A149" s="57" t="s">
        <v>410</v>
      </c>
      <c r="B149" s="14" t="s">
        <v>217</v>
      </c>
      <c r="C149" s="14">
        <v>4257456</v>
      </c>
      <c r="D149" s="11" t="str">
        <f t="shared" si="27"/>
        <v>N/A</v>
      </c>
      <c r="E149" s="14">
        <v>5188809</v>
      </c>
      <c r="F149" s="11" t="str">
        <f t="shared" si="28"/>
        <v>N/A</v>
      </c>
      <c r="G149" s="14">
        <v>6988705</v>
      </c>
      <c r="H149" s="11" t="str">
        <f t="shared" si="29"/>
        <v>N/A</v>
      </c>
      <c r="I149" s="12">
        <v>21.88</v>
      </c>
      <c r="J149" s="12">
        <v>34.69</v>
      </c>
      <c r="K149" s="14" t="s">
        <v>217</v>
      </c>
      <c r="L149" s="9" t="str">
        <f t="shared" si="26"/>
        <v>N/A</v>
      </c>
    </row>
    <row r="150" spans="1:13" x14ac:dyDescent="0.2">
      <c r="A150" s="57" t="s">
        <v>1210</v>
      </c>
      <c r="B150" s="14" t="s">
        <v>217</v>
      </c>
      <c r="C150" s="14">
        <v>165.59533256</v>
      </c>
      <c r="D150" s="11" t="str">
        <f t="shared" si="27"/>
        <v>N/A</v>
      </c>
      <c r="E150" s="14">
        <v>202.26909133000001</v>
      </c>
      <c r="F150" s="11" t="str">
        <f t="shared" si="28"/>
        <v>N/A</v>
      </c>
      <c r="G150" s="14">
        <v>194.47101873</v>
      </c>
      <c r="H150" s="11" t="str">
        <f t="shared" si="29"/>
        <v>N/A</v>
      </c>
      <c r="I150" s="12">
        <v>22.15</v>
      </c>
      <c r="J150" s="12">
        <v>-3.86</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3343716</v>
      </c>
      <c r="F153" s="11" t="str">
        <f t="shared" si="28"/>
        <v>N/A</v>
      </c>
      <c r="G153" s="14">
        <v>7927398</v>
      </c>
      <c r="H153" s="11" t="str">
        <f t="shared" si="29"/>
        <v>N/A</v>
      </c>
      <c r="I153" s="12" t="s">
        <v>217</v>
      </c>
      <c r="J153" s="12">
        <v>137.1</v>
      </c>
      <c r="K153" s="14" t="s">
        <v>217</v>
      </c>
      <c r="L153" s="9" t="str">
        <f t="shared" si="26"/>
        <v>N/A</v>
      </c>
      <c r="M153" s="63"/>
    </row>
    <row r="154" spans="1:13" x14ac:dyDescent="0.2">
      <c r="A154" s="57" t="s">
        <v>1212</v>
      </c>
      <c r="B154" s="14" t="s">
        <v>217</v>
      </c>
      <c r="C154" s="14" t="s">
        <v>217</v>
      </c>
      <c r="D154" s="11" t="str">
        <f t="shared" si="27"/>
        <v>N/A</v>
      </c>
      <c r="E154" s="14">
        <v>119418.42857</v>
      </c>
      <c r="F154" s="11" t="str">
        <f t="shared" si="28"/>
        <v>N/A</v>
      </c>
      <c r="G154" s="14">
        <v>52153.934211</v>
      </c>
      <c r="H154" s="11" t="str">
        <f t="shared" si="29"/>
        <v>N/A</v>
      </c>
      <c r="I154" s="12" t="s">
        <v>217</v>
      </c>
      <c r="J154" s="12">
        <v>-56.3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11977</v>
      </c>
      <c r="F159" s="11" t="str">
        <f t="shared" si="28"/>
        <v>N/A</v>
      </c>
      <c r="G159" s="14">
        <v>208480</v>
      </c>
      <c r="H159" s="11" t="str">
        <f t="shared" si="29"/>
        <v>N/A</v>
      </c>
      <c r="I159" s="12" t="s">
        <v>217</v>
      </c>
      <c r="J159" s="12">
        <v>1641</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v>0.51743206460000002</v>
      </c>
      <c r="F160" s="11" t="str">
        <f t="shared" si="28"/>
        <v>N/A</v>
      </c>
      <c r="G160" s="14">
        <v>7.7986009800999998</v>
      </c>
      <c r="H160" s="11" t="str">
        <f t="shared" si="29"/>
        <v>N/A</v>
      </c>
      <c r="I160" s="12" t="s">
        <v>217</v>
      </c>
      <c r="J160" s="12">
        <v>1407</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1860.61519</v>
      </c>
      <c r="D164" s="130" t="str">
        <f t="shared" ref="D164:D166" si="31">IF($B164="N/A","N/A",IF(C164&gt;10,"No",IF(C164&lt;-10,"No","Yes")))</f>
        <v>N/A</v>
      </c>
      <c r="E164" s="131">
        <v>1934.3400432000001</v>
      </c>
      <c r="F164" s="130" t="str">
        <f t="shared" ref="F164:F166" si="32">IF($B164="N/A","N/A",IF(E164&gt;10,"No",IF(E164&lt;-10,"No","Yes")))</f>
        <v>N/A</v>
      </c>
      <c r="G164" s="131">
        <v>1929.9605727000001</v>
      </c>
      <c r="H164" s="130" t="str">
        <f t="shared" ref="H164:H166" si="33">IF($B164="N/A","N/A",IF(G164&gt;10,"No",IF(G164&lt;-10,"No","Yes")))</f>
        <v>N/A</v>
      </c>
      <c r="I164" s="132">
        <v>3.9620000000000002</v>
      </c>
      <c r="J164" s="132">
        <v>-0.22600000000000001</v>
      </c>
      <c r="K164" s="133" t="s">
        <v>732</v>
      </c>
      <c r="L164" s="134" t="str">
        <f>IF(J164="Div by 0", "N/A", IF(OR(J164="N/A",K164="N/A"),"N/A", IF(J164&gt;VALUE(MID(K164,1,2)), "No", IF(J164&lt;-1*VALUE(MID(K164,1,2)), "No", "Yes"))))</f>
        <v>Yes</v>
      </c>
      <c r="N164" s="64"/>
    </row>
    <row r="165" spans="1:16" x14ac:dyDescent="0.2">
      <c r="A165" s="57" t="s">
        <v>1217</v>
      </c>
      <c r="B165" s="131" t="s">
        <v>217</v>
      </c>
      <c r="C165" s="131">
        <v>1860.1264133</v>
      </c>
      <c r="D165" s="130" t="str">
        <f t="shared" si="31"/>
        <v>N/A</v>
      </c>
      <c r="E165" s="131">
        <v>1934.7230758000001</v>
      </c>
      <c r="F165" s="130" t="str">
        <f t="shared" si="32"/>
        <v>N/A</v>
      </c>
      <c r="G165" s="131">
        <v>1929.9395508</v>
      </c>
      <c r="H165" s="130" t="str">
        <f t="shared" si="33"/>
        <v>N/A</v>
      </c>
      <c r="I165" s="132">
        <v>4.01</v>
      </c>
      <c r="J165" s="132">
        <v>-0.247</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2027.8353293</v>
      </c>
      <c r="D166" s="130" t="str">
        <f t="shared" si="31"/>
        <v>N/A</v>
      </c>
      <c r="E166" s="131">
        <v>1559.5691056999999</v>
      </c>
      <c r="F166" s="130" t="str">
        <f t="shared" si="32"/>
        <v>N/A</v>
      </c>
      <c r="G166" s="131">
        <v>1933.5578330999999</v>
      </c>
      <c r="H166" s="130" t="str">
        <f t="shared" si="33"/>
        <v>N/A</v>
      </c>
      <c r="I166" s="132">
        <v>-23.1</v>
      </c>
      <c r="J166" s="132">
        <v>23.98</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761219</v>
      </c>
      <c r="D6" s="130" t="str">
        <f t="shared" ref="D6:D11" si="0">IF($B6="N/A","N/A",IF(C6&gt;10,"No",IF(C6&lt;-10,"No","Yes")))</f>
        <v>N/A</v>
      </c>
      <c r="E6" s="152">
        <v>794038</v>
      </c>
      <c r="F6" s="130" t="str">
        <f t="shared" ref="F6:F11" si="1">IF($B6="N/A","N/A",IF(E6&gt;10,"No",IF(E6&lt;-10,"No","Yes")))</f>
        <v>N/A</v>
      </c>
      <c r="G6" s="152">
        <v>839424</v>
      </c>
      <c r="H6" s="130" t="str">
        <f t="shared" ref="H6:H11" si="2">IF($B6="N/A","N/A",IF(G6&gt;10,"No",IF(G6&lt;-10,"No","Yes")))</f>
        <v>N/A</v>
      </c>
      <c r="I6" s="132">
        <v>4.3109999999999999</v>
      </c>
      <c r="J6" s="132">
        <v>5.7160000000000002</v>
      </c>
      <c r="K6" s="152" t="s">
        <v>732</v>
      </c>
      <c r="L6" s="134" t="str">
        <f t="shared" ref="L6:L14" si="3">IF(J6="Div by 0", "N/A", IF(K6="N/A","N/A", IF(J6&gt;VALUE(MID(K6,1,2)), "No", IF(J6&lt;-1*VALUE(MID(K6,1,2)), "No", "Yes"))))</f>
        <v>Yes</v>
      </c>
    </row>
    <row r="7" spans="1:12" x14ac:dyDescent="0.2">
      <c r="A7" s="16" t="s">
        <v>100</v>
      </c>
      <c r="B7" s="135" t="s">
        <v>217</v>
      </c>
      <c r="C7" s="152">
        <v>55148</v>
      </c>
      <c r="D7" s="130" t="str">
        <f t="shared" si="0"/>
        <v>N/A</v>
      </c>
      <c r="E7" s="152">
        <v>55384</v>
      </c>
      <c r="F7" s="130" t="str">
        <f t="shared" si="1"/>
        <v>N/A</v>
      </c>
      <c r="G7" s="152">
        <v>54947</v>
      </c>
      <c r="H7" s="130" t="str">
        <f t="shared" si="2"/>
        <v>N/A</v>
      </c>
      <c r="I7" s="132">
        <v>0.4279</v>
      </c>
      <c r="J7" s="132">
        <v>-0.78900000000000003</v>
      </c>
      <c r="K7" s="135" t="s">
        <v>732</v>
      </c>
      <c r="L7" s="134" t="str">
        <f t="shared" si="3"/>
        <v>Yes</v>
      </c>
    </row>
    <row r="8" spans="1:12" x14ac:dyDescent="0.2">
      <c r="A8" s="16" t="s">
        <v>101</v>
      </c>
      <c r="B8" s="135" t="s">
        <v>217</v>
      </c>
      <c r="C8" s="152">
        <v>110650</v>
      </c>
      <c r="D8" s="130" t="str">
        <f t="shared" si="0"/>
        <v>N/A</v>
      </c>
      <c r="E8" s="152">
        <v>115633</v>
      </c>
      <c r="F8" s="130" t="str">
        <f t="shared" si="1"/>
        <v>N/A</v>
      </c>
      <c r="G8" s="152">
        <v>119944</v>
      </c>
      <c r="H8" s="130" t="str">
        <f t="shared" si="2"/>
        <v>N/A</v>
      </c>
      <c r="I8" s="132">
        <v>4.5030000000000001</v>
      </c>
      <c r="J8" s="132">
        <v>3.7280000000000002</v>
      </c>
      <c r="K8" s="135" t="s">
        <v>732</v>
      </c>
      <c r="L8" s="134" t="str">
        <f t="shared" si="3"/>
        <v>Yes</v>
      </c>
    </row>
    <row r="9" spans="1:12" x14ac:dyDescent="0.2">
      <c r="A9" s="16" t="s">
        <v>104</v>
      </c>
      <c r="B9" s="135" t="s">
        <v>217</v>
      </c>
      <c r="C9" s="152">
        <v>490796</v>
      </c>
      <c r="D9" s="130" t="str">
        <f t="shared" si="0"/>
        <v>N/A</v>
      </c>
      <c r="E9" s="152">
        <v>520101</v>
      </c>
      <c r="F9" s="130" t="str">
        <f t="shared" si="1"/>
        <v>N/A</v>
      </c>
      <c r="G9" s="152">
        <v>548988</v>
      </c>
      <c r="H9" s="130" t="str">
        <f t="shared" si="2"/>
        <v>N/A</v>
      </c>
      <c r="I9" s="132">
        <v>5.9710000000000001</v>
      </c>
      <c r="J9" s="132">
        <v>5.5540000000000003</v>
      </c>
      <c r="K9" s="135" t="s">
        <v>732</v>
      </c>
      <c r="L9" s="134" t="str">
        <f t="shared" si="3"/>
        <v>Yes</v>
      </c>
    </row>
    <row r="10" spans="1:12" x14ac:dyDescent="0.2">
      <c r="A10" s="16" t="s">
        <v>105</v>
      </c>
      <c r="B10" s="135" t="s">
        <v>217</v>
      </c>
      <c r="C10" s="152">
        <v>104625</v>
      </c>
      <c r="D10" s="130" t="str">
        <f t="shared" si="0"/>
        <v>N/A</v>
      </c>
      <c r="E10" s="152">
        <v>102920</v>
      </c>
      <c r="F10" s="130" t="str">
        <f t="shared" si="1"/>
        <v>N/A</v>
      </c>
      <c r="G10" s="152">
        <v>115545</v>
      </c>
      <c r="H10" s="130" t="str">
        <f t="shared" si="2"/>
        <v>N/A</v>
      </c>
      <c r="I10" s="132">
        <v>-1.63</v>
      </c>
      <c r="J10" s="132">
        <v>12.27</v>
      </c>
      <c r="K10" s="135" t="s">
        <v>732</v>
      </c>
      <c r="L10" s="134" t="str">
        <f t="shared" si="3"/>
        <v>Yes</v>
      </c>
    </row>
    <row r="11" spans="1:12" x14ac:dyDescent="0.2">
      <c r="A11" s="16" t="s">
        <v>77</v>
      </c>
      <c r="B11" s="152" t="s">
        <v>217</v>
      </c>
      <c r="C11" s="152">
        <v>589655.44999999995</v>
      </c>
      <c r="D11" s="138" t="str">
        <f t="shared" si="0"/>
        <v>N/A</v>
      </c>
      <c r="E11" s="152">
        <v>629860.48</v>
      </c>
      <c r="F11" s="130" t="str">
        <f t="shared" si="1"/>
        <v>N/A</v>
      </c>
      <c r="G11" s="152">
        <v>680448.44</v>
      </c>
      <c r="H11" s="130" t="str">
        <f t="shared" si="2"/>
        <v>N/A</v>
      </c>
      <c r="I11" s="132">
        <v>6.8179999999999996</v>
      </c>
      <c r="J11" s="132">
        <v>8.032</v>
      </c>
      <c r="K11" s="152" t="s">
        <v>733</v>
      </c>
      <c r="L11" s="134" t="str">
        <f t="shared" si="3"/>
        <v>Yes</v>
      </c>
    </row>
    <row r="12" spans="1:12" x14ac:dyDescent="0.2">
      <c r="A12" s="16" t="s">
        <v>115</v>
      </c>
      <c r="B12" s="152" t="s">
        <v>217</v>
      </c>
      <c r="C12" s="152">
        <v>97231</v>
      </c>
      <c r="D12" s="152" t="s">
        <v>217</v>
      </c>
      <c r="E12" s="152">
        <v>98570</v>
      </c>
      <c r="F12" s="152" t="s">
        <v>217</v>
      </c>
      <c r="G12" s="152">
        <v>100226</v>
      </c>
      <c r="H12" s="152" t="s">
        <v>217</v>
      </c>
      <c r="I12" s="132">
        <v>1.377</v>
      </c>
      <c r="J12" s="132">
        <v>1.68</v>
      </c>
      <c r="K12" s="152" t="s">
        <v>733</v>
      </c>
      <c r="L12" s="134" t="str">
        <f t="shared" si="3"/>
        <v>Yes</v>
      </c>
    </row>
    <row r="13" spans="1:12" x14ac:dyDescent="0.2">
      <c r="A13" s="16" t="s">
        <v>449</v>
      </c>
      <c r="B13" s="152" t="s">
        <v>217</v>
      </c>
      <c r="C13" s="152">
        <v>52953</v>
      </c>
      <c r="D13" s="152" t="s">
        <v>217</v>
      </c>
      <c r="E13" s="152">
        <v>53311</v>
      </c>
      <c r="F13" s="152" t="s">
        <v>217</v>
      </c>
      <c r="G13" s="152">
        <v>53003</v>
      </c>
      <c r="H13" s="152" t="s">
        <v>217</v>
      </c>
      <c r="I13" s="132">
        <v>0.67610000000000003</v>
      </c>
      <c r="J13" s="132">
        <v>-0.57799999999999996</v>
      </c>
      <c r="K13" s="152" t="s">
        <v>733</v>
      </c>
      <c r="L13" s="134" t="str">
        <f t="shared" si="3"/>
        <v>Yes</v>
      </c>
    </row>
    <row r="14" spans="1:12" x14ac:dyDescent="0.2">
      <c r="A14" s="16" t="s">
        <v>450</v>
      </c>
      <c r="B14" s="152" t="s">
        <v>217</v>
      </c>
      <c r="C14" s="152">
        <v>43593</v>
      </c>
      <c r="D14" s="152" t="s">
        <v>217</v>
      </c>
      <c r="E14" s="152">
        <v>44637</v>
      </c>
      <c r="F14" s="152" t="s">
        <v>217</v>
      </c>
      <c r="G14" s="152">
        <v>46627</v>
      </c>
      <c r="H14" s="152" t="s">
        <v>217</v>
      </c>
      <c r="I14" s="132">
        <v>2.395</v>
      </c>
      <c r="J14" s="132">
        <v>4.4580000000000002</v>
      </c>
      <c r="K14" s="152" t="s">
        <v>733</v>
      </c>
      <c r="L14" s="134" t="str">
        <f t="shared" si="3"/>
        <v>Yes</v>
      </c>
    </row>
    <row r="15" spans="1:12" x14ac:dyDescent="0.2">
      <c r="A15" s="4" t="s">
        <v>58</v>
      </c>
      <c r="B15" s="135" t="s">
        <v>217</v>
      </c>
      <c r="C15" s="131">
        <v>3374178271</v>
      </c>
      <c r="D15" s="130" t="str">
        <f t="shared" ref="D15:D20" si="4">IF($B15="N/A","N/A",IF(C15&gt;10,"No",IF(C15&lt;-10,"No","Yes")))</f>
        <v>N/A</v>
      </c>
      <c r="E15" s="131">
        <v>3578925693</v>
      </c>
      <c r="F15" s="130" t="str">
        <f t="shared" ref="F15:F20" si="5">IF($B15="N/A","N/A",IF(E15&gt;10,"No",IF(E15&lt;-10,"No","Yes")))</f>
        <v>N/A</v>
      </c>
      <c r="G15" s="131">
        <v>3639902913</v>
      </c>
      <c r="H15" s="130" t="str">
        <f t="shared" ref="H15:H20" si="6">IF($B15="N/A","N/A",IF(G15&gt;10,"No",IF(G15&lt;-10,"No","Yes")))</f>
        <v>N/A</v>
      </c>
      <c r="I15" s="132">
        <v>6.0679999999999996</v>
      </c>
      <c r="J15" s="132">
        <v>1.704</v>
      </c>
      <c r="K15" s="135" t="s">
        <v>732</v>
      </c>
      <c r="L15" s="134" t="str">
        <f t="shared" ref="L15:L20" si="7">IF(J15="Div by 0", "N/A", IF(K15="N/A","N/A", IF(J15&gt;VALUE(MID(K15,1,2)), "No", IF(J15&lt;-1*VALUE(MID(K15,1,2)), "No", "Yes"))))</f>
        <v>Yes</v>
      </c>
    </row>
    <row r="16" spans="1:12" x14ac:dyDescent="0.2">
      <c r="A16" s="4" t="s">
        <v>1121</v>
      </c>
      <c r="B16" s="135" t="s">
        <v>217</v>
      </c>
      <c r="C16" s="131">
        <v>4432.5985965</v>
      </c>
      <c r="D16" s="130" t="str">
        <f t="shared" si="4"/>
        <v>N/A</v>
      </c>
      <c r="E16" s="131">
        <v>4507.2473773000002</v>
      </c>
      <c r="F16" s="130" t="str">
        <f t="shared" si="5"/>
        <v>N/A</v>
      </c>
      <c r="G16" s="131">
        <v>4336.1911418</v>
      </c>
      <c r="H16" s="130" t="str">
        <f t="shared" si="6"/>
        <v>N/A</v>
      </c>
      <c r="I16" s="132">
        <v>1.6839999999999999</v>
      </c>
      <c r="J16" s="132">
        <v>-3.8</v>
      </c>
      <c r="K16" s="135" t="s">
        <v>732</v>
      </c>
      <c r="L16" s="134" t="str">
        <f t="shared" si="7"/>
        <v>Yes</v>
      </c>
    </row>
    <row r="17" spans="1:12" x14ac:dyDescent="0.2">
      <c r="A17" s="4" t="s">
        <v>1219</v>
      </c>
      <c r="B17" s="135" t="s">
        <v>217</v>
      </c>
      <c r="C17" s="131">
        <v>11738.997316000001</v>
      </c>
      <c r="D17" s="130" t="str">
        <f t="shared" si="4"/>
        <v>N/A</v>
      </c>
      <c r="E17" s="131">
        <v>11711.137783</v>
      </c>
      <c r="F17" s="130" t="str">
        <f t="shared" si="5"/>
        <v>N/A</v>
      </c>
      <c r="G17" s="131">
        <v>11193.495878</v>
      </c>
      <c r="H17" s="130" t="str">
        <f t="shared" si="6"/>
        <v>N/A</v>
      </c>
      <c r="I17" s="132">
        <v>-0.23699999999999999</v>
      </c>
      <c r="J17" s="132">
        <v>-4.42</v>
      </c>
      <c r="K17" s="135" t="s">
        <v>732</v>
      </c>
      <c r="L17" s="134" t="str">
        <f t="shared" si="7"/>
        <v>Yes</v>
      </c>
    </row>
    <row r="18" spans="1:12" x14ac:dyDescent="0.2">
      <c r="A18" s="4" t="s">
        <v>1220</v>
      </c>
      <c r="B18" s="135" t="s">
        <v>217</v>
      </c>
      <c r="C18" s="131">
        <v>12846.716385</v>
      </c>
      <c r="D18" s="130" t="str">
        <f t="shared" si="4"/>
        <v>N/A</v>
      </c>
      <c r="E18" s="131">
        <v>12898.107625000001</v>
      </c>
      <c r="F18" s="130" t="str">
        <f t="shared" si="5"/>
        <v>N/A</v>
      </c>
      <c r="G18" s="131">
        <v>12455.967618000001</v>
      </c>
      <c r="H18" s="130" t="str">
        <f t="shared" si="6"/>
        <v>N/A</v>
      </c>
      <c r="I18" s="132">
        <v>0.4</v>
      </c>
      <c r="J18" s="132">
        <v>-3.43</v>
      </c>
      <c r="K18" s="135" t="s">
        <v>732</v>
      </c>
      <c r="L18" s="134" t="str">
        <f t="shared" si="7"/>
        <v>Yes</v>
      </c>
    </row>
    <row r="19" spans="1:12" x14ac:dyDescent="0.2">
      <c r="A19" s="4" t="s">
        <v>1221</v>
      </c>
      <c r="B19" s="135" t="s">
        <v>217</v>
      </c>
      <c r="C19" s="131">
        <v>2029.2496781</v>
      </c>
      <c r="D19" s="130" t="str">
        <f t="shared" si="4"/>
        <v>N/A</v>
      </c>
      <c r="E19" s="131">
        <v>2061.8851531</v>
      </c>
      <c r="F19" s="130" t="str">
        <f t="shared" si="5"/>
        <v>N/A</v>
      </c>
      <c r="G19" s="131">
        <v>2050.2954327000002</v>
      </c>
      <c r="H19" s="130" t="str">
        <f t="shared" si="6"/>
        <v>N/A</v>
      </c>
      <c r="I19" s="132">
        <v>1.6080000000000001</v>
      </c>
      <c r="J19" s="132">
        <v>-0.56200000000000006</v>
      </c>
      <c r="K19" s="135" t="s">
        <v>732</v>
      </c>
      <c r="L19" s="134" t="str">
        <f t="shared" si="7"/>
        <v>Yes</v>
      </c>
    </row>
    <row r="20" spans="1:12" x14ac:dyDescent="0.2">
      <c r="A20" s="4" t="s">
        <v>1222</v>
      </c>
      <c r="B20" s="135" t="s">
        <v>217</v>
      </c>
      <c r="C20" s="131">
        <v>2956.8387478999998</v>
      </c>
      <c r="D20" s="130" t="str">
        <f t="shared" si="4"/>
        <v>N/A</v>
      </c>
      <c r="E20" s="131">
        <v>3560.8300525</v>
      </c>
      <c r="F20" s="130" t="str">
        <f t="shared" si="5"/>
        <v>N/A</v>
      </c>
      <c r="G20" s="131">
        <v>3507.2718507999998</v>
      </c>
      <c r="H20" s="130" t="str">
        <f t="shared" si="6"/>
        <v>N/A</v>
      </c>
      <c r="I20" s="132">
        <v>20.43</v>
      </c>
      <c r="J20" s="132">
        <v>-1.5</v>
      </c>
      <c r="K20" s="135" t="s">
        <v>732</v>
      </c>
      <c r="L20" s="134" t="str">
        <f t="shared" si="7"/>
        <v>Yes</v>
      </c>
    </row>
    <row r="21" spans="1:12" x14ac:dyDescent="0.2">
      <c r="A21" s="2" t="s">
        <v>1125</v>
      </c>
      <c r="B21" s="135" t="s">
        <v>217</v>
      </c>
      <c r="C21" s="131">
        <v>4510.6153553000004</v>
      </c>
      <c r="D21" s="130" t="str">
        <f t="shared" ref="D21:D22" si="8">IF($B21="N/A","N/A",IF(C21&gt;10,"No",IF(C21&lt;-10,"No","Yes")))</f>
        <v>N/A</v>
      </c>
      <c r="E21" s="131">
        <v>4596.1384940999997</v>
      </c>
      <c r="F21" s="130" t="str">
        <f t="shared" ref="F21:F22" si="9">IF($B21="N/A","N/A",IF(E21&gt;10,"No",IF(E21&lt;-10,"No","Yes")))</f>
        <v>N/A</v>
      </c>
      <c r="G21" s="131">
        <v>4433.5640653</v>
      </c>
      <c r="H21" s="130" t="str">
        <f t="shared" ref="H21:H22" si="10">IF($B21="N/A","N/A",IF(G21&gt;10,"No",IF(G21&lt;-10,"No","Yes")))</f>
        <v>N/A</v>
      </c>
      <c r="I21" s="132">
        <v>1.8959999999999999</v>
      </c>
      <c r="J21" s="132">
        <v>-3.54</v>
      </c>
      <c r="K21" s="135" t="s">
        <v>732</v>
      </c>
      <c r="L21" s="134" t="str">
        <f>IF(J21="Div by 0", "N/A", IF(OR(J21="N/A",K21="N/A"),"N/A", IF(J21&gt;VALUE(MID(K21,1,2)), "No", IF(J21&lt;-1*VALUE(MID(K21,1,2)), "No", "Yes"))))</f>
        <v>Yes</v>
      </c>
    </row>
    <row r="22" spans="1:12" x14ac:dyDescent="0.2">
      <c r="A22" s="2" t="s">
        <v>1126</v>
      </c>
      <c r="B22" s="135" t="s">
        <v>217</v>
      </c>
      <c r="C22" s="131">
        <v>4329.7990823</v>
      </c>
      <c r="D22" s="130" t="str">
        <f t="shared" si="8"/>
        <v>N/A</v>
      </c>
      <c r="E22" s="131">
        <v>4391.1819791999997</v>
      </c>
      <c r="F22" s="130" t="str">
        <f t="shared" si="9"/>
        <v>N/A</v>
      </c>
      <c r="G22" s="131">
        <v>4210.7048881000001</v>
      </c>
      <c r="H22" s="130" t="str">
        <f t="shared" si="10"/>
        <v>N/A</v>
      </c>
      <c r="I22" s="132">
        <v>1.4179999999999999</v>
      </c>
      <c r="J22" s="132">
        <v>-4.1100000000000003</v>
      </c>
      <c r="K22" s="135" t="s">
        <v>732</v>
      </c>
      <c r="L22" s="134" t="str">
        <f>IF(J22="Div by 0", "N/A", IF(OR(J22="N/A",K22="N/A"),"N/A", IF(J22&gt;VALUE(MID(K22,1,2)), "No", IF(J22&lt;-1*VALUE(MID(K22,1,2)), "No", "Yes"))))</f>
        <v>Yes</v>
      </c>
    </row>
    <row r="23" spans="1:12" x14ac:dyDescent="0.2">
      <c r="A23" s="4" t="s">
        <v>1223</v>
      </c>
      <c r="B23" s="135" t="s">
        <v>217</v>
      </c>
      <c r="C23" s="131">
        <v>11521.521058</v>
      </c>
      <c r="D23" s="130" t="str">
        <f>IF($B23="N/A","N/A",IF(C23&gt;10,"No",IF(C23&lt;-10,"No","Yes")))</f>
        <v>N/A</v>
      </c>
      <c r="E23" s="131">
        <v>11417.110733</v>
      </c>
      <c r="F23" s="130" t="str">
        <f>IF($B23="N/A","N/A",IF(E23&gt;10,"No",IF(E23&lt;-10,"No","Yes")))</f>
        <v>N/A</v>
      </c>
      <c r="G23" s="131">
        <v>10753.003941000001</v>
      </c>
      <c r="H23" s="130" t="str">
        <f>IF($B23="N/A","N/A",IF(G23&gt;10,"No",IF(G23&lt;-10,"No","Yes")))</f>
        <v>N/A</v>
      </c>
      <c r="I23" s="132">
        <v>-0.90600000000000003</v>
      </c>
      <c r="J23" s="132">
        <v>-5.82</v>
      </c>
      <c r="K23" s="135" t="s">
        <v>732</v>
      </c>
      <c r="L23" s="134" t="str">
        <f>IF(J23="Div by 0", "N/A", IF(K23="N/A","N/A", IF(J23&gt;VALUE(MID(K23,1,2)), "No", IF(J23&lt;-1*VALUE(MID(K23,1,2)), "No", "Yes"))))</f>
        <v>Yes</v>
      </c>
    </row>
    <row r="24" spans="1:12" x14ac:dyDescent="0.2">
      <c r="A24" s="4" t="s">
        <v>1224</v>
      </c>
      <c r="B24" s="135" t="s">
        <v>217</v>
      </c>
      <c r="C24" s="131">
        <v>11747.287329999999</v>
      </c>
      <c r="D24" s="130" t="str">
        <f>IF($B24="N/A","N/A",IF(C24&gt;10,"No",IF(C24&lt;-10,"No","Yes")))</f>
        <v>N/A</v>
      </c>
      <c r="E24" s="131">
        <v>11649.385942999999</v>
      </c>
      <c r="F24" s="130" t="str">
        <f>IF($B24="N/A","N/A",IF(E24&gt;10,"No",IF(E24&lt;-10,"No","Yes")))</f>
        <v>N/A</v>
      </c>
      <c r="G24" s="131">
        <v>11052.441975</v>
      </c>
      <c r="H24" s="130" t="str">
        <f>IF($B24="N/A","N/A",IF(G24&gt;10,"No",IF(G24&lt;-10,"No","Yes")))</f>
        <v>N/A</v>
      </c>
      <c r="I24" s="132">
        <v>-0.83299999999999996</v>
      </c>
      <c r="J24" s="132">
        <v>-5.12</v>
      </c>
      <c r="K24" s="135" t="s">
        <v>732</v>
      </c>
      <c r="L24" s="134" t="str">
        <f>IF(J24="Div by 0", "N/A", IF(K24="N/A","N/A", IF(J24&gt;VALUE(MID(K24,1,2)), "No", IF(J24&lt;-1*VALUE(MID(K24,1,2)), "No", "Yes"))))</f>
        <v>Yes</v>
      </c>
    </row>
    <row r="25" spans="1:12" x14ac:dyDescent="0.2">
      <c r="A25" s="4" t="s">
        <v>1225</v>
      </c>
      <c r="B25" s="135" t="s">
        <v>217</v>
      </c>
      <c r="C25" s="131">
        <v>11351.315371999999</v>
      </c>
      <c r="D25" s="130" t="str">
        <f>IF($B25="N/A","N/A",IF(C25&gt;10,"No",IF(C25&lt;-10,"No","Yes")))</f>
        <v>N/A</v>
      </c>
      <c r="E25" s="131">
        <v>11215.366309999999</v>
      </c>
      <c r="F25" s="130" t="str">
        <f>IF($B25="N/A","N/A",IF(E25&gt;10,"No",IF(E25&lt;-10,"No","Yes")))</f>
        <v>N/A</v>
      </c>
      <c r="G25" s="131">
        <v>10467.846119</v>
      </c>
      <c r="H25" s="130" t="str">
        <f>IF($B25="N/A","N/A",IF(G25&gt;10,"No",IF(G25&lt;-10,"No","Yes")))</f>
        <v>N/A</v>
      </c>
      <c r="I25" s="132">
        <v>-1.2</v>
      </c>
      <c r="J25" s="132">
        <v>-6.67</v>
      </c>
      <c r="K25" s="135" t="s">
        <v>732</v>
      </c>
      <c r="L25" s="134" t="str">
        <f>IF(J25="Div by 0", "N/A", IF(K25="N/A","N/A", IF(J25&gt;VALUE(MID(K25,1,2)), "No", IF(J25&lt;-1*VALUE(MID(K25,1,2)), "No", "Yes"))))</f>
        <v>Yes</v>
      </c>
    </row>
    <row r="26" spans="1:12" x14ac:dyDescent="0.2">
      <c r="A26" s="4" t="s">
        <v>1226</v>
      </c>
      <c r="B26" s="135" t="s">
        <v>217</v>
      </c>
      <c r="C26" s="131">
        <v>11221.692329</v>
      </c>
      <c r="D26" s="130" t="str">
        <f t="shared" ref="D26:D27" si="11">IF($B26="N/A","N/A",IF(C26&gt;10,"No",IF(C26&lt;-10,"No","Yes")))</f>
        <v>N/A</v>
      </c>
      <c r="E26" s="131">
        <v>11124.513208</v>
      </c>
      <c r="F26" s="130" t="str">
        <f t="shared" ref="F26:F30" si="12">IF($B26="N/A","N/A",IF(E26&gt;10,"No",IF(E26&lt;-10,"No","Yes")))</f>
        <v>N/A</v>
      </c>
      <c r="G26" s="131">
        <v>10480.957903</v>
      </c>
      <c r="H26" s="130" t="str">
        <f t="shared" ref="H26:H27" si="13">IF($B26="N/A","N/A",IF(G26&gt;10,"No",IF(G26&lt;-10,"No","Yes")))</f>
        <v>N/A</v>
      </c>
      <c r="I26" s="132">
        <v>-0.86599999999999999</v>
      </c>
      <c r="J26" s="132">
        <v>-5.79</v>
      </c>
      <c r="K26" s="135" t="s">
        <v>732</v>
      </c>
      <c r="L26" s="134" t="str">
        <f>IF(J26="Div by 0", "N/A", IF(OR(J26="N/A",K26="N/A"),"N/A", IF(J26&gt;VALUE(MID(K26,1,2)), "No", IF(J26&lt;-1*VALUE(MID(K26,1,2)), "No", "Yes"))))</f>
        <v>Yes</v>
      </c>
    </row>
    <row r="27" spans="1:12" x14ac:dyDescent="0.2">
      <c r="A27" s="4" t="s">
        <v>1227</v>
      </c>
      <c r="B27" s="135" t="s">
        <v>217</v>
      </c>
      <c r="C27" s="131">
        <v>12069.448732000001</v>
      </c>
      <c r="D27" s="130" t="str">
        <f t="shared" si="11"/>
        <v>N/A</v>
      </c>
      <c r="E27" s="131">
        <v>11947.422877000001</v>
      </c>
      <c r="F27" s="130" t="str">
        <f t="shared" si="12"/>
        <v>N/A</v>
      </c>
      <c r="G27" s="131">
        <v>11240.501226</v>
      </c>
      <c r="H27" s="130" t="str">
        <f t="shared" si="13"/>
        <v>N/A</v>
      </c>
      <c r="I27" s="132">
        <v>-1.01</v>
      </c>
      <c r="J27" s="132">
        <v>-5.92</v>
      </c>
      <c r="K27" s="135" t="s">
        <v>732</v>
      </c>
      <c r="L27" s="134" t="str">
        <f>IF(J27="Div by 0", "N/A", IF(OR(J27="N/A",K27="N/A"),"N/A", IF(J27&gt;VALUE(MID(K27,1,2)), "No", IF(J27&lt;-1*VALUE(MID(K27,1,2)), "No", "Yes"))))</f>
        <v>Yes</v>
      </c>
    </row>
    <row r="28" spans="1:12" x14ac:dyDescent="0.2">
      <c r="A28" s="57" t="s">
        <v>1228</v>
      </c>
      <c r="B28" s="131" t="s">
        <v>217</v>
      </c>
      <c r="C28" s="131">
        <v>1860.61519</v>
      </c>
      <c r="D28" s="130" t="str">
        <f t="shared" ref="D28:D30" si="14">IF($B28="N/A","N/A",IF(C28&gt;10,"No",IF(C28&lt;-10,"No","Yes")))</f>
        <v>N/A</v>
      </c>
      <c r="E28" s="131">
        <v>1934.3560998999999</v>
      </c>
      <c r="F28" s="130" t="str">
        <f t="shared" si="12"/>
        <v>N/A</v>
      </c>
      <c r="G28" s="131">
        <v>1929.9769899</v>
      </c>
      <c r="H28" s="130" t="str">
        <f t="shared" ref="H28:H30" si="15">IF($B28="N/A","N/A",IF(G28&gt;10,"No",IF(G28&lt;-10,"No","Yes")))</f>
        <v>N/A</v>
      </c>
      <c r="I28" s="132">
        <v>3.9630000000000001</v>
      </c>
      <c r="J28" s="132">
        <v>-0.22600000000000001</v>
      </c>
      <c r="K28" s="133" t="s">
        <v>732</v>
      </c>
      <c r="L28" s="134" t="str">
        <f>IF(J28="Div by 0", "N/A", IF(OR(J28="N/A",K28="N/A"),"N/A", IF(J28&gt;VALUE(MID(K28,1,2)), "No", IF(J28&lt;-1*VALUE(MID(K28,1,2)), "No", "Yes"))))</f>
        <v>Yes</v>
      </c>
    </row>
    <row r="29" spans="1:12" x14ac:dyDescent="0.2">
      <c r="A29" s="57" t="s">
        <v>1229</v>
      </c>
      <c r="B29" s="131" t="s">
        <v>217</v>
      </c>
      <c r="C29" s="131">
        <v>1860.1264133</v>
      </c>
      <c r="D29" s="130" t="str">
        <f t="shared" si="14"/>
        <v>N/A</v>
      </c>
      <c r="E29" s="131">
        <v>1934.7391521</v>
      </c>
      <c r="F29" s="130" t="str">
        <f t="shared" si="12"/>
        <v>N/A</v>
      </c>
      <c r="G29" s="131">
        <v>1929.9560638</v>
      </c>
      <c r="H29" s="130" t="str">
        <f t="shared" si="15"/>
        <v>N/A</v>
      </c>
      <c r="I29" s="132">
        <v>4.0110000000000001</v>
      </c>
      <c r="J29" s="132">
        <v>-0.247</v>
      </c>
      <c r="K29" s="133" t="s">
        <v>732</v>
      </c>
      <c r="L29" s="134" t="str">
        <f t="shared" ref="L29:L30" si="16">IF(J29="Div by 0", "N/A", IF(OR(J29="N/A",K29="N/A"),"N/A", IF(J29&gt;VALUE(MID(K29,1,2)), "No", IF(J29&lt;-1*VALUE(MID(K29,1,2)), "No", "Yes"))))</f>
        <v>Yes</v>
      </c>
    </row>
    <row r="30" spans="1:12" x14ac:dyDescent="0.2">
      <c r="A30" s="57" t="s">
        <v>1230</v>
      </c>
      <c r="B30" s="131" t="s">
        <v>217</v>
      </c>
      <c r="C30" s="131">
        <v>2027.8353293</v>
      </c>
      <c r="D30" s="130" t="str">
        <f t="shared" si="14"/>
        <v>N/A</v>
      </c>
      <c r="E30" s="131">
        <v>1559.5691056999999</v>
      </c>
      <c r="F30" s="130" t="str">
        <f t="shared" si="12"/>
        <v>N/A</v>
      </c>
      <c r="G30" s="131">
        <v>1933.5578330999999</v>
      </c>
      <c r="H30" s="130" t="str">
        <f t="shared" si="15"/>
        <v>N/A</v>
      </c>
      <c r="I30" s="132">
        <v>-23.1</v>
      </c>
      <c r="J30" s="132">
        <v>23.98</v>
      </c>
      <c r="K30" s="133" t="s">
        <v>732</v>
      </c>
      <c r="L30" s="134" t="str">
        <f t="shared" si="16"/>
        <v>Yes</v>
      </c>
    </row>
    <row r="31" spans="1:12" x14ac:dyDescent="0.2">
      <c r="A31" s="45" t="s">
        <v>2</v>
      </c>
      <c r="B31" s="136" t="s">
        <v>217</v>
      </c>
      <c r="C31" s="140">
        <v>92.479431018</v>
      </c>
      <c r="D31" s="138" t="str">
        <f t="shared" ref="D31:D69" si="17">IF($B31="N/A","N/A",IF(C31&gt;10,"No",IF(C31&lt;-10,"No","Yes")))</f>
        <v>N/A</v>
      </c>
      <c r="E31" s="140">
        <v>93.147557169999999</v>
      </c>
      <c r="F31" s="138" t="str">
        <f t="shared" ref="F31:F69" si="18">IF($B31="N/A","N/A",IF(E31&gt;10,"No",IF(E31&lt;-10,"No","Yes")))</f>
        <v>N/A</v>
      </c>
      <c r="G31" s="140">
        <v>92.490207570999999</v>
      </c>
      <c r="H31" s="138" t="str">
        <f t="shared" ref="H31:H69" si="19">IF($B31="N/A","N/A",IF(G31&gt;10,"No",IF(G31&lt;-10,"No","Yes")))</f>
        <v>N/A</v>
      </c>
      <c r="I31" s="132">
        <v>0.72250000000000003</v>
      </c>
      <c r="J31" s="132">
        <v>-0.70599999999999996</v>
      </c>
      <c r="K31" s="133" t="s">
        <v>732</v>
      </c>
      <c r="L31" s="134" t="str">
        <f t="shared" ref="L31:L99" si="20">IF(J31="Div by 0", "N/A", IF(K31="N/A","N/A", IF(J31&gt;VALUE(MID(K31,1,2)), "No", IF(J31&lt;-1*VALUE(MID(K31,1,2)), "No", "Yes"))))</f>
        <v>Yes</v>
      </c>
    </row>
    <row r="32" spans="1:12" x14ac:dyDescent="0.2">
      <c r="A32" s="45" t="s">
        <v>22</v>
      </c>
      <c r="B32" s="136" t="s">
        <v>217</v>
      </c>
      <c r="C32" s="152">
        <v>703971</v>
      </c>
      <c r="D32" s="138" t="str">
        <f t="shared" si="17"/>
        <v>N/A</v>
      </c>
      <c r="E32" s="152">
        <v>739627</v>
      </c>
      <c r="F32" s="138" t="str">
        <f t="shared" si="18"/>
        <v>N/A</v>
      </c>
      <c r="G32" s="152">
        <v>776385</v>
      </c>
      <c r="H32" s="138" t="str">
        <f t="shared" si="19"/>
        <v>N/A</v>
      </c>
      <c r="I32" s="132">
        <v>5.0650000000000004</v>
      </c>
      <c r="J32" s="132">
        <v>4.97</v>
      </c>
      <c r="K32" s="133" t="s">
        <v>732</v>
      </c>
      <c r="L32" s="134" t="str">
        <f t="shared" si="20"/>
        <v>Yes</v>
      </c>
    </row>
    <row r="33" spans="1:12" x14ac:dyDescent="0.2">
      <c r="A33" s="45" t="s">
        <v>451</v>
      </c>
      <c r="B33" s="135" t="s">
        <v>217</v>
      </c>
      <c r="C33" s="152">
        <v>53237</v>
      </c>
      <c r="D33" s="152" t="str">
        <f t="shared" si="17"/>
        <v>N/A</v>
      </c>
      <c r="E33" s="152">
        <v>53266</v>
      </c>
      <c r="F33" s="152" t="str">
        <f t="shared" si="18"/>
        <v>N/A</v>
      </c>
      <c r="G33" s="152">
        <v>49292</v>
      </c>
      <c r="H33" s="130" t="str">
        <f t="shared" si="19"/>
        <v>N/A</v>
      </c>
      <c r="I33" s="132">
        <v>5.45E-2</v>
      </c>
      <c r="J33" s="132">
        <v>-7.46</v>
      </c>
      <c r="K33" s="135" t="s">
        <v>732</v>
      </c>
      <c r="L33" s="134" t="str">
        <f t="shared" si="20"/>
        <v>Yes</v>
      </c>
    </row>
    <row r="34" spans="1:12" x14ac:dyDescent="0.2">
      <c r="A34" s="45" t="s">
        <v>1231</v>
      </c>
      <c r="B34" s="141" t="s">
        <v>217</v>
      </c>
      <c r="C34" s="152" t="s">
        <v>217</v>
      </c>
      <c r="D34" s="134" t="str">
        <f t="shared" ref="D34:D38" si="21">IF($B34="N/A","N/A",IF(C34&lt;0,"No","Yes"))</f>
        <v>N/A</v>
      </c>
      <c r="E34" s="152">
        <v>15313</v>
      </c>
      <c r="F34" s="134" t="str">
        <f t="shared" ref="F34:F38" si="22">IF($B34="N/A","N/A",IF(E34&lt;0,"No","Yes"))</f>
        <v>N/A</v>
      </c>
      <c r="G34" s="152">
        <v>15434</v>
      </c>
      <c r="H34" s="134" t="str">
        <f t="shared" ref="H34:H38" si="23">IF($B34="N/A","N/A",IF(G34&lt;0,"No","Yes"))</f>
        <v>N/A</v>
      </c>
      <c r="I34" s="132" t="s">
        <v>217</v>
      </c>
      <c r="J34" s="132">
        <v>0.79020000000000001</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14077</v>
      </c>
      <c r="F36" s="134" t="str">
        <f t="shared" si="22"/>
        <v>N/A</v>
      </c>
      <c r="G36" s="152">
        <v>14749</v>
      </c>
      <c r="H36" s="134" t="str">
        <f t="shared" si="23"/>
        <v>N/A</v>
      </c>
      <c r="I36" s="132" t="s">
        <v>217</v>
      </c>
      <c r="J36" s="132">
        <v>4.774</v>
      </c>
      <c r="K36" s="152" t="s">
        <v>732</v>
      </c>
      <c r="L36" s="134" t="str">
        <f t="shared" si="20"/>
        <v>Yes</v>
      </c>
    </row>
    <row r="37" spans="1:12" x14ac:dyDescent="0.2">
      <c r="A37" s="45" t="s">
        <v>1234</v>
      </c>
      <c r="B37" s="141" t="s">
        <v>217</v>
      </c>
      <c r="C37" s="152" t="s">
        <v>217</v>
      </c>
      <c r="D37" s="134" t="str">
        <f t="shared" si="21"/>
        <v>N/A</v>
      </c>
      <c r="E37" s="152">
        <v>23876</v>
      </c>
      <c r="F37" s="134" t="str">
        <f t="shared" si="22"/>
        <v>N/A</v>
      </c>
      <c r="G37" s="152">
        <v>19109</v>
      </c>
      <c r="H37" s="134" t="str">
        <f t="shared" si="23"/>
        <v>N/A</v>
      </c>
      <c r="I37" s="132" t="s">
        <v>217</v>
      </c>
      <c r="J37" s="132">
        <v>-20</v>
      </c>
      <c r="K37" s="152" t="s">
        <v>732</v>
      </c>
      <c r="L37" s="134" t="str">
        <f t="shared" si="20"/>
        <v>Yes</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101472</v>
      </c>
      <c r="D39" s="152" t="str">
        <f t="shared" si="17"/>
        <v>N/A</v>
      </c>
      <c r="E39" s="152">
        <v>104926</v>
      </c>
      <c r="F39" s="152" t="str">
        <f t="shared" si="18"/>
        <v>N/A</v>
      </c>
      <c r="G39" s="152">
        <v>108484</v>
      </c>
      <c r="H39" s="130" t="str">
        <f t="shared" si="19"/>
        <v>N/A</v>
      </c>
      <c r="I39" s="132">
        <v>3.4039999999999999</v>
      </c>
      <c r="J39" s="132">
        <v>3.391</v>
      </c>
      <c r="K39" s="135" t="s">
        <v>732</v>
      </c>
      <c r="L39" s="134" t="str">
        <f t="shared" si="20"/>
        <v>Yes</v>
      </c>
    </row>
    <row r="40" spans="1:12" x14ac:dyDescent="0.2">
      <c r="A40" s="45" t="s">
        <v>1236</v>
      </c>
      <c r="B40" s="141" t="s">
        <v>217</v>
      </c>
      <c r="C40" s="152" t="s">
        <v>217</v>
      </c>
      <c r="D40" s="134" t="str">
        <f t="shared" ref="D40:D45" si="24">IF($B40="N/A","N/A",IF(C40&lt;0,"No","Yes"))</f>
        <v>N/A</v>
      </c>
      <c r="E40" s="152">
        <v>70766</v>
      </c>
      <c r="F40" s="134" t="str">
        <f t="shared" ref="F40:F45" si="25">IF($B40="N/A","N/A",IF(E40&lt;0,"No","Yes"))</f>
        <v>N/A</v>
      </c>
      <c r="G40" s="152">
        <v>74648</v>
      </c>
      <c r="H40" s="134" t="str">
        <f t="shared" ref="H40:H45" si="26">IF($B40="N/A","N/A",IF(G40&lt;0,"No","Yes"))</f>
        <v>N/A</v>
      </c>
      <c r="I40" s="132" t="s">
        <v>217</v>
      </c>
      <c r="J40" s="132">
        <v>5.4859999999999998</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19459</v>
      </c>
      <c r="F42" s="134" t="str">
        <f t="shared" si="25"/>
        <v>N/A</v>
      </c>
      <c r="G42" s="152">
        <v>21807</v>
      </c>
      <c r="H42" s="134" t="str">
        <f t="shared" si="26"/>
        <v>N/A</v>
      </c>
      <c r="I42" s="132" t="s">
        <v>217</v>
      </c>
      <c r="J42" s="132">
        <v>12.07</v>
      </c>
      <c r="K42" s="152" t="s">
        <v>732</v>
      </c>
      <c r="L42" s="134" t="str">
        <f t="shared" si="20"/>
        <v>Yes</v>
      </c>
    </row>
    <row r="43" spans="1:12" x14ac:dyDescent="0.2">
      <c r="A43" s="45" t="s">
        <v>1239</v>
      </c>
      <c r="B43" s="141" t="s">
        <v>217</v>
      </c>
      <c r="C43" s="152" t="s">
        <v>217</v>
      </c>
      <c r="D43" s="134" t="str">
        <f t="shared" si="24"/>
        <v>N/A</v>
      </c>
      <c r="E43" s="152">
        <v>5061</v>
      </c>
      <c r="F43" s="134" t="str">
        <f t="shared" si="25"/>
        <v>N/A</v>
      </c>
      <c r="G43" s="152">
        <v>4286</v>
      </c>
      <c r="H43" s="134" t="str">
        <f t="shared" si="26"/>
        <v>N/A</v>
      </c>
      <c r="I43" s="132" t="s">
        <v>217</v>
      </c>
      <c r="J43" s="132">
        <v>-15.3</v>
      </c>
      <c r="K43" s="152" t="s">
        <v>732</v>
      </c>
      <c r="L43" s="134" t="str">
        <f t="shared" si="20"/>
        <v>Yes</v>
      </c>
    </row>
    <row r="44" spans="1:12" x14ac:dyDescent="0.2">
      <c r="A44" s="45" t="s">
        <v>1240</v>
      </c>
      <c r="B44" s="141" t="s">
        <v>217</v>
      </c>
      <c r="C44" s="152" t="s">
        <v>217</v>
      </c>
      <c r="D44" s="134" t="str">
        <f t="shared" si="24"/>
        <v>N/A</v>
      </c>
      <c r="E44" s="152">
        <v>9638</v>
      </c>
      <c r="F44" s="134" t="str">
        <f t="shared" si="25"/>
        <v>N/A</v>
      </c>
      <c r="G44" s="152">
        <v>7736</v>
      </c>
      <c r="H44" s="134" t="str">
        <f t="shared" si="26"/>
        <v>N/A</v>
      </c>
      <c r="I44" s="132" t="s">
        <v>217</v>
      </c>
      <c r="J44" s="132">
        <v>-19.7</v>
      </c>
      <c r="K44" s="152" t="s">
        <v>732</v>
      </c>
      <c r="L44" s="134" t="str">
        <f t="shared" si="20"/>
        <v>Yes</v>
      </c>
    </row>
    <row r="45" spans="1:12" x14ac:dyDescent="0.2">
      <c r="A45" s="45" t="s">
        <v>1241</v>
      </c>
      <c r="B45" s="141" t="s">
        <v>217</v>
      </c>
      <c r="C45" s="152" t="s">
        <v>217</v>
      </c>
      <c r="D45" s="134" t="str">
        <f t="shared" si="24"/>
        <v>N/A</v>
      </c>
      <c r="E45" s="152">
        <v>11</v>
      </c>
      <c r="F45" s="134" t="str">
        <f t="shared" si="25"/>
        <v>N/A</v>
      </c>
      <c r="G45" s="152">
        <v>11</v>
      </c>
      <c r="H45" s="134" t="str">
        <f t="shared" si="26"/>
        <v>N/A</v>
      </c>
      <c r="I45" s="132" t="s">
        <v>217</v>
      </c>
      <c r="J45" s="132">
        <v>250</v>
      </c>
      <c r="K45" s="152" t="s">
        <v>732</v>
      </c>
      <c r="L45" s="134" t="str">
        <f t="shared" si="20"/>
        <v>No</v>
      </c>
    </row>
    <row r="46" spans="1:12" x14ac:dyDescent="0.2">
      <c r="A46" s="45" t="s">
        <v>453</v>
      </c>
      <c r="B46" s="135" t="s">
        <v>217</v>
      </c>
      <c r="C46" s="152">
        <v>473574</v>
      </c>
      <c r="D46" s="152" t="str">
        <f t="shared" si="17"/>
        <v>N/A</v>
      </c>
      <c r="E46" s="152">
        <v>501911</v>
      </c>
      <c r="F46" s="152" t="str">
        <f t="shared" si="18"/>
        <v>N/A</v>
      </c>
      <c r="G46" s="152">
        <v>532677</v>
      </c>
      <c r="H46" s="130" t="str">
        <f t="shared" si="19"/>
        <v>N/A</v>
      </c>
      <c r="I46" s="132">
        <v>5.984</v>
      </c>
      <c r="J46" s="132">
        <v>6.13</v>
      </c>
      <c r="K46" s="135" t="s">
        <v>732</v>
      </c>
      <c r="L46" s="134" t="str">
        <f t="shared" si="20"/>
        <v>Yes</v>
      </c>
    </row>
    <row r="47" spans="1:12" x14ac:dyDescent="0.2">
      <c r="A47" s="45" t="s">
        <v>1242</v>
      </c>
      <c r="B47" s="141" t="s">
        <v>217</v>
      </c>
      <c r="C47" s="152" t="s">
        <v>217</v>
      </c>
      <c r="D47" s="134" t="str">
        <f t="shared" ref="D47:D53" si="27">IF($B47="N/A","N/A",IF(C47&lt;0,"No","Yes"))</f>
        <v>N/A</v>
      </c>
      <c r="E47" s="152">
        <v>68643</v>
      </c>
      <c r="F47" s="134" t="str">
        <f t="shared" ref="F47:F53" si="28">IF($B47="N/A","N/A",IF(E47&lt;0,"No","Yes"))</f>
        <v>N/A</v>
      </c>
      <c r="G47" s="152">
        <v>92737</v>
      </c>
      <c r="H47" s="134" t="str">
        <f t="shared" ref="H47:H53" si="29">IF($B47="N/A","N/A",IF(G47&lt;0,"No","Yes"))</f>
        <v>N/A</v>
      </c>
      <c r="I47" s="132" t="s">
        <v>217</v>
      </c>
      <c r="J47" s="132">
        <v>35.1</v>
      </c>
      <c r="K47" s="152" t="s">
        <v>732</v>
      </c>
      <c r="L47" s="134" t="str">
        <f t="shared" si="20"/>
        <v>No</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421396</v>
      </c>
      <c r="F50" s="134" t="str">
        <f t="shared" si="28"/>
        <v>N/A</v>
      </c>
      <c r="G50" s="152">
        <v>428517</v>
      </c>
      <c r="H50" s="134" t="str">
        <f t="shared" si="29"/>
        <v>N/A</v>
      </c>
      <c r="I50" s="132" t="s">
        <v>217</v>
      </c>
      <c r="J50" s="132">
        <v>1.69</v>
      </c>
      <c r="K50" s="152" t="s">
        <v>732</v>
      </c>
      <c r="L50" s="134" t="str">
        <f t="shared" si="20"/>
        <v>Yes</v>
      </c>
    </row>
    <row r="51" spans="1:12" x14ac:dyDescent="0.2">
      <c r="A51" s="45" t="s">
        <v>1246</v>
      </c>
      <c r="B51" s="141" t="s">
        <v>217</v>
      </c>
      <c r="C51" s="152" t="s">
        <v>217</v>
      </c>
      <c r="D51" s="134" t="str">
        <f t="shared" si="27"/>
        <v>N/A</v>
      </c>
      <c r="E51" s="152">
        <v>1808</v>
      </c>
      <c r="F51" s="134" t="str">
        <f t="shared" si="28"/>
        <v>N/A</v>
      </c>
      <c r="G51" s="152">
        <v>2295</v>
      </c>
      <c r="H51" s="134" t="str">
        <f t="shared" si="29"/>
        <v>N/A</v>
      </c>
      <c r="I51" s="132" t="s">
        <v>217</v>
      </c>
      <c r="J51" s="132">
        <v>26.94</v>
      </c>
      <c r="K51" s="152" t="s">
        <v>732</v>
      </c>
      <c r="L51" s="134" t="str">
        <f t="shared" si="20"/>
        <v>Yes</v>
      </c>
    </row>
    <row r="52" spans="1:12" x14ac:dyDescent="0.2">
      <c r="A52" s="45" t="s">
        <v>1247</v>
      </c>
      <c r="B52" s="141" t="s">
        <v>217</v>
      </c>
      <c r="C52" s="152" t="s">
        <v>217</v>
      </c>
      <c r="D52" s="134" t="str">
        <f t="shared" si="27"/>
        <v>N/A</v>
      </c>
      <c r="E52" s="152">
        <v>10063</v>
      </c>
      <c r="F52" s="134" t="str">
        <f t="shared" si="28"/>
        <v>N/A</v>
      </c>
      <c r="G52" s="152">
        <v>9121</v>
      </c>
      <c r="H52" s="134" t="str">
        <f t="shared" si="29"/>
        <v>N/A</v>
      </c>
      <c r="I52" s="132" t="s">
        <v>217</v>
      </c>
      <c r="J52" s="132">
        <v>-9.36</v>
      </c>
      <c r="K52" s="152" t="s">
        <v>732</v>
      </c>
      <c r="L52" s="134" t="str">
        <f t="shared" si="20"/>
        <v>Yes</v>
      </c>
    </row>
    <row r="53" spans="1:12" x14ac:dyDescent="0.2">
      <c r="A53" s="45" t="s">
        <v>1248</v>
      </c>
      <c r="B53" s="141" t="s">
        <v>217</v>
      </c>
      <c r="C53" s="152" t="s">
        <v>217</v>
      </c>
      <c r="D53" s="134" t="str">
        <f t="shared" si="27"/>
        <v>N/A</v>
      </c>
      <c r="E53" s="152">
        <v>11</v>
      </c>
      <c r="F53" s="134" t="str">
        <f t="shared" si="28"/>
        <v>N/A</v>
      </c>
      <c r="G53" s="152">
        <v>11</v>
      </c>
      <c r="H53" s="134" t="str">
        <f t="shared" si="29"/>
        <v>N/A</v>
      </c>
      <c r="I53" s="132" t="s">
        <v>217</v>
      </c>
      <c r="J53" s="132">
        <v>600</v>
      </c>
      <c r="K53" s="152" t="s">
        <v>732</v>
      </c>
      <c r="L53" s="134" t="str">
        <f t="shared" si="20"/>
        <v>No</v>
      </c>
    </row>
    <row r="54" spans="1:12" x14ac:dyDescent="0.2">
      <c r="A54" s="45" t="s">
        <v>454</v>
      </c>
      <c r="B54" s="135" t="s">
        <v>217</v>
      </c>
      <c r="C54" s="152">
        <v>75688</v>
      </c>
      <c r="D54" s="152" t="str">
        <f t="shared" si="17"/>
        <v>N/A</v>
      </c>
      <c r="E54" s="152">
        <v>79524</v>
      </c>
      <c r="F54" s="152" t="str">
        <f t="shared" si="18"/>
        <v>N/A</v>
      </c>
      <c r="G54" s="152">
        <v>85932</v>
      </c>
      <c r="H54" s="130" t="str">
        <f t="shared" si="19"/>
        <v>N/A</v>
      </c>
      <c r="I54" s="132">
        <v>5.0679999999999996</v>
      </c>
      <c r="J54" s="132">
        <v>8.0579999999999998</v>
      </c>
      <c r="K54" s="135" t="s">
        <v>732</v>
      </c>
      <c r="L54" s="134" t="str">
        <f t="shared" si="20"/>
        <v>Yes</v>
      </c>
    </row>
    <row r="55" spans="1:12" x14ac:dyDescent="0.2">
      <c r="A55" s="45" t="s">
        <v>1249</v>
      </c>
      <c r="B55" s="141" t="s">
        <v>217</v>
      </c>
      <c r="C55" s="152" t="s">
        <v>217</v>
      </c>
      <c r="D55" s="134" t="str">
        <f t="shared" ref="D55:D60" si="30">IF($B55="N/A","N/A",IF(C55&lt;0,"No","Yes"))</f>
        <v>N/A</v>
      </c>
      <c r="E55" s="152">
        <v>36884</v>
      </c>
      <c r="F55" s="134" t="str">
        <f t="shared" ref="F55:F60" si="31">IF($B55="N/A","N/A",IF(E55&lt;0,"No","Yes"))</f>
        <v>N/A</v>
      </c>
      <c r="G55" s="152">
        <v>43483</v>
      </c>
      <c r="H55" s="134" t="str">
        <f t="shared" ref="H55:H60" si="32">IF($B55="N/A","N/A",IF(G55&lt;0,"No","Yes"))</f>
        <v>N/A</v>
      </c>
      <c r="I55" s="132" t="s">
        <v>217</v>
      </c>
      <c r="J55" s="132">
        <v>17.89</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36273</v>
      </c>
      <c r="F58" s="134" t="str">
        <f t="shared" si="31"/>
        <v>N/A</v>
      </c>
      <c r="G58" s="152">
        <v>35601</v>
      </c>
      <c r="H58" s="134" t="str">
        <f t="shared" si="32"/>
        <v>N/A</v>
      </c>
      <c r="I58" s="132" t="s">
        <v>217</v>
      </c>
      <c r="J58" s="132">
        <v>-1.85</v>
      </c>
      <c r="K58" s="152" t="s">
        <v>732</v>
      </c>
      <c r="L58" s="134" t="str">
        <f t="shared" si="20"/>
        <v>Yes</v>
      </c>
    </row>
    <row r="59" spans="1:12" x14ac:dyDescent="0.2">
      <c r="A59" s="45" t="s">
        <v>1253</v>
      </c>
      <c r="B59" s="141" t="s">
        <v>217</v>
      </c>
      <c r="C59" s="152" t="s">
        <v>217</v>
      </c>
      <c r="D59" s="134" t="str">
        <f t="shared" si="30"/>
        <v>N/A</v>
      </c>
      <c r="E59" s="152">
        <v>1018</v>
      </c>
      <c r="F59" s="134" t="str">
        <f t="shared" si="31"/>
        <v>N/A</v>
      </c>
      <c r="G59" s="152">
        <v>1275</v>
      </c>
      <c r="H59" s="134" t="str">
        <f t="shared" si="32"/>
        <v>N/A</v>
      </c>
      <c r="I59" s="132" t="s">
        <v>217</v>
      </c>
      <c r="J59" s="132">
        <v>25.25</v>
      </c>
      <c r="K59" s="152" t="s">
        <v>732</v>
      </c>
      <c r="L59" s="134" t="str">
        <f t="shared" si="20"/>
        <v>Yes</v>
      </c>
    </row>
    <row r="60" spans="1:12" x14ac:dyDescent="0.2">
      <c r="A60" s="45" t="s">
        <v>1254</v>
      </c>
      <c r="B60" s="141" t="s">
        <v>217</v>
      </c>
      <c r="C60" s="152" t="s">
        <v>217</v>
      </c>
      <c r="D60" s="134" t="str">
        <f t="shared" si="30"/>
        <v>N/A</v>
      </c>
      <c r="E60" s="152">
        <v>5349</v>
      </c>
      <c r="F60" s="134" t="str">
        <f t="shared" si="31"/>
        <v>N/A</v>
      </c>
      <c r="G60" s="152">
        <v>5573</v>
      </c>
      <c r="H60" s="134" t="str">
        <f t="shared" si="32"/>
        <v>N/A</v>
      </c>
      <c r="I60" s="132" t="s">
        <v>217</v>
      </c>
      <c r="J60" s="132">
        <v>4.1879999999999997</v>
      </c>
      <c r="K60" s="152" t="s">
        <v>732</v>
      </c>
      <c r="L60" s="134" t="str">
        <f t="shared" si="20"/>
        <v>Yes</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11</v>
      </c>
      <c r="D66" s="152" t="str">
        <f t="shared" si="17"/>
        <v>N/A</v>
      </c>
      <c r="E66" s="152">
        <v>52</v>
      </c>
      <c r="F66" s="152" t="str">
        <f t="shared" si="18"/>
        <v>N/A</v>
      </c>
      <c r="G66" s="152">
        <v>75</v>
      </c>
      <c r="H66" s="130" t="str">
        <f t="shared" si="19"/>
        <v>N/A</v>
      </c>
      <c r="I66" s="132">
        <v>372.7</v>
      </c>
      <c r="J66" s="132">
        <v>44.23</v>
      </c>
      <c r="K66" s="133" t="s">
        <v>732</v>
      </c>
      <c r="L66" s="134" t="str">
        <f t="shared" si="33"/>
        <v>No</v>
      </c>
    </row>
    <row r="67" spans="1:12" x14ac:dyDescent="0.2">
      <c r="A67" s="3" t="s">
        <v>196</v>
      </c>
      <c r="B67" s="136" t="s">
        <v>217</v>
      </c>
      <c r="C67" s="152">
        <v>16613</v>
      </c>
      <c r="D67" s="152" t="str">
        <f t="shared" si="17"/>
        <v>N/A</v>
      </c>
      <c r="E67" s="152">
        <v>561795</v>
      </c>
      <c r="F67" s="152" t="str">
        <f t="shared" si="18"/>
        <v>N/A</v>
      </c>
      <c r="G67" s="152">
        <v>585564</v>
      </c>
      <c r="H67" s="130" t="str">
        <f t="shared" si="19"/>
        <v>N/A</v>
      </c>
      <c r="I67" s="132">
        <v>3282</v>
      </c>
      <c r="J67" s="132">
        <v>4.2309999999999999</v>
      </c>
      <c r="K67" s="133" t="s">
        <v>732</v>
      </c>
      <c r="L67" s="134" t="str">
        <f t="shared" si="33"/>
        <v>Yes</v>
      </c>
    </row>
    <row r="68" spans="1:12" x14ac:dyDescent="0.2">
      <c r="A68" s="2" t="s">
        <v>197</v>
      </c>
      <c r="B68" s="135" t="s">
        <v>217</v>
      </c>
      <c r="C68" s="152">
        <v>703969</v>
      </c>
      <c r="D68" s="152" t="str">
        <f t="shared" si="17"/>
        <v>N/A</v>
      </c>
      <c r="E68" s="152">
        <v>735660</v>
      </c>
      <c r="F68" s="152" t="str">
        <f t="shared" si="18"/>
        <v>N/A</v>
      </c>
      <c r="G68" s="152">
        <v>773351</v>
      </c>
      <c r="H68" s="130" t="str">
        <f t="shared" si="19"/>
        <v>N/A</v>
      </c>
      <c r="I68" s="139">
        <v>4.5019999999999998</v>
      </c>
      <c r="J68" s="139">
        <v>5.1230000000000002</v>
      </c>
      <c r="K68" s="135" t="s">
        <v>732</v>
      </c>
      <c r="L68" s="134" t="str">
        <f t="shared" si="33"/>
        <v>Yes</v>
      </c>
    </row>
    <row r="69" spans="1:12" x14ac:dyDescent="0.2">
      <c r="A69" s="2" t="s">
        <v>198</v>
      </c>
      <c r="B69" s="135" t="s">
        <v>217</v>
      </c>
      <c r="C69" s="152">
        <v>703969</v>
      </c>
      <c r="D69" s="152" t="str">
        <f t="shared" si="17"/>
        <v>N/A</v>
      </c>
      <c r="E69" s="152">
        <v>735660</v>
      </c>
      <c r="F69" s="152" t="str">
        <f t="shared" si="18"/>
        <v>N/A</v>
      </c>
      <c r="G69" s="152">
        <v>773351</v>
      </c>
      <c r="H69" s="130" t="str">
        <f t="shared" si="19"/>
        <v>N/A</v>
      </c>
      <c r="I69" s="139">
        <v>4.5019999999999998</v>
      </c>
      <c r="J69" s="139">
        <v>5.1230000000000002</v>
      </c>
      <c r="K69" s="135" t="s">
        <v>732</v>
      </c>
      <c r="L69" s="134" t="str">
        <f t="shared" si="33"/>
        <v>Yes</v>
      </c>
    </row>
    <row r="70" spans="1:12" x14ac:dyDescent="0.2">
      <c r="A70" s="45" t="s">
        <v>78</v>
      </c>
      <c r="B70" s="135" t="s">
        <v>298</v>
      </c>
      <c r="C70" s="140">
        <v>1.13132643E-2</v>
      </c>
      <c r="D70" s="138" t="str">
        <f>IF($B70="N/A","N/A",IF(C70&gt;=20,"No",IF(C70&lt;0,"No","Yes")))</f>
        <v>Yes</v>
      </c>
      <c r="E70" s="140">
        <v>4.8696357900000001E-2</v>
      </c>
      <c r="F70" s="138" t="str">
        <f>IF($B70="N/A","N/A",IF(E70&gt;=20,"No",IF(E70&lt;0,"No","Yes")))</f>
        <v>Yes</v>
      </c>
      <c r="G70" s="140">
        <v>7.0839901799999994E-2</v>
      </c>
      <c r="H70" s="138" t="str">
        <f>IF($B70="N/A","N/A",IF(G70&gt;=20,"No",IF(G70&lt;0,"No","Yes")))</f>
        <v>Yes</v>
      </c>
      <c r="I70" s="132">
        <v>330.4</v>
      </c>
      <c r="J70" s="132">
        <v>45.47</v>
      </c>
      <c r="K70" s="133" t="s">
        <v>732</v>
      </c>
      <c r="L70" s="134" t="str">
        <f t="shared" si="20"/>
        <v>No</v>
      </c>
    </row>
    <row r="71" spans="1:12" x14ac:dyDescent="0.2">
      <c r="A71" s="45" t="s">
        <v>79</v>
      </c>
      <c r="B71" s="136" t="s">
        <v>217</v>
      </c>
      <c r="C71" s="140">
        <v>94.074934948999996</v>
      </c>
      <c r="D71" s="138" t="str">
        <f>IF($B71="N/A","N/A",IF(C71&gt;10,"No",IF(C71&lt;-10,"No","Yes")))</f>
        <v>N/A</v>
      </c>
      <c r="E71" s="140">
        <v>93.463528456999995</v>
      </c>
      <c r="F71" s="138" t="str">
        <f>IF($B71="N/A","N/A",IF(E71&gt;10,"No",IF(E71&lt;-10,"No","Yes")))</f>
        <v>N/A</v>
      </c>
      <c r="G71" s="140">
        <v>89.392971884000005</v>
      </c>
      <c r="H71" s="138" t="str">
        <f>IF($B71="N/A","N/A",IF(G71&gt;10,"No",IF(G71&lt;-10,"No","Yes")))</f>
        <v>N/A</v>
      </c>
      <c r="I71" s="132">
        <v>-0.65</v>
      </c>
      <c r="J71" s="132">
        <v>-4.3600000000000003</v>
      </c>
      <c r="K71" s="133" t="s">
        <v>732</v>
      </c>
      <c r="L71" s="134" t="str">
        <f t="shared" si="20"/>
        <v>Yes</v>
      </c>
    </row>
    <row r="72" spans="1:12" x14ac:dyDescent="0.2">
      <c r="A72" s="45" t="s">
        <v>80</v>
      </c>
      <c r="B72" s="136" t="s">
        <v>217</v>
      </c>
      <c r="C72" s="140">
        <v>0</v>
      </c>
      <c r="D72" s="138" t="str">
        <f>IF($B72="N/A","N/A",IF(C72&gt;10,"No",IF(C72&lt;-10,"No","Yes")))</f>
        <v>N/A</v>
      </c>
      <c r="E72" s="140">
        <v>2.8406208799999999E-2</v>
      </c>
      <c r="F72" s="138" t="str">
        <f>IF($B72="N/A","N/A",IF(E72&gt;10,"No",IF(E72&lt;-10,"No","Yes")))</f>
        <v>N/A</v>
      </c>
      <c r="G72" s="140">
        <v>4.9887255E-3</v>
      </c>
      <c r="H72" s="138" t="str">
        <f>IF($B72="N/A","N/A",IF(G72&gt;10,"No",IF(G72&lt;-10,"No","Yes")))</f>
        <v>N/A</v>
      </c>
      <c r="I72" s="132" t="s">
        <v>1743</v>
      </c>
      <c r="J72" s="132">
        <v>-82.4</v>
      </c>
      <c r="K72" s="133" t="s">
        <v>732</v>
      </c>
      <c r="L72" s="134" t="str">
        <f t="shared" si="20"/>
        <v>No</v>
      </c>
    </row>
    <row r="73" spans="1:12" x14ac:dyDescent="0.2">
      <c r="A73" s="45" t="s">
        <v>81</v>
      </c>
      <c r="B73" s="136" t="s">
        <v>217</v>
      </c>
      <c r="C73" s="140">
        <v>3.57491063E-2</v>
      </c>
      <c r="D73" s="138" t="str">
        <f>IF($B73="N/A","N/A",IF(C73&gt;10,"No",IF(C73&lt;-10,"No","Yes")))</f>
        <v>N/A</v>
      </c>
      <c r="E73" s="140">
        <v>6.9405426800000003E-2</v>
      </c>
      <c r="F73" s="138" t="str">
        <f>IF($B73="N/A","N/A",IF(E73&gt;10,"No",IF(E73&lt;-10,"No","Yes")))</f>
        <v>N/A</v>
      </c>
      <c r="G73" s="140">
        <v>4.95382329E-2</v>
      </c>
      <c r="H73" s="138" t="str">
        <f>IF($B73="N/A","N/A",IF(G73&gt;10,"No",IF(G73&lt;-10,"No","Yes")))</f>
        <v>N/A</v>
      </c>
      <c r="I73" s="132">
        <v>94.15</v>
      </c>
      <c r="J73" s="132">
        <v>-28.6</v>
      </c>
      <c r="K73" s="133" t="s">
        <v>732</v>
      </c>
      <c r="L73" s="134" t="str">
        <f t="shared" si="20"/>
        <v>Yes</v>
      </c>
    </row>
    <row r="74" spans="1:12" x14ac:dyDescent="0.2">
      <c r="A74" s="45" t="s">
        <v>121</v>
      </c>
      <c r="B74" s="136" t="s">
        <v>217</v>
      </c>
      <c r="C74" s="140">
        <v>82.895677608</v>
      </c>
      <c r="D74" s="138" t="str">
        <f>IF($B74="N/A","N/A",IF(C74&gt;10,"No",IF(C74&lt;-10,"No","Yes")))</f>
        <v>N/A</v>
      </c>
      <c r="E74" s="140">
        <v>82.622203127000006</v>
      </c>
      <c r="F74" s="138" t="str">
        <f>IF($B74="N/A","N/A",IF(E74&gt;10,"No",IF(E74&lt;-10,"No","Yes")))</f>
        <v>N/A</v>
      </c>
      <c r="G74" s="140">
        <v>81.568238915999999</v>
      </c>
      <c r="H74" s="138" t="str">
        <f>IF($B74="N/A","N/A",IF(G74&gt;10,"No",IF(G74&lt;-10,"No","Yes")))</f>
        <v>N/A</v>
      </c>
      <c r="I74" s="132">
        <v>-0.33</v>
      </c>
      <c r="J74" s="132">
        <v>-1.28</v>
      </c>
      <c r="K74" s="133" t="s">
        <v>732</v>
      </c>
      <c r="L74" s="134" t="str">
        <f t="shared" si="20"/>
        <v>Yes</v>
      </c>
    </row>
    <row r="75" spans="1:12" x14ac:dyDescent="0.2">
      <c r="A75" s="45" t="s">
        <v>82</v>
      </c>
      <c r="B75" s="136" t="s">
        <v>217</v>
      </c>
      <c r="C75" s="140">
        <v>0</v>
      </c>
      <c r="D75" s="138" t="str">
        <f>IF($B75="N/A","N/A",IF(C75&gt;10,"No",IF(C75&lt;-10,"No","Yes")))</f>
        <v>N/A</v>
      </c>
      <c r="E75" s="140">
        <v>3.3050203000000002E-3</v>
      </c>
      <c r="F75" s="138" t="str">
        <f>IF($B75="N/A","N/A",IF(E75&gt;10,"No",IF(E75&lt;-10,"No","Yes")))</f>
        <v>N/A</v>
      </c>
      <c r="G75" s="140">
        <v>3.5384451999999999E-3</v>
      </c>
      <c r="H75" s="138" t="str">
        <f>IF($B75="N/A","N/A",IF(G75&gt;10,"No",IF(G75&lt;-10,"No","Yes")))</f>
        <v>N/A</v>
      </c>
      <c r="I75" s="132" t="s">
        <v>1743</v>
      </c>
      <c r="J75" s="132">
        <v>7.0629999999999997</v>
      </c>
      <c r="K75" s="133" t="s">
        <v>732</v>
      </c>
      <c r="L75" s="134" t="str">
        <f t="shared" si="20"/>
        <v>Yes</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97.984562607000001</v>
      </c>
      <c r="D77" s="138" t="str">
        <f t="shared" si="34"/>
        <v>N/A</v>
      </c>
      <c r="E77" s="140">
        <v>97.578648231000003</v>
      </c>
      <c r="F77" s="138" t="str">
        <f t="shared" si="35"/>
        <v>N/A</v>
      </c>
      <c r="G77" s="140">
        <v>97.805328815999999</v>
      </c>
      <c r="H77" s="138" t="str">
        <f t="shared" si="36"/>
        <v>N/A</v>
      </c>
      <c r="I77" s="132">
        <v>-0.41399999999999998</v>
      </c>
      <c r="J77" s="132">
        <v>0.23230000000000001</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0.39386435780000001</v>
      </c>
      <c r="F78" s="138" t="str">
        <f t="shared" si="35"/>
        <v>N/A</v>
      </c>
      <c r="G78" s="140">
        <v>0.2378629978</v>
      </c>
      <c r="H78" s="138" t="str">
        <f t="shared" si="36"/>
        <v>N/A</v>
      </c>
      <c r="I78" s="132" t="s">
        <v>1743</v>
      </c>
      <c r="J78" s="132">
        <v>-39.6</v>
      </c>
      <c r="K78" s="133" t="s">
        <v>732</v>
      </c>
      <c r="L78" s="134" t="str">
        <f t="shared" si="37"/>
        <v>No</v>
      </c>
    </row>
    <row r="79" spans="1:12" x14ac:dyDescent="0.2">
      <c r="A79" s="45" t="s">
        <v>202</v>
      </c>
      <c r="B79" s="136" t="s">
        <v>217</v>
      </c>
      <c r="C79" s="140">
        <v>0</v>
      </c>
      <c r="D79" s="138" t="str">
        <f t="shared" si="34"/>
        <v>N/A</v>
      </c>
      <c r="E79" s="140">
        <v>0</v>
      </c>
      <c r="F79" s="138" t="str">
        <f t="shared" si="35"/>
        <v>N/A</v>
      </c>
      <c r="G79" s="140">
        <v>0</v>
      </c>
      <c r="H79" s="138" t="str">
        <f t="shared" si="36"/>
        <v>N/A</v>
      </c>
      <c r="I79" s="132" t="s">
        <v>1743</v>
      </c>
      <c r="J79" s="132" t="s">
        <v>1743</v>
      </c>
      <c r="K79" s="133" t="s">
        <v>732</v>
      </c>
      <c r="L79" s="134" t="str">
        <f t="shared" si="37"/>
        <v>N/A</v>
      </c>
    </row>
    <row r="80" spans="1:12" x14ac:dyDescent="0.2">
      <c r="A80" s="45" t="s">
        <v>203</v>
      </c>
      <c r="B80" s="136" t="s">
        <v>217</v>
      </c>
      <c r="C80" s="140">
        <v>99.700598802000002</v>
      </c>
      <c r="D80" s="138" t="str">
        <f t="shared" si="34"/>
        <v>N/A</v>
      </c>
      <c r="E80" s="140">
        <v>100</v>
      </c>
      <c r="F80" s="138" t="str">
        <f t="shared" si="35"/>
        <v>N/A</v>
      </c>
      <c r="G80" s="140">
        <v>99.267935578000007</v>
      </c>
      <c r="H80" s="138" t="str">
        <f t="shared" si="36"/>
        <v>N/A</v>
      </c>
      <c r="I80" s="132">
        <v>0.30030000000000001</v>
      </c>
      <c r="J80" s="132">
        <v>-0.73199999999999998</v>
      </c>
      <c r="K80" s="133" t="s">
        <v>732</v>
      </c>
      <c r="L80" s="134" t="str">
        <f t="shared" si="37"/>
        <v>Yes</v>
      </c>
    </row>
    <row r="81" spans="1:12" x14ac:dyDescent="0.2">
      <c r="A81" s="45" t="s">
        <v>204</v>
      </c>
      <c r="B81" s="135" t="s">
        <v>217</v>
      </c>
      <c r="C81" s="140">
        <v>0</v>
      </c>
      <c r="D81" s="138" t="str">
        <f t="shared" si="34"/>
        <v>N/A</v>
      </c>
      <c r="E81" s="140">
        <v>0</v>
      </c>
      <c r="F81" s="138" t="str">
        <f t="shared" si="35"/>
        <v>N/A</v>
      </c>
      <c r="G81" s="140">
        <v>0</v>
      </c>
      <c r="H81" s="138" t="str">
        <f t="shared" si="36"/>
        <v>N/A</v>
      </c>
      <c r="I81" s="132" t="s">
        <v>1743</v>
      </c>
      <c r="J81" s="132" t="s">
        <v>1743</v>
      </c>
      <c r="K81" s="135" t="s">
        <v>732</v>
      </c>
      <c r="L81" s="134" t="str">
        <f t="shared" si="37"/>
        <v>N/A</v>
      </c>
    </row>
    <row r="82" spans="1:12" x14ac:dyDescent="0.2">
      <c r="A82" s="45" t="s">
        <v>73</v>
      </c>
      <c r="B82" s="136" t="s">
        <v>217</v>
      </c>
      <c r="C82" s="149">
        <v>582534</v>
      </c>
      <c r="D82" s="138" t="str">
        <f t="shared" si="34"/>
        <v>N/A</v>
      </c>
      <c r="E82" s="149">
        <v>625117</v>
      </c>
      <c r="F82" s="138" t="str">
        <f t="shared" si="35"/>
        <v>N/A</v>
      </c>
      <c r="G82" s="149">
        <v>675733</v>
      </c>
      <c r="H82" s="138" t="str">
        <f t="shared" si="36"/>
        <v>N/A</v>
      </c>
      <c r="I82" s="132">
        <v>7.31</v>
      </c>
      <c r="J82" s="132">
        <v>8.0969999999999995</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5.1499140000000004E-4</v>
      </c>
      <c r="D86" s="138" t="str">
        <f t="shared" si="34"/>
        <v>N/A</v>
      </c>
      <c r="E86" s="150">
        <v>0.74801997070000004</v>
      </c>
      <c r="F86" s="138" t="str">
        <f t="shared" si="35"/>
        <v>N/A</v>
      </c>
      <c r="G86" s="150">
        <v>0.70397627470000002</v>
      </c>
      <c r="H86" s="138" t="str">
        <f t="shared" si="36"/>
        <v>N/A</v>
      </c>
      <c r="I86" s="132">
        <v>145000</v>
      </c>
      <c r="J86" s="132">
        <v>-5.89</v>
      </c>
      <c r="K86" s="133" t="s">
        <v>732</v>
      </c>
      <c r="L86" s="134" t="str">
        <f t="shared" si="20"/>
        <v>Yes</v>
      </c>
    </row>
    <row r="87" spans="1:12" x14ac:dyDescent="0.2">
      <c r="A87" s="45" t="s">
        <v>1259</v>
      </c>
      <c r="B87" s="136" t="s">
        <v>217</v>
      </c>
      <c r="C87" s="150">
        <v>85.810785292999995</v>
      </c>
      <c r="D87" s="138" t="str">
        <f t="shared" si="34"/>
        <v>N/A</v>
      </c>
      <c r="E87" s="150">
        <v>22.732864408000001</v>
      </c>
      <c r="F87" s="138" t="str">
        <f t="shared" si="35"/>
        <v>N/A</v>
      </c>
      <c r="G87" s="150">
        <v>21.775316581999999</v>
      </c>
      <c r="H87" s="138" t="str">
        <f t="shared" si="36"/>
        <v>N/A</v>
      </c>
      <c r="I87" s="132">
        <v>-73.5</v>
      </c>
      <c r="J87" s="132">
        <v>-4.21</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1.8457291763000001</v>
      </c>
      <c r="D94" s="138" t="str">
        <f t="shared" si="34"/>
        <v>N/A</v>
      </c>
      <c r="E94" s="150">
        <v>65.011509845000006</v>
      </c>
      <c r="F94" s="138" t="str">
        <f t="shared" si="35"/>
        <v>N/A</v>
      </c>
      <c r="G94" s="150">
        <v>65.454994798000001</v>
      </c>
      <c r="H94" s="138" t="str">
        <f t="shared" si="36"/>
        <v>N/A</v>
      </c>
      <c r="I94" s="132">
        <v>3422</v>
      </c>
      <c r="J94" s="132">
        <v>0.68220000000000003</v>
      </c>
      <c r="K94" s="133" t="s">
        <v>732</v>
      </c>
      <c r="L94" s="134" t="str">
        <f t="shared" si="20"/>
        <v>Yes</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12.342970539</v>
      </c>
      <c r="D98" s="138" t="str">
        <f t="shared" si="34"/>
        <v>N/A</v>
      </c>
      <c r="E98" s="150">
        <v>11.507605776</v>
      </c>
      <c r="F98" s="138" t="str">
        <f t="shared" si="35"/>
        <v>N/A</v>
      </c>
      <c r="G98" s="150">
        <v>12.065712345</v>
      </c>
      <c r="H98" s="138" t="str">
        <f t="shared" si="36"/>
        <v>N/A</v>
      </c>
      <c r="I98" s="132">
        <v>-6.77</v>
      </c>
      <c r="J98" s="132">
        <v>4.8499999999999996</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123272198</v>
      </c>
      <c r="D100" s="138" t="str">
        <f>IF($B100="N/A","N/A",IF(C100&gt;10,"No",IF(C100&lt;-10,"No","Yes")))</f>
        <v>N/A</v>
      </c>
      <c r="E100" s="137">
        <v>49890867</v>
      </c>
      <c r="F100" s="138" t="str">
        <f>IF($B100="N/A","N/A",IF(E100&gt;10,"No",IF(E100&lt;-10,"No","Yes")))</f>
        <v>N/A</v>
      </c>
      <c r="G100" s="137">
        <v>51010477</v>
      </c>
      <c r="H100" s="138" t="str">
        <f>IF($B100="N/A","N/A",IF(G100&gt;10,"No",IF(G100&lt;-10,"No","Yes")))</f>
        <v>N/A</v>
      </c>
      <c r="I100" s="132">
        <v>-59.5</v>
      </c>
      <c r="J100" s="132">
        <v>2.2440000000000002</v>
      </c>
      <c r="K100" s="133" t="s">
        <v>732</v>
      </c>
      <c r="L100" s="134" t="str">
        <f t="shared" ref="L100:L111" si="38">IF(J100="Div by 0", "N/A", IF(K100="N/A","N/A", IF(J100&gt;VALUE(MID(K100,1,2)), "No", IF(J100&lt;-1*VALUE(MID(K100,1,2)), "No", "Yes"))))</f>
        <v>Yes</v>
      </c>
    </row>
    <row r="101" spans="1:12" x14ac:dyDescent="0.2">
      <c r="A101" s="45" t="s">
        <v>455</v>
      </c>
      <c r="B101" s="136" t="s">
        <v>217</v>
      </c>
      <c r="C101" s="137">
        <v>0</v>
      </c>
      <c r="D101" s="138" t="str">
        <f>IF($B101="N/A","N/A",IF(C101&gt;10,"No",IF(C101&lt;-10,"No","Yes")))</f>
        <v>N/A</v>
      </c>
      <c r="E101" s="137">
        <v>232120</v>
      </c>
      <c r="F101" s="138" t="str">
        <f>IF($B101="N/A","N/A",IF(E101&gt;10,"No",IF(E101&lt;-10,"No","Yes")))</f>
        <v>N/A</v>
      </c>
      <c r="G101" s="137">
        <v>1855359</v>
      </c>
      <c r="H101" s="138" t="str">
        <f>IF($B101="N/A","N/A",IF(G101&gt;10,"No",IF(G101&lt;-10,"No","Yes")))</f>
        <v>N/A</v>
      </c>
      <c r="I101" s="132" t="s">
        <v>1743</v>
      </c>
      <c r="J101" s="132">
        <v>699.3</v>
      </c>
      <c r="K101" s="133" t="s">
        <v>732</v>
      </c>
      <c r="L101" s="134" t="str">
        <f t="shared" si="38"/>
        <v>No</v>
      </c>
    </row>
    <row r="102" spans="1:12" x14ac:dyDescent="0.2">
      <c r="A102" s="45" t="s">
        <v>456</v>
      </c>
      <c r="B102" s="136" t="s">
        <v>217</v>
      </c>
      <c r="C102" s="137">
        <v>122917004</v>
      </c>
      <c r="D102" s="138" t="str">
        <f>IF($B102="N/A","N/A",IF(C102&gt;10,"No",IF(C102&lt;-10,"No","Yes")))</f>
        <v>N/A</v>
      </c>
      <c r="E102" s="137">
        <v>26889928</v>
      </c>
      <c r="F102" s="138" t="str">
        <f>IF($B102="N/A","N/A",IF(E102&gt;10,"No",IF(E102&lt;-10,"No","Yes")))</f>
        <v>N/A</v>
      </c>
      <c r="G102" s="137">
        <v>27429190</v>
      </c>
      <c r="H102" s="138" t="str">
        <f>IF($B102="N/A","N/A",IF(G102&gt;10,"No",IF(G102&lt;-10,"No","Yes")))</f>
        <v>N/A</v>
      </c>
      <c r="I102" s="132">
        <v>-78.099999999999994</v>
      </c>
      <c r="J102" s="132">
        <v>2.0049999999999999</v>
      </c>
      <c r="K102" s="133" t="s">
        <v>732</v>
      </c>
      <c r="L102" s="134" t="str">
        <f t="shared" si="38"/>
        <v>Yes</v>
      </c>
    </row>
    <row r="103" spans="1:12" x14ac:dyDescent="0.2">
      <c r="A103" s="45" t="s">
        <v>457</v>
      </c>
      <c r="B103" s="136" t="s">
        <v>217</v>
      </c>
      <c r="C103" s="137">
        <v>355194</v>
      </c>
      <c r="D103" s="138" t="str">
        <f>IF($B103="N/A","N/A",IF(C103&gt;10,"No",IF(C103&lt;-10,"No","Yes")))</f>
        <v>N/A</v>
      </c>
      <c r="E103" s="137">
        <v>22768819</v>
      </c>
      <c r="F103" s="138" t="str">
        <f>IF($B103="N/A","N/A",IF(E103&gt;10,"No",IF(E103&lt;-10,"No","Yes")))</f>
        <v>N/A</v>
      </c>
      <c r="G103" s="137">
        <v>21725928</v>
      </c>
      <c r="H103" s="138" t="str">
        <f>IF($B103="N/A","N/A",IF(G103&gt;10,"No",IF(G103&lt;-10,"No","Yes")))</f>
        <v>N/A</v>
      </c>
      <c r="I103" s="132">
        <v>6310</v>
      </c>
      <c r="J103" s="132">
        <v>-4.58</v>
      </c>
      <c r="K103" s="133" t="s">
        <v>732</v>
      </c>
      <c r="L103" s="134" t="str">
        <f t="shared" si="38"/>
        <v>Yes</v>
      </c>
    </row>
    <row r="104" spans="1:12" x14ac:dyDescent="0.2">
      <c r="A104" s="45" t="s">
        <v>108</v>
      </c>
      <c r="B104" s="154" t="s">
        <v>299</v>
      </c>
      <c r="C104" s="150">
        <v>1.795642578</v>
      </c>
      <c r="D104" s="138" t="str">
        <f>IF($B104="N/A","N/A",IF(C104&gt;2,"No",IF(C104&lt;0.9,"No","Yes")))</f>
        <v>Yes</v>
      </c>
      <c r="E104" s="150">
        <v>1.6759228846000001</v>
      </c>
      <c r="F104" s="138" t="str">
        <f>IF($B104="N/A","N/A",IF(E104&gt;2,"No",IF(E104&lt;0.9,"No","Yes")))</f>
        <v>Yes</v>
      </c>
      <c r="G104" s="150">
        <v>1.6534801798000001</v>
      </c>
      <c r="H104" s="138" t="str">
        <f>IF($B104="N/A","N/A",IF(G104&gt;2,"No",IF(G104&lt;0.9,"No","Yes")))</f>
        <v>Yes</v>
      </c>
      <c r="I104" s="132">
        <v>-6.67</v>
      </c>
      <c r="J104" s="132">
        <v>-1.34</v>
      </c>
      <c r="K104" s="133" t="s">
        <v>732</v>
      </c>
      <c r="L104" s="134" t="str">
        <f t="shared" si="38"/>
        <v>Yes</v>
      </c>
    </row>
    <row r="105" spans="1:12" x14ac:dyDescent="0.2">
      <c r="A105" s="45" t="s">
        <v>458</v>
      </c>
      <c r="B105" s="154" t="s">
        <v>299</v>
      </c>
      <c r="C105" s="150">
        <v>0</v>
      </c>
      <c r="D105" s="138" t="str">
        <f>IF($B105="N/A","N/A",IF(C105&gt;2,"No",IF(C105&lt;0.9,"No","Yes")))</f>
        <v>No</v>
      </c>
      <c r="E105" s="150">
        <v>0.25460122699999999</v>
      </c>
      <c r="F105" s="138" t="str">
        <f>IF($B105="N/A","N/A",IF(E105&gt;2,"No",IF(E105&lt;0.9,"No","Yes")))</f>
        <v>No</v>
      </c>
      <c r="G105" s="150">
        <v>1.0030120482</v>
      </c>
      <c r="H105" s="138" t="str">
        <f>IF($B105="N/A","N/A",IF(G105&gt;2,"No",IF(G105&lt;0.9,"No","Yes")))</f>
        <v>Yes</v>
      </c>
      <c r="I105" s="132" t="s">
        <v>1743</v>
      </c>
      <c r="J105" s="132">
        <v>294</v>
      </c>
      <c r="K105" s="133" t="s">
        <v>732</v>
      </c>
      <c r="L105" s="134" t="str">
        <f t="shared" si="38"/>
        <v>No</v>
      </c>
    </row>
    <row r="106" spans="1:12" x14ac:dyDescent="0.2">
      <c r="A106" s="45" t="s">
        <v>459</v>
      </c>
      <c r="B106" s="154" t="s">
        <v>299</v>
      </c>
      <c r="C106" s="150">
        <v>1.7746104903</v>
      </c>
      <c r="D106" s="138" t="str">
        <f>IF($B106="N/A","N/A",IF(C106&gt;2,"No",IF(C106&lt;0.9,"No","Yes")))</f>
        <v>Yes</v>
      </c>
      <c r="E106" s="150">
        <v>1.0086871452999999</v>
      </c>
      <c r="F106" s="138" t="str">
        <f>IF($B106="N/A","N/A",IF(E106&gt;2,"No",IF(E106&lt;0.9,"No","Yes")))</f>
        <v>Yes</v>
      </c>
      <c r="G106" s="150">
        <v>1.0067550297000001</v>
      </c>
      <c r="H106" s="138" t="str">
        <f>IF($B106="N/A","N/A",IF(G106&gt;2,"No",IF(G106&lt;0.9,"No","Yes")))</f>
        <v>Yes</v>
      </c>
      <c r="I106" s="132">
        <v>-43.2</v>
      </c>
      <c r="J106" s="132">
        <v>-0.192</v>
      </c>
      <c r="K106" s="133" t="s">
        <v>732</v>
      </c>
      <c r="L106" s="134" t="str">
        <f t="shared" si="38"/>
        <v>Yes</v>
      </c>
    </row>
    <row r="107" spans="1:12" x14ac:dyDescent="0.2">
      <c r="A107" s="45" t="s">
        <v>460</v>
      </c>
      <c r="B107" s="154" t="s">
        <v>299</v>
      </c>
      <c r="C107" s="150">
        <v>0.99991521829999996</v>
      </c>
      <c r="D107" s="138" t="str">
        <f>IF($B107="N/A","N/A",IF(C107&gt;2,"No",IF(C107&lt;0.9,"No","Yes")))</f>
        <v>Yes</v>
      </c>
      <c r="E107" s="150">
        <v>0.90127668019999996</v>
      </c>
      <c r="F107" s="138" t="str">
        <f>IF($B107="N/A","N/A",IF(E107&gt;2,"No",IF(E107&lt;0.9,"No","Yes")))</f>
        <v>Yes</v>
      </c>
      <c r="G107" s="150">
        <v>0.87497332459999999</v>
      </c>
      <c r="H107" s="138" t="str">
        <f>IF($B107="N/A","N/A",IF(G107&gt;2,"No",IF(G107&lt;0.9,"No","Yes")))</f>
        <v>No</v>
      </c>
      <c r="I107" s="132">
        <v>-9.86</v>
      </c>
      <c r="J107" s="132">
        <v>-2.92</v>
      </c>
      <c r="K107" s="133" t="s">
        <v>732</v>
      </c>
      <c r="L107" s="134" t="str">
        <f t="shared" si="38"/>
        <v>Yes</v>
      </c>
    </row>
    <row r="108" spans="1:12" x14ac:dyDescent="0.2">
      <c r="A108" s="45" t="s">
        <v>1272</v>
      </c>
      <c r="B108" s="136" t="s">
        <v>217</v>
      </c>
      <c r="C108" s="137">
        <v>19.999292322999999</v>
      </c>
      <c r="D108" s="138" t="str">
        <f>IF($B108="N/A","N/A",IF(C108&gt;10,"No",IF(C108&lt;-10,"No","Yes")))</f>
        <v>N/A</v>
      </c>
      <c r="E108" s="137">
        <v>7.5135976586000002</v>
      </c>
      <c r="F108" s="138" t="str">
        <f>IF($B108="N/A","N/A",IF(E108&gt;10,"No",IF(E108&lt;-10,"No","Yes")))</f>
        <v>N/A</v>
      </c>
      <c r="G108" s="137">
        <v>7.1335542415999997</v>
      </c>
      <c r="H108" s="138" t="str">
        <f>IF($B108="N/A","N/A",IF(G108&gt;10,"No",IF(G108&lt;-10,"No","Yes")))</f>
        <v>N/A</v>
      </c>
      <c r="I108" s="132">
        <v>-62.4</v>
      </c>
      <c r="J108" s="132">
        <v>-5.0599999999999996</v>
      </c>
      <c r="K108" s="133" t="s">
        <v>732</v>
      </c>
      <c r="L108" s="134" t="str">
        <f t="shared" si="38"/>
        <v>Yes</v>
      </c>
    </row>
    <row r="109" spans="1:12" x14ac:dyDescent="0.2">
      <c r="A109" s="45" t="s">
        <v>1273</v>
      </c>
      <c r="B109" s="136" t="s">
        <v>217</v>
      </c>
      <c r="C109" s="137">
        <v>0</v>
      </c>
      <c r="D109" s="138" t="str">
        <f>IF($B109="N/A","N/A",IF(C109&gt;10,"No",IF(C109&lt;-10,"No","Yes")))</f>
        <v>N/A</v>
      </c>
      <c r="E109" s="137">
        <v>712.02453988000002</v>
      </c>
      <c r="F109" s="138" t="str">
        <f>IF($B109="N/A","N/A",IF(E109&gt;10,"No",IF(E109&lt;-10,"No","Yes")))</f>
        <v>N/A</v>
      </c>
      <c r="G109" s="137">
        <v>2794.2153613999999</v>
      </c>
      <c r="H109" s="138" t="str">
        <f>IF($B109="N/A","N/A",IF(G109&gt;10,"No",IF(G109&lt;-10,"No","Yes")))</f>
        <v>N/A</v>
      </c>
      <c r="I109" s="132" t="s">
        <v>1743</v>
      </c>
      <c r="J109" s="132">
        <v>292.39999999999998</v>
      </c>
      <c r="K109" s="133" t="s">
        <v>732</v>
      </c>
      <c r="L109" s="134" t="str">
        <f t="shared" si="38"/>
        <v>No</v>
      </c>
    </row>
    <row r="110" spans="1:12" x14ac:dyDescent="0.2">
      <c r="A110" s="45" t="s">
        <v>1274</v>
      </c>
      <c r="B110" s="136" t="s">
        <v>217</v>
      </c>
      <c r="C110" s="137">
        <v>19.941841476</v>
      </c>
      <c r="D110" s="138" t="str">
        <f>IF($B110="N/A","N/A",IF(C110&gt;10,"No",IF(C110&lt;-10,"No","Yes")))</f>
        <v>N/A</v>
      </c>
      <c r="E110" s="137">
        <v>4.0854299261999998</v>
      </c>
      <c r="F110" s="138" t="str">
        <f>IF($B110="N/A","N/A",IF(E110&gt;10,"No",IF(E110&lt;-10,"No","Yes")))</f>
        <v>N/A</v>
      </c>
      <c r="G110" s="137">
        <v>3.86719385</v>
      </c>
      <c r="H110" s="138" t="str">
        <f>IF($B110="N/A","N/A",IF(G110&gt;10,"No",IF(G110&lt;-10,"No","Yes")))</f>
        <v>N/A</v>
      </c>
      <c r="I110" s="132">
        <v>-79.5</v>
      </c>
      <c r="J110" s="132">
        <v>-5.34</v>
      </c>
      <c r="K110" s="133" t="s">
        <v>732</v>
      </c>
      <c r="L110" s="134" t="str">
        <f t="shared" si="38"/>
        <v>Yes</v>
      </c>
    </row>
    <row r="111" spans="1:12" x14ac:dyDescent="0.2">
      <c r="A111" s="45" t="s">
        <v>1275</v>
      </c>
      <c r="B111" s="136" t="s">
        <v>217</v>
      </c>
      <c r="C111" s="137">
        <v>2.7376315080000002</v>
      </c>
      <c r="D111" s="138" t="str">
        <f>IF($B111="N/A","N/A",IF(C111&gt;10,"No",IF(C111&lt;-10,"No","Yes")))</f>
        <v>N/A</v>
      </c>
      <c r="E111" s="137">
        <v>4.5713093996999996</v>
      </c>
      <c r="F111" s="138" t="str">
        <f>IF($B111="N/A","N/A",IF(E111&gt;10,"No",IF(E111&lt;-10,"No","Yes")))</f>
        <v>N/A</v>
      </c>
      <c r="G111" s="137">
        <v>4.0598814883000003</v>
      </c>
      <c r="H111" s="138" t="str">
        <f>IF($B111="N/A","N/A",IF(G111&gt;10,"No",IF(G111&lt;-10,"No","Yes")))</f>
        <v>N/A</v>
      </c>
      <c r="I111" s="132">
        <v>66.98</v>
      </c>
      <c r="J111" s="132">
        <v>-11.2</v>
      </c>
      <c r="K111" s="133" t="s">
        <v>732</v>
      </c>
      <c r="L111" s="134" t="str">
        <f t="shared" si="38"/>
        <v>Yes</v>
      </c>
    </row>
    <row r="112" spans="1:12" x14ac:dyDescent="0.2">
      <c r="A112" s="45" t="s">
        <v>329</v>
      </c>
      <c r="B112" s="135" t="s">
        <v>300</v>
      </c>
      <c r="C112" s="150">
        <v>99.998863589999999</v>
      </c>
      <c r="D112" s="138" t="str">
        <f>IF(OR($B112="N/A",$C112="N/A"),"N/A",IF(C112&gt;98,"Yes","No"))</f>
        <v>Yes</v>
      </c>
      <c r="E112" s="150">
        <v>99.488390769999995</v>
      </c>
      <c r="F112" s="138" t="str">
        <f>IF(OR($B112="N/A",$E112="N/A"),"N/A",IF(E112&gt;98,"Yes","No"))</f>
        <v>Yes</v>
      </c>
      <c r="G112" s="150">
        <v>99.599296741000003</v>
      </c>
      <c r="H112" s="138" t="str">
        <f t="shared" ref="H112:H115" si="39">IF($B112="N/A","N/A",IF(G112&gt;98,"Yes","No"))</f>
        <v>Yes</v>
      </c>
      <c r="I112" s="132">
        <v>-0.51</v>
      </c>
      <c r="J112" s="132">
        <v>0.1115</v>
      </c>
      <c r="K112" s="133" t="s">
        <v>732</v>
      </c>
      <c r="L112" s="134" t="str">
        <f>IF(J112="Div by 0", "N/A", IF(OR(J112="N/A",K112="N/A"),"N/A", IF(J112&gt;VALUE(MID(K112,1,2)), "No", IF(J112&lt;-1*VALUE(MID(K112,1,2)), "No", "Yes"))))</f>
        <v>Yes</v>
      </c>
    </row>
    <row r="113" spans="1:12" x14ac:dyDescent="0.2">
      <c r="A113" s="45" t="s">
        <v>461</v>
      </c>
      <c r="B113" s="135" t="s">
        <v>300</v>
      </c>
      <c r="C113" s="150">
        <v>0</v>
      </c>
      <c r="D113" s="138" t="str">
        <f t="shared" ref="D113:D115" si="40">IF(OR($B113="N/A",$C113="N/A"),"N/A",IF(C113&gt;98,"Yes","No"))</f>
        <v>No</v>
      </c>
      <c r="E113" s="150">
        <v>84.615384614999996</v>
      </c>
      <c r="F113" s="138" t="str">
        <f t="shared" ref="F113:F115" si="41">IF(OR($B113="N/A",$E113="N/A"),"N/A",IF(E113&gt;98,"Yes","No"))</f>
        <v>No</v>
      </c>
      <c r="G113" s="150">
        <v>100</v>
      </c>
      <c r="H113" s="138" t="str">
        <f t="shared" si="39"/>
        <v>Yes</v>
      </c>
      <c r="I113" s="132" t="s">
        <v>1743</v>
      </c>
      <c r="J113" s="132">
        <v>18.18</v>
      </c>
      <c r="K113" s="133" t="s">
        <v>732</v>
      </c>
      <c r="L113" s="134" t="str">
        <f t="shared" ref="L113:L115" si="42">IF(J113="Div by 0", "N/A", IF(OR(J113="N/A",K113="N/A"),"N/A", IF(J113&gt;VALUE(MID(K113,1,2)), "No", IF(J113&lt;-1*VALUE(MID(K113,1,2)), "No", "Yes"))))</f>
        <v>Yes</v>
      </c>
    </row>
    <row r="114" spans="1:12" x14ac:dyDescent="0.2">
      <c r="A114" s="45" t="s">
        <v>462</v>
      </c>
      <c r="B114" s="135" t="s">
        <v>300</v>
      </c>
      <c r="C114" s="150">
        <v>99.998863585999999</v>
      </c>
      <c r="D114" s="138" t="str">
        <f t="shared" si="40"/>
        <v>Yes</v>
      </c>
      <c r="E114" s="150">
        <v>99.953782997999994</v>
      </c>
      <c r="F114" s="138" t="str">
        <f t="shared" si="41"/>
        <v>Yes</v>
      </c>
      <c r="G114" s="150">
        <v>99.947242584999998</v>
      </c>
      <c r="H114" s="138" t="str">
        <f t="shared" si="39"/>
        <v>Yes</v>
      </c>
      <c r="I114" s="132">
        <v>-4.4999999999999998E-2</v>
      </c>
      <c r="J114" s="132">
        <v>-7.0000000000000001E-3</v>
      </c>
      <c r="K114" s="133" t="s">
        <v>732</v>
      </c>
      <c r="L114" s="134" t="str">
        <f t="shared" si="42"/>
        <v>Yes</v>
      </c>
    </row>
    <row r="115" spans="1:12" x14ac:dyDescent="0.2">
      <c r="A115" s="45" t="s">
        <v>463</v>
      </c>
      <c r="B115" s="135" t="s">
        <v>300</v>
      </c>
      <c r="C115" s="150">
        <v>99.969903087999995</v>
      </c>
      <c r="D115" s="138" t="str">
        <f t="shared" si="40"/>
        <v>Yes</v>
      </c>
      <c r="E115" s="150">
        <v>91.597112826</v>
      </c>
      <c r="F115" s="138" t="str">
        <f t="shared" si="41"/>
        <v>No</v>
      </c>
      <c r="G115" s="150">
        <v>90.416931368999997</v>
      </c>
      <c r="H115" s="138" t="str">
        <f t="shared" si="39"/>
        <v>No</v>
      </c>
      <c r="I115" s="132">
        <v>-8.3800000000000008</v>
      </c>
      <c r="J115" s="132">
        <v>-1.29</v>
      </c>
      <c r="K115" s="133" t="s">
        <v>732</v>
      </c>
      <c r="L115" s="134" t="str">
        <f t="shared" si="42"/>
        <v>Yes</v>
      </c>
    </row>
    <row r="116" spans="1:12" x14ac:dyDescent="0.2">
      <c r="A116" s="3" t="s">
        <v>464</v>
      </c>
      <c r="B116" s="135" t="s">
        <v>217</v>
      </c>
      <c r="C116" s="155">
        <v>703971</v>
      </c>
      <c r="D116" s="138" t="str">
        <f>IF($B116="N/A","N/A",IF(C116&gt;10,"No",IF(C116&lt;-10,"No","Yes")))</f>
        <v>N/A</v>
      </c>
      <c r="E116" s="155">
        <v>735690</v>
      </c>
      <c r="F116" s="138" t="str">
        <f>IF($B116="N/A","N/A",IF(E116&gt;10,"No",IF(E116&lt;-10,"No","Yes")))</f>
        <v>N/A</v>
      </c>
      <c r="G116" s="155">
        <v>773408</v>
      </c>
      <c r="H116" s="138" t="str">
        <f>IF($B116="N/A","N/A",IF(G116&gt;10,"No",IF(G116&lt;-10,"No","Yes")))</f>
        <v>N/A</v>
      </c>
      <c r="I116" s="132">
        <v>4.5060000000000002</v>
      </c>
      <c r="J116" s="132">
        <v>5.1269999999999998</v>
      </c>
      <c r="K116" s="135" t="s">
        <v>732</v>
      </c>
      <c r="L116" s="134" t="str">
        <f>IF(J116="Div by 0", "N/A", IF(OR(J116="N/A",K116="N/A"),"N/A", IF(J116&gt;VALUE(MID(K116,1,2)), "No", IF(J116&lt;-1*VALUE(MID(K116,1,2)), "No", "Yes"))))</f>
        <v>Yes</v>
      </c>
    </row>
    <row r="117" spans="1:12" x14ac:dyDescent="0.2">
      <c r="A117" s="3" t="s">
        <v>215</v>
      </c>
      <c r="B117" s="135" t="s">
        <v>217</v>
      </c>
      <c r="C117" s="150">
        <v>37.556376612000001</v>
      </c>
      <c r="D117" s="138" t="str">
        <f>IF($B117="N/A","N/A",IF(C117&gt;10,"No",IF(C117&lt;-10,"No","Yes")))</f>
        <v>N/A</v>
      </c>
      <c r="E117" s="150">
        <v>39.848305672000002</v>
      </c>
      <c r="F117" s="138" t="str">
        <f>IF($B117="N/A","N/A",IF(E117&gt;10,"No",IF(E117&lt;-10,"No","Yes")))</f>
        <v>N/A</v>
      </c>
      <c r="G117" s="150">
        <v>9.8266373999999993E-3</v>
      </c>
      <c r="H117" s="138" t="str">
        <f>IF($B117="N/A","N/A",IF(G117&gt;10,"No",IF(G117&lt;-10,"No","Yes")))</f>
        <v>N/A</v>
      </c>
      <c r="I117" s="132">
        <v>6.1029999999999998</v>
      </c>
      <c r="J117" s="132">
        <v>-100</v>
      </c>
      <c r="K117" s="135" t="s">
        <v>732</v>
      </c>
      <c r="L117" s="134" t="str">
        <f>IF(J117="Div by 0", "N/A", IF(OR(J117="N/A",K117="N/A"),"N/A", IF(J117&gt;VALUE(MID(K117,1,2)), "No", IF(J117&lt;-1*VALUE(MID(K117,1,2)), "No", "Yes"))))</f>
        <v>No</v>
      </c>
    </row>
    <row r="118" spans="1:12" x14ac:dyDescent="0.2">
      <c r="A118" s="4" t="s">
        <v>1630</v>
      </c>
      <c r="B118" s="135" t="s">
        <v>217</v>
      </c>
      <c r="C118" s="131">
        <v>123198530</v>
      </c>
      <c r="D118" s="130" t="str">
        <f>IF($B118="N/A","N/A",IF(C118&gt;10,"No",IF(C118&lt;-10,"No","Yes")))</f>
        <v>N/A</v>
      </c>
      <c r="E118" s="131">
        <v>48967642</v>
      </c>
      <c r="F118" s="130" t="str">
        <f>IF($B118="N/A","N/A",IF(E118&gt;10,"No",IF(E118&lt;-10,"No","Yes")))</f>
        <v>N/A</v>
      </c>
      <c r="G118" s="131">
        <v>49148854</v>
      </c>
      <c r="H118" s="130" t="str">
        <f>IF($B118="N/A","N/A",IF(G118&gt;10,"No",IF(G118&lt;-10,"No","Yes")))</f>
        <v>N/A</v>
      </c>
      <c r="I118" s="139">
        <v>-60.3</v>
      </c>
      <c r="J118" s="139">
        <v>0.37009999999999998</v>
      </c>
      <c r="K118" s="135" t="s">
        <v>732</v>
      </c>
      <c r="L118" s="134" t="str">
        <f>IF(J118="Div by 0", "N/A", IF(K118="N/A","N/A", IF(J118&gt;VALUE(MID(K118,1,2)), "No", IF(J118&lt;-1*VALUE(MID(K118,1,2)), "No", "Yes"))))</f>
        <v>Yes</v>
      </c>
    </row>
    <row r="119" spans="1:12" x14ac:dyDescent="0.2">
      <c r="A119" s="4" t="s">
        <v>1631</v>
      </c>
      <c r="B119" s="135" t="s">
        <v>217</v>
      </c>
      <c r="C119" s="131">
        <v>2931569519</v>
      </c>
      <c r="D119" s="130" t="str">
        <f>IF($B119="N/A","N/A",IF(C119&gt;10,"No",IF(C119&lt;-10,"No","Yes")))</f>
        <v>N/A</v>
      </c>
      <c r="E119" s="131">
        <v>3097789025</v>
      </c>
      <c r="F119" s="130" t="str">
        <f>IF($B119="N/A","N/A",IF(E119&gt;10,"No",IF(E119&lt;-10,"No","Yes")))</f>
        <v>N/A</v>
      </c>
      <c r="G119" s="131">
        <v>2963957506</v>
      </c>
      <c r="H119" s="130" t="str">
        <f>IF($B119="N/A","N/A",IF(G119&gt;10,"No",IF(G119&lt;-10,"No","Yes")))</f>
        <v>N/A</v>
      </c>
      <c r="I119" s="139">
        <v>5.67</v>
      </c>
      <c r="J119" s="139">
        <v>-4.32</v>
      </c>
      <c r="K119" s="135" t="s">
        <v>732</v>
      </c>
      <c r="L119" s="134" t="str">
        <f>IF(J119="Div by 0", "N/A", IF(K119="N/A","N/A", IF(J119&gt;VALUE(MID(K119,1,2)), "No", IF(J119&lt;-1*VALUE(MID(K119,1,2)), "No", "Yes"))))</f>
        <v>Yes</v>
      </c>
    </row>
    <row r="120" spans="1:12" x14ac:dyDescent="0.2">
      <c r="A120" s="4" t="s">
        <v>1632</v>
      </c>
      <c r="B120" s="135" t="s">
        <v>217</v>
      </c>
      <c r="C120" s="152">
        <v>703960</v>
      </c>
      <c r="D120" s="130" t="str">
        <f>IF($B120="N/A","N/A",IF(C120&gt;10,"No",IF(C120&lt;-10,"No","Yes")))</f>
        <v>N/A</v>
      </c>
      <c r="E120" s="152">
        <v>735638</v>
      </c>
      <c r="F120" s="130" t="str">
        <f>IF($B120="N/A","N/A",IF(E120&gt;10,"No",IF(E120&lt;-10,"No","Yes")))</f>
        <v>N/A</v>
      </c>
      <c r="G120" s="152">
        <v>773333</v>
      </c>
      <c r="H120" s="130" t="str">
        <f>IF($B120="N/A","N/A",IF(G120&gt;10,"No",IF(G120&lt;-10,"No","Yes")))</f>
        <v>N/A</v>
      </c>
      <c r="I120" s="139">
        <v>4.5</v>
      </c>
      <c r="J120" s="139">
        <v>5.1239999999999997</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53227</v>
      </c>
      <c r="F121" s="134" t="str">
        <f t="shared" si="43"/>
        <v>N/A</v>
      </c>
      <c r="G121" s="152">
        <v>49231</v>
      </c>
      <c r="H121" s="134" t="str">
        <f t="shared" si="43"/>
        <v>N/A</v>
      </c>
      <c r="I121" s="139" t="s">
        <v>217</v>
      </c>
      <c r="J121" s="139">
        <v>-7.51</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104588</v>
      </c>
      <c r="F122" s="134" t="str">
        <f t="shared" si="43"/>
        <v>N/A</v>
      </c>
      <c r="G122" s="152">
        <v>108174</v>
      </c>
      <c r="H122" s="134" t="str">
        <f t="shared" si="43"/>
        <v>N/A</v>
      </c>
      <c r="I122" s="139" t="s">
        <v>217</v>
      </c>
      <c r="J122" s="139">
        <v>3.4289999999999998</v>
      </c>
      <c r="K122" s="141" t="s">
        <v>732</v>
      </c>
      <c r="L122" s="134" t="str">
        <f t="shared" si="44"/>
        <v>Yes</v>
      </c>
    </row>
    <row r="123" spans="1:12" x14ac:dyDescent="0.2">
      <c r="A123" s="4" t="s">
        <v>1635</v>
      </c>
      <c r="B123" s="141" t="s">
        <v>217</v>
      </c>
      <c r="C123" s="152" t="s">
        <v>217</v>
      </c>
      <c r="D123" s="134" t="str">
        <f t="shared" si="43"/>
        <v>N/A</v>
      </c>
      <c r="E123" s="152">
        <v>499130</v>
      </c>
      <c r="F123" s="134" t="str">
        <f t="shared" si="43"/>
        <v>N/A</v>
      </c>
      <c r="G123" s="152">
        <v>530879</v>
      </c>
      <c r="H123" s="134" t="str">
        <f t="shared" si="43"/>
        <v>N/A</v>
      </c>
      <c r="I123" s="139" t="s">
        <v>217</v>
      </c>
      <c r="J123" s="139">
        <v>6.3609999999999998</v>
      </c>
      <c r="K123" s="141" t="s">
        <v>732</v>
      </c>
      <c r="L123" s="134" t="str">
        <f t="shared" si="44"/>
        <v>Yes</v>
      </c>
    </row>
    <row r="124" spans="1:12" x14ac:dyDescent="0.2">
      <c r="A124" s="4" t="s">
        <v>1636</v>
      </c>
      <c r="B124" s="141" t="s">
        <v>217</v>
      </c>
      <c r="C124" s="152" t="s">
        <v>217</v>
      </c>
      <c r="D124" s="134" t="str">
        <f t="shared" si="43"/>
        <v>N/A</v>
      </c>
      <c r="E124" s="152">
        <v>78693</v>
      </c>
      <c r="F124" s="134" t="str">
        <f t="shared" si="43"/>
        <v>N/A</v>
      </c>
      <c r="G124" s="152">
        <v>85049</v>
      </c>
      <c r="H124" s="134" t="str">
        <f t="shared" si="43"/>
        <v>N/A</v>
      </c>
      <c r="I124" s="139" t="s">
        <v>217</v>
      </c>
      <c r="J124" s="139">
        <v>8.077</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92.126624923999998</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89.597248257000004</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90.187087306999999</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96.701385094000003</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73.606819853999994</v>
      </c>
      <c r="H129" s="134" t="str">
        <f t="shared" si="43"/>
        <v>N/A</v>
      </c>
      <c r="I129" s="132" t="s">
        <v>217</v>
      </c>
      <c r="J129" s="132" t="s">
        <v>217</v>
      </c>
      <c r="K129" s="141" t="s">
        <v>732</v>
      </c>
      <c r="L129" s="134" t="str">
        <f t="shared" si="45"/>
        <v>N/A</v>
      </c>
    </row>
    <row r="130" spans="1:12" ht="25.5" x14ac:dyDescent="0.2">
      <c r="A130" s="2" t="s">
        <v>1642</v>
      </c>
      <c r="B130" s="141" t="s">
        <v>217</v>
      </c>
      <c r="C130" s="156">
        <v>37.556963463999999</v>
      </c>
      <c r="D130" s="134" t="str">
        <f t="shared" si="43"/>
        <v>N/A</v>
      </c>
      <c r="E130" s="156">
        <v>39.851122427</v>
      </c>
      <c r="F130" s="134" t="str">
        <f t="shared" si="43"/>
        <v>N/A</v>
      </c>
      <c r="G130" s="156">
        <v>9.8275904000000008E-3</v>
      </c>
      <c r="H130" s="134" t="str">
        <f t="shared" si="43"/>
        <v>N/A</v>
      </c>
      <c r="I130" s="132">
        <v>6.1079999999999997</v>
      </c>
      <c r="J130" s="132">
        <v>-100</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0.65943975799999999</v>
      </c>
      <c r="F131" s="134" t="str">
        <f t="shared" si="43"/>
        <v>N/A</v>
      </c>
      <c r="G131" s="156">
        <v>0</v>
      </c>
      <c r="H131" s="134" t="str">
        <f t="shared" si="43"/>
        <v>N/A</v>
      </c>
      <c r="I131" s="132" t="s">
        <v>217</v>
      </c>
      <c r="J131" s="132">
        <v>-100</v>
      </c>
      <c r="K131" s="141" t="s">
        <v>732</v>
      </c>
      <c r="L131" s="134" t="str">
        <f t="shared" si="44"/>
        <v>No</v>
      </c>
    </row>
    <row r="132" spans="1:12" ht="25.5" x14ac:dyDescent="0.2">
      <c r="A132" s="2" t="s">
        <v>496</v>
      </c>
      <c r="B132" s="141" t="s">
        <v>217</v>
      </c>
      <c r="C132" s="156" t="s">
        <v>217</v>
      </c>
      <c r="D132" s="134" t="str">
        <f t="shared" si="43"/>
        <v>N/A</v>
      </c>
      <c r="E132" s="156">
        <v>32.086855088999997</v>
      </c>
      <c r="F132" s="134" t="str">
        <f t="shared" si="43"/>
        <v>N/A</v>
      </c>
      <c r="G132" s="156">
        <v>4.4372954700000002E-2</v>
      </c>
      <c r="H132" s="134" t="str">
        <f t="shared" si="43"/>
        <v>N/A</v>
      </c>
      <c r="I132" s="132" t="s">
        <v>217</v>
      </c>
      <c r="J132" s="132">
        <v>-99.9</v>
      </c>
      <c r="K132" s="141" t="s">
        <v>732</v>
      </c>
      <c r="L132" s="134" t="str">
        <f t="shared" si="44"/>
        <v>No</v>
      </c>
    </row>
    <row r="133" spans="1:12" ht="25.5" x14ac:dyDescent="0.2">
      <c r="A133" s="2" t="s">
        <v>497</v>
      </c>
      <c r="B133" s="141" t="s">
        <v>217</v>
      </c>
      <c r="C133" s="156" t="s">
        <v>217</v>
      </c>
      <c r="D133" s="134" t="str">
        <f t="shared" si="43"/>
        <v>N/A</v>
      </c>
      <c r="E133" s="156">
        <v>46.920441568000001</v>
      </c>
      <c r="F133" s="134" t="str">
        <f t="shared" si="43"/>
        <v>N/A</v>
      </c>
      <c r="G133" s="156">
        <v>1.8836683999999999E-3</v>
      </c>
      <c r="H133" s="134" t="str">
        <f t="shared" si="43"/>
        <v>N/A</v>
      </c>
      <c r="I133" s="132" t="s">
        <v>217</v>
      </c>
      <c r="J133" s="132">
        <v>-100</v>
      </c>
      <c r="K133" s="141" t="s">
        <v>732</v>
      </c>
      <c r="L133" s="134" t="str">
        <f t="shared" si="44"/>
        <v>No</v>
      </c>
    </row>
    <row r="134" spans="1:12" ht="25.5" x14ac:dyDescent="0.2">
      <c r="A134" s="2" t="s">
        <v>498</v>
      </c>
      <c r="B134" s="141" t="s">
        <v>217</v>
      </c>
      <c r="C134" s="156" t="s">
        <v>217</v>
      </c>
      <c r="D134" s="134" t="str">
        <f t="shared" si="43"/>
        <v>N/A</v>
      </c>
      <c r="E134" s="156">
        <v>31.840189088999999</v>
      </c>
      <c r="F134" s="134" t="str">
        <f t="shared" si="43"/>
        <v>N/A</v>
      </c>
      <c r="G134" s="156">
        <v>2.1164269999999999E-2</v>
      </c>
      <c r="H134" s="134" t="str">
        <f t="shared" si="43"/>
        <v>N/A</v>
      </c>
      <c r="I134" s="132" t="s">
        <v>217</v>
      </c>
      <c r="J134" s="132">
        <v>-99.9</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3.26247421E-2</v>
      </c>
      <c r="F135" s="138" t="str">
        <f t="shared" ref="F135:F141" si="47">IF($B135="N/A","N/A",IF(E135&gt;10,"No",IF(E135&lt;-10,"No","Yes")))</f>
        <v>N/A</v>
      </c>
      <c r="G135" s="156">
        <v>0</v>
      </c>
      <c r="H135" s="138" t="str">
        <f t="shared" ref="H135:H141" si="48">IF($B135="N/A","N/A",IF(G135&gt;10,"No",IF(G135&lt;-10,"No","Yes")))</f>
        <v>N/A</v>
      </c>
      <c r="I135" s="132" t="s">
        <v>217</v>
      </c>
      <c r="J135" s="132">
        <v>-100</v>
      </c>
      <c r="K135" s="141" t="s">
        <v>732</v>
      </c>
      <c r="L135" s="134" t="str">
        <f t="shared" si="44"/>
        <v>No</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9.8275904000000008E-3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0</v>
      </c>
      <c r="F138" s="138" t="str">
        <f t="shared" si="47"/>
        <v>N/A</v>
      </c>
      <c r="G138" s="156">
        <v>0</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v>
      </c>
      <c r="F140" s="138" t="str">
        <f t="shared" si="47"/>
        <v>N/A</v>
      </c>
      <c r="G140" s="156">
        <v>0</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48.760395738</v>
      </c>
      <c r="F142" s="134" t="str">
        <f t="shared" ref="F142" si="50">IF($B142="N/A","N/A",IF(E142&lt;0,"No","Yes"))</f>
        <v>N/A</v>
      </c>
      <c r="G142" s="156">
        <v>0</v>
      </c>
      <c r="H142" s="134" t="str">
        <f t="shared" ref="H142" si="51">IF($B142="N/A","N/A",IF(G142&lt;0,"No","Yes"))</f>
        <v>N/A</v>
      </c>
      <c r="I142" s="132" t="s">
        <v>217</v>
      </c>
      <c r="J142" s="132">
        <v>-100</v>
      </c>
      <c r="K142" s="141" t="s">
        <v>732</v>
      </c>
      <c r="L142" s="134" t="str">
        <f t="shared" si="44"/>
        <v>No</v>
      </c>
    </row>
    <row r="143" spans="1:12" x14ac:dyDescent="0.2">
      <c r="A143" s="3" t="s">
        <v>729</v>
      </c>
      <c r="B143" s="136" t="s">
        <v>217</v>
      </c>
      <c r="C143" s="131">
        <v>0</v>
      </c>
      <c r="D143" s="138" t="str">
        <f>IF($B143="N/A","N/A",IF(C143&gt;10,"No",IF(C143&lt;-10,"No","Yes")))</f>
        <v>N/A</v>
      </c>
      <c r="E143" s="131">
        <v>2521</v>
      </c>
      <c r="F143" s="138" t="str">
        <f>IF($B143="N/A","N/A",IF(E143&gt;10,"No",IF(E143&lt;-10,"No","Yes")))</f>
        <v>N/A</v>
      </c>
      <c r="G143" s="131">
        <v>4922</v>
      </c>
      <c r="H143" s="138" t="str">
        <f>IF($B143="N/A","N/A",IF(G143&gt;10,"No",IF(G143&lt;-10,"No","Yes")))</f>
        <v>N/A</v>
      </c>
      <c r="I143" s="132" t="s">
        <v>1743</v>
      </c>
      <c r="J143" s="132">
        <v>95.24</v>
      </c>
      <c r="K143" s="133" t="s">
        <v>732</v>
      </c>
      <c r="L143" s="134" t="str">
        <f>IF(J143="Div by 0", "N/A", IF(K143="N/A","N/A", IF(J143&gt;VALUE(MID(K143,1,2)), "No", IF(J143&lt;-1*VALUE(MID(K143,1,2)), "No", "Yes"))))</f>
        <v>No</v>
      </c>
    </row>
    <row r="144" spans="1:12" x14ac:dyDescent="0.2">
      <c r="A144" s="3" t="s">
        <v>730</v>
      </c>
      <c r="B144" s="136" t="s">
        <v>217</v>
      </c>
      <c r="C144" s="152">
        <v>0</v>
      </c>
      <c r="D144" s="138" t="str">
        <f>IF($B144="N/A","N/A",IF(C144&gt;10,"No",IF(C144&lt;-10,"No","Yes")))</f>
        <v>N/A</v>
      </c>
      <c r="E144" s="152">
        <v>3937</v>
      </c>
      <c r="F144" s="138" t="str">
        <f>IF($B144="N/A","N/A",IF(E144&gt;10,"No",IF(E144&lt;-10,"No","Yes")))</f>
        <v>N/A</v>
      </c>
      <c r="G144" s="152">
        <v>2977</v>
      </c>
      <c r="H144" s="138" t="str">
        <f>IF($B144="N/A","N/A",IF(G144&gt;10,"No",IF(G144&lt;-10,"No","Yes")))</f>
        <v>N/A</v>
      </c>
      <c r="I144" s="132" t="s">
        <v>1743</v>
      </c>
      <c r="J144" s="132">
        <v>-24.4</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0.35464794910000003</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3.6398710999999999E-3</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0.24511438669999999</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0.3275117125</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0.76420442249999998</v>
      </c>
      <c r="H149" s="134" t="str">
        <f t="shared" si="54"/>
        <v>N/A</v>
      </c>
      <c r="I149" s="132" t="s">
        <v>217</v>
      </c>
      <c r="J149" s="132" t="s">
        <v>217</v>
      </c>
      <c r="K149" s="141" t="s">
        <v>732</v>
      </c>
      <c r="L149" s="134" t="str">
        <f t="shared" si="55"/>
        <v>N/A</v>
      </c>
    </row>
    <row r="150" spans="1:12" x14ac:dyDescent="0.2">
      <c r="A150" s="4" t="s">
        <v>731</v>
      </c>
      <c r="B150" s="135" t="s">
        <v>217</v>
      </c>
      <c r="C150" s="152">
        <v>11</v>
      </c>
      <c r="D150" s="130" t="str">
        <f t="shared" ref="D150:D172" si="56">IF($B150="N/A","N/A",IF(C150&gt;10,"No",IF(C150&lt;-10,"No","Yes")))</f>
        <v>N/A</v>
      </c>
      <c r="E150" s="152">
        <v>52</v>
      </c>
      <c r="F150" s="130" t="str">
        <f t="shared" ref="F150:F172" si="57">IF($B150="N/A","N/A",IF(E150&gt;10,"No",IF(E150&lt;-10,"No","Yes")))</f>
        <v>N/A</v>
      </c>
      <c r="G150" s="152">
        <v>75</v>
      </c>
      <c r="H150" s="130" t="str">
        <f t="shared" ref="H150:H172" si="58">IF($B150="N/A","N/A",IF(G150&gt;10,"No",IF(G150&lt;-10,"No","Yes")))</f>
        <v>N/A</v>
      </c>
      <c r="I150" s="132">
        <v>372.7</v>
      </c>
      <c r="J150" s="132">
        <v>44.23</v>
      </c>
      <c r="K150" s="135" t="s">
        <v>732</v>
      </c>
      <c r="L150" s="134" t="str">
        <f t="shared" ref="L150:L172" si="59">IF(J150="Div by 0", "N/A", IF(K150="N/A","N/A", IF(J150&gt;VALUE(MID(K150,1,2)), "No", IF(J150&lt;-1*VALUE(MID(K150,1,2)), "No", "Yes"))))</f>
        <v>No</v>
      </c>
    </row>
    <row r="151" spans="1:12" x14ac:dyDescent="0.2">
      <c r="A151" s="4" t="s">
        <v>534</v>
      </c>
      <c r="B151" s="135" t="s">
        <v>217</v>
      </c>
      <c r="C151" s="152">
        <v>11</v>
      </c>
      <c r="D151" s="130" t="str">
        <f t="shared" si="56"/>
        <v>N/A</v>
      </c>
      <c r="E151" s="152">
        <v>39</v>
      </c>
      <c r="F151" s="130" t="str">
        <f t="shared" si="57"/>
        <v>N/A</v>
      </c>
      <c r="G151" s="152">
        <v>59</v>
      </c>
      <c r="H151" s="130" t="str">
        <f t="shared" si="58"/>
        <v>N/A</v>
      </c>
      <c r="I151" s="132">
        <v>254.5</v>
      </c>
      <c r="J151" s="132">
        <v>51.28</v>
      </c>
      <c r="K151" s="135" t="s">
        <v>732</v>
      </c>
      <c r="L151" s="134" t="str">
        <f t="shared" si="59"/>
        <v>No</v>
      </c>
    </row>
    <row r="152" spans="1:12" x14ac:dyDescent="0.2">
      <c r="A152" s="4" t="s">
        <v>535</v>
      </c>
      <c r="B152" s="135" t="s">
        <v>217</v>
      </c>
      <c r="C152" s="152">
        <v>0</v>
      </c>
      <c r="D152" s="130" t="str">
        <f t="shared" si="56"/>
        <v>N/A</v>
      </c>
      <c r="E152" s="152">
        <v>13</v>
      </c>
      <c r="F152" s="130" t="str">
        <f t="shared" si="57"/>
        <v>N/A</v>
      </c>
      <c r="G152" s="152">
        <v>16</v>
      </c>
      <c r="H152" s="130" t="str">
        <f t="shared" si="58"/>
        <v>N/A</v>
      </c>
      <c r="I152" s="132" t="s">
        <v>1743</v>
      </c>
      <c r="J152" s="132">
        <v>23.08</v>
      </c>
      <c r="K152" s="135" t="s">
        <v>732</v>
      </c>
      <c r="L152" s="134" t="str">
        <f t="shared" si="59"/>
        <v>Yes</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8.9346980999999992E-3</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0.1073761989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1.3339558499999999E-2</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2.42</v>
      </c>
      <c r="D160" s="130" t="str">
        <f t="shared" si="56"/>
        <v>N/A</v>
      </c>
      <c r="E160" s="152">
        <v>27.17</v>
      </c>
      <c r="F160" s="130" t="str">
        <f t="shared" si="57"/>
        <v>N/A</v>
      </c>
      <c r="G160" s="152">
        <v>55.37</v>
      </c>
      <c r="H160" s="130" t="str">
        <f t="shared" si="58"/>
        <v>N/A</v>
      </c>
      <c r="I160" s="132">
        <v>1023</v>
      </c>
      <c r="J160" s="132">
        <v>103.8</v>
      </c>
      <c r="K160" s="135" t="s">
        <v>732</v>
      </c>
      <c r="L160" s="134" t="str">
        <f t="shared" si="59"/>
        <v>No</v>
      </c>
    </row>
    <row r="161" spans="1:12" x14ac:dyDescent="0.2">
      <c r="A161" s="4" t="s">
        <v>544</v>
      </c>
      <c r="B161" s="135" t="s">
        <v>217</v>
      </c>
      <c r="C161" s="131">
        <v>73668</v>
      </c>
      <c r="D161" s="130" t="str">
        <f t="shared" si="56"/>
        <v>N/A</v>
      </c>
      <c r="E161" s="131">
        <v>920704</v>
      </c>
      <c r="F161" s="130" t="str">
        <f t="shared" si="57"/>
        <v>N/A</v>
      </c>
      <c r="G161" s="131">
        <v>1856701</v>
      </c>
      <c r="H161" s="130" t="str">
        <f t="shared" si="58"/>
        <v>N/A</v>
      </c>
      <c r="I161" s="132">
        <v>1150</v>
      </c>
      <c r="J161" s="132">
        <v>101.7</v>
      </c>
      <c r="K161" s="135" t="s">
        <v>732</v>
      </c>
      <c r="L161" s="134" t="str">
        <f t="shared" si="59"/>
        <v>No</v>
      </c>
    </row>
    <row r="162" spans="1:12" x14ac:dyDescent="0.2">
      <c r="A162" s="4" t="s">
        <v>1276</v>
      </c>
      <c r="B162" s="135" t="s">
        <v>217</v>
      </c>
      <c r="C162" s="131">
        <v>6697.0909091000003</v>
      </c>
      <c r="D162" s="130" t="str">
        <f t="shared" si="56"/>
        <v>N/A</v>
      </c>
      <c r="E162" s="131">
        <v>17705.846153999999</v>
      </c>
      <c r="F162" s="130" t="str">
        <f t="shared" si="57"/>
        <v>N/A</v>
      </c>
      <c r="G162" s="131">
        <v>24756.013332999999</v>
      </c>
      <c r="H162" s="130" t="str">
        <f t="shared" si="58"/>
        <v>N/A</v>
      </c>
      <c r="I162" s="132">
        <v>164.4</v>
      </c>
      <c r="J162" s="132">
        <v>39.82</v>
      </c>
      <c r="K162" s="135" t="s">
        <v>732</v>
      </c>
      <c r="L162" s="134" t="str">
        <f t="shared" si="59"/>
        <v>No</v>
      </c>
    </row>
    <row r="163" spans="1:12" ht="25.5" x14ac:dyDescent="0.2">
      <c r="A163" s="4" t="s">
        <v>1277</v>
      </c>
      <c r="B163" s="135" t="s">
        <v>217</v>
      </c>
      <c r="C163" s="131">
        <v>6697.0909091000003</v>
      </c>
      <c r="D163" s="130" t="str">
        <f t="shared" si="56"/>
        <v>N/A</v>
      </c>
      <c r="E163" s="131">
        <v>18355.974359</v>
      </c>
      <c r="F163" s="130" t="str">
        <f t="shared" si="57"/>
        <v>N/A</v>
      </c>
      <c r="G163" s="131">
        <v>23982.762712</v>
      </c>
      <c r="H163" s="130" t="str">
        <f t="shared" si="58"/>
        <v>N/A</v>
      </c>
      <c r="I163" s="132">
        <v>174.1</v>
      </c>
      <c r="J163" s="132">
        <v>30.65</v>
      </c>
      <c r="K163" s="135" t="s">
        <v>732</v>
      </c>
      <c r="L163" s="134" t="str">
        <f t="shared" si="59"/>
        <v>No</v>
      </c>
    </row>
    <row r="164" spans="1:12" ht="25.5" x14ac:dyDescent="0.2">
      <c r="A164" s="4" t="s">
        <v>1278</v>
      </c>
      <c r="B164" s="135" t="s">
        <v>217</v>
      </c>
      <c r="C164" s="131" t="s">
        <v>1743</v>
      </c>
      <c r="D164" s="130" t="str">
        <f t="shared" si="56"/>
        <v>N/A</v>
      </c>
      <c r="E164" s="131">
        <v>15755.461538</v>
      </c>
      <c r="F164" s="130" t="str">
        <f t="shared" si="57"/>
        <v>N/A</v>
      </c>
      <c r="G164" s="131">
        <v>27607.375</v>
      </c>
      <c r="H164" s="130" t="str">
        <f t="shared" si="58"/>
        <v>N/A</v>
      </c>
      <c r="I164" s="132" t="s">
        <v>1743</v>
      </c>
      <c r="J164" s="132">
        <v>75.22</v>
      </c>
      <c r="K164" s="135" t="s">
        <v>732</v>
      </c>
      <c r="L164" s="134" t="str">
        <f t="shared" si="59"/>
        <v>No</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77414</v>
      </c>
      <c r="D167" s="138" t="str">
        <f t="shared" si="56"/>
        <v>N/A</v>
      </c>
      <c r="E167" s="137">
        <v>138466</v>
      </c>
      <c r="F167" s="138" t="str">
        <f t="shared" si="57"/>
        <v>N/A</v>
      </c>
      <c r="G167" s="137">
        <v>98361</v>
      </c>
      <c r="H167" s="138" t="str">
        <f t="shared" si="58"/>
        <v>N/A</v>
      </c>
      <c r="I167" s="132">
        <v>78.86</v>
      </c>
      <c r="J167" s="132">
        <v>-29</v>
      </c>
      <c r="K167" s="133" t="s">
        <v>732</v>
      </c>
      <c r="L167" s="134" t="str">
        <f t="shared" si="59"/>
        <v>Yes</v>
      </c>
    </row>
    <row r="168" spans="1:12" x14ac:dyDescent="0.2">
      <c r="A168" s="45" t="s">
        <v>1281</v>
      </c>
      <c r="B168" s="136" t="s">
        <v>217</v>
      </c>
      <c r="C168" s="137">
        <v>7037.6363635999996</v>
      </c>
      <c r="D168" s="138" t="str">
        <f t="shared" si="56"/>
        <v>N/A</v>
      </c>
      <c r="E168" s="137">
        <v>2662.8076922999999</v>
      </c>
      <c r="F168" s="138" t="str">
        <f t="shared" si="57"/>
        <v>N/A</v>
      </c>
      <c r="G168" s="137">
        <v>1311.48</v>
      </c>
      <c r="H168" s="138" t="str">
        <f t="shared" si="58"/>
        <v>N/A</v>
      </c>
      <c r="I168" s="132">
        <v>-62.2</v>
      </c>
      <c r="J168" s="132">
        <v>-50.7</v>
      </c>
      <c r="K168" s="133" t="s">
        <v>732</v>
      </c>
      <c r="L168" s="134" t="str">
        <f t="shared" si="59"/>
        <v>No</v>
      </c>
    </row>
    <row r="169" spans="1:12" ht="25.5" x14ac:dyDescent="0.2">
      <c r="A169" s="45" t="s">
        <v>1282</v>
      </c>
      <c r="B169" s="135" t="s">
        <v>217</v>
      </c>
      <c r="C169" s="131">
        <v>7037.6363635999996</v>
      </c>
      <c r="D169" s="130" t="str">
        <f t="shared" si="56"/>
        <v>N/A</v>
      </c>
      <c r="E169" s="131">
        <v>2519.0769230999999</v>
      </c>
      <c r="F169" s="130" t="str">
        <f t="shared" si="57"/>
        <v>N/A</v>
      </c>
      <c r="G169" s="131">
        <v>979.05084746</v>
      </c>
      <c r="H169" s="130" t="str">
        <f t="shared" si="58"/>
        <v>N/A</v>
      </c>
      <c r="I169" s="132">
        <v>-64.2</v>
      </c>
      <c r="J169" s="132">
        <v>-61.1</v>
      </c>
      <c r="K169" s="135" t="s">
        <v>732</v>
      </c>
      <c r="L169" s="134" t="str">
        <f t="shared" si="59"/>
        <v>No</v>
      </c>
    </row>
    <row r="170" spans="1:12" ht="25.5" x14ac:dyDescent="0.2">
      <c r="A170" s="45" t="s">
        <v>1283</v>
      </c>
      <c r="B170" s="135" t="s">
        <v>217</v>
      </c>
      <c r="C170" s="131" t="s">
        <v>1743</v>
      </c>
      <c r="D170" s="130" t="str">
        <f t="shared" si="56"/>
        <v>N/A</v>
      </c>
      <c r="E170" s="131">
        <v>3094</v>
      </c>
      <c r="F170" s="130" t="str">
        <f t="shared" si="57"/>
        <v>N/A</v>
      </c>
      <c r="G170" s="131">
        <v>2537.3125</v>
      </c>
      <c r="H170" s="130" t="str">
        <f t="shared" si="58"/>
        <v>N/A</v>
      </c>
      <c r="I170" s="132" t="s">
        <v>1743</v>
      </c>
      <c r="J170" s="132">
        <v>-18</v>
      </c>
      <c r="K170" s="135" t="s">
        <v>732</v>
      </c>
      <c r="L170" s="134" t="str">
        <f t="shared" si="59"/>
        <v>Yes</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2048</v>
      </c>
      <c r="D173" s="130" t="str">
        <f t="shared" ref="D173:D181" si="64">IF($B173="N/A","N/A",IF(C173&gt;10,"No",IF(C173&lt;-10,"No","Yes")))</f>
        <v>N/A</v>
      </c>
      <c r="E173" s="131">
        <v>4815</v>
      </c>
      <c r="F173" s="130" t="str">
        <f t="shared" ref="F173:F181" si="65">IF($B173="N/A","N/A",IF(E173&gt;10,"No",IF(E173&lt;-10,"No","Yes")))</f>
        <v>N/A</v>
      </c>
      <c r="G173" s="131">
        <v>6377</v>
      </c>
      <c r="H173" s="130" t="str">
        <f t="shared" ref="H173:H181" si="66">IF($B173="N/A","N/A",IF(G173&gt;10,"No",IF(G173&lt;-10,"No","Yes")))</f>
        <v>N/A</v>
      </c>
      <c r="I173" s="132">
        <v>135.1</v>
      </c>
      <c r="J173" s="132">
        <v>32.44</v>
      </c>
      <c r="K173" s="135" t="s">
        <v>732</v>
      </c>
      <c r="L173" s="134" t="str">
        <f t="shared" ref="L173:L181" si="67">IF(J173="Div by 0", "N/A", IF(K173="N/A","N/A", IF(J173&gt;VALUE(MID(K173,1,2)), "No", IF(J173&lt;-1*VALUE(MID(K173,1,2)), "No", "Yes"))))</f>
        <v>No</v>
      </c>
    </row>
    <row r="174" spans="1:12" ht="25.5" x14ac:dyDescent="0.2">
      <c r="A174" s="2" t="s">
        <v>1286</v>
      </c>
      <c r="B174" s="135" t="s">
        <v>217</v>
      </c>
      <c r="C174" s="131">
        <v>374</v>
      </c>
      <c r="D174" s="130" t="str">
        <f t="shared" si="64"/>
        <v>N/A</v>
      </c>
      <c r="E174" s="131">
        <v>36989</v>
      </c>
      <c r="F174" s="130" t="str">
        <f t="shared" si="65"/>
        <v>N/A</v>
      </c>
      <c r="G174" s="131">
        <v>13100</v>
      </c>
      <c r="H174" s="130" t="str">
        <f t="shared" si="66"/>
        <v>N/A</v>
      </c>
      <c r="I174" s="132">
        <v>9790</v>
      </c>
      <c r="J174" s="132">
        <v>-64.599999999999994</v>
      </c>
      <c r="K174" s="135" t="s">
        <v>732</v>
      </c>
      <c r="L174" s="134" t="str">
        <f t="shared" si="67"/>
        <v>No</v>
      </c>
    </row>
    <row r="175" spans="1:12" ht="25.5" x14ac:dyDescent="0.2">
      <c r="A175" s="2" t="s">
        <v>547</v>
      </c>
      <c r="B175" s="135" t="s">
        <v>217</v>
      </c>
      <c r="C175" s="131">
        <v>7</v>
      </c>
      <c r="D175" s="130" t="str">
        <f t="shared" si="64"/>
        <v>N/A</v>
      </c>
      <c r="E175" s="131">
        <v>7930</v>
      </c>
      <c r="F175" s="130" t="str">
        <f t="shared" si="65"/>
        <v>N/A</v>
      </c>
      <c r="G175" s="131">
        <v>10747</v>
      </c>
      <c r="H175" s="130" t="str">
        <f t="shared" si="66"/>
        <v>N/A</v>
      </c>
      <c r="I175" s="132">
        <v>113000</v>
      </c>
      <c r="J175" s="132">
        <v>35.520000000000003</v>
      </c>
      <c r="K175" s="135" t="s">
        <v>732</v>
      </c>
      <c r="L175" s="134" t="str">
        <f t="shared" si="67"/>
        <v>No</v>
      </c>
    </row>
    <row r="176" spans="1:12" ht="25.5" x14ac:dyDescent="0.2">
      <c r="A176" s="2" t="s">
        <v>512</v>
      </c>
      <c r="B176" s="135" t="s">
        <v>217</v>
      </c>
      <c r="C176" s="131">
        <v>74985</v>
      </c>
      <c r="D176" s="130" t="str">
        <f t="shared" si="64"/>
        <v>N/A</v>
      </c>
      <c r="E176" s="131">
        <v>88732</v>
      </c>
      <c r="F176" s="130" t="str">
        <f t="shared" si="65"/>
        <v>N/A</v>
      </c>
      <c r="G176" s="131">
        <v>68137</v>
      </c>
      <c r="H176" s="130" t="str">
        <f t="shared" si="66"/>
        <v>N/A</v>
      </c>
      <c r="I176" s="132">
        <v>18.329999999999998</v>
      </c>
      <c r="J176" s="132">
        <v>-23.2</v>
      </c>
      <c r="K176" s="135" t="s">
        <v>732</v>
      </c>
      <c r="L176" s="134" t="str">
        <f t="shared" si="67"/>
        <v>Yes</v>
      </c>
    </row>
    <row r="177" spans="1:12" ht="25.5" x14ac:dyDescent="0.2">
      <c r="A177" s="2" t="s">
        <v>513</v>
      </c>
      <c r="B177" s="136" t="s">
        <v>217</v>
      </c>
      <c r="C177" s="137">
        <v>186.18181817999999</v>
      </c>
      <c r="D177" s="138" t="str">
        <f t="shared" si="64"/>
        <v>N/A</v>
      </c>
      <c r="E177" s="137">
        <v>92.596153846000007</v>
      </c>
      <c r="F177" s="138" t="str">
        <f t="shared" si="65"/>
        <v>N/A</v>
      </c>
      <c r="G177" s="137">
        <v>85.026666667000001</v>
      </c>
      <c r="H177" s="138" t="str">
        <f t="shared" si="66"/>
        <v>N/A</v>
      </c>
      <c r="I177" s="132">
        <v>-50.3</v>
      </c>
      <c r="J177" s="132">
        <v>-8.17</v>
      </c>
      <c r="K177" s="133" t="s">
        <v>732</v>
      </c>
      <c r="L177" s="134" t="str">
        <f t="shared" si="67"/>
        <v>Yes</v>
      </c>
    </row>
    <row r="178" spans="1:12" ht="25.5" x14ac:dyDescent="0.2">
      <c r="A178" s="2" t="s">
        <v>1287</v>
      </c>
      <c r="B178" s="136" t="s">
        <v>217</v>
      </c>
      <c r="C178" s="137">
        <v>34</v>
      </c>
      <c r="D178" s="138" t="str">
        <f t="shared" si="64"/>
        <v>N/A</v>
      </c>
      <c r="E178" s="137">
        <v>711.32692308000003</v>
      </c>
      <c r="F178" s="138" t="str">
        <f t="shared" si="65"/>
        <v>N/A</v>
      </c>
      <c r="G178" s="137">
        <v>174.66666667000001</v>
      </c>
      <c r="H178" s="138" t="str">
        <f t="shared" si="66"/>
        <v>N/A</v>
      </c>
      <c r="I178" s="132">
        <v>1992</v>
      </c>
      <c r="J178" s="132">
        <v>-75.400000000000006</v>
      </c>
      <c r="K178" s="133" t="s">
        <v>732</v>
      </c>
      <c r="L178" s="134" t="str">
        <f t="shared" si="67"/>
        <v>No</v>
      </c>
    </row>
    <row r="179" spans="1:12" ht="25.5" x14ac:dyDescent="0.2">
      <c r="A179" s="2" t="s">
        <v>514</v>
      </c>
      <c r="B179" s="136" t="s">
        <v>217</v>
      </c>
      <c r="C179" s="137">
        <v>0.63636363640000004</v>
      </c>
      <c r="D179" s="138" t="str">
        <f t="shared" si="64"/>
        <v>N/A</v>
      </c>
      <c r="E179" s="137">
        <v>152.5</v>
      </c>
      <c r="F179" s="138" t="str">
        <f t="shared" si="65"/>
        <v>N/A</v>
      </c>
      <c r="G179" s="137">
        <v>143.29333333</v>
      </c>
      <c r="H179" s="138" t="str">
        <f t="shared" si="66"/>
        <v>N/A</v>
      </c>
      <c r="I179" s="132">
        <v>23864</v>
      </c>
      <c r="J179" s="132">
        <v>-6.04</v>
      </c>
      <c r="K179" s="133" t="s">
        <v>732</v>
      </c>
      <c r="L179" s="134" t="str">
        <f t="shared" si="67"/>
        <v>Yes</v>
      </c>
    </row>
    <row r="180" spans="1:12" ht="25.5" x14ac:dyDescent="0.2">
      <c r="A180" s="2" t="s">
        <v>515</v>
      </c>
      <c r="B180" s="135" t="s">
        <v>217</v>
      </c>
      <c r="C180" s="131">
        <v>6816.8181818000003</v>
      </c>
      <c r="D180" s="130" t="str">
        <f t="shared" si="64"/>
        <v>N/A</v>
      </c>
      <c r="E180" s="131">
        <v>1706.3846154</v>
      </c>
      <c r="F180" s="130" t="str">
        <f t="shared" si="65"/>
        <v>N/A</v>
      </c>
      <c r="G180" s="131">
        <v>908.49333333000004</v>
      </c>
      <c r="H180" s="130" t="str">
        <f t="shared" si="66"/>
        <v>N/A</v>
      </c>
      <c r="I180" s="139">
        <v>-75</v>
      </c>
      <c r="J180" s="139">
        <v>-46.8</v>
      </c>
      <c r="K180" s="135" t="s">
        <v>732</v>
      </c>
      <c r="L180" s="134" t="str">
        <f t="shared" si="67"/>
        <v>No</v>
      </c>
    </row>
    <row r="181" spans="1:12" ht="25.5" x14ac:dyDescent="0.2">
      <c r="A181" s="2" t="s">
        <v>1685</v>
      </c>
      <c r="B181" s="135" t="s">
        <v>217</v>
      </c>
      <c r="C181" s="140">
        <v>0</v>
      </c>
      <c r="D181" s="130" t="str">
        <f t="shared" si="64"/>
        <v>N/A</v>
      </c>
      <c r="E181" s="140">
        <v>0</v>
      </c>
      <c r="F181" s="130" t="str">
        <f t="shared" si="65"/>
        <v>N/A</v>
      </c>
      <c r="G181" s="140">
        <v>0</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v>0</v>
      </c>
      <c r="F182" s="134" t="str">
        <f t="shared" ref="F182:F185" si="69">IF($B182="N/A","N/A",IF(E182&lt;0,"No","Yes"))</f>
        <v>N/A</v>
      </c>
      <c r="G182" s="140">
        <v>0</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v>0</v>
      </c>
      <c r="F183" s="134" t="str">
        <f t="shared" si="69"/>
        <v>N/A</v>
      </c>
      <c r="G183" s="140">
        <v>0</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v>0</v>
      </c>
      <c r="F186" s="138" t="str">
        <f t="shared" ref="F186:F213" si="73">IF($B186="N/A","N/A",IF(E186&gt;10,"No",IF(E186&lt;-10,"No","Yes")))</f>
        <v>N/A</v>
      </c>
      <c r="G186" s="140">
        <v>0</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0</v>
      </c>
      <c r="F191" s="138" t="str">
        <f t="shared" si="73"/>
        <v>N/A</v>
      </c>
      <c r="G191" s="140">
        <v>0</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0</v>
      </c>
      <c r="F193" s="138" t="str">
        <f t="shared" si="73"/>
        <v>N/A</v>
      </c>
      <c r="G193" s="140">
        <v>0</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v>0</v>
      </c>
      <c r="F194" s="138" t="str">
        <f t="shared" si="73"/>
        <v>N/A</v>
      </c>
      <c r="G194" s="140">
        <v>0</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v>0</v>
      </c>
      <c r="F195" s="138" t="str">
        <f t="shared" si="73"/>
        <v>N/A</v>
      </c>
      <c r="G195" s="140">
        <v>0</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v>0</v>
      </c>
      <c r="F196" s="138" t="str">
        <f t="shared" si="73"/>
        <v>N/A</v>
      </c>
      <c r="G196" s="140">
        <v>0</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v>0</v>
      </c>
      <c r="F197" s="138" t="str">
        <f t="shared" si="73"/>
        <v>N/A</v>
      </c>
      <c r="G197" s="140">
        <v>0</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0</v>
      </c>
      <c r="F199" s="138" t="str">
        <f t="shared" si="73"/>
        <v>N/A</v>
      </c>
      <c r="G199" s="140">
        <v>0</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v>0</v>
      </c>
      <c r="F200" s="138" t="str">
        <f t="shared" si="73"/>
        <v>N/A</v>
      </c>
      <c r="G200" s="140">
        <v>0</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0</v>
      </c>
      <c r="F206" s="138" t="str">
        <f t="shared" si="73"/>
        <v>N/A</v>
      </c>
      <c r="G206" s="140">
        <v>0</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0</v>
      </c>
      <c r="F208" s="138" t="str">
        <f t="shared" si="73"/>
        <v>N/A</v>
      </c>
      <c r="G208" s="140">
        <v>0</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v>0</v>
      </c>
      <c r="F209" s="138" t="str">
        <f t="shared" si="73"/>
        <v>N/A</v>
      </c>
      <c r="G209" s="140">
        <v>0</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v>0</v>
      </c>
      <c r="F210" s="138" t="str">
        <f t="shared" si="73"/>
        <v>N/A</v>
      </c>
      <c r="G210" s="140">
        <v>0</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v>
      </c>
      <c r="F213" s="138" t="str">
        <f t="shared" si="73"/>
        <v>N/A</v>
      </c>
      <c r="G213" s="140">
        <v>0</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663988</v>
      </c>
      <c r="D6" s="11" t="str">
        <f t="shared" ref="D6:D39" si="0">IF($B6="N/A","N/A",IF(C6&gt;10,"No",IF(C6&lt;-10,"No","Yes")))</f>
        <v>N/A</v>
      </c>
      <c r="E6" s="1">
        <v>695464</v>
      </c>
      <c r="F6" s="11" t="str">
        <f t="shared" ref="F6:F39" si="1">IF($B6="N/A","N/A",IF(E6&gt;10,"No",IF(E6&lt;-10,"No","Yes")))</f>
        <v>N/A</v>
      </c>
      <c r="G6" s="1">
        <v>739194</v>
      </c>
      <c r="H6" s="11" t="str">
        <f t="shared" ref="H6:H39" si="2">IF($B6="N/A","N/A",IF(G6&gt;10,"No",IF(G6&lt;-10,"No","Yes")))</f>
        <v>N/A</v>
      </c>
      <c r="I6" s="56">
        <v>4.74</v>
      </c>
      <c r="J6" s="56">
        <v>6.2880000000000003</v>
      </c>
      <c r="K6" s="47" t="s">
        <v>732</v>
      </c>
      <c r="L6" s="9" t="str">
        <f t="shared" ref="L6:L39" si="3">IF(J6="Div by 0", "N/A", IF(K6="N/A","N/A", IF(J6&gt;VALUE(MID(K6,1,2)), "No", IF(J6&lt;-1*VALUE(MID(K6,1,2)), "No", "Yes"))))</f>
        <v>Yes</v>
      </c>
    </row>
    <row r="7" spans="1:12" x14ac:dyDescent="0.2">
      <c r="A7" s="16" t="s">
        <v>4</v>
      </c>
      <c r="B7" s="34" t="s">
        <v>217</v>
      </c>
      <c r="C7" s="35">
        <v>559336</v>
      </c>
      <c r="D7" s="43" t="str">
        <f t="shared" si="0"/>
        <v>N/A</v>
      </c>
      <c r="E7" s="35">
        <v>612348</v>
      </c>
      <c r="F7" s="43" t="str">
        <f t="shared" si="1"/>
        <v>N/A</v>
      </c>
      <c r="G7" s="35">
        <v>651594</v>
      </c>
      <c r="H7" s="43" t="str">
        <f t="shared" si="2"/>
        <v>N/A</v>
      </c>
      <c r="I7" s="12">
        <v>9.4779999999999998</v>
      </c>
      <c r="J7" s="12">
        <v>6.4089999999999998</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88.149254458000001</v>
      </c>
      <c r="H8" s="43" t="str">
        <f t="shared" si="2"/>
        <v>N/A</v>
      </c>
      <c r="I8" s="12" t="s">
        <v>217</v>
      </c>
      <c r="J8" s="12" t="s">
        <v>217</v>
      </c>
      <c r="K8" s="44" t="s">
        <v>732</v>
      </c>
      <c r="L8" s="9" t="str">
        <f t="shared" si="3"/>
        <v>No</v>
      </c>
    </row>
    <row r="9" spans="1:12" x14ac:dyDescent="0.2">
      <c r="A9" s="16" t="s">
        <v>83</v>
      </c>
      <c r="B9" s="34" t="s">
        <v>217</v>
      </c>
      <c r="C9" s="35">
        <v>503888.77</v>
      </c>
      <c r="D9" s="43" t="str">
        <f t="shared" si="0"/>
        <v>N/A</v>
      </c>
      <c r="E9" s="35">
        <v>542560.65</v>
      </c>
      <c r="F9" s="43" t="str">
        <f t="shared" si="1"/>
        <v>N/A</v>
      </c>
      <c r="G9" s="35">
        <v>590974.30000000005</v>
      </c>
      <c r="H9" s="43" t="str">
        <f t="shared" si="2"/>
        <v>N/A</v>
      </c>
      <c r="I9" s="12">
        <v>7.6749999999999998</v>
      </c>
      <c r="J9" s="12">
        <v>8.923</v>
      </c>
      <c r="K9" s="44" t="s">
        <v>732</v>
      </c>
      <c r="L9" s="9" t="str">
        <f t="shared" si="3"/>
        <v>Yes</v>
      </c>
    </row>
    <row r="10" spans="1:12" x14ac:dyDescent="0.2">
      <c r="A10" s="16" t="s">
        <v>100</v>
      </c>
      <c r="B10" s="34" t="s">
        <v>217</v>
      </c>
      <c r="C10" s="35">
        <v>2195</v>
      </c>
      <c r="D10" s="43" t="str">
        <f t="shared" si="0"/>
        <v>N/A</v>
      </c>
      <c r="E10" s="35">
        <v>2073</v>
      </c>
      <c r="F10" s="43" t="str">
        <f t="shared" si="1"/>
        <v>N/A</v>
      </c>
      <c r="G10" s="35">
        <v>1944</v>
      </c>
      <c r="H10" s="43" t="str">
        <f t="shared" si="2"/>
        <v>N/A</v>
      </c>
      <c r="I10" s="12">
        <v>-5.56</v>
      </c>
      <c r="J10" s="12">
        <v>-6.22</v>
      </c>
      <c r="K10" s="44" t="s">
        <v>732</v>
      </c>
      <c r="L10" s="9" t="str">
        <f t="shared" si="3"/>
        <v>Yes</v>
      </c>
    </row>
    <row r="11" spans="1:12" x14ac:dyDescent="0.2">
      <c r="A11" s="16" t="s">
        <v>984</v>
      </c>
      <c r="B11" s="34" t="s">
        <v>217</v>
      </c>
      <c r="C11" s="35">
        <v>814</v>
      </c>
      <c r="D11" s="43" t="str">
        <f t="shared" si="0"/>
        <v>N/A</v>
      </c>
      <c r="E11" s="35">
        <v>900</v>
      </c>
      <c r="F11" s="43" t="str">
        <f t="shared" si="1"/>
        <v>N/A</v>
      </c>
      <c r="G11" s="35">
        <v>959</v>
      </c>
      <c r="H11" s="43" t="str">
        <f t="shared" si="2"/>
        <v>N/A</v>
      </c>
      <c r="I11" s="12">
        <v>10.57</v>
      </c>
      <c r="J11" s="12">
        <v>6.556</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521</v>
      </c>
      <c r="D13" s="43" t="str">
        <f t="shared" si="0"/>
        <v>N/A</v>
      </c>
      <c r="E13" s="35">
        <v>479</v>
      </c>
      <c r="F13" s="43" t="str">
        <f t="shared" si="1"/>
        <v>N/A</v>
      </c>
      <c r="G13" s="35">
        <v>447</v>
      </c>
      <c r="H13" s="43" t="str">
        <f t="shared" si="2"/>
        <v>N/A</v>
      </c>
      <c r="I13" s="12">
        <v>-8.06</v>
      </c>
      <c r="J13" s="12">
        <v>-6.68</v>
      </c>
      <c r="K13" s="44" t="s">
        <v>732</v>
      </c>
      <c r="L13" s="9" t="str">
        <f t="shared" si="3"/>
        <v>Yes</v>
      </c>
    </row>
    <row r="14" spans="1:12" x14ac:dyDescent="0.2">
      <c r="A14" s="16" t="s">
        <v>987</v>
      </c>
      <c r="B14" s="34" t="s">
        <v>217</v>
      </c>
      <c r="C14" s="35">
        <v>860</v>
      </c>
      <c r="D14" s="43" t="str">
        <f t="shared" si="0"/>
        <v>N/A</v>
      </c>
      <c r="E14" s="35">
        <v>694</v>
      </c>
      <c r="F14" s="43" t="str">
        <f t="shared" si="1"/>
        <v>N/A</v>
      </c>
      <c r="G14" s="35">
        <v>538</v>
      </c>
      <c r="H14" s="43" t="str">
        <f t="shared" si="2"/>
        <v>N/A</v>
      </c>
      <c r="I14" s="12">
        <v>-19.3</v>
      </c>
      <c r="J14" s="12">
        <v>-22.5</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67057</v>
      </c>
      <c r="D16" s="43" t="str">
        <f t="shared" si="0"/>
        <v>N/A</v>
      </c>
      <c r="E16" s="35">
        <v>70992</v>
      </c>
      <c r="F16" s="43" t="str">
        <f t="shared" si="1"/>
        <v>N/A</v>
      </c>
      <c r="G16" s="35">
        <v>73313</v>
      </c>
      <c r="H16" s="43" t="str">
        <f t="shared" si="2"/>
        <v>N/A</v>
      </c>
      <c r="I16" s="12">
        <v>5.8680000000000003</v>
      </c>
      <c r="J16" s="12">
        <v>3.2690000000000001</v>
      </c>
      <c r="K16" s="44" t="s">
        <v>732</v>
      </c>
      <c r="L16" s="9" t="str">
        <f t="shared" si="3"/>
        <v>Yes</v>
      </c>
    </row>
    <row r="17" spans="1:12" x14ac:dyDescent="0.2">
      <c r="A17" s="4" t="s">
        <v>989</v>
      </c>
      <c r="B17" s="34" t="s">
        <v>217</v>
      </c>
      <c r="C17" s="35">
        <v>46571</v>
      </c>
      <c r="D17" s="43" t="str">
        <f t="shared" si="0"/>
        <v>N/A</v>
      </c>
      <c r="E17" s="35">
        <v>54024</v>
      </c>
      <c r="F17" s="43" t="str">
        <f t="shared" si="1"/>
        <v>N/A</v>
      </c>
      <c r="G17" s="35">
        <v>56748</v>
      </c>
      <c r="H17" s="43" t="str">
        <f t="shared" si="2"/>
        <v>N/A</v>
      </c>
      <c r="I17" s="12">
        <v>16</v>
      </c>
      <c r="J17" s="12">
        <v>5.0419999999999998</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12413</v>
      </c>
      <c r="D19" s="43" t="str">
        <f t="shared" si="0"/>
        <v>N/A</v>
      </c>
      <c r="E19" s="35">
        <v>12867</v>
      </c>
      <c r="F19" s="43" t="str">
        <f t="shared" si="1"/>
        <v>N/A</v>
      </c>
      <c r="G19" s="35">
        <v>12895</v>
      </c>
      <c r="H19" s="43" t="str">
        <f t="shared" si="2"/>
        <v>N/A</v>
      </c>
      <c r="I19" s="12">
        <v>3.657</v>
      </c>
      <c r="J19" s="12">
        <v>0.21759999999999999</v>
      </c>
      <c r="K19" s="44" t="s">
        <v>732</v>
      </c>
      <c r="L19" s="9" t="str">
        <f t="shared" si="3"/>
        <v>Yes</v>
      </c>
    </row>
    <row r="20" spans="1:12" x14ac:dyDescent="0.2">
      <c r="A20" s="4" t="s">
        <v>992</v>
      </c>
      <c r="B20" s="34" t="s">
        <v>217</v>
      </c>
      <c r="C20" s="35">
        <v>8063</v>
      </c>
      <c r="D20" s="43" t="str">
        <f t="shared" si="0"/>
        <v>N/A</v>
      </c>
      <c r="E20" s="35">
        <v>4063</v>
      </c>
      <c r="F20" s="43" t="str">
        <f t="shared" si="1"/>
        <v>N/A</v>
      </c>
      <c r="G20" s="35">
        <v>3625</v>
      </c>
      <c r="H20" s="43" t="str">
        <f t="shared" si="2"/>
        <v>N/A</v>
      </c>
      <c r="I20" s="12">
        <v>-49.6</v>
      </c>
      <c r="J20" s="12">
        <v>-10.8</v>
      </c>
      <c r="K20" s="44" t="s">
        <v>732</v>
      </c>
      <c r="L20" s="9" t="str">
        <f t="shared" si="3"/>
        <v>Yes</v>
      </c>
    </row>
    <row r="21" spans="1:12" x14ac:dyDescent="0.2">
      <c r="A21" s="2" t="s">
        <v>993</v>
      </c>
      <c r="B21" s="34" t="s">
        <v>217</v>
      </c>
      <c r="C21" s="35">
        <v>11</v>
      </c>
      <c r="D21" s="43" t="str">
        <f t="shared" si="0"/>
        <v>N/A</v>
      </c>
      <c r="E21" s="35">
        <v>38</v>
      </c>
      <c r="F21" s="43" t="str">
        <f t="shared" si="1"/>
        <v>N/A</v>
      </c>
      <c r="G21" s="35">
        <v>45</v>
      </c>
      <c r="H21" s="43" t="str">
        <f t="shared" si="2"/>
        <v>N/A</v>
      </c>
      <c r="I21" s="12">
        <v>280</v>
      </c>
      <c r="J21" s="12">
        <v>18.420000000000002</v>
      </c>
      <c r="K21" s="44" t="s">
        <v>732</v>
      </c>
      <c r="L21" s="9" t="str">
        <f t="shared" si="3"/>
        <v>Yes</v>
      </c>
    </row>
    <row r="22" spans="1:12" x14ac:dyDescent="0.2">
      <c r="A22" s="2" t="s">
        <v>1727</v>
      </c>
      <c r="B22" s="34" t="s">
        <v>217</v>
      </c>
      <c r="C22" s="35">
        <v>490776</v>
      </c>
      <c r="D22" s="43" t="str">
        <f t="shared" si="0"/>
        <v>N/A</v>
      </c>
      <c r="E22" s="35">
        <v>520070</v>
      </c>
      <c r="F22" s="43" t="str">
        <f t="shared" si="1"/>
        <v>N/A</v>
      </c>
      <c r="G22" s="35">
        <v>548962</v>
      </c>
      <c r="H22" s="43" t="str">
        <f t="shared" si="2"/>
        <v>N/A</v>
      </c>
      <c r="I22" s="12">
        <v>5.9690000000000003</v>
      </c>
      <c r="J22" s="12">
        <v>5.5549999999999997</v>
      </c>
      <c r="K22" s="44" t="s">
        <v>732</v>
      </c>
      <c r="L22" s="9" t="str">
        <f t="shared" si="3"/>
        <v>Yes</v>
      </c>
    </row>
    <row r="23" spans="1:12" x14ac:dyDescent="0.2">
      <c r="A23" s="4" t="s">
        <v>994</v>
      </c>
      <c r="B23" s="34" t="s">
        <v>217</v>
      </c>
      <c r="C23" s="35">
        <v>44842</v>
      </c>
      <c r="D23" s="43" t="str">
        <f t="shared" si="0"/>
        <v>N/A</v>
      </c>
      <c r="E23" s="35">
        <v>70876</v>
      </c>
      <c r="F23" s="43" t="str">
        <f t="shared" si="1"/>
        <v>N/A</v>
      </c>
      <c r="G23" s="35">
        <v>94149</v>
      </c>
      <c r="H23" s="43" t="str">
        <f t="shared" si="2"/>
        <v>N/A</v>
      </c>
      <c r="I23" s="12">
        <v>58.06</v>
      </c>
      <c r="J23" s="12">
        <v>32.840000000000003</v>
      </c>
      <c r="K23" s="44" t="s">
        <v>732</v>
      </c>
      <c r="L23" s="9" t="str">
        <f t="shared" si="3"/>
        <v>No</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431582</v>
      </c>
      <c r="D26" s="43" t="str">
        <f t="shared" si="0"/>
        <v>N/A</v>
      </c>
      <c r="E26" s="35">
        <v>436740</v>
      </c>
      <c r="F26" s="43" t="str">
        <f t="shared" si="1"/>
        <v>N/A</v>
      </c>
      <c r="G26" s="35">
        <v>443205</v>
      </c>
      <c r="H26" s="43" t="str">
        <f t="shared" si="2"/>
        <v>N/A</v>
      </c>
      <c r="I26" s="12">
        <v>1.1950000000000001</v>
      </c>
      <c r="J26" s="12">
        <v>1.48</v>
      </c>
      <c r="K26" s="44" t="s">
        <v>732</v>
      </c>
      <c r="L26" s="9" t="str">
        <f t="shared" si="3"/>
        <v>Yes</v>
      </c>
    </row>
    <row r="27" spans="1:12" x14ac:dyDescent="0.2">
      <c r="A27" s="4" t="s">
        <v>998</v>
      </c>
      <c r="B27" s="34" t="s">
        <v>217</v>
      </c>
      <c r="C27" s="35">
        <v>2241</v>
      </c>
      <c r="D27" s="43" t="str">
        <f t="shared" si="0"/>
        <v>N/A</v>
      </c>
      <c r="E27" s="35">
        <v>1822</v>
      </c>
      <c r="F27" s="43" t="str">
        <f t="shared" si="1"/>
        <v>N/A</v>
      </c>
      <c r="G27" s="35">
        <v>2306</v>
      </c>
      <c r="H27" s="43" t="str">
        <f t="shared" si="2"/>
        <v>N/A</v>
      </c>
      <c r="I27" s="12">
        <v>-18.7</v>
      </c>
      <c r="J27" s="12">
        <v>26.56</v>
      </c>
      <c r="K27" s="44" t="s">
        <v>732</v>
      </c>
      <c r="L27" s="9" t="str">
        <f t="shared" si="3"/>
        <v>Yes</v>
      </c>
    </row>
    <row r="28" spans="1:12" x14ac:dyDescent="0.2">
      <c r="A28" s="57" t="s">
        <v>999</v>
      </c>
      <c r="B28" s="34" t="s">
        <v>217</v>
      </c>
      <c r="C28" s="35">
        <v>12111</v>
      </c>
      <c r="D28" s="43" t="str">
        <f t="shared" si="0"/>
        <v>N/A</v>
      </c>
      <c r="E28" s="35">
        <v>10631</v>
      </c>
      <c r="F28" s="43" t="str">
        <f t="shared" si="1"/>
        <v>N/A</v>
      </c>
      <c r="G28" s="35">
        <v>9295</v>
      </c>
      <c r="H28" s="43" t="str">
        <f t="shared" si="2"/>
        <v>N/A</v>
      </c>
      <c r="I28" s="12">
        <v>-12.2</v>
      </c>
      <c r="J28" s="12">
        <v>-12.6</v>
      </c>
      <c r="K28" s="44" t="s">
        <v>732</v>
      </c>
      <c r="L28" s="9" t="str">
        <f t="shared" si="3"/>
        <v>Yes</v>
      </c>
    </row>
    <row r="29" spans="1:12" x14ac:dyDescent="0.2">
      <c r="A29" s="57" t="s">
        <v>1000</v>
      </c>
      <c r="B29" s="34" t="s">
        <v>217</v>
      </c>
      <c r="C29" s="35">
        <v>0</v>
      </c>
      <c r="D29" s="43" t="str">
        <f t="shared" si="0"/>
        <v>N/A</v>
      </c>
      <c r="E29" s="35">
        <v>11</v>
      </c>
      <c r="F29" s="43" t="str">
        <f t="shared" si="1"/>
        <v>N/A</v>
      </c>
      <c r="G29" s="35">
        <v>11</v>
      </c>
      <c r="H29" s="43" t="str">
        <f t="shared" si="2"/>
        <v>N/A</v>
      </c>
      <c r="I29" s="12" t="s">
        <v>1743</v>
      </c>
      <c r="J29" s="12">
        <v>600</v>
      </c>
      <c r="K29" s="44" t="s">
        <v>732</v>
      </c>
      <c r="L29" s="9" t="str">
        <f t="shared" si="3"/>
        <v>No</v>
      </c>
    </row>
    <row r="30" spans="1:12" x14ac:dyDescent="0.2">
      <c r="A30" s="57" t="s">
        <v>106</v>
      </c>
      <c r="B30" s="34" t="s">
        <v>217</v>
      </c>
      <c r="C30" s="35">
        <v>103960</v>
      </c>
      <c r="D30" s="43" t="str">
        <f t="shared" si="0"/>
        <v>N/A</v>
      </c>
      <c r="E30" s="35">
        <v>102329</v>
      </c>
      <c r="F30" s="43" t="str">
        <f t="shared" si="1"/>
        <v>N/A</v>
      </c>
      <c r="G30" s="35">
        <v>114975</v>
      </c>
      <c r="H30" s="43" t="str">
        <f t="shared" si="2"/>
        <v>N/A</v>
      </c>
      <c r="I30" s="12">
        <v>-1.57</v>
      </c>
      <c r="J30" s="12">
        <v>12.36</v>
      </c>
      <c r="K30" s="44" t="s">
        <v>732</v>
      </c>
      <c r="L30" s="9" t="str">
        <f t="shared" si="3"/>
        <v>Yes</v>
      </c>
    </row>
    <row r="31" spans="1:12" x14ac:dyDescent="0.2">
      <c r="A31" s="45" t="s">
        <v>1001</v>
      </c>
      <c r="B31" s="34" t="s">
        <v>217</v>
      </c>
      <c r="C31" s="35">
        <v>36936</v>
      </c>
      <c r="D31" s="43" t="str">
        <f t="shared" si="0"/>
        <v>N/A</v>
      </c>
      <c r="E31" s="35">
        <v>40749</v>
      </c>
      <c r="F31" s="43" t="str">
        <f t="shared" si="1"/>
        <v>N/A</v>
      </c>
      <c r="G31" s="35">
        <v>48985</v>
      </c>
      <c r="H31" s="43" t="str">
        <f t="shared" si="2"/>
        <v>N/A</v>
      </c>
      <c r="I31" s="12">
        <v>10.32</v>
      </c>
      <c r="J31" s="12">
        <v>20.21</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11</v>
      </c>
      <c r="F33" s="43" t="str">
        <f t="shared" si="1"/>
        <v>N/A</v>
      </c>
      <c r="G33" s="35">
        <v>11</v>
      </c>
      <c r="H33" s="43" t="str">
        <f t="shared" si="2"/>
        <v>N/A</v>
      </c>
      <c r="I33" s="12" t="s">
        <v>1743</v>
      </c>
      <c r="J33" s="12">
        <v>0</v>
      </c>
      <c r="K33" s="44" t="s">
        <v>732</v>
      </c>
      <c r="L33" s="9" t="str">
        <f t="shared" si="3"/>
        <v>Yes</v>
      </c>
    </row>
    <row r="34" spans="1:12" x14ac:dyDescent="0.2">
      <c r="A34" s="45" t="s">
        <v>1004</v>
      </c>
      <c r="B34" s="34" t="s">
        <v>217</v>
      </c>
      <c r="C34" s="35">
        <v>40278</v>
      </c>
      <c r="D34" s="43" t="str">
        <f t="shared" si="0"/>
        <v>N/A</v>
      </c>
      <c r="E34" s="35">
        <v>40316</v>
      </c>
      <c r="F34" s="43" t="str">
        <f t="shared" si="1"/>
        <v>N/A</v>
      </c>
      <c r="G34" s="35">
        <v>39446</v>
      </c>
      <c r="H34" s="43" t="str">
        <f t="shared" si="2"/>
        <v>N/A</v>
      </c>
      <c r="I34" s="12">
        <v>9.4299999999999995E-2</v>
      </c>
      <c r="J34" s="12">
        <v>-2.16</v>
      </c>
      <c r="K34" s="44" t="s">
        <v>732</v>
      </c>
      <c r="L34" s="9" t="str">
        <f t="shared" si="3"/>
        <v>Yes</v>
      </c>
    </row>
    <row r="35" spans="1:12" x14ac:dyDescent="0.2">
      <c r="A35" s="45" t="s">
        <v>1005</v>
      </c>
      <c r="B35" s="34" t="s">
        <v>217</v>
      </c>
      <c r="C35" s="35">
        <v>1381</v>
      </c>
      <c r="D35" s="43" t="str">
        <f t="shared" si="0"/>
        <v>N/A</v>
      </c>
      <c r="E35" s="35">
        <v>1046</v>
      </c>
      <c r="F35" s="43" t="str">
        <f t="shared" si="1"/>
        <v>N/A</v>
      </c>
      <c r="G35" s="35">
        <v>1310</v>
      </c>
      <c r="H35" s="43" t="str">
        <f t="shared" si="2"/>
        <v>N/A</v>
      </c>
      <c r="I35" s="12">
        <v>-24.3</v>
      </c>
      <c r="J35" s="12">
        <v>25.24</v>
      </c>
      <c r="K35" s="44" t="s">
        <v>732</v>
      </c>
      <c r="L35" s="9" t="str">
        <f t="shared" si="3"/>
        <v>Yes</v>
      </c>
    </row>
    <row r="36" spans="1:12" x14ac:dyDescent="0.2">
      <c r="A36" s="45" t="s">
        <v>1006</v>
      </c>
      <c r="B36" s="34" t="s">
        <v>217</v>
      </c>
      <c r="C36" s="35">
        <v>25365</v>
      </c>
      <c r="D36" s="43" t="str">
        <f t="shared" si="0"/>
        <v>N/A</v>
      </c>
      <c r="E36" s="35">
        <v>20217</v>
      </c>
      <c r="F36" s="43" t="str">
        <f t="shared" si="1"/>
        <v>N/A</v>
      </c>
      <c r="G36" s="35">
        <v>25233</v>
      </c>
      <c r="H36" s="43" t="str">
        <f t="shared" si="2"/>
        <v>N/A</v>
      </c>
      <c r="I36" s="12">
        <v>-20.3</v>
      </c>
      <c r="J36" s="12">
        <v>24.81</v>
      </c>
      <c r="K36" s="44" t="s">
        <v>732</v>
      </c>
      <c r="L36" s="9" t="str">
        <f t="shared" si="3"/>
        <v>Yes</v>
      </c>
    </row>
    <row r="37" spans="1:12" x14ac:dyDescent="0.2">
      <c r="A37" s="45" t="s">
        <v>122</v>
      </c>
      <c r="B37" s="34" t="s">
        <v>217</v>
      </c>
      <c r="C37" s="35">
        <v>1216</v>
      </c>
      <c r="D37" s="43" t="str">
        <f t="shared" si="0"/>
        <v>N/A</v>
      </c>
      <c r="E37" s="35">
        <v>1018</v>
      </c>
      <c r="F37" s="43" t="str">
        <f t="shared" si="1"/>
        <v>N/A</v>
      </c>
      <c r="G37" s="35">
        <v>675</v>
      </c>
      <c r="H37" s="43" t="str">
        <f t="shared" si="2"/>
        <v>N/A</v>
      </c>
      <c r="I37" s="12">
        <v>-16.3</v>
      </c>
      <c r="J37" s="12">
        <v>-33.700000000000003</v>
      </c>
      <c r="K37" s="44" t="s">
        <v>732</v>
      </c>
      <c r="L37" s="9" t="str">
        <f t="shared" si="3"/>
        <v>No</v>
      </c>
    </row>
    <row r="38" spans="1:12" x14ac:dyDescent="0.2">
      <c r="A38" s="45" t="s">
        <v>84</v>
      </c>
      <c r="B38" s="34" t="s">
        <v>217</v>
      </c>
      <c r="C38" s="46">
        <v>2144310989</v>
      </c>
      <c r="D38" s="43" t="str">
        <f t="shared" si="0"/>
        <v>N/A</v>
      </c>
      <c r="E38" s="46">
        <v>2417628607</v>
      </c>
      <c r="F38" s="43" t="str">
        <f t="shared" si="1"/>
        <v>N/A</v>
      </c>
      <c r="G38" s="46">
        <v>2525382417</v>
      </c>
      <c r="H38" s="43" t="str">
        <f t="shared" si="2"/>
        <v>N/A</v>
      </c>
      <c r="I38" s="12">
        <v>12.75</v>
      </c>
      <c r="J38" s="12">
        <v>4.4569999999999999</v>
      </c>
      <c r="K38" s="44" t="s">
        <v>732</v>
      </c>
      <c r="L38" s="9" t="str">
        <f t="shared" si="3"/>
        <v>Yes</v>
      </c>
    </row>
    <row r="39" spans="1:12" x14ac:dyDescent="0.2">
      <c r="A39" s="45" t="s">
        <v>1288</v>
      </c>
      <c r="B39" s="34" t="s">
        <v>217</v>
      </c>
      <c r="C39" s="46">
        <v>3229.4423830000001</v>
      </c>
      <c r="D39" s="43" t="str">
        <f t="shared" si="0"/>
        <v>N/A</v>
      </c>
      <c r="E39" s="46">
        <v>3476.2814567</v>
      </c>
      <c r="F39" s="43" t="str">
        <f t="shared" si="1"/>
        <v>N/A</v>
      </c>
      <c r="G39" s="46">
        <v>3416.4000479000001</v>
      </c>
      <c r="H39" s="43" t="str">
        <f t="shared" si="2"/>
        <v>N/A</v>
      </c>
      <c r="I39" s="12">
        <v>7.6429999999999998</v>
      </c>
      <c r="J39" s="12">
        <v>-1.72</v>
      </c>
      <c r="K39" s="44" t="s">
        <v>732</v>
      </c>
      <c r="L39" s="9" t="str">
        <f t="shared" si="3"/>
        <v>Yes</v>
      </c>
    </row>
    <row r="40" spans="1:12" x14ac:dyDescent="0.2">
      <c r="A40" s="45" t="s">
        <v>1289</v>
      </c>
      <c r="B40" s="34" t="s">
        <v>217</v>
      </c>
      <c r="C40" s="46">
        <v>3833.6724061999998</v>
      </c>
      <c r="D40" s="43" t="str">
        <f>IF($B40="N/A","N/A",IF(C40&gt;10,"No",IF(C40&lt;-10,"No","Yes")))</f>
        <v>N/A</v>
      </c>
      <c r="E40" s="46">
        <v>3948.1285266</v>
      </c>
      <c r="F40" s="43" t="str">
        <f>IF($B40="N/A","N/A",IF(E40&gt;10,"No",IF(E40&lt;-10,"No","Yes")))</f>
        <v>N/A</v>
      </c>
      <c r="G40" s="46">
        <v>3875.6993112</v>
      </c>
      <c r="H40" s="43" t="str">
        <f>IF($B40="N/A","N/A",IF(G40&gt;10,"No",IF(G40&lt;-10,"No","Yes")))</f>
        <v>N/A</v>
      </c>
      <c r="I40" s="12">
        <v>2.9860000000000002</v>
      </c>
      <c r="J40" s="12">
        <v>-1.83</v>
      </c>
      <c r="K40" s="44" t="s">
        <v>732</v>
      </c>
      <c r="L40" s="9" t="str">
        <f>IF(J40="Div by 0", "N/A", IF(K40="N/A","N/A", IF(J40&gt;VALUE(MID(K40,1,2)), "No", IF(J40&lt;-1*VALUE(MID(K40,1,2)), "No", "Yes"))))</f>
        <v>Yes</v>
      </c>
    </row>
    <row r="41" spans="1:12" x14ac:dyDescent="0.2">
      <c r="A41" s="45" t="s">
        <v>107</v>
      </c>
      <c r="B41" s="34" t="s">
        <v>217</v>
      </c>
      <c r="C41" s="46">
        <v>109618268</v>
      </c>
      <c r="D41" s="43" t="str">
        <f t="shared" ref="D41:D44" si="4">IF($B41="N/A","N/A",IF(C41&gt;10,"No",IF(C41&lt;-10,"No","Yes")))</f>
        <v>N/A</v>
      </c>
      <c r="E41" s="46">
        <v>35832761</v>
      </c>
      <c r="F41" s="43" t="str">
        <f t="shared" ref="F41:F44" si="5">IF($B41="N/A","N/A",IF(E41&gt;10,"No",IF(E41&lt;-10,"No","Yes")))</f>
        <v>N/A</v>
      </c>
      <c r="G41" s="46">
        <v>36640684</v>
      </c>
      <c r="H41" s="43" t="str">
        <f t="shared" ref="H41:H44" si="6">IF($B41="N/A","N/A",IF(G41&gt;10,"No",IF(G41&lt;-10,"No","Yes")))</f>
        <v>N/A</v>
      </c>
      <c r="I41" s="12">
        <v>-67.3</v>
      </c>
      <c r="J41" s="12">
        <v>2.2549999999999999</v>
      </c>
      <c r="K41" s="44" t="s">
        <v>732</v>
      </c>
      <c r="L41" s="9" t="str">
        <f t="shared" ref="L41:L43" si="7">IF(J41="Div by 0", "N/A", IF(K41="N/A","N/A", IF(J41&gt;VALUE(MID(K41,1,2)), "No", IF(J41&lt;-1*VALUE(MID(K41,1,2)), "No", "Yes"))))</f>
        <v>Yes</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11419.305238999999</v>
      </c>
      <c r="D45" s="43" t="str">
        <f t="shared" ref="D45:D71" si="8">IF($B45="N/A","N/A",IF(C45&gt;10,"No",IF(C45&lt;-10,"No","Yes")))</f>
        <v>N/A</v>
      </c>
      <c r="E45" s="46">
        <v>13173.003377000001</v>
      </c>
      <c r="F45" s="43" t="str">
        <f t="shared" ref="F45:F71" si="9">IF($B45="N/A","N/A",IF(E45&gt;10,"No",IF(E45&lt;-10,"No","Yes")))</f>
        <v>N/A</v>
      </c>
      <c r="G45" s="46">
        <v>14907.389402999999</v>
      </c>
      <c r="H45" s="43" t="str">
        <f t="shared" ref="H45:H71" si="10">IF($B45="N/A","N/A",IF(G45&gt;10,"No",IF(G45&lt;-10,"No","Yes")))</f>
        <v>N/A</v>
      </c>
      <c r="I45" s="12">
        <v>15.36</v>
      </c>
      <c r="J45" s="12">
        <v>13.17</v>
      </c>
      <c r="K45" s="44" t="s">
        <v>732</v>
      </c>
      <c r="L45" s="9" t="str">
        <f t="shared" ref="L45:L71" si="11">IF(J45="Div by 0", "N/A", IF(K45="N/A","N/A", IF(J45&gt;VALUE(MID(K45,1,2)), "No", IF(J45&lt;-1*VALUE(MID(K45,1,2)), "No", "Yes"))))</f>
        <v>Yes</v>
      </c>
    </row>
    <row r="46" spans="1:12" x14ac:dyDescent="0.2">
      <c r="A46" s="45" t="s">
        <v>1292</v>
      </c>
      <c r="B46" s="34" t="s">
        <v>217</v>
      </c>
      <c r="C46" s="46">
        <v>5670.5798525999999</v>
      </c>
      <c r="D46" s="43" t="str">
        <f t="shared" si="8"/>
        <v>N/A</v>
      </c>
      <c r="E46" s="46">
        <v>8024.54</v>
      </c>
      <c r="F46" s="43" t="str">
        <f t="shared" si="9"/>
        <v>N/A</v>
      </c>
      <c r="G46" s="46">
        <v>7583.8561000999998</v>
      </c>
      <c r="H46" s="43" t="str">
        <f t="shared" si="10"/>
        <v>N/A</v>
      </c>
      <c r="I46" s="12">
        <v>41.51</v>
      </c>
      <c r="J46" s="12">
        <v>-5.49</v>
      </c>
      <c r="K46" s="44" t="s">
        <v>732</v>
      </c>
      <c r="L46" s="9" t="str">
        <f t="shared" si="11"/>
        <v>Yes</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3064.3051823000001</v>
      </c>
      <c r="D48" s="43" t="str">
        <f t="shared" si="8"/>
        <v>N/A</v>
      </c>
      <c r="E48" s="46">
        <v>4843.9081420000002</v>
      </c>
      <c r="F48" s="43" t="str">
        <f t="shared" si="9"/>
        <v>N/A</v>
      </c>
      <c r="G48" s="46">
        <v>5529.2885906000001</v>
      </c>
      <c r="H48" s="43" t="str">
        <f t="shared" si="10"/>
        <v>N/A</v>
      </c>
      <c r="I48" s="12">
        <v>58.08</v>
      </c>
      <c r="J48" s="12">
        <v>14.15</v>
      </c>
      <c r="K48" s="44" t="s">
        <v>732</v>
      </c>
      <c r="L48" s="9" t="str">
        <f t="shared" si="11"/>
        <v>Yes</v>
      </c>
    </row>
    <row r="49" spans="1:12" x14ac:dyDescent="0.2">
      <c r="A49" s="45" t="s">
        <v>1295</v>
      </c>
      <c r="B49" s="34" t="s">
        <v>217</v>
      </c>
      <c r="C49" s="46">
        <v>21922.116279000002</v>
      </c>
      <c r="D49" s="43" t="str">
        <f t="shared" si="8"/>
        <v>N/A</v>
      </c>
      <c r="E49" s="46">
        <v>25598.440922000002</v>
      </c>
      <c r="F49" s="43" t="str">
        <f t="shared" si="9"/>
        <v>N/A</v>
      </c>
      <c r="G49" s="46">
        <v>35753.633828999999</v>
      </c>
      <c r="H49" s="43" t="str">
        <f t="shared" si="10"/>
        <v>N/A</v>
      </c>
      <c r="I49" s="12">
        <v>16.77</v>
      </c>
      <c r="J49" s="12">
        <v>39.67</v>
      </c>
      <c r="K49" s="44" t="s">
        <v>732</v>
      </c>
      <c r="L49" s="9" t="str">
        <f t="shared" si="11"/>
        <v>No</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13505.591705999999</v>
      </c>
      <c r="D51" s="43" t="str">
        <f t="shared" si="8"/>
        <v>N/A</v>
      </c>
      <c r="E51" s="46">
        <v>13808.524847999999</v>
      </c>
      <c r="F51" s="43" t="str">
        <f t="shared" si="9"/>
        <v>N/A</v>
      </c>
      <c r="G51" s="46">
        <v>13571.155975</v>
      </c>
      <c r="H51" s="43" t="str">
        <f t="shared" si="10"/>
        <v>N/A</v>
      </c>
      <c r="I51" s="12">
        <v>2.2429999999999999</v>
      </c>
      <c r="J51" s="12">
        <v>-1.72</v>
      </c>
      <c r="K51" s="44" t="s">
        <v>732</v>
      </c>
      <c r="L51" s="9" t="str">
        <f t="shared" si="11"/>
        <v>Yes</v>
      </c>
    </row>
    <row r="52" spans="1:12" x14ac:dyDescent="0.2">
      <c r="A52" s="45" t="s">
        <v>1298</v>
      </c>
      <c r="B52" s="34" t="s">
        <v>217</v>
      </c>
      <c r="C52" s="46">
        <v>9093.9275944000001</v>
      </c>
      <c r="D52" s="43" t="str">
        <f t="shared" si="8"/>
        <v>N/A</v>
      </c>
      <c r="E52" s="46">
        <v>11752.542833</v>
      </c>
      <c r="F52" s="43" t="str">
        <f t="shared" si="9"/>
        <v>N/A</v>
      </c>
      <c r="G52" s="46">
        <v>11718.057623000001</v>
      </c>
      <c r="H52" s="43" t="str">
        <f t="shared" si="10"/>
        <v>N/A</v>
      </c>
      <c r="I52" s="12">
        <v>29.24</v>
      </c>
      <c r="J52" s="12">
        <v>-0.29299999999999998</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8102.6958832999999</v>
      </c>
      <c r="D54" s="43" t="str">
        <f t="shared" si="8"/>
        <v>N/A</v>
      </c>
      <c r="E54" s="46">
        <v>10091.641952</v>
      </c>
      <c r="F54" s="43" t="str">
        <f t="shared" si="9"/>
        <v>N/A</v>
      </c>
      <c r="G54" s="46">
        <v>9812.0719659000006</v>
      </c>
      <c r="H54" s="43" t="str">
        <f t="shared" si="10"/>
        <v>N/A</v>
      </c>
      <c r="I54" s="12">
        <v>24.55</v>
      </c>
      <c r="J54" s="12">
        <v>-2.77</v>
      </c>
      <c r="K54" s="44" t="s">
        <v>732</v>
      </c>
      <c r="L54" s="9" t="str">
        <f t="shared" si="11"/>
        <v>Yes</v>
      </c>
    </row>
    <row r="55" spans="1:12" x14ac:dyDescent="0.2">
      <c r="A55" s="45" t="s">
        <v>1301</v>
      </c>
      <c r="B55" s="34" t="s">
        <v>217</v>
      </c>
      <c r="C55" s="46">
        <v>47315.222126000001</v>
      </c>
      <c r="D55" s="43" t="str">
        <f t="shared" si="8"/>
        <v>N/A</v>
      </c>
      <c r="E55" s="46">
        <v>52917.183116</v>
      </c>
      <c r="F55" s="43" t="str">
        <f t="shared" si="9"/>
        <v>N/A</v>
      </c>
      <c r="G55" s="46">
        <v>55948.582068999996</v>
      </c>
      <c r="H55" s="43" t="str">
        <f t="shared" si="10"/>
        <v>N/A</v>
      </c>
      <c r="I55" s="12">
        <v>11.84</v>
      </c>
      <c r="J55" s="12">
        <v>5.7290000000000001</v>
      </c>
      <c r="K55" s="44" t="s">
        <v>732</v>
      </c>
      <c r="L55" s="9" t="str">
        <f t="shared" si="11"/>
        <v>Yes</v>
      </c>
    </row>
    <row r="56" spans="1:12" x14ac:dyDescent="0.2">
      <c r="A56" s="45" t="s">
        <v>1302</v>
      </c>
      <c r="B56" s="34" t="s">
        <v>217</v>
      </c>
      <c r="C56" s="46">
        <v>4976.1000000000004</v>
      </c>
      <c r="D56" s="43" t="str">
        <f t="shared" si="8"/>
        <v>N/A</v>
      </c>
      <c r="E56" s="46">
        <v>13782.894737000001</v>
      </c>
      <c r="F56" s="43" t="str">
        <f t="shared" si="9"/>
        <v>N/A</v>
      </c>
      <c r="G56" s="46">
        <v>13901.022222</v>
      </c>
      <c r="H56" s="43" t="str">
        <f t="shared" si="10"/>
        <v>N/A</v>
      </c>
      <c r="I56" s="12">
        <v>177</v>
      </c>
      <c r="J56" s="12">
        <v>0.85709999999999997</v>
      </c>
      <c r="K56" s="44" t="s">
        <v>732</v>
      </c>
      <c r="L56" s="9" t="str">
        <f t="shared" si="11"/>
        <v>Yes</v>
      </c>
    </row>
    <row r="57" spans="1:12" x14ac:dyDescent="0.2">
      <c r="A57" s="45" t="s">
        <v>1303</v>
      </c>
      <c r="B57" s="34" t="s">
        <v>217</v>
      </c>
      <c r="C57" s="46">
        <v>1866.7760484999999</v>
      </c>
      <c r="D57" s="43" t="str">
        <f t="shared" si="8"/>
        <v>N/A</v>
      </c>
      <c r="E57" s="46">
        <v>2016.9860019</v>
      </c>
      <c r="F57" s="43" t="str">
        <f t="shared" si="9"/>
        <v>N/A</v>
      </c>
      <c r="G57" s="46">
        <v>2006.6710191</v>
      </c>
      <c r="H57" s="43" t="str">
        <f t="shared" si="10"/>
        <v>N/A</v>
      </c>
      <c r="I57" s="12">
        <v>8.0459999999999994</v>
      </c>
      <c r="J57" s="12">
        <v>-0.51100000000000001</v>
      </c>
      <c r="K57" s="44" t="s">
        <v>732</v>
      </c>
      <c r="L57" s="9" t="str">
        <f t="shared" si="11"/>
        <v>Yes</v>
      </c>
    </row>
    <row r="58" spans="1:12" x14ac:dyDescent="0.2">
      <c r="A58" s="45" t="s">
        <v>1304</v>
      </c>
      <c r="B58" s="34" t="s">
        <v>217</v>
      </c>
      <c r="C58" s="46">
        <v>2064.3059632</v>
      </c>
      <c r="D58" s="43" t="str">
        <f t="shared" si="8"/>
        <v>N/A</v>
      </c>
      <c r="E58" s="46">
        <v>2071.7453016999998</v>
      </c>
      <c r="F58" s="43" t="str">
        <f t="shared" si="9"/>
        <v>N/A</v>
      </c>
      <c r="G58" s="46">
        <v>1994.0664266000001</v>
      </c>
      <c r="H58" s="43" t="str">
        <f t="shared" si="10"/>
        <v>N/A</v>
      </c>
      <c r="I58" s="12">
        <v>0.3604</v>
      </c>
      <c r="J58" s="12">
        <v>-3.75</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1648.9562215000001</v>
      </c>
      <c r="D61" s="43" t="str">
        <f t="shared" si="8"/>
        <v>N/A</v>
      </c>
      <c r="E61" s="46">
        <v>1815.6439849999999</v>
      </c>
      <c r="F61" s="43" t="str">
        <f t="shared" si="9"/>
        <v>N/A</v>
      </c>
      <c r="G61" s="46">
        <v>1831.0049977000001</v>
      </c>
      <c r="H61" s="43" t="str">
        <f t="shared" si="10"/>
        <v>N/A</v>
      </c>
      <c r="I61" s="12">
        <v>10.11</v>
      </c>
      <c r="J61" s="12">
        <v>0.84599999999999997</v>
      </c>
      <c r="K61" s="44" t="s">
        <v>732</v>
      </c>
      <c r="L61" s="9" t="str">
        <f t="shared" si="11"/>
        <v>Yes</v>
      </c>
    </row>
    <row r="62" spans="1:12" x14ac:dyDescent="0.2">
      <c r="A62" s="3" t="s">
        <v>1308</v>
      </c>
      <c r="B62" s="34" t="s">
        <v>217</v>
      </c>
      <c r="C62" s="46">
        <v>1813.0887995999999</v>
      </c>
      <c r="D62" s="43" t="str">
        <f t="shared" si="8"/>
        <v>N/A</v>
      </c>
      <c r="E62" s="46">
        <v>1712.8644346999999</v>
      </c>
      <c r="F62" s="43" t="str">
        <f t="shared" si="9"/>
        <v>N/A</v>
      </c>
      <c r="G62" s="46">
        <v>2073.6257589000002</v>
      </c>
      <c r="H62" s="43" t="str">
        <f t="shared" si="10"/>
        <v>N/A</v>
      </c>
      <c r="I62" s="12">
        <v>-5.53</v>
      </c>
      <c r="J62" s="12">
        <v>21.06</v>
      </c>
      <c r="K62" s="44" t="s">
        <v>732</v>
      </c>
      <c r="L62" s="9" t="str">
        <f t="shared" si="11"/>
        <v>Yes</v>
      </c>
    </row>
    <row r="63" spans="1:12" x14ac:dyDescent="0.2">
      <c r="A63" s="3" t="s">
        <v>1309</v>
      </c>
      <c r="B63" s="34" t="s">
        <v>217</v>
      </c>
      <c r="C63" s="46">
        <v>8907.4657748999998</v>
      </c>
      <c r="D63" s="43" t="str">
        <f t="shared" si="8"/>
        <v>N/A</v>
      </c>
      <c r="E63" s="46">
        <v>9975.6453767000003</v>
      </c>
      <c r="F63" s="43" t="str">
        <f t="shared" si="9"/>
        <v>N/A</v>
      </c>
      <c r="G63" s="46">
        <v>10495.25121</v>
      </c>
      <c r="H63" s="43" t="str">
        <f t="shared" si="10"/>
        <v>N/A</v>
      </c>
      <c r="I63" s="12">
        <v>11.99</v>
      </c>
      <c r="J63" s="12">
        <v>5.2089999999999996</v>
      </c>
      <c r="K63" s="44" t="s">
        <v>732</v>
      </c>
      <c r="L63" s="9" t="str">
        <f t="shared" si="11"/>
        <v>Yes</v>
      </c>
    </row>
    <row r="64" spans="1:12" x14ac:dyDescent="0.2">
      <c r="A64" s="3" t="s">
        <v>1310</v>
      </c>
      <c r="B64" s="34" t="s">
        <v>217</v>
      </c>
      <c r="C64" s="46" t="s">
        <v>1743</v>
      </c>
      <c r="D64" s="43" t="str">
        <f t="shared" si="8"/>
        <v>N/A</v>
      </c>
      <c r="E64" s="46">
        <v>611</v>
      </c>
      <c r="F64" s="43" t="str">
        <f t="shared" si="9"/>
        <v>N/A</v>
      </c>
      <c r="G64" s="46">
        <v>152.14285713999999</v>
      </c>
      <c r="H64" s="43" t="str">
        <f t="shared" si="10"/>
        <v>N/A</v>
      </c>
      <c r="I64" s="12" t="s">
        <v>1743</v>
      </c>
      <c r="J64" s="12">
        <v>-75.099999999999994</v>
      </c>
      <c r="K64" s="44" t="s">
        <v>732</v>
      </c>
      <c r="L64" s="9" t="str">
        <f t="shared" si="11"/>
        <v>No</v>
      </c>
    </row>
    <row r="65" spans="1:12" x14ac:dyDescent="0.2">
      <c r="A65" s="3" t="s">
        <v>1311</v>
      </c>
      <c r="B65" s="34" t="s">
        <v>217</v>
      </c>
      <c r="C65" s="46">
        <v>2861.0260580999998</v>
      </c>
      <c r="D65" s="43" t="str">
        <f t="shared" si="8"/>
        <v>N/A</v>
      </c>
      <c r="E65" s="46">
        <v>3528.3474381999999</v>
      </c>
      <c r="F65" s="43" t="str">
        <f t="shared" si="9"/>
        <v>N/A</v>
      </c>
      <c r="G65" s="46">
        <v>3477.9226613999999</v>
      </c>
      <c r="H65" s="43" t="str">
        <f t="shared" si="10"/>
        <v>N/A</v>
      </c>
      <c r="I65" s="12">
        <v>23.32</v>
      </c>
      <c r="J65" s="12">
        <v>-1.43</v>
      </c>
      <c r="K65" s="44" t="s">
        <v>732</v>
      </c>
      <c r="L65" s="9" t="str">
        <f t="shared" si="11"/>
        <v>Yes</v>
      </c>
    </row>
    <row r="66" spans="1:12" x14ac:dyDescent="0.2">
      <c r="A66" s="3" t="s">
        <v>1312</v>
      </c>
      <c r="B66" s="34" t="s">
        <v>217</v>
      </c>
      <c r="C66" s="46">
        <v>3071.9962638000002</v>
      </c>
      <c r="D66" s="43" t="str">
        <f t="shared" si="8"/>
        <v>N/A</v>
      </c>
      <c r="E66" s="46">
        <v>3498.5090921999999</v>
      </c>
      <c r="F66" s="43" t="str">
        <f t="shared" si="9"/>
        <v>N/A</v>
      </c>
      <c r="G66" s="46">
        <v>3382.3303255999999</v>
      </c>
      <c r="H66" s="43" t="str">
        <f t="shared" si="10"/>
        <v>N/A</v>
      </c>
      <c r="I66" s="12">
        <v>13.88</v>
      </c>
      <c r="J66" s="12">
        <v>-3.32</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v>0</v>
      </c>
      <c r="F68" s="43" t="str">
        <f t="shared" si="9"/>
        <v>N/A</v>
      </c>
      <c r="G68" s="46">
        <v>0</v>
      </c>
      <c r="H68" s="43" t="str">
        <f t="shared" si="10"/>
        <v>N/A</v>
      </c>
      <c r="I68" s="12" t="s">
        <v>1743</v>
      </c>
      <c r="J68" s="12" t="s">
        <v>1743</v>
      </c>
      <c r="K68" s="44" t="s">
        <v>732</v>
      </c>
      <c r="L68" s="9" t="str">
        <f t="shared" si="11"/>
        <v>N/A</v>
      </c>
    </row>
    <row r="69" spans="1:12" x14ac:dyDescent="0.2">
      <c r="A69" s="2" t="s">
        <v>1315</v>
      </c>
      <c r="B69" s="34" t="s">
        <v>217</v>
      </c>
      <c r="C69" s="46">
        <v>3816.0824520000001</v>
      </c>
      <c r="D69" s="43" t="str">
        <f t="shared" si="8"/>
        <v>N/A</v>
      </c>
      <c r="E69" s="46">
        <v>3964.5254240999998</v>
      </c>
      <c r="F69" s="43" t="str">
        <f t="shared" si="9"/>
        <v>N/A</v>
      </c>
      <c r="G69" s="46">
        <v>4001.1004410999999</v>
      </c>
      <c r="H69" s="43" t="str">
        <f t="shared" si="10"/>
        <v>N/A</v>
      </c>
      <c r="I69" s="12">
        <v>3.89</v>
      </c>
      <c r="J69" s="12">
        <v>0.92259999999999998</v>
      </c>
      <c r="K69" s="44" t="s">
        <v>732</v>
      </c>
      <c r="L69" s="9" t="str">
        <f t="shared" si="11"/>
        <v>Yes</v>
      </c>
    </row>
    <row r="70" spans="1:12" x14ac:dyDescent="0.2">
      <c r="A70" s="45" t="s">
        <v>1316</v>
      </c>
      <c r="B70" s="34" t="s">
        <v>217</v>
      </c>
      <c r="C70" s="46">
        <v>2434.4170890999999</v>
      </c>
      <c r="D70" s="43" t="str">
        <f t="shared" si="8"/>
        <v>N/A</v>
      </c>
      <c r="E70" s="46">
        <v>2864.0372849</v>
      </c>
      <c r="F70" s="43" t="str">
        <f t="shared" si="9"/>
        <v>N/A</v>
      </c>
      <c r="G70" s="46">
        <v>2942.9664121999999</v>
      </c>
      <c r="H70" s="43" t="str">
        <f t="shared" si="10"/>
        <v>N/A</v>
      </c>
      <c r="I70" s="12">
        <v>17.649999999999999</v>
      </c>
      <c r="J70" s="12">
        <v>2.7559999999999998</v>
      </c>
      <c r="K70" s="44" t="s">
        <v>732</v>
      </c>
      <c r="L70" s="9" t="str">
        <f t="shared" si="11"/>
        <v>Yes</v>
      </c>
    </row>
    <row r="71" spans="1:12" x14ac:dyDescent="0.2">
      <c r="A71" s="45" t="s">
        <v>1317</v>
      </c>
      <c r="B71" s="34" t="s">
        <v>217</v>
      </c>
      <c r="C71" s="46">
        <v>1060.4737236000001</v>
      </c>
      <c r="D71" s="43" t="str">
        <f t="shared" si="8"/>
        <v>N/A</v>
      </c>
      <c r="E71" s="46">
        <v>2753.2239205000001</v>
      </c>
      <c r="F71" s="43" t="str">
        <f t="shared" si="9"/>
        <v>N/A</v>
      </c>
      <c r="G71" s="46">
        <v>2873.5391353</v>
      </c>
      <c r="H71" s="43" t="str">
        <f t="shared" si="10"/>
        <v>N/A</v>
      </c>
      <c r="I71" s="12">
        <v>159.6</v>
      </c>
      <c r="J71" s="12">
        <v>4.37</v>
      </c>
      <c r="K71" s="44" t="s">
        <v>732</v>
      </c>
      <c r="L71" s="9" t="str">
        <f t="shared" si="11"/>
        <v>Yes</v>
      </c>
    </row>
    <row r="72" spans="1:12" x14ac:dyDescent="0.2">
      <c r="A72" s="45" t="s">
        <v>1625</v>
      </c>
      <c r="B72" s="34" t="s">
        <v>217</v>
      </c>
      <c r="C72" s="46">
        <v>528499505</v>
      </c>
      <c r="D72" s="43" t="str">
        <f t="shared" ref="D72:D135" si="12">IF($B72="N/A","N/A",IF(C72&gt;10,"No",IF(C72&lt;-10,"No","Yes")))</f>
        <v>N/A</v>
      </c>
      <c r="E72" s="46">
        <v>574367041</v>
      </c>
      <c r="F72" s="43" t="str">
        <f t="shared" ref="F72:F135" si="13">IF($B72="N/A","N/A",IF(E72&gt;10,"No",IF(E72&lt;-10,"No","Yes")))</f>
        <v>N/A</v>
      </c>
      <c r="G72" s="46">
        <v>577589951</v>
      </c>
      <c r="H72" s="43" t="str">
        <f t="shared" ref="H72:H135" si="14">IF($B72="N/A","N/A",IF(G72&gt;10,"No",IF(G72&lt;-10,"No","Yes")))</f>
        <v>N/A</v>
      </c>
      <c r="I72" s="12">
        <v>8.6790000000000003</v>
      </c>
      <c r="J72" s="12">
        <v>0.56110000000000004</v>
      </c>
      <c r="K72" s="44" t="s">
        <v>732</v>
      </c>
      <c r="L72" s="9" t="str">
        <f t="shared" ref="L72:L132" si="15">IF(J72="Div by 0", "N/A", IF(K72="N/A","N/A", IF(J72&gt;VALUE(MID(K72,1,2)), "No", IF(J72&lt;-1*VALUE(MID(K72,1,2)), "No", "Yes"))))</f>
        <v>Yes</v>
      </c>
    </row>
    <row r="73" spans="1:12" x14ac:dyDescent="0.2">
      <c r="A73" s="45" t="s">
        <v>1626</v>
      </c>
      <c r="B73" s="34" t="s">
        <v>217</v>
      </c>
      <c r="C73" s="35">
        <v>86333</v>
      </c>
      <c r="D73" s="43" t="str">
        <f t="shared" si="12"/>
        <v>N/A</v>
      </c>
      <c r="E73" s="35">
        <v>87975</v>
      </c>
      <c r="F73" s="43" t="str">
        <f t="shared" si="13"/>
        <v>N/A</v>
      </c>
      <c r="G73" s="35">
        <v>87132</v>
      </c>
      <c r="H73" s="43" t="str">
        <f t="shared" si="14"/>
        <v>N/A</v>
      </c>
      <c r="I73" s="12">
        <v>1.9019999999999999</v>
      </c>
      <c r="J73" s="12">
        <v>-0.95799999999999996</v>
      </c>
      <c r="K73" s="44" t="s">
        <v>732</v>
      </c>
      <c r="L73" s="9" t="str">
        <f t="shared" si="15"/>
        <v>Yes</v>
      </c>
    </row>
    <row r="74" spans="1:12" x14ac:dyDescent="0.2">
      <c r="A74" s="45" t="s">
        <v>1318</v>
      </c>
      <c r="B74" s="34" t="s">
        <v>217</v>
      </c>
      <c r="C74" s="46">
        <v>6121.6395236999997</v>
      </c>
      <c r="D74" s="43" t="str">
        <f t="shared" si="12"/>
        <v>N/A</v>
      </c>
      <c r="E74" s="46">
        <v>6528.7529525</v>
      </c>
      <c r="F74" s="43" t="str">
        <f t="shared" si="13"/>
        <v>N/A</v>
      </c>
      <c r="G74" s="46">
        <v>6628.9073016000002</v>
      </c>
      <c r="H74" s="43" t="str">
        <f t="shared" si="14"/>
        <v>N/A</v>
      </c>
      <c r="I74" s="12">
        <v>6.65</v>
      </c>
      <c r="J74" s="12">
        <v>1.534</v>
      </c>
      <c r="K74" s="44" t="s">
        <v>732</v>
      </c>
      <c r="L74" s="9" t="str">
        <f t="shared" si="15"/>
        <v>Yes</v>
      </c>
    </row>
    <row r="75" spans="1:12" ht="25.5" x14ac:dyDescent="0.2">
      <c r="A75" s="45" t="s">
        <v>1319</v>
      </c>
      <c r="B75" s="34" t="s">
        <v>217</v>
      </c>
      <c r="C75" s="35">
        <v>5.3778740457999996</v>
      </c>
      <c r="D75" s="43" t="str">
        <f t="shared" si="12"/>
        <v>N/A</v>
      </c>
      <c r="E75" s="35">
        <v>5.5697982380999997</v>
      </c>
      <c r="F75" s="43" t="str">
        <f t="shared" si="13"/>
        <v>N/A</v>
      </c>
      <c r="G75" s="35">
        <v>5.8221204608999999</v>
      </c>
      <c r="H75" s="43" t="str">
        <f t="shared" si="14"/>
        <v>N/A</v>
      </c>
      <c r="I75" s="12">
        <v>3.569</v>
      </c>
      <c r="J75" s="12">
        <v>4.53</v>
      </c>
      <c r="K75" s="44" t="s">
        <v>732</v>
      </c>
      <c r="L75" s="9" t="str">
        <f t="shared" si="15"/>
        <v>Yes</v>
      </c>
    </row>
    <row r="76" spans="1:12" ht="25.5" x14ac:dyDescent="0.2">
      <c r="A76" s="45" t="s">
        <v>548</v>
      </c>
      <c r="B76" s="34" t="s">
        <v>217</v>
      </c>
      <c r="C76" s="46">
        <v>0</v>
      </c>
      <c r="D76" s="43" t="str">
        <f t="shared" si="12"/>
        <v>N/A</v>
      </c>
      <c r="E76" s="46">
        <v>99180</v>
      </c>
      <c r="F76" s="43" t="str">
        <f t="shared" si="13"/>
        <v>N/A</v>
      </c>
      <c r="G76" s="46">
        <v>82905</v>
      </c>
      <c r="H76" s="43" t="str">
        <f t="shared" si="14"/>
        <v>N/A</v>
      </c>
      <c r="I76" s="12" t="s">
        <v>1743</v>
      </c>
      <c r="J76" s="12">
        <v>-16.399999999999999</v>
      </c>
      <c r="K76" s="44" t="s">
        <v>732</v>
      </c>
      <c r="L76" s="9" t="str">
        <f t="shared" si="15"/>
        <v>Yes</v>
      </c>
    </row>
    <row r="77" spans="1:12" x14ac:dyDescent="0.2">
      <c r="A77" s="45" t="s">
        <v>549</v>
      </c>
      <c r="B77" s="34" t="s">
        <v>217</v>
      </c>
      <c r="C77" s="35">
        <v>0</v>
      </c>
      <c r="D77" s="43" t="str">
        <f t="shared" si="12"/>
        <v>N/A</v>
      </c>
      <c r="E77" s="35">
        <v>11</v>
      </c>
      <c r="F77" s="43" t="str">
        <f t="shared" si="13"/>
        <v>N/A</v>
      </c>
      <c r="G77" s="35">
        <v>11</v>
      </c>
      <c r="H77" s="43" t="str">
        <f t="shared" si="14"/>
        <v>N/A</v>
      </c>
      <c r="I77" s="12" t="s">
        <v>1743</v>
      </c>
      <c r="J77" s="12">
        <v>20</v>
      </c>
      <c r="K77" s="44" t="s">
        <v>732</v>
      </c>
      <c r="L77" s="9" t="str">
        <f t="shared" si="15"/>
        <v>Yes</v>
      </c>
    </row>
    <row r="78" spans="1:12" x14ac:dyDescent="0.2">
      <c r="A78" s="45" t="s">
        <v>1320</v>
      </c>
      <c r="B78" s="34" t="s">
        <v>217</v>
      </c>
      <c r="C78" s="46" t="s">
        <v>1743</v>
      </c>
      <c r="D78" s="43" t="str">
        <f t="shared" si="12"/>
        <v>N/A</v>
      </c>
      <c r="E78" s="46">
        <v>19836</v>
      </c>
      <c r="F78" s="43" t="str">
        <f t="shared" si="13"/>
        <v>N/A</v>
      </c>
      <c r="G78" s="46">
        <v>13817.5</v>
      </c>
      <c r="H78" s="43" t="str">
        <f t="shared" si="14"/>
        <v>N/A</v>
      </c>
      <c r="I78" s="12" t="s">
        <v>1743</v>
      </c>
      <c r="J78" s="12">
        <v>-30.3</v>
      </c>
      <c r="K78" s="44" t="s">
        <v>732</v>
      </c>
      <c r="L78" s="9" t="str">
        <f t="shared" si="15"/>
        <v>No</v>
      </c>
    </row>
    <row r="79" spans="1:12" ht="25.5" x14ac:dyDescent="0.2">
      <c r="A79" s="45" t="s">
        <v>550</v>
      </c>
      <c r="B79" s="34" t="s">
        <v>217</v>
      </c>
      <c r="C79" s="46">
        <v>103753687</v>
      </c>
      <c r="D79" s="43" t="str">
        <f t="shared" si="12"/>
        <v>N/A</v>
      </c>
      <c r="E79" s="46">
        <v>104325084</v>
      </c>
      <c r="F79" s="43" t="str">
        <f t="shared" si="13"/>
        <v>N/A</v>
      </c>
      <c r="G79" s="46">
        <v>75798310</v>
      </c>
      <c r="H79" s="43" t="str">
        <f t="shared" si="14"/>
        <v>N/A</v>
      </c>
      <c r="I79" s="12">
        <v>0.55069999999999997</v>
      </c>
      <c r="J79" s="12">
        <v>-27.3</v>
      </c>
      <c r="K79" s="44" t="s">
        <v>732</v>
      </c>
      <c r="L79" s="9" t="str">
        <f t="shared" si="15"/>
        <v>Yes</v>
      </c>
    </row>
    <row r="80" spans="1:12" x14ac:dyDescent="0.2">
      <c r="A80" s="45" t="s">
        <v>551</v>
      </c>
      <c r="B80" s="34" t="s">
        <v>217</v>
      </c>
      <c r="C80" s="35">
        <v>4252</v>
      </c>
      <c r="D80" s="43" t="str">
        <f t="shared" si="12"/>
        <v>N/A</v>
      </c>
      <c r="E80" s="35">
        <v>4625</v>
      </c>
      <c r="F80" s="43" t="str">
        <f t="shared" si="13"/>
        <v>N/A</v>
      </c>
      <c r="G80" s="35">
        <v>4345</v>
      </c>
      <c r="H80" s="43" t="str">
        <f t="shared" si="14"/>
        <v>N/A</v>
      </c>
      <c r="I80" s="12">
        <v>8.7720000000000002</v>
      </c>
      <c r="J80" s="12">
        <v>-6.05</v>
      </c>
      <c r="K80" s="44" t="s">
        <v>732</v>
      </c>
      <c r="L80" s="9" t="str">
        <f t="shared" si="15"/>
        <v>Yes</v>
      </c>
    </row>
    <row r="81" spans="1:12" ht="25.5" x14ac:dyDescent="0.2">
      <c r="A81" s="45" t="s">
        <v>1321</v>
      </c>
      <c r="B81" s="34" t="s">
        <v>217</v>
      </c>
      <c r="C81" s="46">
        <v>24401.149341</v>
      </c>
      <c r="D81" s="43" t="str">
        <f t="shared" si="12"/>
        <v>N/A</v>
      </c>
      <c r="E81" s="46">
        <v>22556.774918999999</v>
      </c>
      <c r="F81" s="43" t="str">
        <f t="shared" si="13"/>
        <v>N/A</v>
      </c>
      <c r="G81" s="46">
        <v>17444.950518000001</v>
      </c>
      <c r="H81" s="43" t="str">
        <f t="shared" si="14"/>
        <v>N/A</v>
      </c>
      <c r="I81" s="12">
        <v>-7.56</v>
      </c>
      <c r="J81" s="12">
        <v>-22.7</v>
      </c>
      <c r="K81" s="44" t="s">
        <v>732</v>
      </c>
      <c r="L81" s="9" t="str">
        <f t="shared" si="15"/>
        <v>Yes</v>
      </c>
    </row>
    <row r="82" spans="1:12" ht="25.5" x14ac:dyDescent="0.2">
      <c r="A82" s="45" t="s">
        <v>552</v>
      </c>
      <c r="B82" s="34" t="s">
        <v>217</v>
      </c>
      <c r="C82" s="46">
        <v>37009777</v>
      </c>
      <c r="D82" s="43" t="str">
        <f t="shared" si="12"/>
        <v>N/A</v>
      </c>
      <c r="E82" s="46">
        <v>35857030</v>
      </c>
      <c r="F82" s="43" t="str">
        <f t="shared" si="13"/>
        <v>N/A</v>
      </c>
      <c r="G82" s="46">
        <v>33603783</v>
      </c>
      <c r="H82" s="43" t="str">
        <f t="shared" si="14"/>
        <v>N/A</v>
      </c>
      <c r="I82" s="12">
        <v>-3.11</v>
      </c>
      <c r="J82" s="12">
        <v>-6.28</v>
      </c>
      <c r="K82" s="44" t="s">
        <v>732</v>
      </c>
      <c r="L82" s="9" t="str">
        <f t="shared" si="15"/>
        <v>Yes</v>
      </c>
    </row>
    <row r="83" spans="1:12" x14ac:dyDescent="0.2">
      <c r="A83" s="45" t="s">
        <v>553</v>
      </c>
      <c r="B83" s="34" t="s">
        <v>217</v>
      </c>
      <c r="C83" s="35">
        <v>497</v>
      </c>
      <c r="D83" s="43" t="str">
        <f t="shared" si="12"/>
        <v>N/A</v>
      </c>
      <c r="E83" s="35">
        <v>520</v>
      </c>
      <c r="F83" s="43" t="str">
        <f t="shared" si="13"/>
        <v>N/A</v>
      </c>
      <c r="G83" s="35">
        <v>513</v>
      </c>
      <c r="H83" s="43" t="str">
        <f t="shared" si="14"/>
        <v>N/A</v>
      </c>
      <c r="I83" s="12">
        <v>4.6280000000000001</v>
      </c>
      <c r="J83" s="12">
        <v>-1.35</v>
      </c>
      <c r="K83" s="44" t="s">
        <v>732</v>
      </c>
      <c r="L83" s="9" t="str">
        <f t="shared" si="15"/>
        <v>Yes</v>
      </c>
    </row>
    <row r="84" spans="1:12" x14ac:dyDescent="0.2">
      <c r="A84" s="45" t="s">
        <v>1322</v>
      </c>
      <c r="B84" s="34" t="s">
        <v>217</v>
      </c>
      <c r="C84" s="46">
        <v>74466.352113000001</v>
      </c>
      <c r="D84" s="43" t="str">
        <f t="shared" si="12"/>
        <v>N/A</v>
      </c>
      <c r="E84" s="46">
        <v>68955.826923000001</v>
      </c>
      <c r="F84" s="43" t="str">
        <f t="shared" si="13"/>
        <v>N/A</v>
      </c>
      <c r="G84" s="46">
        <v>65504.450292000001</v>
      </c>
      <c r="H84" s="43" t="str">
        <f t="shared" si="14"/>
        <v>N/A</v>
      </c>
      <c r="I84" s="12">
        <v>-7.4</v>
      </c>
      <c r="J84" s="12">
        <v>-5.01</v>
      </c>
      <c r="K84" s="44" t="s">
        <v>732</v>
      </c>
      <c r="L84" s="9" t="str">
        <f t="shared" si="15"/>
        <v>Yes</v>
      </c>
    </row>
    <row r="85" spans="1:12" x14ac:dyDescent="0.2">
      <c r="A85" s="45" t="s">
        <v>554</v>
      </c>
      <c r="B85" s="34" t="s">
        <v>217</v>
      </c>
      <c r="C85" s="46">
        <v>62374383</v>
      </c>
      <c r="D85" s="43" t="str">
        <f t="shared" si="12"/>
        <v>N/A</v>
      </c>
      <c r="E85" s="46">
        <v>63526135</v>
      </c>
      <c r="F85" s="43" t="str">
        <f t="shared" si="13"/>
        <v>N/A</v>
      </c>
      <c r="G85" s="46">
        <v>67200684</v>
      </c>
      <c r="H85" s="43" t="str">
        <f t="shared" si="14"/>
        <v>N/A</v>
      </c>
      <c r="I85" s="12">
        <v>1.847</v>
      </c>
      <c r="J85" s="12">
        <v>5.7839999999999998</v>
      </c>
      <c r="K85" s="44" t="s">
        <v>732</v>
      </c>
      <c r="L85" s="9" t="str">
        <f t="shared" si="15"/>
        <v>Yes</v>
      </c>
    </row>
    <row r="86" spans="1:12" x14ac:dyDescent="0.2">
      <c r="A86" s="45" t="s">
        <v>555</v>
      </c>
      <c r="B86" s="34" t="s">
        <v>217</v>
      </c>
      <c r="C86" s="35">
        <v>2221</v>
      </c>
      <c r="D86" s="43" t="str">
        <f t="shared" si="12"/>
        <v>N/A</v>
      </c>
      <c r="E86" s="35">
        <v>2219</v>
      </c>
      <c r="F86" s="43" t="str">
        <f t="shared" si="13"/>
        <v>N/A</v>
      </c>
      <c r="G86" s="35">
        <v>2278</v>
      </c>
      <c r="H86" s="43" t="str">
        <f t="shared" si="14"/>
        <v>N/A</v>
      </c>
      <c r="I86" s="12">
        <v>-0.09</v>
      </c>
      <c r="J86" s="12">
        <v>2.6589999999999998</v>
      </c>
      <c r="K86" s="44" t="s">
        <v>732</v>
      </c>
      <c r="L86" s="9" t="str">
        <f t="shared" si="15"/>
        <v>Yes</v>
      </c>
    </row>
    <row r="87" spans="1:12" x14ac:dyDescent="0.2">
      <c r="A87" s="45" t="s">
        <v>1323</v>
      </c>
      <c r="B87" s="34" t="s">
        <v>217</v>
      </c>
      <c r="C87" s="46">
        <v>28083.918505000001</v>
      </c>
      <c r="D87" s="43" t="str">
        <f t="shared" si="12"/>
        <v>N/A</v>
      </c>
      <c r="E87" s="46">
        <v>28628.271744000001</v>
      </c>
      <c r="F87" s="43" t="str">
        <f t="shared" si="13"/>
        <v>N/A</v>
      </c>
      <c r="G87" s="46">
        <v>29499.861282000002</v>
      </c>
      <c r="H87" s="43" t="str">
        <f t="shared" si="14"/>
        <v>N/A</v>
      </c>
      <c r="I87" s="12">
        <v>1.9379999999999999</v>
      </c>
      <c r="J87" s="12">
        <v>3.0449999999999999</v>
      </c>
      <c r="K87" s="44" t="s">
        <v>732</v>
      </c>
      <c r="L87" s="9" t="str">
        <f t="shared" si="15"/>
        <v>Yes</v>
      </c>
    </row>
    <row r="88" spans="1:12" ht="25.5" x14ac:dyDescent="0.2">
      <c r="A88" s="45" t="s">
        <v>556</v>
      </c>
      <c r="B88" s="34" t="s">
        <v>217</v>
      </c>
      <c r="C88" s="46">
        <v>259093445</v>
      </c>
      <c r="D88" s="43" t="str">
        <f t="shared" si="12"/>
        <v>N/A</v>
      </c>
      <c r="E88" s="46">
        <v>307325094</v>
      </c>
      <c r="F88" s="43" t="str">
        <f t="shared" si="13"/>
        <v>N/A</v>
      </c>
      <c r="G88" s="46">
        <v>374633466</v>
      </c>
      <c r="H88" s="43" t="str">
        <f t="shared" si="14"/>
        <v>N/A</v>
      </c>
      <c r="I88" s="12">
        <v>18.62</v>
      </c>
      <c r="J88" s="12">
        <v>21.9</v>
      </c>
      <c r="K88" s="44" t="s">
        <v>732</v>
      </c>
      <c r="L88" s="9" t="str">
        <f t="shared" si="15"/>
        <v>Yes</v>
      </c>
    </row>
    <row r="89" spans="1:12" x14ac:dyDescent="0.2">
      <c r="A89" s="45" t="s">
        <v>557</v>
      </c>
      <c r="B89" s="34" t="s">
        <v>217</v>
      </c>
      <c r="C89" s="35">
        <v>383465</v>
      </c>
      <c r="D89" s="43" t="str">
        <f t="shared" si="12"/>
        <v>N/A</v>
      </c>
      <c r="E89" s="35">
        <v>467590</v>
      </c>
      <c r="F89" s="43" t="str">
        <f t="shared" si="13"/>
        <v>N/A</v>
      </c>
      <c r="G89" s="35">
        <v>521823</v>
      </c>
      <c r="H89" s="43" t="str">
        <f t="shared" si="14"/>
        <v>N/A</v>
      </c>
      <c r="I89" s="12">
        <v>21.94</v>
      </c>
      <c r="J89" s="12">
        <v>11.6</v>
      </c>
      <c r="K89" s="44" t="s">
        <v>732</v>
      </c>
      <c r="L89" s="9" t="str">
        <f t="shared" si="15"/>
        <v>Yes</v>
      </c>
    </row>
    <row r="90" spans="1:12" x14ac:dyDescent="0.2">
      <c r="A90" s="45" t="s">
        <v>1324</v>
      </c>
      <c r="B90" s="34" t="s">
        <v>217</v>
      </c>
      <c r="C90" s="46">
        <v>675.66386763000003</v>
      </c>
      <c r="D90" s="43" t="str">
        <f t="shared" si="12"/>
        <v>N/A</v>
      </c>
      <c r="E90" s="46">
        <v>657.25335015999997</v>
      </c>
      <c r="F90" s="43" t="str">
        <f t="shared" si="13"/>
        <v>N/A</v>
      </c>
      <c r="G90" s="46">
        <v>717.93206892000001</v>
      </c>
      <c r="H90" s="43" t="str">
        <f t="shared" si="14"/>
        <v>N/A</v>
      </c>
      <c r="I90" s="12">
        <v>-2.72</v>
      </c>
      <c r="J90" s="12">
        <v>9.2319999999999993</v>
      </c>
      <c r="K90" s="44" t="s">
        <v>732</v>
      </c>
      <c r="L90" s="9" t="str">
        <f t="shared" si="15"/>
        <v>Yes</v>
      </c>
    </row>
    <row r="91" spans="1:12" x14ac:dyDescent="0.2">
      <c r="A91" s="45" t="s">
        <v>558</v>
      </c>
      <c r="B91" s="34" t="s">
        <v>217</v>
      </c>
      <c r="C91" s="46">
        <v>125295076</v>
      </c>
      <c r="D91" s="43" t="str">
        <f t="shared" si="12"/>
        <v>N/A</v>
      </c>
      <c r="E91" s="46">
        <v>150094986</v>
      </c>
      <c r="F91" s="43" t="str">
        <f t="shared" si="13"/>
        <v>N/A</v>
      </c>
      <c r="G91" s="46">
        <v>144188793</v>
      </c>
      <c r="H91" s="43" t="str">
        <f t="shared" si="14"/>
        <v>N/A</v>
      </c>
      <c r="I91" s="12">
        <v>19.79</v>
      </c>
      <c r="J91" s="12">
        <v>-3.93</v>
      </c>
      <c r="K91" s="44" t="s">
        <v>732</v>
      </c>
      <c r="L91" s="9" t="str">
        <f t="shared" si="15"/>
        <v>Yes</v>
      </c>
    </row>
    <row r="92" spans="1:12" x14ac:dyDescent="0.2">
      <c r="A92" s="45" t="s">
        <v>559</v>
      </c>
      <c r="B92" s="34" t="s">
        <v>217</v>
      </c>
      <c r="C92" s="35">
        <v>226244</v>
      </c>
      <c r="D92" s="43" t="str">
        <f t="shared" si="12"/>
        <v>N/A</v>
      </c>
      <c r="E92" s="35">
        <v>258071</v>
      </c>
      <c r="F92" s="43" t="str">
        <f t="shared" si="13"/>
        <v>N/A</v>
      </c>
      <c r="G92" s="35">
        <v>282497</v>
      </c>
      <c r="H92" s="43" t="str">
        <f t="shared" si="14"/>
        <v>N/A</v>
      </c>
      <c r="I92" s="12">
        <v>14.07</v>
      </c>
      <c r="J92" s="12">
        <v>9.4649999999999999</v>
      </c>
      <c r="K92" s="44" t="s">
        <v>732</v>
      </c>
      <c r="L92" s="9" t="str">
        <f t="shared" si="15"/>
        <v>Yes</v>
      </c>
    </row>
    <row r="93" spans="1:12" x14ac:dyDescent="0.2">
      <c r="A93" s="45" t="s">
        <v>1325</v>
      </c>
      <c r="B93" s="34" t="s">
        <v>217</v>
      </c>
      <c r="C93" s="46">
        <v>553.80507769999997</v>
      </c>
      <c r="D93" s="43" t="str">
        <f t="shared" si="12"/>
        <v>N/A</v>
      </c>
      <c r="E93" s="46">
        <v>581.60345796000001</v>
      </c>
      <c r="F93" s="43" t="str">
        <f t="shared" si="13"/>
        <v>N/A</v>
      </c>
      <c r="G93" s="46">
        <v>510.40822734</v>
      </c>
      <c r="H93" s="43" t="str">
        <f t="shared" si="14"/>
        <v>N/A</v>
      </c>
      <c r="I93" s="12">
        <v>5.0199999999999996</v>
      </c>
      <c r="J93" s="12">
        <v>-12.2</v>
      </c>
      <c r="K93" s="44" t="s">
        <v>732</v>
      </c>
      <c r="L93" s="9" t="str">
        <f t="shared" si="15"/>
        <v>Yes</v>
      </c>
    </row>
    <row r="94" spans="1:12" ht="25.5" x14ac:dyDescent="0.2">
      <c r="A94" s="45" t="s">
        <v>560</v>
      </c>
      <c r="B94" s="34" t="s">
        <v>217</v>
      </c>
      <c r="C94" s="46">
        <v>4478223</v>
      </c>
      <c r="D94" s="43" t="str">
        <f t="shared" si="12"/>
        <v>N/A</v>
      </c>
      <c r="E94" s="46">
        <v>7937060</v>
      </c>
      <c r="F94" s="43" t="str">
        <f t="shared" si="13"/>
        <v>N/A</v>
      </c>
      <c r="G94" s="46">
        <v>11283117</v>
      </c>
      <c r="H94" s="43" t="str">
        <f t="shared" si="14"/>
        <v>N/A</v>
      </c>
      <c r="I94" s="12">
        <v>77.239999999999995</v>
      </c>
      <c r="J94" s="12">
        <v>42.16</v>
      </c>
      <c r="K94" s="44" t="s">
        <v>732</v>
      </c>
      <c r="L94" s="9" t="str">
        <f t="shared" si="15"/>
        <v>No</v>
      </c>
    </row>
    <row r="95" spans="1:12" x14ac:dyDescent="0.2">
      <c r="A95" s="45" t="s">
        <v>561</v>
      </c>
      <c r="B95" s="34" t="s">
        <v>217</v>
      </c>
      <c r="C95" s="35">
        <v>37143</v>
      </c>
      <c r="D95" s="43" t="str">
        <f t="shared" si="12"/>
        <v>N/A</v>
      </c>
      <c r="E95" s="35">
        <v>68934</v>
      </c>
      <c r="F95" s="43" t="str">
        <f t="shared" si="13"/>
        <v>N/A</v>
      </c>
      <c r="G95" s="35">
        <v>95192</v>
      </c>
      <c r="H95" s="43" t="str">
        <f t="shared" si="14"/>
        <v>N/A</v>
      </c>
      <c r="I95" s="12">
        <v>85.59</v>
      </c>
      <c r="J95" s="12">
        <v>38.090000000000003</v>
      </c>
      <c r="K95" s="44" t="s">
        <v>732</v>
      </c>
      <c r="L95" s="9" t="str">
        <f t="shared" si="15"/>
        <v>No</v>
      </c>
    </row>
    <row r="96" spans="1:12" ht="25.5" x14ac:dyDescent="0.2">
      <c r="A96" s="45" t="s">
        <v>1326</v>
      </c>
      <c r="B96" s="34" t="s">
        <v>217</v>
      </c>
      <c r="C96" s="46">
        <v>120.56707858999999</v>
      </c>
      <c r="D96" s="43" t="str">
        <f t="shared" si="12"/>
        <v>N/A</v>
      </c>
      <c r="E96" s="46">
        <v>115.13998897</v>
      </c>
      <c r="F96" s="43" t="str">
        <f t="shared" si="13"/>
        <v>N/A</v>
      </c>
      <c r="G96" s="46">
        <v>118.53009707</v>
      </c>
      <c r="H96" s="43" t="str">
        <f t="shared" si="14"/>
        <v>N/A</v>
      </c>
      <c r="I96" s="12">
        <v>-4.5</v>
      </c>
      <c r="J96" s="12">
        <v>2.944</v>
      </c>
      <c r="K96" s="44" t="s">
        <v>732</v>
      </c>
      <c r="L96" s="9" t="str">
        <f t="shared" si="15"/>
        <v>Yes</v>
      </c>
    </row>
    <row r="97" spans="1:12" ht="25.5" x14ac:dyDescent="0.2">
      <c r="A97" s="45" t="s">
        <v>562</v>
      </c>
      <c r="B97" s="34" t="s">
        <v>217</v>
      </c>
      <c r="C97" s="46">
        <v>109124583</v>
      </c>
      <c r="D97" s="43" t="str">
        <f t="shared" si="12"/>
        <v>N/A</v>
      </c>
      <c r="E97" s="46">
        <v>129797360</v>
      </c>
      <c r="F97" s="43" t="str">
        <f t="shared" si="13"/>
        <v>N/A</v>
      </c>
      <c r="G97" s="46">
        <v>149830695</v>
      </c>
      <c r="H97" s="43" t="str">
        <f t="shared" si="14"/>
        <v>N/A</v>
      </c>
      <c r="I97" s="12">
        <v>18.940000000000001</v>
      </c>
      <c r="J97" s="12">
        <v>15.43</v>
      </c>
      <c r="K97" s="44" t="s">
        <v>732</v>
      </c>
      <c r="L97" s="9" t="str">
        <f t="shared" si="15"/>
        <v>Yes</v>
      </c>
    </row>
    <row r="98" spans="1:12" x14ac:dyDescent="0.2">
      <c r="A98" s="45" t="s">
        <v>563</v>
      </c>
      <c r="B98" s="34" t="s">
        <v>217</v>
      </c>
      <c r="C98" s="35">
        <v>278462</v>
      </c>
      <c r="D98" s="43" t="str">
        <f t="shared" si="12"/>
        <v>N/A</v>
      </c>
      <c r="E98" s="35">
        <v>306935</v>
      </c>
      <c r="F98" s="43" t="str">
        <f t="shared" si="13"/>
        <v>N/A</v>
      </c>
      <c r="G98" s="35">
        <v>307425</v>
      </c>
      <c r="H98" s="43" t="str">
        <f t="shared" si="14"/>
        <v>N/A</v>
      </c>
      <c r="I98" s="12">
        <v>10.23</v>
      </c>
      <c r="J98" s="12">
        <v>0.15959999999999999</v>
      </c>
      <c r="K98" s="44" t="s">
        <v>732</v>
      </c>
      <c r="L98" s="9" t="str">
        <f t="shared" si="15"/>
        <v>Yes</v>
      </c>
    </row>
    <row r="99" spans="1:12" x14ac:dyDescent="0.2">
      <c r="A99" s="45" t="s">
        <v>1327</v>
      </c>
      <c r="B99" s="34" t="s">
        <v>217</v>
      </c>
      <c r="C99" s="46">
        <v>391.88321207000001</v>
      </c>
      <c r="D99" s="43" t="str">
        <f t="shared" si="12"/>
        <v>N/A</v>
      </c>
      <c r="E99" s="46">
        <v>422.88223891000001</v>
      </c>
      <c r="F99" s="43" t="str">
        <f t="shared" si="13"/>
        <v>N/A</v>
      </c>
      <c r="G99" s="46">
        <v>487.37316419000001</v>
      </c>
      <c r="H99" s="43" t="str">
        <f t="shared" si="14"/>
        <v>N/A</v>
      </c>
      <c r="I99" s="12">
        <v>7.91</v>
      </c>
      <c r="J99" s="12">
        <v>15.25</v>
      </c>
      <c r="K99" s="44" t="s">
        <v>732</v>
      </c>
      <c r="L99" s="9" t="str">
        <f t="shared" si="15"/>
        <v>Yes</v>
      </c>
    </row>
    <row r="100" spans="1:12" x14ac:dyDescent="0.2">
      <c r="A100" s="45" t="s">
        <v>564</v>
      </c>
      <c r="B100" s="34" t="s">
        <v>217</v>
      </c>
      <c r="C100" s="46">
        <v>51050233</v>
      </c>
      <c r="D100" s="43" t="str">
        <f t="shared" si="12"/>
        <v>N/A</v>
      </c>
      <c r="E100" s="46">
        <v>72526973</v>
      </c>
      <c r="F100" s="43" t="str">
        <f t="shared" si="13"/>
        <v>N/A</v>
      </c>
      <c r="G100" s="46">
        <v>87404963</v>
      </c>
      <c r="H100" s="43" t="str">
        <f t="shared" si="14"/>
        <v>N/A</v>
      </c>
      <c r="I100" s="12">
        <v>42.07</v>
      </c>
      <c r="J100" s="12">
        <v>20.51</v>
      </c>
      <c r="K100" s="44" t="s">
        <v>732</v>
      </c>
      <c r="L100" s="9" t="str">
        <f t="shared" si="15"/>
        <v>Yes</v>
      </c>
    </row>
    <row r="101" spans="1:12" x14ac:dyDescent="0.2">
      <c r="A101" s="45" t="s">
        <v>565</v>
      </c>
      <c r="B101" s="34" t="s">
        <v>217</v>
      </c>
      <c r="C101" s="35">
        <v>148974</v>
      </c>
      <c r="D101" s="43" t="str">
        <f t="shared" si="12"/>
        <v>N/A</v>
      </c>
      <c r="E101" s="35">
        <v>217382</v>
      </c>
      <c r="F101" s="43" t="str">
        <f t="shared" si="13"/>
        <v>N/A</v>
      </c>
      <c r="G101" s="35">
        <v>186484</v>
      </c>
      <c r="H101" s="43" t="str">
        <f t="shared" si="14"/>
        <v>N/A</v>
      </c>
      <c r="I101" s="12">
        <v>45.92</v>
      </c>
      <c r="J101" s="12">
        <v>-14.2</v>
      </c>
      <c r="K101" s="44" t="s">
        <v>732</v>
      </c>
      <c r="L101" s="9" t="str">
        <f t="shared" si="15"/>
        <v>Yes</v>
      </c>
    </row>
    <row r="102" spans="1:12" x14ac:dyDescent="0.2">
      <c r="A102" s="45" t="s">
        <v>1328</v>
      </c>
      <c r="B102" s="34" t="s">
        <v>217</v>
      </c>
      <c r="C102" s="46">
        <v>342.67880973000001</v>
      </c>
      <c r="D102" s="43" t="str">
        <f t="shared" si="12"/>
        <v>N/A</v>
      </c>
      <c r="E102" s="46">
        <v>333.63835552</v>
      </c>
      <c r="F102" s="43" t="str">
        <f t="shared" si="13"/>
        <v>N/A</v>
      </c>
      <c r="G102" s="46">
        <v>468.69952918000001</v>
      </c>
      <c r="H102" s="43" t="str">
        <f t="shared" si="14"/>
        <v>N/A</v>
      </c>
      <c r="I102" s="12">
        <v>-2.64</v>
      </c>
      <c r="J102" s="12">
        <v>40.479999999999997</v>
      </c>
      <c r="K102" s="44" t="s">
        <v>732</v>
      </c>
      <c r="L102" s="9" t="str">
        <f t="shared" si="15"/>
        <v>No</v>
      </c>
    </row>
    <row r="103" spans="1:12" ht="25.5" x14ac:dyDescent="0.2">
      <c r="A103" s="45" t="s">
        <v>566</v>
      </c>
      <c r="B103" s="34" t="s">
        <v>217</v>
      </c>
      <c r="C103" s="46">
        <v>15394979</v>
      </c>
      <c r="D103" s="43" t="str">
        <f t="shared" si="12"/>
        <v>N/A</v>
      </c>
      <c r="E103" s="46">
        <v>17385823</v>
      </c>
      <c r="F103" s="43" t="str">
        <f t="shared" si="13"/>
        <v>N/A</v>
      </c>
      <c r="G103" s="46">
        <v>18723132</v>
      </c>
      <c r="H103" s="43" t="str">
        <f t="shared" si="14"/>
        <v>N/A</v>
      </c>
      <c r="I103" s="12">
        <v>12.93</v>
      </c>
      <c r="J103" s="12">
        <v>7.6920000000000002</v>
      </c>
      <c r="K103" s="44" t="s">
        <v>732</v>
      </c>
      <c r="L103" s="9" t="str">
        <f t="shared" si="15"/>
        <v>Yes</v>
      </c>
    </row>
    <row r="104" spans="1:12" x14ac:dyDescent="0.2">
      <c r="A104" s="45" t="s">
        <v>567</v>
      </c>
      <c r="B104" s="34" t="s">
        <v>217</v>
      </c>
      <c r="C104" s="35">
        <v>6104</v>
      </c>
      <c r="D104" s="43" t="str">
        <f t="shared" si="12"/>
        <v>N/A</v>
      </c>
      <c r="E104" s="35">
        <v>6420</v>
      </c>
      <c r="F104" s="43" t="str">
        <f t="shared" si="13"/>
        <v>N/A</v>
      </c>
      <c r="G104" s="35">
        <v>6452</v>
      </c>
      <c r="H104" s="43" t="str">
        <f t="shared" si="14"/>
        <v>N/A</v>
      </c>
      <c r="I104" s="12">
        <v>5.1769999999999996</v>
      </c>
      <c r="J104" s="12">
        <v>0.49840000000000001</v>
      </c>
      <c r="K104" s="44" t="s">
        <v>732</v>
      </c>
      <c r="L104" s="9" t="str">
        <f t="shared" si="15"/>
        <v>Yes</v>
      </c>
    </row>
    <row r="105" spans="1:12" ht="25.5" x14ac:dyDescent="0.2">
      <c r="A105" s="45" t="s">
        <v>1329</v>
      </c>
      <c r="B105" s="34" t="s">
        <v>217</v>
      </c>
      <c r="C105" s="46">
        <v>2522.1132044999999</v>
      </c>
      <c r="D105" s="43" t="str">
        <f t="shared" si="12"/>
        <v>N/A</v>
      </c>
      <c r="E105" s="46">
        <v>2708.0721183999999</v>
      </c>
      <c r="F105" s="43" t="str">
        <f t="shared" si="13"/>
        <v>N/A</v>
      </c>
      <c r="G105" s="46">
        <v>2901.9113453</v>
      </c>
      <c r="H105" s="43" t="str">
        <f t="shared" si="14"/>
        <v>N/A</v>
      </c>
      <c r="I105" s="12">
        <v>7.3730000000000002</v>
      </c>
      <c r="J105" s="12">
        <v>7.1580000000000004</v>
      </c>
      <c r="K105" s="44" t="s">
        <v>732</v>
      </c>
      <c r="L105" s="9" t="str">
        <f t="shared" si="15"/>
        <v>Yes</v>
      </c>
    </row>
    <row r="106" spans="1:12" ht="25.5" x14ac:dyDescent="0.2">
      <c r="A106" s="45" t="s">
        <v>568</v>
      </c>
      <c r="B106" s="34" t="s">
        <v>217</v>
      </c>
      <c r="C106" s="46">
        <v>100786107</v>
      </c>
      <c r="D106" s="43" t="str">
        <f t="shared" si="12"/>
        <v>N/A</v>
      </c>
      <c r="E106" s="46">
        <v>138134154</v>
      </c>
      <c r="F106" s="43" t="str">
        <f t="shared" si="13"/>
        <v>N/A</v>
      </c>
      <c r="G106" s="46">
        <v>154348107</v>
      </c>
      <c r="H106" s="43" t="str">
        <f t="shared" si="14"/>
        <v>N/A</v>
      </c>
      <c r="I106" s="12">
        <v>37.06</v>
      </c>
      <c r="J106" s="12">
        <v>11.74</v>
      </c>
      <c r="K106" s="44" t="s">
        <v>732</v>
      </c>
      <c r="L106" s="9" t="str">
        <f t="shared" si="15"/>
        <v>Yes</v>
      </c>
    </row>
    <row r="107" spans="1:12" x14ac:dyDescent="0.2">
      <c r="A107" s="45" t="s">
        <v>569</v>
      </c>
      <c r="B107" s="34" t="s">
        <v>217</v>
      </c>
      <c r="C107" s="35">
        <v>314288</v>
      </c>
      <c r="D107" s="43" t="str">
        <f t="shared" si="12"/>
        <v>N/A</v>
      </c>
      <c r="E107" s="35">
        <v>375718</v>
      </c>
      <c r="F107" s="43" t="str">
        <f t="shared" si="13"/>
        <v>N/A</v>
      </c>
      <c r="G107" s="35">
        <v>383557</v>
      </c>
      <c r="H107" s="43" t="str">
        <f t="shared" si="14"/>
        <v>N/A</v>
      </c>
      <c r="I107" s="12">
        <v>19.55</v>
      </c>
      <c r="J107" s="12">
        <v>2.0859999999999999</v>
      </c>
      <c r="K107" s="44" t="s">
        <v>732</v>
      </c>
      <c r="L107" s="9" t="str">
        <f t="shared" si="15"/>
        <v>Yes</v>
      </c>
    </row>
    <row r="108" spans="1:12" x14ac:dyDescent="0.2">
      <c r="A108" s="45" t="s">
        <v>1330</v>
      </c>
      <c r="B108" s="34" t="s">
        <v>217</v>
      </c>
      <c r="C108" s="46">
        <v>320.68073550000003</v>
      </c>
      <c r="D108" s="43" t="str">
        <f t="shared" si="12"/>
        <v>N/A</v>
      </c>
      <c r="E108" s="46">
        <v>367.65380950999997</v>
      </c>
      <c r="F108" s="43" t="str">
        <f t="shared" si="13"/>
        <v>N/A</v>
      </c>
      <c r="G108" s="46">
        <v>402.41243673999998</v>
      </c>
      <c r="H108" s="43" t="str">
        <f t="shared" si="14"/>
        <v>N/A</v>
      </c>
      <c r="I108" s="12">
        <v>14.65</v>
      </c>
      <c r="J108" s="12">
        <v>9.4540000000000006</v>
      </c>
      <c r="K108" s="44" t="s">
        <v>732</v>
      </c>
      <c r="L108" s="9" t="str">
        <f t="shared" si="15"/>
        <v>Yes</v>
      </c>
    </row>
    <row r="109" spans="1:12" x14ac:dyDescent="0.2">
      <c r="A109" s="45" t="s">
        <v>570</v>
      </c>
      <c r="B109" s="34" t="s">
        <v>217</v>
      </c>
      <c r="C109" s="46">
        <v>328793562</v>
      </c>
      <c r="D109" s="43" t="str">
        <f t="shared" si="12"/>
        <v>N/A</v>
      </c>
      <c r="E109" s="46">
        <v>357101033</v>
      </c>
      <c r="F109" s="43" t="str">
        <f t="shared" si="13"/>
        <v>N/A</v>
      </c>
      <c r="G109" s="46">
        <v>343500250</v>
      </c>
      <c r="H109" s="43" t="str">
        <f t="shared" si="14"/>
        <v>N/A</v>
      </c>
      <c r="I109" s="12">
        <v>8.609</v>
      </c>
      <c r="J109" s="12">
        <v>-3.81</v>
      </c>
      <c r="K109" s="44" t="s">
        <v>732</v>
      </c>
      <c r="L109" s="9" t="str">
        <f t="shared" si="15"/>
        <v>Yes</v>
      </c>
    </row>
    <row r="110" spans="1:12" x14ac:dyDescent="0.2">
      <c r="A110" s="45" t="s">
        <v>571</v>
      </c>
      <c r="B110" s="34" t="s">
        <v>217</v>
      </c>
      <c r="C110" s="35">
        <v>427850</v>
      </c>
      <c r="D110" s="43" t="str">
        <f t="shared" si="12"/>
        <v>N/A</v>
      </c>
      <c r="E110" s="35">
        <v>472940</v>
      </c>
      <c r="F110" s="43" t="str">
        <f t="shared" si="13"/>
        <v>N/A</v>
      </c>
      <c r="G110" s="35">
        <v>500506</v>
      </c>
      <c r="H110" s="43" t="str">
        <f t="shared" si="14"/>
        <v>N/A</v>
      </c>
      <c r="I110" s="12">
        <v>10.54</v>
      </c>
      <c r="J110" s="12">
        <v>5.8289999999999997</v>
      </c>
      <c r="K110" s="44" t="s">
        <v>732</v>
      </c>
      <c r="L110" s="9" t="str">
        <f t="shared" si="15"/>
        <v>Yes</v>
      </c>
    </row>
    <row r="111" spans="1:12" x14ac:dyDescent="0.2">
      <c r="A111" s="45" t="s">
        <v>1331</v>
      </c>
      <c r="B111" s="34" t="s">
        <v>217</v>
      </c>
      <c r="C111" s="46">
        <v>768.47858361999999</v>
      </c>
      <c r="D111" s="43" t="str">
        <f t="shared" si="12"/>
        <v>N/A</v>
      </c>
      <c r="E111" s="46">
        <v>755.06625153000005</v>
      </c>
      <c r="F111" s="43" t="str">
        <f t="shared" si="13"/>
        <v>N/A</v>
      </c>
      <c r="G111" s="46">
        <v>686.30595836999998</v>
      </c>
      <c r="H111" s="43" t="str">
        <f t="shared" si="14"/>
        <v>N/A</v>
      </c>
      <c r="I111" s="12">
        <v>-1.75</v>
      </c>
      <c r="J111" s="12">
        <v>-9.11</v>
      </c>
      <c r="K111" s="44" t="s">
        <v>732</v>
      </c>
      <c r="L111" s="9" t="str">
        <f t="shared" si="15"/>
        <v>Yes</v>
      </c>
    </row>
    <row r="112" spans="1:12" ht="25.5" x14ac:dyDescent="0.2">
      <c r="A112" s="45" t="s">
        <v>572</v>
      </c>
      <c r="B112" s="34" t="s">
        <v>217</v>
      </c>
      <c r="C112" s="46">
        <v>37785765</v>
      </c>
      <c r="D112" s="43" t="str">
        <f t="shared" si="12"/>
        <v>N/A</v>
      </c>
      <c r="E112" s="46">
        <v>38260948</v>
      </c>
      <c r="F112" s="43" t="str">
        <f t="shared" si="13"/>
        <v>N/A</v>
      </c>
      <c r="G112" s="46">
        <v>45903038</v>
      </c>
      <c r="H112" s="43" t="str">
        <f t="shared" si="14"/>
        <v>N/A</v>
      </c>
      <c r="I112" s="12">
        <v>1.258</v>
      </c>
      <c r="J112" s="12">
        <v>19.97</v>
      </c>
      <c r="K112" s="44" t="s">
        <v>732</v>
      </c>
      <c r="L112" s="9" t="str">
        <f t="shared" si="15"/>
        <v>Yes</v>
      </c>
    </row>
    <row r="113" spans="1:12" x14ac:dyDescent="0.2">
      <c r="A113" s="45" t="s">
        <v>573</v>
      </c>
      <c r="B113" s="34" t="s">
        <v>217</v>
      </c>
      <c r="C113" s="35">
        <v>31462</v>
      </c>
      <c r="D113" s="43" t="str">
        <f t="shared" si="12"/>
        <v>N/A</v>
      </c>
      <c r="E113" s="35">
        <v>31258</v>
      </c>
      <c r="F113" s="43" t="str">
        <f t="shared" si="13"/>
        <v>N/A</v>
      </c>
      <c r="G113" s="35">
        <v>31307</v>
      </c>
      <c r="H113" s="43" t="str">
        <f t="shared" si="14"/>
        <v>N/A</v>
      </c>
      <c r="I113" s="12">
        <v>-0.64800000000000002</v>
      </c>
      <c r="J113" s="12">
        <v>0.15679999999999999</v>
      </c>
      <c r="K113" s="44" t="s">
        <v>732</v>
      </c>
      <c r="L113" s="9" t="str">
        <f t="shared" si="15"/>
        <v>Yes</v>
      </c>
    </row>
    <row r="114" spans="1:12" ht="25.5" x14ac:dyDescent="0.2">
      <c r="A114" s="45" t="s">
        <v>1332</v>
      </c>
      <c r="B114" s="34" t="s">
        <v>217</v>
      </c>
      <c r="C114" s="46">
        <v>1200.9969169000001</v>
      </c>
      <c r="D114" s="43" t="str">
        <f t="shared" si="12"/>
        <v>N/A</v>
      </c>
      <c r="E114" s="46">
        <v>1224.0369825</v>
      </c>
      <c r="F114" s="43" t="str">
        <f t="shared" si="13"/>
        <v>N/A</v>
      </c>
      <c r="G114" s="46">
        <v>1466.2228256000001</v>
      </c>
      <c r="H114" s="43" t="str">
        <f t="shared" si="14"/>
        <v>N/A</v>
      </c>
      <c r="I114" s="12">
        <v>1.9179999999999999</v>
      </c>
      <c r="J114" s="12">
        <v>19.79</v>
      </c>
      <c r="K114" s="44" t="s">
        <v>732</v>
      </c>
      <c r="L114" s="9" t="str">
        <f t="shared" si="15"/>
        <v>Yes</v>
      </c>
    </row>
    <row r="115" spans="1:12" ht="25.5" x14ac:dyDescent="0.2">
      <c r="A115" s="45" t="s">
        <v>574</v>
      </c>
      <c r="B115" s="34" t="s">
        <v>217</v>
      </c>
      <c r="C115" s="46">
        <v>24106936</v>
      </c>
      <c r="D115" s="43" t="str">
        <f t="shared" si="12"/>
        <v>N/A</v>
      </c>
      <c r="E115" s="46">
        <v>24741741</v>
      </c>
      <c r="F115" s="43" t="str">
        <f t="shared" si="13"/>
        <v>N/A</v>
      </c>
      <c r="G115" s="46">
        <v>26684054</v>
      </c>
      <c r="H115" s="43" t="str">
        <f t="shared" si="14"/>
        <v>N/A</v>
      </c>
      <c r="I115" s="12">
        <v>2.633</v>
      </c>
      <c r="J115" s="12">
        <v>7.85</v>
      </c>
      <c r="K115" s="44" t="s">
        <v>732</v>
      </c>
      <c r="L115" s="9" t="str">
        <f t="shared" si="15"/>
        <v>Yes</v>
      </c>
    </row>
    <row r="116" spans="1:12" x14ac:dyDescent="0.2">
      <c r="A116" s="3" t="s">
        <v>575</v>
      </c>
      <c r="B116" s="34" t="s">
        <v>217</v>
      </c>
      <c r="C116" s="35">
        <v>23378</v>
      </c>
      <c r="D116" s="43" t="str">
        <f t="shared" si="12"/>
        <v>N/A</v>
      </c>
      <c r="E116" s="35">
        <v>25320</v>
      </c>
      <c r="F116" s="43" t="str">
        <f t="shared" si="13"/>
        <v>N/A</v>
      </c>
      <c r="G116" s="35">
        <v>26736</v>
      </c>
      <c r="H116" s="43" t="str">
        <f t="shared" si="14"/>
        <v>N/A</v>
      </c>
      <c r="I116" s="12">
        <v>8.3070000000000004</v>
      </c>
      <c r="J116" s="12">
        <v>5.5919999999999996</v>
      </c>
      <c r="K116" s="44" t="s">
        <v>732</v>
      </c>
      <c r="L116" s="9" t="str">
        <f t="shared" si="15"/>
        <v>Yes</v>
      </c>
    </row>
    <row r="117" spans="1:12" ht="25.5" x14ac:dyDescent="0.2">
      <c r="A117" s="3" t="s">
        <v>1333</v>
      </c>
      <c r="B117" s="34" t="s">
        <v>217</v>
      </c>
      <c r="C117" s="46">
        <v>1031.1804259999999</v>
      </c>
      <c r="D117" s="43" t="str">
        <f t="shared" si="12"/>
        <v>N/A</v>
      </c>
      <c r="E117" s="46">
        <v>977.16196681999998</v>
      </c>
      <c r="F117" s="43" t="str">
        <f t="shared" si="13"/>
        <v>N/A</v>
      </c>
      <c r="G117" s="46">
        <v>998.05707659999996</v>
      </c>
      <c r="H117" s="43" t="str">
        <f t="shared" si="14"/>
        <v>N/A</v>
      </c>
      <c r="I117" s="12">
        <v>-5.24</v>
      </c>
      <c r="J117" s="12">
        <v>2.1379999999999999</v>
      </c>
      <c r="K117" s="44" t="s">
        <v>732</v>
      </c>
      <c r="L117" s="9" t="str">
        <f t="shared" si="15"/>
        <v>Yes</v>
      </c>
    </row>
    <row r="118" spans="1:12" ht="25.5" x14ac:dyDescent="0.2">
      <c r="A118" s="4" t="s">
        <v>576</v>
      </c>
      <c r="B118" s="34" t="s">
        <v>217</v>
      </c>
      <c r="C118" s="46">
        <v>19338666</v>
      </c>
      <c r="D118" s="43" t="str">
        <f t="shared" si="12"/>
        <v>N/A</v>
      </c>
      <c r="E118" s="46">
        <v>18781232</v>
      </c>
      <c r="F118" s="43" t="str">
        <f t="shared" si="13"/>
        <v>N/A</v>
      </c>
      <c r="G118" s="46">
        <v>16613650</v>
      </c>
      <c r="H118" s="43" t="str">
        <f t="shared" si="14"/>
        <v>N/A</v>
      </c>
      <c r="I118" s="12">
        <v>-2.88</v>
      </c>
      <c r="J118" s="12">
        <v>-11.5</v>
      </c>
      <c r="K118" s="44" t="s">
        <v>732</v>
      </c>
      <c r="L118" s="9" t="str">
        <f t="shared" si="15"/>
        <v>Yes</v>
      </c>
    </row>
    <row r="119" spans="1:12" x14ac:dyDescent="0.2">
      <c r="A119" s="4" t="s">
        <v>577</v>
      </c>
      <c r="B119" s="34" t="s">
        <v>217</v>
      </c>
      <c r="C119" s="35">
        <v>3872</v>
      </c>
      <c r="D119" s="43" t="str">
        <f t="shared" si="12"/>
        <v>N/A</v>
      </c>
      <c r="E119" s="35">
        <v>3989</v>
      </c>
      <c r="F119" s="43" t="str">
        <f t="shared" si="13"/>
        <v>N/A</v>
      </c>
      <c r="G119" s="35">
        <v>3698</v>
      </c>
      <c r="H119" s="43" t="str">
        <f t="shared" si="14"/>
        <v>N/A</v>
      </c>
      <c r="I119" s="12">
        <v>3.0219999999999998</v>
      </c>
      <c r="J119" s="12">
        <v>-7.3</v>
      </c>
      <c r="K119" s="44" t="s">
        <v>732</v>
      </c>
      <c r="L119" s="9" t="str">
        <f t="shared" si="15"/>
        <v>Yes</v>
      </c>
    </row>
    <row r="120" spans="1:12" ht="25.5" x14ac:dyDescent="0.2">
      <c r="A120" s="4" t="s">
        <v>1334</v>
      </c>
      <c r="B120" s="34" t="s">
        <v>217</v>
      </c>
      <c r="C120" s="46">
        <v>4994.490186</v>
      </c>
      <c r="D120" s="43" t="str">
        <f t="shared" si="12"/>
        <v>N/A</v>
      </c>
      <c r="E120" s="46">
        <v>4708.2557032000004</v>
      </c>
      <c r="F120" s="43" t="str">
        <f t="shared" si="13"/>
        <v>N/A</v>
      </c>
      <c r="G120" s="46">
        <v>4492.6041102999998</v>
      </c>
      <c r="H120" s="43" t="str">
        <f t="shared" si="14"/>
        <v>N/A</v>
      </c>
      <c r="I120" s="12">
        <v>-5.73</v>
      </c>
      <c r="J120" s="12">
        <v>-4.58</v>
      </c>
      <c r="K120" s="44" t="s">
        <v>732</v>
      </c>
      <c r="L120" s="9" t="str">
        <f t="shared" si="15"/>
        <v>Yes</v>
      </c>
    </row>
    <row r="121" spans="1:12" ht="25.5" x14ac:dyDescent="0.2">
      <c r="A121" s="4" t="s">
        <v>578</v>
      </c>
      <c r="B121" s="34" t="s">
        <v>217</v>
      </c>
      <c r="C121" s="46">
        <v>43572891</v>
      </c>
      <c r="D121" s="43" t="str">
        <f t="shared" si="12"/>
        <v>N/A</v>
      </c>
      <c r="E121" s="46">
        <v>52087170</v>
      </c>
      <c r="F121" s="43" t="str">
        <f t="shared" si="13"/>
        <v>N/A</v>
      </c>
      <c r="G121" s="46">
        <v>53638993</v>
      </c>
      <c r="H121" s="43" t="str">
        <f t="shared" si="14"/>
        <v>N/A</v>
      </c>
      <c r="I121" s="12">
        <v>19.54</v>
      </c>
      <c r="J121" s="12">
        <v>2.9790000000000001</v>
      </c>
      <c r="K121" s="44" t="s">
        <v>732</v>
      </c>
      <c r="L121" s="9" t="str">
        <f t="shared" si="15"/>
        <v>Yes</v>
      </c>
    </row>
    <row r="122" spans="1:12" ht="25.5" x14ac:dyDescent="0.2">
      <c r="A122" s="4" t="s">
        <v>579</v>
      </c>
      <c r="B122" s="34" t="s">
        <v>217</v>
      </c>
      <c r="C122" s="35">
        <v>30029</v>
      </c>
      <c r="D122" s="43" t="str">
        <f t="shared" si="12"/>
        <v>N/A</v>
      </c>
      <c r="E122" s="35">
        <v>27313</v>
      </c>
      <c r="F122" s="43" t="str">
        <f t="shared" si="13"/>
        <v>N/A</v>
      </c>
      <c r="G122" s="35">
        <v>22280</v>
      </c>
      <c r="H122" s="43" t="str">
        <f t="shared" si="14"/>
        <v>N/A</v>
      </c>
      <c r="I122" s="12">
        <v>-9.0399999999999991</v>
      </c>
      <c r="J122" s="12">
        <v>-18.399999999999999</v>
      </c>
      <c r="K122" s="44" t="s">
        <v>732</v>
      </c>
      <c r="L122" s="9" t="str">
        <f t="shared" si="15"/>
        <v>Yes</v>
      </c>
    </row>
    <row r="123" spans="1:12" ht="25.5" x14ac:dyDescent="0.2">
      <c r="A123" s="4" t="s">
        <v>1335</v>
      </c>
      <c r="B123" s="34" t="s">
        <v>217</v>
      </c>
      <c r="C123" s="46">
        <v>1451.0270405000001</v>
      </c>
      <c r="D123" s="43" t="str">
        <f t="shared" si="12"/>
        <v>N/A</v>
      </c>
      <c r="E123" s="46">
        <v>1907.0468275000001</v>
      </c>
      <c r="F123" s="43" t="str">
        <f t="shared" si="13"/>
        <v>N/A</v>
      </c>
      <c r="G123" s="46">
        <v>2407.4951974999999</v>
      </c>
      <c r="H123" s="43" t="str">
        <f t="shared" si="14"/>
        <v>N/A</v>
      </c>
      <c r="I123" s="12">
        <v>31.43</v>
      </c>
      <c r="J123" s="12">
        <v>26.24</v>
      </c>
      <c r="K123" s="44" t="s">
        <v>732</v>
      </c>
      <c r="L123" s="9" t="str">
        <f t="shared" si="15"/>
        <v>Yes</v>
      </c>
    </row>
    <row r="124" spans="1:12" ht="25.5" x14ac:dyDescent="0.2">
      <c r="A124" s="4" t="s">
        <v>580</v>
      </c>
      <c r="B124" s="34" t="s">
        <v>217</v>
      </c>
      <c r="C124" s="46">
        <v>0</v>
      </c>
      <c r="D124" s="43" t="str">
        <f t="shared" si="12"/>
        <v>N/A</v>
      </c>
      <c r="E124" s="46">
        <v>0</v>
      </c>
      <c r="F124" s="43" t="str">
        <f t="shared" si="13"/>
        <v>N/A</v>
      </c>
      <c r="G124" s="46">
        <v>0</v>
      </c>
      <c r="H124" s="43" t="str">
        <f t="shared" si="14"/>
        <v>N/A</v>
      </c>
      <c r="I124" s="12" t="s">
        <v>1743</v>
      </c>
      <c r="J124" s="12" t="s">
        <v>1743</v>
      </c>
      <c r="K124" s="44" t="s">
        <v>732</v>
      </c>
      <c r="L124" s="9" t="str">
        <f t="shared" si="15"/>
        <v>N/A</v>
      </c>
    </row>
    <row r="125" spans="1:12" x14ac:dyDescent="0.2">
      <c r="A125" s="2" t="s">
        <v>581</v>
      </c>
      <c r="B125" s="34" t="s">
        <v>217</v>
      </c>
      <c r="C125" s="35">
        <v>0</v>
      </c>
      <c r="D125" s="43" t="str">
        <f t="shared" si="12"/>
        <v>N/A</v>
      </c>
      <c r="E125" s="35">
        <v>0</v>
      </c>
      <c r="F125" s="43" t="str">
        <f t="shared" si="13"/>
        <v>N/A</v>
      </c>
      <c r="G125" s="35">
        <v>0</v>
      </c>
      <c r="H125" s="43" t="str">
        <f t="shared" si="14"/>
        <v>N/A</v>
      </c>
      <c r="I125" s="12" t="s">
        <v>1743</v>
      </c>
      <c r="J125" s="12" t="s">
        <v>1743</v>
      </c>
      <c r="K125" s="44" t="s">
        <v>732</v>
      </c>
      <c r="L125" s="9" t="str">
        <f t="shared" si="15"/>
        <v>N/A</v>
      </c>
    </row>
    <row r="126" spans="1:12" ht="25.5" x14ac:dyDescent="0.2">
      <c r="A126" s="2" t="s">
        <v>1336</v>
      </c>
      <c r="B126" s="34" t="s">
        <v>217</v>
      </c>
      <c r="C126" s="46" t="s">
        <v>1743</v>
      </c>
      <c r="D126" s="43" t="str">
        <f t="shared" si="12"/>
        <v>N/A</v>
      </c>
      <c r="E126" s="46" t="s">
        <v>1743</v>
      </c>
      <c r="F126" s="43" t="str">
        <f t="shared" si="13"/>
        <v>N/A</v>
      </c>
      <c r="G126" s="46" t="s">
        <v>1743</v>
      </c>
      <c r="H126" s="43" t="str">
        <f t="shared" si="14"/>
        <v>N/A</v>
      </c>
      <c r="I126" s="12" t="s">
        <v>1743</v>
      </c>
      <c r="J126" s="12" t="s">
        <v>1743</v>
      </c>
      <c r="K126" s="44" t="s">
        <v>732</v>
      </c>
      <c r="L126" s="9" t="str">
        <f t="shared" si="15"/>
        <v>N/A</v>
      </c>
    </row>
    <row r="127" spans="1:12" ht="25.5" x14ac:dyDescent="0.2">
      <c r="A127" s="2" t="s">
        <v>582</v>
      </c>
      <c r="B127" s="34" t="s">
        <v>217</v>
      </c>
      <c r="C127" s="46">
        <v>1548119</v>
      </c>
      <c r="D127" s="43" t="str">
        <f t="shared" si="12"/>
        <v>N/A</v>
      </c>
      <c r="E127" s="46">
        <v>3679992</v>
      </c>
      <c r="F127" s="43" t="str">
        <f t="shared" si="13"/>
        <v>N/A</v>
      </c>
      <c r="G127" s="46">
        <v>7481886</v>
      </c>
      <c r="H127" s="43" t="str">
        <f t="shared" si="14"/>
        <v>N/A</v>
      </c>
      <c r="I127" s="12">
        <v>137.69999999999999</v>
      </c>
      <c r="J127" s="12">
        <v>103.3</v>
      </c>
      <c r="K127" s="44" t="s">
        <v>732</v>
      </c>
      <c r="L127" s="9" t="str">
        <f t="shared" si="15"/>
        <v>No</v>
      </c>
    </row>
    <row r="128" spans="1:12" x14ac:dyDescent="0.2">
      <c r="A128" s="2" t="s">
        <v>583</v>
      </c>
      <c r="B128" s="34" t="s">
        <v>217</v>
      </c>
      <c r="C128" s="35">
        <v>1366</v>
      </c>
      <c r="D128" s="43" t="str">
        <f t="shared" si="12"/>
        <v>N/A</v>
      </c>
      <c r="E128" s="35">
        <v>4774</v>
      </c>
      <c r="F128" s="43" t="str">
        <f t="shared" si="13"/>
        <v>N/A</v>
      </c>
      <c r="G128" s="35">
        <v>8432</v>
      </c>
      <c r="H128" s="43" t="str">
        <f t="shared" si="14"/>
        <v>N/A</v>
      </c>
      <c r="I128" s="12">
        <v>249.5</v>
      </c>
      <c r="J128" s="12">
        <v>76.62</v>
      </c>
      <c r="K128" s="44" t="s">
        <v>732</v>
      </c>
      <c r="L128" s="9" t="str">
        <f t="shared" si="15"/>
        <v>No</v>
      </c>
    </row>
    <row r="129" spans="1:12" ht="25.5" x14ac:dyDescent="0.2">
      <c r="A129" s="2" t="s">
        <v>1337</v>
      </c>
      <c r="B129" s="34" t="s">
        <v>217</v>
      </c>
      <c r="C129" s="46">
        <v>1133.3228403999999</v>
      </c>
      <c r="D129" s="43" t="str">
        <f t="shared" si="12"/>
        <v>N/A</v>
      </c>
      <c r="E129" s="46">
        <v>770.84038541999996</v>
      </c>
      <c r="F129" s="43" t="str">
        <f t="shared" si="13"/>
        <v>N/A</v>
      </c>
      <c r="G129" s="46">
        <v>887.32044592</v>
      </c>
      <c r="H129" s="43" t="str">
        <f t="shared" si="14"/>
        <v>N/A</v>
      </c>
      <c r="I129" s="12">
        <v>-32</v>
      </c>
      <c r="J129" s="12">
        <v>15.11</v>
      </c>
      <c r="K129" s="44" t="s">
        <v>732</v>
      </c>
      <c r="L129" s="9" t="str">
        <f t="shared" si="15"/>
        <v>Yes</v>
      </c>
    </row>
    <row r="130" spans="1:12" ht="25.5" x14ac:dyDescent="0.2">
      <c r="A130" s="2" t="s">
        <v>584</v>
      </c>
      <c r="B130" s="34" t="s">
        <v>217</v>
      </c>
      <c r="C130" s="46">
        <v>1822772</v>
      </c>
      <c r="D130" s="43" t="str">
        <f t="shared" si="12"/>
        <v>N/A</v>
      </c>
      <c r="E130" s="46">
        <v>1986897</v>
      </c>
      <c r="F130" s="43" t="str">
        <f t="shared" si="13"/>
        <v>N/A</v>
      </c>
      <c r="G130" s="46">
        <v>1507611</v>
      </c>
      <c r="H130" s="43" t="str">
        <f t="shared" si="14"/>
        <v>N/A</v>
      </c>
      <c r="I130" s="12">
        <v>9.0039999999999996</v>
      </c>
      <c r="J130" s="12">
        <v>-24.1</v>
      </c>
      <c r="K130" s="44" t="s">
        <v>732</v>
      </c>
      <c r="L130" s="9" t="str">
        <f t="shared" si="15"/>
        <v>Yes</v>
      </c>
    </row>
    <row r="131" spans="1:12" x14ac:dyDescent="0.2">
      <c r="A131" s="2" t="s">
        <v>585</v>
      </c>
      <c r="B131" s="34" t="s">
        <v>217</v>
      </c>
      <c r="C131" s="35">
        <v>147</v>
      </c>
      <c r="D131" s="43" t="str">
        <f t="shared" si="12"/>
        <v>N/A</v>
      </c>
      <c r="E131" s="35">
        <v>147</v>
      </c>
      <c r="F131" s="43" t="str">
        <f t="shared" si="13"/>
        <v>N/A</v>
      </c>
      <c r="G131" s="35">
        <v>132</v>
      </c>
      <c r="H131" s="43" t="str">
        <f t="shared" si="14"/>
        <v>N/A</v>
      </c>
      <c r="I131" s="12">
        <v>0</v>
      </c>
      <c r="J131" s="12">
        <v>-10.199999999999999</v>
      </c>
      <c r="K131" s="44" t="s">
        <v>732</v>
      </c>
      <c r="L131" s="9" t="str">
        <f t="shared" si="15"/>
        <v>Yes</v>
      </c>
    </row>
    <row r="132" spans="1:12" x14ac:dyDescent="0.2">
      <c r="A132" s="2" t="s">
        <v>1338</v>
      </c>
      <c r="B132" s="34" t="s">
        <v>217</v>
      </c>
      <c r="C132" s="46">
        <v>12399.809524</v>
      </c>
      <c r="D132" s="43" t="str">
        <f t="shared" si="12"/>
        <v>N/A</v>
      </c>
      <c r="E132" s="46">
        <v>13516.306122</v>
      </c>
      <c r="F132" s="43" t="str">
        <f t="shared" si="13"/>
        <v>N/A</v>
      </c>
      <c r="G132" s="46">
        <v>11421.295454999999</v>
      </c>
      <c r="H132" s="43" t="str">
        <f t="shared" si="14"/>
        <v>N/A</v>
      </c>
      <c r="I132" s="12">
        <v>9.0039999999999996</v>
      </c>
      <c r="J132" s="12">
        <v>-15.5</v>
      </c>
      <c r="K132" s="44" t="s">
        <v>732</v>
      </c>
      <c r="L132" s="9" t="str">
        <f t="shared" si="15"/>
        <v>Yes</v>
      </c>
    </row>
    <row r="133" spans="1:12" ht="25.5" x14ac:dyDescent="0.2">
      <c r="A133" s="2" t="s">
        <v>586</v>
      </c>
      <c r="B133" s="34" t="s">
        <v>217</v>
      </c>
      <c r="C133" s="46">
        <v>1541771</v>
      </c>
      <c r="D133" s="43" t="str">
        <f t="shared" si="12"/>
        <v>N/A</v>
      </c>
      <c r="E133" s="46">
        <v>2985783</v>
      </c>
      <c r="F133" s="43" t="str">
        <f t="shared" si="13"/>
        <v>N/A</v>
      </c>
      <c r="G133" s="46">
        <v>5339679</v>
      </c>
      <c r="H133" s="43" t="str">
        <f t="shared" si="14"/>
        <v>N/A</v>
      </c>
      <c r="I133" s="12">
        <v>93.66</v>
      </c>
      <c r="J133" s="12">
        <v>78.84</v>
      </c>
      <c r="K133" s="44" t="s">
        <v>732</v>
      </c>
      <c r="L133" s="9" t="str">
        <f>IF(J133="Div by 0", "N/A", IF(OR(J133="N/A",K133="N/A"),"N/A", IF(J133&gt;VALUE(MID(K133,1,2)), "No", IF(J133&lt;-1*VALUE(MID(K133,1,2)), "No", "Yes"))))</f>
        <v>No</v>
      </c>
    </row>
    <row r="134" spans="1:12" x14ac:dyDescent="0.2">
      <c r="A134" s="2" t="s">
        <v>587</v>
      </c>
      <c r="B134" s="34" t="s">
        <v>217</v>
      </c>
      <c r="C134" s="35">
        <v>8369</v>
      </c>
      <c r="D134" s="43" t="str">
        <f t="shared" si="12"/>
        <v>N/A</v>
      </c>
      <c r="E134" s="35">
        <v>18397</v>
      </c>
      <c r="F134" s="43" t="str">
        <f t="shared" si="13"/>
        <v>N/A</v>
      </c>
      <c r="G134" s="35">
        <v>23707</v>
      </c>
      <c r="H134" s="43" t="str">
        <f t="shared" si="14"/>
        <v>N/A</v>
      </c>
      <c r="I134" s="12">
        <v>119.8</v>
      </c>
      <c r="J134" s="12">
        <v>28.86</v>
      </c>
      <c r="K134" s="44" t="s">
        <v>732</v>
      </c>
      <c r="L134" s="9" t="str">
        <f t="shared" ref="L134:L138" si="16">IF(J134="Div by 0", "N/A", IF(OR(J134="N/A",K134="N/A"),"N/A", IF(J134&gt;VALUE(MID(K134,1,2)), "No", IF(J134&lt;-1*VALUE(MID(K134,1,2)), "No", "Yes"))))</f>
        <v>Yes</v>
      </c>
    </row>
    <row r="135" spans="1:12" ht="25.5" x14ac:dyDescent="0.2">
      <c r="A135" s="2" t="s">
        <v>1339</v>
      </c>
      <c r="B135" s="34" t="s">
        <v>217</v>
      </c>
      <c r="C135" s="46">
        <v>184.22404109999999</v>
      </c>
      <c r="D135" s="43" t="str">
        <f t="shared" si="12"/>
        <v>N/A</v>
      </c>
      <c r="E135" s="46">
        <v>162.29727672999999</v>
      </c>
      <c r="F135" s="43" t="str">
        <f t="shared" si="13"/>
        <v>N/A</v>
      </c>
      <c r="G135" s="46">
        <v>225.23638588</v>
      </c>
      <c r="H135" s="43" t="str">
        <f t="shared" si="14"/>
        <v>N/A</v>
      </c>
      <c r="I135" s="12">
        <v>-11.9</v>
      </c>
      <c r="J135" s="12">
        <v>38.78</v>
      </c>
      <c r="K135" s="44" t="s">
        <v>732</v>
      </c>
      <c r="L135" s="9" t="str">
        <f t="shared" si="16"/>
        <v>No</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59838752</v>
      </c>
      <c r="D139" s="43" t="str">
        <f t="shared" si="17"/>
        <v>N/A</v>
      </c>
      <c r="E139" s="46">
        <v>67305616</v>
      </c>
      <c r="F139" s="43" t="str">
        <f t="shared" si="18"/>
        <v>N/A</v>
      </c>
      <c r="G139" s="46">
        <v>58599827</v>
      </c>
      <c r="H139" s="43" t="str">
        <f t="shared" si="19"/>
        <v>N/A</v>
      </c>
      <c r="I139" s="12">
        <v>12.48</v>
      </c>
      <c r="J139" s="12">
        <v>-12.9</v>
      </c>
      <c r="K139" s="44" t="s">
        <v>732</v>
      </c>
      <c r="L139" s="9" t="str">
        <f t="shared" ref="L139:L150" si="20">IF(J139="Div by 0", "N/A", IF(K139="N/A","N/A", IF(J139&gt;VALUE(MID(K139,1,2)), "No", IF(J139&lt;-1*VALUE(MID(K139,1,2)), "No", "Yes"))))</f>
        <v>Yes</v>
      </c>
    </row>
    <row r="140" spans="1:12" ht="25.5" x14ac:dyDescent="0.2">
      <c r="A140" s="2" t="s">
        <v>591</v>
      </c>
      <c r="B140" s="34" t="s">
        <v>217</v>
      </c>
      <c r="C140" s="35">
        <v>185416</v>
      </c>
      <c r="D140" s="43" t="str">
        <f t="shared" si="17"/>
        <v>N/A</v>
      </c>
      <c r="E140" s="35">
        <v>194321</v>
      </c>
      <c r="F140" s="43" t="str">
        <f t="shared" si="18"/>
        <v>N/A</v>
      </c>
      <c r="G140" s="35">
        <v>166953</v>
      </c>
      <c r="H140" s="43" t="str">
        <f t="shared" si="19"/>
        <v>N/A</v>
      </c>
      <c r="I140" s="12">
        <v>4.8029999999999999</v>
      </c>
      <c r="J140" s="12">
        <v>-14.1</v>
      </c>
      <c r="K140" s="44" t="s">
        <v>732</v>
      </c>
      <c r="L140" s="9" t="str">
        <f t="shared" si="20"/>
        <v>Yes</v>
      </c>
    </row>
    <row r="141" spans="1:12" ht="25.5" x14ac:dyDescent="0.2">
      <c r="A141" s="2" t="s">
        <v>1341</v>
      </c>
      <c r="B141" s="34" t="s">
        <v>217</v>
      </c>
      <c r="C141" s="46">
        <v>322.72701384999999</v>
      </c>
      <c r="D141" s="43" t="str">
        <f t="shared" si="17"/>
        <v>N/A</v>
      </c>
      <c r="E141" s="46">
        <v>346.36305906000001</v>
      </c>
      <c r="F141" s="43" t="str">
        <f t="shared" si="18"/>
        <v>N/A</v>
      </c>
      <c r="G141" s="46">
        <v>350.99595096000002</v>
      </c>
      <c r="H141" s="43" t="str">
        <f t="shared" si="19"/>
        <v>N/A</v>
      </c>
      <c r="I141" s="12">
        <v>7.3239999999999998</v>
      </c>
      <c r="J141" s="12">
        <v>1.3380000000000001</v>
      </c>
      <c r="K141" s="44" t="s">
        <v>732</v>
      </c>
      <c r="L141" s="9" t="str">
        <f t="shared" si="20"/>
        <v>Yes</v>
      </c>
    </row>
    <row r="142" spans="1:12" ht="25.5" x14ac:dyDescent="0.2">
      <c r="A142" s="2" t="s">
        <v>592</v>
      </c>
      <c r="B142" s="34" t="s">
        <v>217</v>
      </c>
      <c r="C142" s="46">
        <v>64867154</v>
      </c>
      <c r="D142" s="43" t="str">
        <f t="shared" si="17"/>
        <v>N/A</v>
      </c>
      <c r="E142" s="46">
        <v>62176534</v>
      </c>
      <c r="F142" s="43" t="str">
        <f t="shared" si="18"/>
        <v>N/A</v>
      </c>
      <c r="G142" s="46">
        <v>59690292</v>
      </c>
      <c r="H142" s="43" t="str">
        <f t="shared" si="19"/>
        <v>N/A</v>
      </c>
      <c r="I142" s="12">
        <v>-4.1500000000000004</v>
      </c>
      <c r="J142" s="12">
        <v>-4</v>
      </c>
      <c r="K142" s="44" t="s">
        <v>732</v>
      </c>
      <c r="L142" s="9" t="str">
        <f t="shared" si="20"/>
        <v>Yes</v>
      </c>
    </row>
    <row r="143" spans="1:12" x14ac:dyDescent="0.2">
      <c r="A143" s="3" t="s">
        <v>593</v>
      </c>
      <c r="B143" s="34" t="s">
        <v>217</v>
      </c>
      <c r="C143" s="35">
        <v>2212</v>
      </c>
      <c r="D143" s="43" t="str">
        <f t="shared" si="17"/>
        <v>N/A</v>
      </c>
      <c r="E143" s="35">
        <v>2098</v>
      </c>
      <c r="F143" s="43" t="str">
        <f t="shared" si="18"/>
        <v>N/A</v>
      </c>
      <c r="G143" s="35">
        <v>2412</v>
      </c>
      <c r="H143" s="43" t="str">
        <f t="shared" si="19"/>
        <v>N/A</v>
      </c>
      <c r="I143" s="12">
        <v>-5.15</v>
      </c>
      <c r="J143" s="12">
        <v>14.97</v>
      </c>
      <c r="K143" s="44" t="s">
        <v>732</v>
      </c>
      <c r="L143" s="9" t="str">
        <f t="shared" si="20"/>
        <v>Yes</v>
      </c>
    </row>
    <row r="144" spans="1:12" ht="25.5" x14ac:dyDescent="0.2">
      <c r="A144" s="3" t="s">
        <v>1342</v>
      </c>
      <c r="B144" s="34" t="s">
        <v>217</v>
      </c>
      <c r="C144" s="46">
        <v>29325.114828000002</v>
      </c>
      <c r="D144" s="43" t="str">
        <f t="shared" si="17"/>
        <v>N/A</v>
      </c>
      <c r="E144" s="46">
        <v>29636.098189</v>
      </c>
      <c r="F144" s="43" t="str">
        <f t="shared" si="18"/>
        <v>N/A</v>
      </c>
      <c r="G144" s="46">
        <v>24747.218905000002</v>
      </c>
      <c r="H144" s="43" t="str">
        <f t="shared" si="19"/>
        <v>N/A</v>
      </c>
      <c r="I144" s="12">
        <v>1.06</v>
      </c>
      <c r="J144" s="12">
        <v>-16.5</v>
      </c>
      <c r="K144" s="44" t="s">
        <v>732</v>
      </c>
      <c r="L144" s="9" t="str">
        <f t="shared" si="20"/>
        <v>Yes</v>
      </c>
    </row>
    <row r="145" spans="1:12" ht="25.5" x14ac:dyDescent="0.2">
      <c r="A145" s="2" t="s">
        <v>594</v>
      </c>
      <c r="B145" s="34" t="s">
        <v>217</v>
      </c>
      <c r="C145" s="46">
        <v>155138720</v>
      </c>
      <c r="D145" s="43" t="str">
        <f t="shared" si="17"/>
        <v>N/A</v>
      </c>
      <c r="E145" s="46">
        <v>173404832</v>
      </c>
      <c r="F145" s="43" t="str">
        <f t="shared" si="18"/>
        <v>N/A</v>
      </c>
      <c r="G145" s="46">
        <v>196559254</v>
      </c>
      <c r="H145" s="43" t="str">
        <f t="shared" si="19"/>
        <v>N/A</v>
      </c>
      <c r="I145" s="12">
        <v>11.77</v>
      </c>
      <c r="J145" s="12">
        <v>13.35</v>
      </c>
      <c r="K145" s="44" t="s">
        <v>732</v>
      </c>
      <c r="L145" s="9" t="str">
        <f t="shared" si="20"/>
        <v>Yes</v>
      </c>
    </row>
    <row r="146" spans="1:12" x14ac:dyDescent="0.2">
      <c r="A146" s="2" t="s">
        <v>595</v>
      </c>
      <c r="B146" s="34" t="s">
        <v>217</v>
      </c>
      <c r="C146" s="35">
        <v>90247</v>
      </c>
      <c r="D146" s="43" t="str">
        <f t="shared" si="17"/>
        <v>N/A</v>
      </c>
      <c r="E146" s="35">
        <v>107504</v>
      </c>
      <c r="F146" s="43" t="str">
        <f t="shared" si="18"/>
        <v>N/A</v>
      </c>
      <c r="G146" s="35">
        <v>112060</v>
      </c>
      <c r="H146" s="43" t="str">
        <f t="shared" si="19"/>
        <v>N/A</v>
      </c>
      <c r="I146" s="12">
        <v>19.12</v>
      </c>
      <c r="J146" s="12">
        <v>4.2380000000000004</v>
      </c>
      <c r="K146" s="44" t="s">
        <v>732</v>
      </c>
      <c r="L146" s="9" t="str">
        <f t="shared" si="20"/>
        <v>Yes</v>
      </c>
    </row>
    <row r="147" spans="1:12" ht="25.5" x14ac:dyDescent="0.2">
      <c r="A147" s="2" t="s">
        <v>1343</v>
      </c>
      <c r="B147" s="34" t="s">
        <v>217</v>
      </c>
      <c r="C147" s="46">
        <v>1719.0457300999999</v>
      </c>
      <c r="D147" s="43" t="str">
        <f t="shared" si="17"/>
        <v>N/A</v>
      </c>
      <c r="E147" s="46">
        <v>1613.0081857</v>
      </c>
      <c r="F147" s="43" t="str">
        <f t="shared" si="18"/>
        <v>N/A</v>
      </c>
      <c r="G147" s="46">
        <v>1754.0536677</v>
      </c>
      <c r="H147" s="43" t="str">
        <f t="shared" si="19"/>
        <v>N/A</v>
      </c>
      <c r="I147" s="12">
        <v>-6.17</v>
      </c>
      <c r="J147" s="12">
        <v>8.7439999999999998</v>
      </c>
      <c r="K147" s="44" t="s">
        <v>732</v>
      </c>
      <c r="L147" s="9" t="str">
        <f t="shared" si="20"/>
        <v>Yes</v>
      </c>
    </row>
    <row r="148" spans="1:12" ht="25.5" x14ac:dyDescent="0.2">
      <c r="A148" s="2" t="s">
        <v>596</v>
      </c>
      <c r="B148" s="34" t="s">
        <v>217</v>
      </c>
      <c r="C148" s="46">
        <v>887434</v>
      </c>
      <c r="D148" s="43" t="str">
        <f t="shared" si="17"/>
        <v>N/A</v>
      </c>
      <c r="E148" s="46">
        <v>1105291</v>
      </c>
      <c r="F148" s="43" t="str">
        <f t="shared" si="18"/>
        <v>N/A</v>
      </c>
      <c r="G148" s="46">
        <v>1129289</v>
      </c>
      <c r="H148" s="43" t="str">
        <f t="shared" si="19"/>
        <v>N/A</v>
      </c>
      <c r="I148" s="12">
        <v>24.55</v>
      </c>
      <c r="J148" s="12">
        <v>2.1709999999999998</v>
      </c>
      <c r="K148" s="44" t="s">
        <v>732</v>
      </c>
      <c r="L148" s="9" t="str">
        <f t="shared" si="20"/>
        <v>Yes</v>
      </c>
    </row>
    <row r="149" spans="1:12" x14ac:dyDescent="0.2">
      <c r="A149" s="2" t="s">
        <v>597</v>
      </c>
      <c r="B149" s="34" t="s">
        <v>217</v>
      </c>
      <c r="C149" s="35">
        <v>167</v>
      </c>
      <c r="D149" s="43" t="str">
        <f t="shared" si="17"/>
        <v>N/A</v>
      </c>
      <c r="E149" s="35">
        <v>185</v>
      </c>
      <c r="F149" s="43" t="str">
        <f t="shared" si="18"/>
        <v>N/A</v>
      </c>
      <c r="G149" s="35">
        <v>183</v>
      </c>
      <c r="H149" s="43" t="str">
        <f t="shared" si="19"/>
        <v>N/A</v>
      </c>
      <c r="I149" s="12">
        <v>10.78</v>
      </c>
      <c r="J149" s="12">
        <v>-1.08</v>
      </c>
      <c r="K149" s="44" t="s">
        <v>732</v>
      </c>
      <c r="L149" s="9" t="str">
        <f t="shared" si="20"/>
        <v>Yes</v>
      </c>
    </row>
    <row r="150" spans="1:12" ht="25.5" x14ac:dyDescent="0.2">
      <c r="A150" s="4" t="s">
        <v>1344</v>
      </c>
      <c r="B150" s="34" t="s">
        <v>217</v>
      </c>
      <c r="C150" s="46">
        <v>5313.9760478999997</v>
      </c>
      <c r="D150" s="43" t="str">
        <f t="shared" si="17"/>
        <v>N/A</v>
      </c>
      <c r="E150" s="46">
        <v>5974.5459459000003</v>
      </c>
      <c r="F150" s="43" t="str">
        <f t="shared" si="18"/>
        <v>N/A</v>
      </c>
      <c r="G150" s="46">
        <v>6170.9781420999998</v>
      </c>
      <c r="H150" s="43" t="str">
        <f t="shared" si="19"/>
        <v>N/A</v>
      </c>
      <c r="I150" s="12">
        <v>12.43</v>
      </c>
      <c r="J150" s="12">
        <v>3.2879999999999998</v>
      </c>
      <c r="K150" s="44" t="s">
        <v>732</v>
      </c>
      <c r="L150" s="9" t="str">
        <f t="shared" si="20"/>
        <v>Yes</v>
      </c>
    </row>
    <row r="151" spans="1:12" ht="25.5" x14ac:dyDescent="0.2">
      <c r="A151" s="4" t="s">
        <v>1345</v>
      </c>
      <c r="B151" s="34" t="s">
        <v>217</v>
      </c>
      <c r="C151" s="46">
        <v>795.94737405000001</v>
      </c>
      <c r="D151" s="43" t="str">
        <f t="shared" ref="D151:D170" si="21">IF($B151="N/A","N/A",IF(C151&gt;10,"No",IF(C151&lt;-10,"No","Yes")))</f>
        <v>N/A</v>
      </c>
      <c r="E151" s="46">
        <v>825.87602089999996</v>
      </c>
      <c r="F151" s="43" t="str">
        <f t="shared" ref="F151:F170" si="22">IF($B151="N/A","N/A",IF(E151&gt;10,"No",IF(E151&lt;-10,"No","Yes")))</f>
        <v>N/A</v>
      </c>
      <c r="G151" s="46">
        <v>781.37802930999999</v>
      </c>
      <c r="H151" s="43" t="str">
        <f t="shared" ref="H151:H170" si="23">IF($B151="N/A","N/A",IF(G151&gt;10,"No",IF(G151&lt;-10,"No","Yes")))</f>
        <v>N/A</v>
      </c>
      <c r="I151" s="12">
        <v>3.76</v>
      </c>
      <c r="J151" s="12">
        <v>-5.39</v>
      </c>
      <c r="K151" s="44" t="s">
        <v>732</v>
      </c>
      <c r="L151" s="9" t="str">
        <f t="shared" ref="L151:L170" si="24">IF(J151="Div by 0", "N/A", IF(K151="N/A","N/A", IF(J151&gt;VALUE(MID(K151,1,2)), "No", IF(J151&lt;-1*VALUE(MID(K151,1,2)), "No", "Yes"))))</f>
        <v>Yes</v>
      </c>
    </row>
    <row r="152" spans="1:12" ht="25.5" x14ac:dyDescent="0.2">
      <c r="A152" s="4" t="s">
        <v>1346</v>
      </c>
      <c r="B152" s="34" t="s">
        <v>217</v>
      </c>
      <c r="C152" s="46">
        <v>2854.0952164</v>
      </c>
      <c r="D152" s="43" t="str">
        <f t="shared" si="21"/>
        <v>N/A</v>
      </c>
      <c r="E152" s="46">
        <v>3081.1625663</v>
      </c>
      <c r="F152" s="43" t="str">
        <f t="shared" si="22"/>
        <v>N/A</v>
      </c>
      <c r="G152" s="46">
        <v>3345.4125514000002</v>
      </c>
      <c r="H152" s="43" t="str">
        <f t="shared" si="23"/>
        <v>N/A</v>
      </c>
      <c r="I152" s="12">
        <v>7.9560000000000004</v>
      </c>
      <c r="J152" s="12">
        <v>8.5760000000000005</v>
      </c>
      <c r="K152" s="44" t="s">
        <v>732</v>
      </c>
      <c r="L152" s="9" t="str">
        <f t="shared" si="24"/>
        <v>Yes</v>
      </c>
    </row>
    <row r="153" spans="1:12" ht="25.5" x14ac:dyDescent="0.2">
      <c r="A153" s="4" t="s">
        <v>1347</v>
      </c>
      <c r="B153" s="34" t="s">
        <v>217</v>
      </c>
      <c r="C153" s="46">
        <v>3353.7609346999998</v>
      </c>
      <c r="D153" s="43" t="str">
        <f t="shared" si="21"/>
        <v>N/A</v>
      </c>
      <c r="E153" s="46">
        <v>3510.8043723000001</v>
      </c>
      <c r="F153" s="43" t="str">
        <f t="shared" si="22"/>
        <v>N/A</v>
      </c>
      <c r="G153" s="46">
        <v>3538.7908966</v>
      </c>
      <c r="H153" s="43" t="str">
        <f t="shared" si="23"/>
        <v>N/A</v>
      </c>
      <c r="I153" s="12">
        <v>4.6829999999999998</v>
      </c>
      <c r="J153" s="12">
        <v>0.79720000000000002</v>
      </c>
      <c r="K153" s="44" t="s">
        <v>732</v>
      </c>
      <c r="L153" s="9" t="str">
        <f t="shared" si="24"/>
        <v>Yes</v>
      </c>
    </row>
    <row r="154" spans="1:12" ht="25.5" x14ac:dyDescent="0.2">
      <c r="A154" s="4" t="s">
        <v>1348</v>
      </c>
      <c r="B154" s="34" t="s">
        <v>217</v>
      </c>
      <c r="C154" s="46">
        <v>385.72814684999997</v>
      </c>
      <c r="D154" s="43" t="str">
        <f t="shared" si="21"/>
        <v>N/A</v>
      </c>
      <c r="E154" s="46">
        <v>381.08814967000001</v>
      </c>
      <c r="F154" s="43" t="str">
        <f t="shared" si="22"/>
        <v>N/A</v>
      </c>
      <c r="G154" s="46">
        <v>347.42871819999999</v>
      </c>
      <c r="H154" s="43" t="str">
        <f t="shared" si="23"/>
        <v>N/A</v>
      </c>
      <c r="I154" s="12">
        <v>-1.2</v>
      </c>
      <c r="J154" s="12">
        <v>-8.83</v>
      </c>
      <c r="K154" s="44" t="s">
        <v>732</v>
      </c>
      <c r="L154" s="9" t="str">
        <f t="shared" si="24"/>
        <v>Yes</v>
      </c>
    </row>
    <row r="155" spans="1:12" ht="25.5" x14ac:dyDescent="0.2">
      <c r="A155" s="2" t="s">
        <v>1349</v>
      </c>
      <c r="B155" s="34" t="s">
        <v>217</v>
      </c>
      <c r="C155" s="46">
        <v>1039.2025971999999</v>
      </c>
      <c r="D155" s="43" t="str">
        <f t="shared" si="21"/>
        <v>N/A</v>
      </c>
      <c r="E155" s="46">
        <v>1178.0458423</v>
      </c>
      <c r="F155" s="43" t="str">
        <f t="shared" si="22"/>
        <v>N/A</v>
      </c>
      <c r="G155" s="46">
        <v>1051.7236617000001</v>
      </c>
      <c r="H155" s="43" t="str">
        <f t="shared" si="23"/>
        <v>N/A</v>
      </c>
      <c r="I155" s="12">
        <v>13.36</v>
      </c>
      <c r="J155" s="12">
        <v>-10.7</v>
      </c>
      <c r="K155" s="44" t="s">
        <v>732</v>
      </c>
      <c r="L155" s="9" t="str">
        <f t="shared" si="24"/>
        <v>Yes</v>
      </c>
    </row>
    <row r="156" spans="1:12" ht="25.5" x14ac:dyDescent="0.2">
      <c r="A156" s="2" t="s">
        <v>1350</v>
      </c>
      <c r="B156" s="34" t="s">
        <v>217</v>
      </c>
      <c r="C156" s="46">
        <v>305.93602142999998</v>
      </c>
      <c r="D156" s="43" t="str">
        <f t="shared" si="21"/>
        <v>N/A</v>
      </c>
      <c r="E156" s="46">
        <v>293.05244987999998</v>
      </c>
      <c r="F156" s="43" t="str">
        <f t="shared" si="22"/>
        <v>N/A</v>
      </c>
      <c r="G156" s="46">
        <v>239.02477834000001</v>
      </c>
      <c r="H156" s="43" t="str">
        <f t="shared" si="23"/>
        <v>N/A</v>
      </c>
      <c r="I156" s="12">
        <v>-4.21</v>
      </c>
      <c r="J156" s="12">
        <v>-18.399999999999999</v>
      </c>
      <c r="K156" s="44" t="s">
        <v>732</v>
      </c>
      <c r="L156" s="9" t="str">
        <f t="shared" si="24"/>
        <v>Yes</v>
      </c>
    </row>
    <row r="157" spans="1:12" ht="25.5" x14ac:dyDescent="0.2">
      <c r="A157" s="2" t="s">
        <v>1351</v>
      </c>
      <c r="B157" s="34" t="s">
        <v>217</v>
      </c>
      <c r="C157" s="46">
        <v>4600.7530752000002</v>
      </c>
      <c r="D157" s="43" t="str">
        <f t="shared" si="21"/>
        <v>N/A</v>
      </c>
      <c r="E157" s="46">
        <v>5249.6579836000001</v>
      </c>
      <c r="F157" s="43" t="str">
        <f t="shared" si="22"/>
        <v>N/A</v>
      </c>
      <c r="G157" s="46">
        <v>5827.3132716</v>
      </c>
      <c r="H157" s="43" t="str">
        <f t="shared" si="23"/>
        <v>N/A</v>
      </c>
      <c r="I157" s="12">
        <v>14.1</v>
      </c>
      <c r="J157" s="12">
        <v>11</v>
      </c>
      <c r="K157" s="44" t="s">
        <v>732</v>
      </c>
      <c r="L157" s="9" t="str">
        <f t="shared" si="24"/>
        <v>Yes</v>
      </c>
    </row>
    <row r="158" spans="1:12" ht="25.5" x14ac:dyDescent="0.2">
      <c r="A158" s="2" t="s">
        <v>1352</v>
      </c>
      <c r="B158" s="34" t="s">
        <v>217</v>
      </c>
      <c r="C158" s="46">
        <v>1652.2314002000001</v>
      </c>
      <c r="D158" s="43" t="str">
        <f t="shared" si="21"/>
        <v>N/A</v>
      </c>
      <c r="E158" s="46">
        <v>1533.8454615000001</v>
      </c>
      <c r="F158" s="43" t="str">
        <f t="shared" si="22"/>
        <v>N/A</v>
      </c>
      <c r="G158" s="46">
        <v>1398.4075130000001</v>
      </c>
      <c r="H158" s="43" t="str">
        <f t="shared" si="23"/>
        <v>N/A</v>
      </c>
      <c r="I158" s="12">
        <v>-7.17</v>
      </c>
      <c r="J158" s="12">
        <v>-8.83</v>
      </c>
      <c r="K158" s="44" t="s">
        <v>732</v>
      </c>
      <c r="L158" s="9" t="str">
        <f t="shared" si="24"/>
        <v>Yes</v>
      </c>
    </row>
    <row r="159" spans="1:12" ht="25.5" x14ac:dyDescent="0.2">
      <c r="A159" s="2" t="s">
        <v>1353</v>
      </c>
      <c r="B159" s="34" t="s">
        <v>217</v>
      </c>
      <c r="C159" s="46">
        <v>167.16122630000001</v>
      </c>
      <c r="D159" s="43" t="str">
        <f t="shared" si="21"/>
        <v>N/A</v>
      </c>
      <c r="E159" s="46">
        <v>160.73304171000001</v>
      </c>
      <c r="F159" s="43" t="str">
        <f t="shared" si="22"/>
        <v>N/A</v>
      </c>
      <c r="G159" s="46">
        <v>113.89837000999999</v>
      </c>
      <c r="H159" s="43" t="str">
        <f t="shared" si="23"/>
        <v>N/A</v>
      </c>
      <c r="I159" s="12">
        <v>-3.85</v>
      </c>
      <c r="J159" s="12">
        <v>-29.1</v>
      </c>
      <c r="K159" s="44" t="s">
        <v>732</v>
      </c>
      <c r="L159" s="9" t="str">
        <f t="shared" si="24"/>
        <v>Yes</v>
      </c>
    </row>
    <row r="160" spans="1:12" ht="25.5" x14ac:dyDescent="0.2">
      <c r="A160" s="4" t="s">
        <v>1354</v>
      </c>
      <c r="B160" s="34" t="s">
        <v>217</v>
      </c>
      <c r="C160" s="46">
        <v>1.9891785302</v>
      </c>
      <c r="D160" s="43" t="str">
        <f t="shared" si="21"/>
        <v>N/A</v>
      </c>
      <c r="E160" s="46">
        <v>4.3164498821999997</v>
      </c>
      <c r="F160" s="43" t="str">
        <f t="shared" si="22"/>
        <v>N/A</v>
      </c>
      <c r="G160" s="46">
        <v>2.6967427702000002</v>
      </c>
      <c r="H160" s="43" t="str">
        <f t="shared" si="23"/>
        <v>N/A</v>
      </c>
      <c r="I160" s="12">
        <v>117</v>
      </c>
      <c r="J160" s="12">
        <v>-37.5</v>
      </c>
      <c r="K160" s="44" t="s">
        <v>732</v>
      </c>
      <c r="L160" s="9" t="str">
        <f t="shared" si="24"/>
        <v>No</v>
      </c>
    </row>
    <row r="161" spans="1:12" x14ac:dyDescent="0.2">
      <c r="A161" s="4" t="s">
        <v>1355</v>
      </c>
      <c r="B161" s="34" t="s">
        <v>217</v>
      </c>
      <c r="C161" s="46">
        <v>495.17997614000001</v>
      </c>
      <c r="D161" s="43" t="str">
        <f t="shared" si="21"/>
        <v>N/A</v>
      </c>
      <c r="E161" s="46">
        <v>513.47162901000002</v>
      </c>
      <c r="F161" s="43" t="str">
        <f t="shared" si="22"/>
        <v>N/A</v>
      </c>
      <c r="G161" s="46">
        <v>464.69566852999998</v>
      </c>
      <c r="H161" s="43" t="str">
        <f t="shared" si="23"/>
        <v>N/A</v>
      </c>
      <c r="I161" s="12">
        <v>3.694</v>
      </c>
      <c r="J161" s="12">
        <v>-9.5</v>
      </c>
      <c r="K161" s="44" t="s">
        <v>732</v>
      </c>
      <c r="L161" s="9" t="str">
        <f t="shared" si="24"/>
        <v>Yes</v>
      </c>
    </row>
    <row r="162" spans="1:12" x14ac:dyDescent="0.2">
      <c r="A162" s="4" t="s">
        <v>1356</v>
      </c>
      <c r="B162" s="34" t="s">
        <v>217</v>
      </c>
      <c r="C162" s="46">
        <v>1224.3744875</v>
      </c>
      <c r="D162" s="43" t="str">
        <f t="shared" si="21"/>
        <v>N/A</v>
      </c>
      <c r="E162" s="46">
        <v>1572.5798359999999</v>
      </c>
      <c r="F162" s="43" t="str">
        <f t="shared" si="22"/>
        <v>N/A</v>
      </c>
      <c r="G162" s="46">
        <v>1815.2109052999999</v>
      </c>
      <c r="H162" s="43" t="str">
        <f t="shared" si="23"/>
        <v>N/A</v>
      </c>
      <c r="I162" s="12">
        <v>28.44</v>
      </c>
      <c r="J162" s="12">
        <v>15.43</v>
      </c>
      <c r="K162" s="44" t="s">
        <v>732</v>
      </c>
      <c r="L162" s="9" t="str">
        <f t="shared" si="24"/>
        <v>Yes</v>
      </c>
    </row>
    <row r="163" spans="1:12" ht="25.5" x14ac:dyDescent="0.2">
      <c r="A163" s="4" t="s">
        <v>1357</v>
      </c>
      <c r="B163" s="34" t="s">
        <v>217</v>
      </c>
      <c r="C163" s="46">
        <v>2604.0001192999998</v>
      </c>
      <c r="D163" s="43" t="str">
        <f t="shared" si="21"/>
        <v>N/A</v>
      </c>
      <c r="E163" s="46">
        <v>2589.2841447000001</v>
      </c>
      <c r="F163" s="43" t="str">
        <f t="shared" si="22"/>
        <v>N/A</v>
      </c>
      <c r="G163" s="46">
        <v>2361.6283333000001</v>
      </c>
      <c r="H163" s="43" t="str">
        <f t="shared" si="23"/>
        <v>N/A</v>
      </c>
      <c r="I163" s="12">
        <v>-0.56499999999999995</v>
      </c>
      <c r="J163" s="12">
        <v>-8.7899999999999991</v>
      </c>
      <c r="K163" s="44" t="s">
        <v>732</v>
      </c>
      <c r="L163" s="9" t="str">
        <f t="shared" si="24"/>
        <v>Yes</v>
      </c>
    </row>
    <row r="164" spans="1:12" x14ac:dyDescent="0.2">
      <c r="A164" s="4" t="s">
        <v>1358</v>
      </c>
      <c r="B164" s="34" t="s">
        <v>217</v>
      </c>
      <c r="C164" s="46">
        <v>247.40370555999999</v>
      </c>
      <c r="D164" s="43" t="str">
        <f t="shared" si="21"/>
        <v>N/A</v>
      </c>
      <c r="E164" s="46">
        <v>255.87015209</v>
      </c>
      <c r="F164" s="43" t="str">
        <f t="shared" si="22"/>
        <v>N/A</v>
      </c>
      <c r="G164" s="46">
        <v>228.57381932000001</v>
      </c>
      <c r="H164" s="43" t="str">
        <f t="shared" si="23"/>
        <v>N/A</v>
      </c>
      <c r="I164" s="12">
        <v>3.4220000000000002</v>
      </c>
      <c r="J164" s="12">
        <v>-10.7</v>
      </c>
      <c r="K164" s="44" t="s">
        <v>732</v>
      </c>
      <c r="L164" s="9" t="str">
        <f t="shared" si="24"/>
        <v>Yes</v>
      </c>
    </row>
    <row r="165" spans="1:12" x14ac:dyDescent="0.2">
      <c r="A165" s="4" t="s">
        <v>1359</v>
      </c>
      <c r="B165" s="34" t="s">
        <v>217</v>
      </c>
      <c r="C165" s="46">
        <v>289.24416122000002</v>
      </c>
      <c r="D165" s="43" t="str">
        <f t="shared" si="21"/>
        <v>N/A</v>
      </c>
      <c r="E165" s="46">
        <v>361.11195262000001</v>
      </c>
      <c r="F165" s="43" t="str">
        <f t="shared" si="22"/>
        <v>N/A</v>
      </c>
      <c r="G165" s="46">
        <v>359.68759295000001</v>
      </c>
      <c r="H165" s="43" t="str">
        <f t="shared" si="23"/>
        <v>N/A</v>
      </c>
      <c r="I165" s="12">
        <v>24.85</v>
      </c>
      <c r="J165" s="12">
        <v>-0.39400000000000002</v>
      </c>
      <c r="K165" s="44" t="s">
        <v>732</v>
      </c>
      <c r="L165" s="9" t="str">
        <f t="shared" si="24"/>
        <v>Yes</v>
      </c>
    </row>
    <row r="166" spans="1:12" x14ac:dyDescent="0.2">
      <c r="A166" s="4" t="s">
        <v>1360</v>
      </c>
      <c r="B166" s="34" t="s">
        <v>217</v>
      </c>
      <c r="C166" s="46">
        <v>1632.3790114000001</v>
      </c>
      <c r="D166" s="43" t="str">
        <f t="shared" si="21"/>
        <v>N/A</v>
      </c>
      <c r="E166" s="46">
        <v>1843.8813568999999</v>
      </c>
      <c r="F166" s="43" t="str">
        <f t="shared" si="22"/>
        <v>N/A</v>
      </c>
      <c r="G166" s="46">
        <v>1931.3015717000001</v>
      </c>
      <c r="H166" s="43" t="str">
        <f t="shared" si="23"/>
        <v>N/A</v>
      </c>
      <c r="I166" s="12">
        <v>12.96</v>
      </c>
      <c r="J166" s="12">
        <v>4.7409999999999997</v>
      </c>
      <c r="K166" s="44" t="s">
        <v>732</v>
      </c>
      <c r="L166" s="9" t="str">
        <f t="shared" si="24"/>
        <v>Yes</v>
      </c>
    </row>
    <row r="167" spans="1:12" x14ac:dyDescent="0.2">
      <c r="A167" s="45" t="s">
        <v>1361</v>
      </c>
      <c r="B167" s="34" t="s">
        <v>217</v>
      </c>
      <c r="C167" s="46">
        <v>2740.0824600999999</v>
      </c>
      <c r="D167" s="43" t="str">
        <f t="shared" si="21"/>
        <v>N/A</v>
      </c>
      <c r="E167" s="46">
        <v>3269.6029908</v>
      </c>
      <c r="F167" s="43" t="str">
        <f t="shared" si="22"/>
        <v>N/A</v>
      </c>
      <c r="G167" s="46">
        <v>3919.4526749000001</v>
      </c>
      <c r="H167" s="43" t="str">
        <f t="shared" si="23"/>
        <v>N/A</v>
      </c>
      <c r="I167" s="12">
        <v>19.32</v>
      </c>
      <c r="J167" s="12">
        <v>19.88</v>
      </c>
      <c r="K167" s="44" t="s">
        <v>732</v>
      </c>
      <c r="L167" s="9" t="str">
        <f t="shared" si="24"/>
        <v>Yes</v>
      </c>
    </row>
    <row r="168" spans="1:12" x14ac:dyDescent="0.2">
      <c r="A168" s="45" t="s">
        <v>1362</v>
      </c>
      <c r="B168" s="34" t="s">
        <v>217</v>
      </c>
      <c r="C168" s="46">
        <v>5895.5992514</v>
      </c>
      <c r="D168" s="43" t="str">
        <f t="shared" si="21"/>
        <v>N/A</v>
      </c>
      <c r="E168" s="46">
        <v>6174.5908694</v>
      </c>
      <c r="F168" s="43" t="str">
        <f t="shared" si="22"/>
        <v>N/A</v>
      </c>
      <c r="G168" s="46">
        <v>6272.3292321999998</v>
      </c>
      <c r="H168" s="43" t="str">
        <f t="shared" si="23"/>
        <v>N/A</v>
      </c>
      <c r="I168" s="12">
        <v>4.7320000000000002</v>
      </c>
      <c r="J168" s="12">
        <v>1.583</v>
      </c>
      <c r="K168" s="44" t="s">
        <v>732</v>
      </c>
      <c r="L168" s="9" t="str">
        <f t="shared" si="24"/>
        <v>Yes</v>
      </c>
    </row>
    <row r="169" spans="1:12" x14ac:dyDescent="0.2">
      <c r="A169" s="45" t="s">
        <v>1363</v>
      </c>
      <c r="B169" s="34" t="s">
        <v>217</v>
      </c>
      <c r="C169" s="46">
        <v>1066.4829698000001</v>
      </c>
      <c r="D169" s="43" t="str">
        <f t="shared" si="21"/>
        <v>N/A</v>
      </c>
      <c r="E169" s="46">
        <v>1219.2946583999999</v>
      </c>
      <c r="F169" s="43" t="str">
        <f t="shared" si="22"/>
        <v>N/A</v>
      </c>
      <c r="G169" s="46">
        <v>1316.7701116000001</v>
      </c>
      <c r="H169" s="43" t="str">
        <f t="shared" si="23"/>
        <v>N/A</v>
      </c>
      <c r="I169" s="12">
        <v>14.33</v>
      </c>
      <c r="J169" s="12">
        <v>7.9939999999999998</v>
      </c>
      <c r="K169" s="44" t="s">
        <v>732</v>
      </c>
      <c r="L169" s="9" t="str">
        <f t="shared" si="24"/>
        <v>Yes</v>
      </c>
    </row>
    <row r="170" spans="1:12" x14ac:dyDescent="0.2">
      <c r="A170" s="45" t="s">
        <v>1364</v>
      </c>
      <c r="B170" s="34" t="s">
        <v>217</v>
      </c>
      <c r="C170" s="46">
        <v>1530.5901212000001</v>
      </c>
      <c r="D170" s="43" t="str">
        <f t="shared" si="21"/>
        <v>N/A</v>
      </c>
      <c r="E170" s="46">
        <v>1984.8731932999999</v>
      </c>
      <c r="F170" s="43" t="str">
        <f t="shared" si="22"/>
        <v>N/A</v>
      </c>
      <c r="G170" s="46">
        <v>2063.8146640999998</v>
      </c>
      <c r="H170" s="43" t="str">
        <f t="shared" si="23"/>
        <v>N/A</v>
      </c>
      <c r="I170" s="12">
        <v>29.68</v>
      </c>
      <c r="J170" s="12">
        <v>3.9769999999999999</v>
      </c>
      <c r="K170" s="44" t="s">
        <v>732</v>
      </c>
      <c r="L170" s="9" t="str">
        <f t="shared" si="24"/>
        <v>Yes</v>
      </c>
    </row>
    <row r="171" spans="1:12" x14ac:dyDescent="0.2">
      <c r="A171" s="45" t="s">
        <v>85</v>
      </c>
      <c r="B171" s="34" t="s">
        <v>217</v>
      </c>
      <c r="C171" s="8">
        <v>13.002192811</v>
      </c>
      <c r="D171" s="43" t="str">
        <f t="shared" ref="D171:D202" si="25">IF($B171="N/A","N/A",IF(C171&gt;10,"No",IF(C171&lt;-10,"No","Yes")))</f>
        <v>N/A</v>
      </c>
      <c r="E171" s="8">
        <v>12.649828028</v>
      </c>
      <c r="F171" s="43" t="str">
        <f t="shared" ref="F171:F202" si="26">IF($B171="N/A","N/A",IF(E171&gt;10,"No",IF(E171&lt;-10,"No","Yes")))</f>
        <v>N/A</v>
      </c>
      <c r="G171" s="8">
        <v>11.78743334</v>
      </c>
      <c r="H171" s="43" t="str">
        <f t="shared" ref="H171:H202" si="27">IF($B171="N/A","N/A",IF(G171&gt;10,"No",IF(G171&lt;-10,"No","Yes")))</f>
        <v>N/A</v>
      </c>
      <c r="I171" s="12">
        <v>-2.71</v>
      </c>
      <c r="J171" s="12">
        <v>-6.82</v>
      </c>
      <c r="K171" s="44" t="s">
        <v>732</v>
      </c>
      <c r="L171" s="9" t="str">
        <f t="shared" ref="L171:L202" si="28">IF(J171="Div by 0", "N/A", IF(K171="N/A","N/A", IF(J171&gt;VALUE(MID(K171,1,2)), "No", IF(J171&lt;-1*VALUE(MID(K171,1,2)), "No", "Yes"))))</f>
        <v>Yes</v>
      </c>
    </row>
    <row r="172" spans="1:12" x14ac:dyDescent="0.2">
      <c r="A172" s="45" t="s">
        <v>465</v>
      </c>
      <c r="B172" s="34" t="s">
        <v>217</v>
      </c>
      <c r="C172" s="8">
        <v>16.993166287000001</v>
      </c>
      <c r="D172" s="43" t="str">
        <f t="shared" si="25"/>
        <v>N/A</v>
      </c>
      <c r="E172" s="8">
        <v>18.234442835999999</v>
      </c>
      <c r="F172" s="43" t="str">
        <f t="shared" si="26"/>
        <v>N/A</v>
      </c>
      <c r="G172" s="8">
        <v>19.598765432</v>
      </c>
      <c r="H172" s="43" t="str">
        <f t="shared" si="27"/>
        <v>N/A</v>
      </c>
      <c r="I172" s="12">
        <v>7.3049999999999997</v>
      </c>
      <c r="J172" s="12">
        <v>7.4820000000000002</v>
      </c>
      <c r="K172" s="44" t="s">
        <v>732</v>
      </c>
      <c r="L172" s="9" t="str">
        <f t="shared" si="28"/>
        <v>Yes</v>
      </c>
    </row>
    <row r="173" spans="1:12" x14ac:dyDescent="0.2">
      <c r="A173" s="45" t="s">
        <v>466</v>
      </c>
      <c r="B173" s="34" t="s">
        <v>217</v>
      </c>
      <c r="C173" s="8">
        <v>18.576733226999998</v>
      </c>
      <c r="D173" s="43" t="str">
        <f t="shared" si="25"/>
        <v>N/A</v>
      </c>
      <c r="E173" s="8">
        <v>18.23867478</v>
      </c>
      <c r="F173" s="43" t="str">
        <f t="shared" si="26"/>
        <v>N/A</v>
      </c>
      <c r="G173" s="8">
        <v>18.322807688000001</v>
      </c>
      <c r="H173" s="43" t="str">
        <f t="shared" si="27"/>
        <v>N/A</v>
      </c>
      <c r="I173" s="12">
        <v>-1.82</v>
      </c>
      <c r="J173" s="12">
        <v>0.46129999999999999</v>
      </c>
      <c r="K173" s="44" t="s">
        <v>732</v>
      </c>
      <c r="L173" s="9" t="str">
        <f t="shared" si="28"/>
        <v>Yes</v>
      </c>
    </row>
    <row r="174" spans="1:12" x14ac:dyDescent="0.2">
      <c r="A174" s="2" t="s">
        <v>467</v>
      </c>
      <c r="B174" s="34" t="s">
        <v>217</v>
      </c>
      <c r="C174" s="8">
        <v>9.4093843219999993</v>
      </c>
      <c r="D174" s="43" t="str">
        <f t="shared" si="25"/>
        <v>N/A</v>
      </c>
      <c r="E174" s="8">
        <v>9.0733939661999994</v>
      </c>
      <c r="F174" s="43" t="str">
        <f t="shared" si="26"/>
        <v>N/A</v>
      </c>
      <c r="G174" s="8">
        <v>8.3497582711000007</v>
      </c>
      <c r="H174" s="43" t="str">
        <f t="shared" si="27"/>
        <v>N/A</v>
      </c>
      <c r="I174" s="12">
        <v>-3.57</v>
      </c>
      <c r="J174" s="12">
        <v>-7.98</v>
      </c>
      <c r="K174" s="44" t="s">
        <v>732</v>
      </c>
      <c r="L174" s="9" t="str">
        <f t="shared" si="28"/>
        <v>Yes</v>
      </c>
    </row>
    <row r="175" spans="1:12" x14ac:dyDescent="0.2">
      <c r="A175" s="2" t="s">
        <v>468</v>
      </c>
      <c r="B175" s="34" t="s">
        <v>217</v>
      </c>
      <c r="C175" s="8">
        <v>26.283185841000002</v>
      </c>
      <c r="D175" s="43" t="str">
        <f t="shared" si="25"/>
        <v>N/A</v>
      </c>
      <c r="E175" s="8">
        <v>26.835989798</v>
      </c>
      <c r="F175" s="43" t="str">
        <f t="shared" si="26"/>
        <v>N/A</v>
      </c>
      <c r="G175" s="8">
        <v>23.901717765000001</v>
      </c>
      <c r="H175" s="43" t="str">
        <f t="shared" si="27"/>
        <v>N/A</v>
      </c>
      <c r="I175" s="12">
        <v>2.1030000000000002</v>
      </c>
      <c r="J175" s="12">
        <v>-10.9</v>
      </c>
      <c r="K175" s="44" t="s">
        <v>732</v>
      </c>
      <c r="L175" s="9" t="str">
        <f t="shared" si="28"/>
        <v>Yes</v>
      </c>
    </row>
    <row r="176" spans="1:12" x14ac:dyDescent="0.2">
      <c r="A176" s="2" t="s">
        <v>1365</v>
      </c>
      <c r="B176" s="34" t="s">
        <v>217</v>
      </c>
      <c r="C176" s="8">
        <v>1.0455008223</v>
      </c>
      <c r="D176" s="43" t="str">
        <f t="shared" si="25"/>
        <v>N/A</v>
      </c>
      <c r="E176" s="8">
        <v>1.0541163885</v>
      </c>
      <c r="F176" s="43" t="str">
        <f t="shared" si="26"/>
        <v>N/A</v>
      </c>
      <c r="G176" s="8">
        <v>0.95103585800000001</v>
      </c>
      <c r="H176" s="43" t="str">
        <f t="shared" si="27"/>
        <v>N/A</v>
      </c>
      <c r="I176" s="12">
        <v>0.82410000000000005</v>
      </c>
      <c r="J176" s="12">
        <v>-9.7799999999999994</v>
      </c>
      <c r="K176" s="44" t="s">
        <v>732</v>
      </c>
      <c r="L176" s="9" t="str">
        <f t="shared" si="28"/>
        <v>Yes</v>
      </c>
    </row>
    <row r="177" spans="1:12" x14ac:dyDescent="0.2">
      <c r="A177" s="2" t="s">
        <v>1366</v>
      </c>
      <c r="B177" s="34" t="s">
        <v>217</v>
      </c>
      <c r="C177" s="8">
        <v>15.626423689999999</v>
      </c>
      <c r="D177" s="43" t="str">
        <f t="shared" si="25"/>
        <v>N/A</v>
      </c>
      <c r="E177" s="8">
        <v>15.967197299</v>
      </c>
      <c r="F177" s="43" t="str">
        <f t="shared" si="26"/>
        <v>N/A</v>
      </c>
      <c r="G177" s="8">
        <v>17.386831275999999</v>
      </c>
      <c r="H177" s="43" t="str">
        <f t="shared" si="27"/>
        <v>N/A</v>
      </c>
      <c r="I177" s="12">
        <v>2.181</v>
      </c>
      <c r="J177" s="12">
        <v>8.891</v>
      </c>
      <c r="K177" s="44" t="s">
        <v>732</v>
      </c>
      <c r="L177" s="9" t="str">
        <f t="shared" si="28"/>
        <v>Yes</v>
      </c>
    </row>
    <row r="178" spans="1:12" x14ac:dyDescent="0.2">
      <c r="A178" s="2" t="s">
        <v>1367</v>
      </c>
      <c r="B178" s="34" t="s">
        <v>217</v>
      </c>
      <c r="C178" s="8">
        <v>4.6915310855000003</v>
      </c>
      <c r="D178" s="43" t="str">
        <f t="shared" si="25"/>
        <v>N/A</v>
      </c>
      <c r="E178" s="8">
        <v>4.5751633987</v>
      </c>
      <c r="F178" s="43" t="str">
        <f t="shared" si="26"/>
        <v>N/A</v>
      </c>
      <c r="G178" s="8">
        <v>4.3471144272000002</v>
      </c>
      <c r="H178" s="43" t="str">
        <f t="shared" si="27"/>
        <v>N/A</v>
      </c>
      <c r="I178" s="12">
        <v>-2.48</v>
      </c>
      <c r="J178" s="12">
        <v>-4.9800000000000004</v>
      </c>
      <c r="K178" s="44" t="s">
        <v>732</v>
      </c>
      <c r="L178" s="9" t="str">
        <f t="shared" si="28"/>
        <v>Yes</v>
      </c>
    </row>
    <row r="179" spans="1:12" x14ac:dyDescent="0.2">
      <c r="A179" s="2" t="s">
        <v>1368</v>
      </c>
      <c r="B179" s="34" t="s">
        <v>217</v>
      </c>
      <c r="C179" s="8">
        <v>0.69685559200000002</v>
      </c>
      <c r="D179" s="43" t="str">
        <f t="shared" si="25"/>
        <v>N/A</v>
      </c>
      <c r="E179" s="8">
        <v>0.71355779029999999</v>
      </c>
      <c r="F179" s="43" t="str">
        <f t="shared" si="26"/>
        <v>N/A</v>
      </c>
      <c r="G179" s="8">
        <v>0.63119122999999999</v>
      </c>
      <c r="H179" s="43" t="str">
        <f t="shared" si="27"/>
        <v>N/A</v>
      </c>
      <c r="I179" s="12">
        <v>2.3969999999999998</v>
      </c>
      <c r="J179" s="12">
        <v>-11.5</v>
      </c>
      <c r="K179" s="44" t="s">
        <v>732</v>
      </c>
      <c r="L179" s="9" t="str">
        <f t="shared" si="28"/>
        <v>Yes</v>
      </c>
    </row>
    <row r="180" spans="1:12" x14ac:dyDescent="0.2">
      <c r="A180" s="2" t="s">
        <v>1369</v>
      </c>
      <c r="B180" s="34" t="s">
        <v>217</v>
      </c>
      <c r="C180" s="8">
        <v>3.1742978099999999E-2</v>
      </c>
      <c r="D180" s="43" t="str">
        <f t="shared" si="25"/>
        <v>N/A</v>
      </c>
      <c r="E180" s="8">
        <v>4.00668432E-2</v>
      </c>
      <c r="F180" s="43" t="str">
        <f t="shared" si="26"/>
        <v>N/A</v>
      </c>
      <c r="G180" s="8">
        <v>3.4790171799999998E-2</v>
      </c>
      <c r="H180" s="43" t="str">
        <f t="shared" si="27"/>
        <v>N/A</v>
      </c>
      <c r="I180" s="12">
        <v>26.22</v>
      </c>
      <c r="J180" s="12">
        <v>-13.2</v>
      </c>
      <c r="K180" s="44" t="s">
        <v>732</v>
      </c>
      <c r="L180" s="9" t="str">
        <f t="shared" si="28"/>
        <v>Yes</v>
      </c>
    </row>
    <row r="181" spans="1:12" x14ac:dyDescent="0.2">
      <c r="A181" s="2" t="s">
        <v>86</v>
      </c>
      <c r="B181" s="34" t="s">
        <v>217</v>
      </c>
      <c r="C181" s="8">
        <v>1.5125324114000001</v>
      </c>
      <c r="D181" s="43" t="str">
        <f t="shared" si="25"/>
        <v>N/A</v>
      </c>
      <c r="E181" s="8">
        <v>0.68203519300000004</v>
      </c>
      <c r="F181" s="43" t="str">
        <f t="shared" si="26"/>
        <v>N/A</v>
      </c>
      <c r="G181" s="8">
        <v>5.68990043E-2</v>
      </c>
      <c r="H181" s="43" t="str">
        <f t="shared" si="27"/>
        <v>N/A</v>
      </c>
      <c r="I181" s="12">
        <v>-54.9</v>
      </c>
      <c r="J181" s="12">
        <v>-91.7</v>
      </c>
      <c r="K181" s="44" t="s">
        <v>732</v>
      </c>
      <c r="L181" s="9" t="str">
        <f t="shared" si="28"/>
        <v>No</v>
      </c>
    </row>
    <row r="182" spans="1:12" x14ac:dyDescent="0.2">
      <c r="A182" s="2" t="s">
        <v>87</v>
      </c>
      <c r="B182" s="34" t="s">
        <v>217</v>
      </c>
      <c r="C182" s="8">
        <v>64.436405476999994</v>
      </c>
      <c r="D182" s="43" t="str">
        <f t="shared" si="25"/>
        <v>N/A</v>
      </c>
      <c r="E182" s="8">
        <v>68.003519952000005</v>
      </c>
      <c r="F182" s="43" t="str">
        <f t="shared" si="26"/>
        <v>N/A</v>
      </c>
      <c r="G182" s="8">
        <v>67.709694612999996</v>
      </c>
      <c r="H182" s="43" t="str">
        <f t="shared" si="27"/>
        <v>N/A</v>
      </c>
      <c r="I182" s="12">
        <v>5.5359999999999996</v>
      </c>
      <c r="J182" s="12">
        <v>-0.432</v>
      </c>
      <c r="K182" s="44" t="s">
        <v>732</v>
      </c>
      <c r="L182" s="9" t="str">
        <f t="shared" si="28"/>
        <v>Yes</v>
      </c>
    </row>
    <row r="183" spans="1:12" x14ac:dyDescent="0.2">
      <c r="A183" s="2" t="s">
        <v>469</v>
      </c>
      <c r="B183" s="34" t="s">
        <v>217</v>
      </c>
      <c r="C183" s="8">
        <v>49.886104783999997</v>
      </c>
      <c r="D183" s="43" t="str">
        <f t="shared" si="25"/>
        <v>N/A</v>
      </c>
      <c r="E183" s="8">
        <v>61.553304390000001</v>
      </c>
      <c r="F183" s="43" t="str">
        <f t="shared" si="26"/>
        <v>N/A</v>
      </c>
      <c r="G183" s="8">
        <v>71.244855967000007</v>
      </c>
      <c r="H183" s="43" t="str">
        <f t="shared" si="27"/>
        <v>N/A</v>
      </c>
      <c r="I183" s="12">
        <v>23.39</v>
      </c>
      <c r="J183" s="12">
        <v>15.74</v>
      </c>
      <c r="K183" s="44" t="s">
        <v>732</v>
      </c>
      <c r="L183" s="9" t="str">
        <f t="shared" si="28"/>
        <v>Yes</v>
      </c>
    </row>
    <row r="184" spans="1:12" x14ac:dyDescent="0.2">
      <c r="A184" s="2" t="s">
        <v>470</v>
      </c>
      <c r="B184" s="34" t="s">
        <v>217</v>
      </c>
      <c r="C184" s="8">
        <v>82.209165337000002</v>
      </c>
      <c r="D184" s="43" t="str">
        <f t="shared" si="25"/>
        <v>N/A</v>
      </c>
      <c r="E184" s="8">
        <v>81.651453685000007</v>
      </c>
      <c r="F184" s="43" t="str">
        <f t="shared" si="26"/>
        <v>N/A</v>
      </c>
      <c r="G184" s="8">
        <v>82.233710255999995</v>
      </c>
      <c r="H184" s="43" t="str">
        <f t="shared" si="27"/>
        <v>N/A</v>
      </c>
      <c r="I184" s="12">
        <v>-0.67800000000000005</v>
      </c>
      <c r="J184" s="12">
        <v>0.71309999999999996</v>
      </c>
      <c r="K184" s="44" t="s">
        <v>732</v>
      </c>
      <c r="L184" s="9" t="str">
        <f t="shared" si="28"/>
        <v>Yes</v>
      </c>
    </row>
    <row r="185" spans="1:12" x14ac:dyDescent="0.2">
      <c r="A185" s="2" t="s">
        <v>471</v>
      </c>
      <c r="B185" s="34" t="s">
        <v>217</v>
      </c>
      <c r="C185" s="8">
        <v>62.481050418000002</v>
      </c>
      <c r="D185" s="43" t="str">
        <f t="shared" si="25"/>
        <v>N/A</v>
      </c>
      <c r="E185" s="8">
        <v>65.143153806000001</v>
      </c>
      <c r="F185" s="43" t="str">
        <f t="shared" si="26"/>
        <v>N/A</v>
      </c>
      <c r="G185" s="8">
        <v>64.650740853000002</v>
      </c>
      <c r="H185" s="43" t="str">
        <f t="shared" si="27"/>
        <v>N/A</v>
      </c>
      <c r="I185" s="12">
        <v>4.2610000000000001</v>
      </c>
      <c r="J185" s="12">
        <v>-0.75600000000000001</v>
      </c>
      <c r="K185" s="44" t="s">
        <v>732</v>
      </c>
      <c r="L185" s="9" t="str">
        <f t="shared" si="28"/>
        <v>Yes</v>
      </c>
    </row>
    <row r="186" spans="1:12" x14ac:dyDescent="0.2">
      <c r="A186" s="2" t="s">
        <v>472</v>
      </c>
      <c r="B186" s="34" t="s">
        <v>217</v>
      </c>
      <c r="C186" s="8">
        <v>62.510580992999998</v>
      </c>
      <c r="D186" s="43" t="str">
        <f t="shared" si="25"/>
        <v>N/A</v>
      </c>
      <c r="E186" s="8">
        <v>73.203099805999997</v>
      </c>
      <c r="F186" s="43" t="str">
        <f t="shared" si="26"/>
        <v>N/A</v>
      </c>
      <c r="G186" s="8">
        <v>72.994129158999996</v>
      </c>
      <c r="H186" s="43" t="str">
        <f t="shared" si="27"/>
        <v>N/A</v>
      </c>
      <c r="I186" s="12">
        <v>17.11</v>
      </c>
      <c r="J186" s="12">
        <v>-0.28499999999999998</v>
      </c>
      <c r="K186" s="44" t="s">
        <v>732</v>
      </c>
      <c r="L186" s="9" t="str">
        <f t="shared" si="28"/>
        <v>Yes</v>
      </c>
    </row>
    <row r="187" spans="1:12" x14ac:dyDescent="0.2">
      <c r="A187" s="2" t="s">
        <v>116</v>
      </c>
      <c r="B187" s="34" t="s">
        <v>217</v>
      </c>
      <c r="C187" s="8">
        <v>80.782484021000002</v>
      </c>
      <c r="D187" s="43" t="str">
        <f t="shared" si="25"/>
        <v>N/A</v>
      </c>
      <c r="E187" s="8">
        <v>86.123652698000001</v>
      </c>
      <c r="F187" s="43" t="str">
        <f t="shared" si="26"/>
        <v>N/A</v>
      </c>
      <c r="G187" s="8">
        <v>86.828221008</v>
      </c>
      <c r="H187" s="43" t="str">
        <f t="shared" si="27"/>
        <v>N/A</v>
      </c>
      <c r="I187" s="12">
        <v>6.6120000000000001</v>
      </c>
      <c r="J187" s="12">
        <v>0.81810000000000005</v>
      </c>
      <c r="K187" s="44" t="s">
        <v>732</v>
      </c>
      <c r="L187" s="9" t="str">
        <f t="shared" si="28"/>
        <v>Yes</v>
      </c>
    </row>
    <row r="188" spans="1:12" x14ac:dyDescent="0.2">
      <c r="A188" s="2" t="s">
        <v>473</v>
      </c>
      <c r="B188" s="34" t="s">
        <v>217</v>
      </c>
      <c r="C188" s="8">
        <v>58.086560364</v>
      </c>
      <c r="D188" s="43" t="str">
        <f t="shared" si="25"/>
        <v>N/A</v>
      </c>
      <c r="E188" s="8">
        <v>69.657501206000006</v>
      </c>
      <c r="F188" s="43" t="str">
        <f t="shared" si="26"/>
        <v>N/A</v>
      </c>
      <c r="G188" s="8">
        <v>79.320987654000007</v>
      </c>
      <c r="H188" s="43" t="str">
        <f t="shared" si="27"/>
        <v>N/A</v>
      </c>
      <c r="I188" s="12">
        <v>19.920000000000002</v>
      </c>
      <c r="J188" s="12">
        <v>13.87</v>
      </c>
      <c r="K188" s="44" t="s">
        <v>732</v>
      </c>
      <c r="L188" s="9" t="str">
        <f t="shared" si="28"/>
        <v>Yes</v>
      </c>
    </row>
    <row r="189" spans="1:12" x14ac:dyDescent="0.2">
      <c r="A189" s="2" t="s">
        <v>474</v>
      </c>
      <c r="B189" s="34" t="s">
        <v>217</v>
      </c>
      <c r="C189" s="8">
        <v>88.730483022000001</v>
      </c>
      <c r="D189" s="43" t="str">
        <f t="shared" si="25"/>
        <v>N/A</v>
      </c>
      <c r="E189" s="8">
        <v>89.541075051000007</v>
      </c>
      <c r="F189" s="43" t="str">
        <f t="shared" si="26"/>
        <v>N/A</v>
      </c>
      <c r="G189" s="8">
        <v>91.084800786000002</v>
      </c>
      <c r="H189" s="43" t="str">
        <f t="shared" si="27"/>
        <v>N/A</v>
      </c>
      <c r="I189" s="12">
        <v>0.91349999999999998</v>
      </c>
      <c r="J189" s="12">
        <v>1.724</v>
      </c>
      <c r="K189" s="44" t="s">
        <v>732</v>
      </c>
      <c r="L189" s="9" t="str">
        <f t="shared" si="28"/>
        <v>Yes</v>
      </c>
    </row>
    <row r="190" spans="1:12" x14ac:dyDescent="0.2">
      <c r="A190" s="2" t="s">
        <v>475</v>
      </c>
      <c r="B190" s="34" t="s">
        <v>217</v>
      </c>
      <c r="C190" s="8">
        <v>81.693888861999994</v>
      </c>
      <c r="D190" s="43" t="str">
        <f t="shared" si="25"/>
        <v>N/A</v>
      </c>
      <c r="E190" s="8">
        <v>86.559309323999997</v>
      </c>
      <c r="F190" s="43" t="str">
        <f t="shared" si="26"/>
        <v>N/A</v>
      </c>
      <c r="G190" s="8">
        <v>87.321891132999994</v>
      </c>
      <c r="H190" s="43" t="str">
        <f t="shared" si="27"/>
        <v>N/A</v>
      </c>
      <c r="I190" s="12">
        <v>5.9560000000000004</v>
      </c>
      <c r="J190" s="12">
        <v>0.88100000000000001</v>
      </c>
      <c r="K190" s="44" t="s">
        <v>732</v>
      </c>
      <c r="L190" s="9" t="str">
        <f t="shared" si="28"/>
        <v>Yes</v>
      </c>
    </row>
    <row r="191" spans="1:12" x14ac:dyDescent="0.2">
      <c r="A191" s="2" t="s">
        <v>476</v>
      </c>
      <c r="B191" s="34" t="s">
        <v>217</v>
      </c>
      <c r="C191" s="8">
        <v>71.832435552000007</v>
      </c>
      <c r="D191" s="43" t="str">
        <f t="shared" si="25"/>
        <v>N/A</v>
      </c>
      <c r="E191" s="8">
        <v>81.872196543000001</v>
      </c>
      <c r="F191" s="43" t="str">
        <f t="shared" si="26"/>
        <v>N/A</v>
      </c>
      <c r="G191" s="8">
        <v>81.883887802000004</v>
      </c>
      <c r="H191" s="43" t="str">
        <f t="shared" si="27"/>
        <v>N/A</v>
      </c>
      <c r="I191" s="12">
        <v>13.98</v>
      </c>
      <c r="J191" s="12">
        <v>1.43E-2</v>
      </c>
      <c r="K191" s="44" t="s">
        <v>732</v>
      </c>
      <c r="L191" s="9" t="str">
        <f t="shared" si="28"/>
        <v>Yes</v>
      </c>
    </row>
    <row r="192" spans="1:12" x14ac:dyDescent="0.2">
      <c r="A192" s="2" t="s">
        <v>1370</v>
      </c>
      <c r="B192" s="34" t="s">
        <v>217</v>
      </c>
      <c r="C192" s="35">
        <v>5.3778740457999996</v>
      </c>
      <c r="D192" s="43" t="str">
        <f t="shared" si="25"/>
        <v>N/A</v>
      </c>
      <c r="E192" s="35">
        <v>5.5697982380999997</v>
      </c>
      <c r="F192" s="43" t="str">
        <f t="shared" si="26"/>
        <v>N/A</v>
      </c>
      <c r="G192" s="35">
        <v>5.8221204608999999</v>
      </c>
      <c r="H192" s="43" t="str">
        <f t="shared" si="27"/>
        <v>N/A</v>
      </c>
      <c r="I192" s="12">
        <v>3.569</v>
      </c>
      <c r="J192" s="12">
        <v>4.53</v>
      </c>
      <c r="K192" s="44" t="s">
        <v>732</v>
      </c>
      <c r="L192" s="9" t="str">
        <f t="shared" si="28"/>
        <v>Yes</v>
      </c>
    </row>
    <row r="193" spans="1:12" x14ac:dyDescent="0.2">
      <c r="A193" s="2" t="s">
        <v>1371</v>
      </c>
      <c r="B193" s="34" t="s">
        <v>217</v>
      </c>
      <c r="C193" s="35">
        <v>11.820375335</v>
      </c>
      <c r="D193" s="43" t="str">
        <f t="shared" si="25"/>
        <v>N/A</v>
      </c>
      <c r="E193" s="35">
        <v>11.013227513</v>
      </c>
      <c r="F193" s="43" t="str">
        <f t="shared" si="26"/>
        <v>N/A</v>
      </c>
      <c r="G193" s="35">
        <v>11.782152231</v>
      </c>
      <c r="H193" s="43" t="str">
        <f t="shared" si="27"/>
        <v>N/A</v>
      </c>
      <c r="I193" s="12">
        <v>-6.83</v>
      </c>
      <c r="J193" s="12">
        <v>6.9820000000000002</v>
      </c>
      <c r="K193" s="44" t="s">
        <v>732</v>
      </c>
      <c r="L193" s="9" t="str">
        <f t="shared" si="28"/>
        <v>Yes</v>
      </c>
    </row>
    <row r="194" spans="1:12" x14ac:dyDescent="0.2">
      <c r="A194" s="2" t="s">
        <v>1372</v>
      </c>
      <c r="B194" s="34" t="s">
        <v>217</v>
      </c>
      <c r="C194" s="35">
        <v>14.128201011</v>
      </c>
      <c r="D194" s="43" t="str">
        <f t="shared" si="25"/>
        <v>N/A</v>
      </c>
      <c r="E194" s="35">
        <v>14.291705283000001</v>
      </c>
      <c r="F194" s="43" t="str">
        <f t="shared" si="26"/>
        <v>N/A</v>
      </c>
      <c r="G194" s="35">
        <v>14.633663366</v>
      </c>
      <c r="H194" s="43" t="str">
        <f t="shared" si="27"/>
        <v>N/A</v>
      </c>
      <c r="I194" s="12">
        <v>1.157</v>
      </c>
      <c r="J194" s="12">
        <v>2.3929999999999998</v>
      </c>
      <c r="K194" s="44" t="s">
        <v>732</v>
      </c>
      <c r="L194" s="9" t="str">
        <f t="shared" si="28"/>
        <v>Yes</v>
      </c>
    </row>
    <row r="195" spans="1:12" x14ac:dyDescent="0.2">
      <c r="A195" s="2" t="s">
        <v>1373</v>
      </c>
      <c r="B195" s="34" t="s">
        <v>217</v>
      </c>
      <c r="C195" s="35">
        <v>4.2390697069999996</v>
      </c>
      <c r="D195" s="43" t="str">
        <f t="shared" si="25"/>
        <v>N/A</v>
      </c>
      <c r="E195" s="35">
        <v>4.4400271255000003</v>
      </c>
      <c r="F195" s="43" t="str">
        <f t="shared" si="26"/>
        <v>N/A</v>
      </c>
      <c r="G195" s="35">
        <v>4.6339420119000003</v>
      </c>
      <c r="H195" s="43" t="str">
        <f t="shared" si="27"/>
        <v>N/A</v>
      </c>
      <c r="I195" s="12">
        <v>4.7409999999999997</v>
      </c>
      <c r="J195" s="12">
        <v>4.367</v>
      </c>
      <c r="K195" s="44" t="s">
        <v>732</v>
      </c>
      <c r="L195" s="9" t="str">
        <f t="shared" si="28"/>
        <v>Yes</v>
      </c>
    </row>
    <row r="196" spans="1:12" x14ac:dyDescent="0.2">
      <c r="A196" s="2" t="s">
        <v>1374</v>
      </c>
      <c r="B196" s="34" t="s">
        <v>217</v>
      </c>
      <c r="C196" s="35">
        <v>3.2252964426999999</v>
      </c>
      <c r="D196" s="43" t="str">
        <f t="shared" si="25"/>
        <v>N/A</v>
      </c>
      <c r="E196" s="35">
        <v>3.3238046684000002</v>
      </c>
      <c r="F196" s="43" t="str">
        <f t="shared" si="26"/>
        <v>N/A</v>
      </c>
      <c r="G196" s="35">
        <v>3.414140679</v>
      </c>
      <c r="H196" s="43" t="str">
        <f t="shared" si="27"/>
        <v>N/A</v>
      </c>
      <c r="I196" s="12">
        <v>3.0539999999999998</v>
      </c>
      <c r="J196" s="12">
        <v>2.718</v>
      </c>
      <c r="K196" s="44" t="s">
        <v>732</v>
      </c>
      <c r="L196" s="9" t="str">
        <f t="shared" si="28"/>
        <v>Yes</v>
      </c>
    </row>
    <row r="197" spans="1:12" x14ac:dyDescent="0.2">
      <c r="A197" s="2" t="s">
        <v>1375</v>
      </c>
      <c r="B197" s="34" t="s">
        <v>217</v>
      </c>
      <c r="C197" s="35">
        <v>136.62935752999999</v>
      </c>
      <c r="D197" s="43" t="str">
        <f t="shared" si="25"/>
        <v>N/A</v>
      </c>
      <c r="E197" s="35">
        <v>129.21879688999999</v>
      </c>
      <c r="F197" s="43" t="str">
        <f t="shared" si="26"/>
        <v>N/A</v>
      </c>
      <c r="G197" s="35">
        <v>126.05476529000001</v>
      </c>
      <c r="H197" s="43" t="str">
        <f t="shared" si="27"/>
        <v>N/A</v>
      </c>
      <c r="I197" s="12">
        <v>-5.42</v>
      </c>
      <c r="J197" s="12">
        <v>-2.4500000000000002</v>
      </c>
      <c r="K197" s="44" t="s">
        <v>732</v>
      </c>
      <c r="L197" s="9" t="str">
        <f t="shared" si="28"/>
        <v>Yes</v>
      </c>
    </row>
    <row r="198" spans="1:12" x14ac:dyDescent="0.2">
      <c r="A198" s="2" t="s">
        <v>1376</v>
      </c>
      <c r="B198" s="34" t="s">
        <v>217</v>
      </c>
      <c r="C198" s="35">
        <v>247.63848397000001</v>
      </c>
      <c r="D198" s="43" t="str">
        <f t="shared" si="25"/>
        <v>N/A</v>
      </c>
      <c r="E198" s="35">
        <v>266.95770392999998</v>
      </c>
      <c r="F198" s="43" t="str">
        <f t="shared" si="26"/>
        <v>N/A</v>
      </c>
      <c r="G198" s="35">
        <v>270.84023668999998</v>
      </c>
      <c r="H198" s="43" t="str">
        <f t="shared" si="27"/>
        <v>N/A</v>
      </c>
      <c r="I198" s="12">
        <v>7.8010000000000002</v>
      </c>
      <c r="J198" s="12">
        <v>1.454</v>
      </c>
      <c r="K198" s="44" t="s">
        <v>732</v>
      </c>
      <c r="L198" s="9" t="str">
        <f t="shared" si="28"/>
        <v>Yes</v>
      </c>
    </row>
    <row r="199" spans="1:12" x14ac:dyDescent="0.2">
      <c r="A199" s="2" t="s">
        <v>1377</v>
      </c>
      <c r="B199" s="34" t="s">
        <v>217</v>
      </c>
      <c r="C199" s="35">
        <v>200.97584234000001</v>
      </c>
      <c r="D199" s="43" t="str">
        <f t="shared" si="25"/>
        <v>N/A</v>
      </c>
      <c r="E199" s="35">
        <v>191.88608374</v>
      </c>
      <c r="F199" s="43" t="str">
        <f t="shared" si="26"/>
        <v>N/A</v>
      </c>
      <c r="G199" s="35">
        <v>192.47976152999999</v>
      </c>
      <c r="H199" s="43" t="str">
        <f t="shared" si="27"/>
        <v>N/A</v>
      </c>
      <c r="I199" s="12">
        <v>-4.5199999999999996</v>
      </c>
      <c r="J199" s="12">
        <v>0.30940000000000001</v>
      </c>
      <c r="K199" s="44" t="s">
        <v>732</v>
      </c>
      <c r="L199" s="9" t="str">
        <f t="shared" si="28"/>
        <v>Yes</v>
      </c>
    </row>
    <row r="200" spans="1:12" x14ac:dyDescent="0.2">
      <c r="A200" s="2" t="s">
        <v>1378</v>
      </c>
      <c r="B200" s="34" t="s">
        <v>217</v>
      </c>
      <c r="C200" s="35">
        <v>67.385964912000006</v>
      </c>
      <c r="D200" s="43" t="str">
        <f t="shared" si="25"/>
        <v>N/A</v>
      </c>
      <c r="E200" s="35">
        <v>62.875235785999998</v>
      </c>
      <c r="F200" s="43" t="str">
        <f t="shared" si="26"/>
        <v>N/A</v>
      </c>
      <c r="G200" s="35">
        <v>51.824531024999999</v>
      </c>
      <c r="H200" s="43" t="str">
        <f t="shared" si="27"/>
        <v>N/A</v>
      </c>
      <c r="I200" s="12">
        <v>-6.69</v>
      </c>
      <c r="J200" s="12">
        <v>-17.600000000000001</v>
      </c>
      <c r="K200" s="44" t="s">
        <v>732</v>
      </c>
      <c r="L200" s="9" t="str">
        <f t="shared" si="28"/>
        <v>Yes</v>
      </c>
    </row>
    <row r="201" spans="1:12" x14ac:dyDescent="0.2">
      <c r="A201" s="2" t="s">
        <v>1379</v>
      </c>
      <c r="B201" s="34" t="s">
        <v>217</v>
      </c>
      <c r="C201" s="35">
        <v>24.575757576000001</v>
      </c>
      <c r="D201" s="43" t="str">
        <f t="shared" si="25"/>
        <v>N/A</v>
      </c>
      <c r="E201" s="35">
        <v>57.658536585</v>
      </c>
      <c r="F201" s="43" t="str">
        <f t="shared" si="26"/>
        <v>N/A</v>
      </c>
      <c r="G201" s="35">
        <v>40.4</v>
      </c>
      <c r="H201" s="43" t="str">
        <f t="shared" si="27"/>
        <v>N/A</v>
      </c>
      <c r="I201" s="12">
        <v>134.6</v>
      </c>
      <c r="J201" s="12">
        <v>-29.9</v>
      </c>
      <c r="K201" s="44" t="s">
        <v>732</v>
      </c>
      <c r="L201" s="9" t="str">
        <f t="shared" si="28"/>
        <v>Yes</v>
      </c>
    </row>
    <row r="202" spans="1:12" x14ac:dyDescent="0.2">
      <c r="A202" s="2" t="s">
        <v>28</v>
      </c>
      <c r="B202" s="34" t="s">
        <v>217</v>
      </c>
      <c r="C202" s="8">
        <v>4.1232672880000001</v>
      </c>
      <c r="D202" s="43" t="str">
        <f t="shared" si="25"/>
        <v>N/A</v>
      </c>
      <c r="E202" s="8">
        <v>3.9142212969000001</v>
      </c>
      <c r="F202" s="43" t="str">
        <f t="shared" si="26"/>
        <v>N/A</v>
      </c>
      <c r="G202" s="8">
        <v>3.5456186062000001</v>
      </c>
      <c r="H202" s="43" t="str">
        <f t="shared" si="27"/>
        <v>N/A</v>
      </c>
      <c r="I202" s="12">
        <v>-5.07</v>
      </c>
      <c r="J202" s="12">
        <v>-9.42</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-16.7</v>
      </c>
      <c r="J203" s="12">
        <v>20</v>
      </c>
      <c r="K203" s="14" t="s">
        <v>217</v>
      </c>
      <c r="L203" s="9" t="str">
        <f t="shared" ref="L203:L213" si="32">IF(J203="Div by 0", "N/A", IF(K203="N/A","N/A", IF(J203&gt;VALUE(MID(K203,1,2)), "No", IF(J203&lt;-1*VALUE(MID(K203,1,2)), "No", "Yes"))))</f>
        <v>N/A</v>
      </c>
    </row>
    <row r="204" spans="1:12" x14ac:dyDescent="0.2">
      <c r="A204" s="2" t="s">
        <v>124</v>
      </c>
      <c r="B204" s="34" t="s">
        <v>217</v>
      </c>
      <c r="C204" s="35">
        <v>16</v>
      </c>
      <c r="D204" s="43" t="str">
        <f t="shared" si="29"/>
        <v>N/A</v>
      </c>
      <c r="E204" s="35">
        <v>18</v>
      </c>
      <c r="F204" s="43" t="str">
        <f t="shared" si="30"/>
        <v>N/A</v>
      </c>
      <c r="G204" s="35">
        <v>30</v>
      </c>
      <c r="H204" s="43" t="str">
        <f t="shared" si="31"/>
        <v>N/A</v>
      </c>
      <c r="I204" s="12">
        <v>12.5</v>
      </c>
      <c r="J204" s="12">
        <v>66.67</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25</v>
      </c>
      <c r="J205" s="12">
        <v>-20</v>
      </c>
      <c r="K205" s="14" t="s">
        <v>217</v>
      </c>
      <c r="L205" s="9" t="str">
        <f t="shared" si="32"/>
        <v>N/A</v>
      </c>
    </row>
    <row r="206" spans="1:12" ht="25.5" x14ac:dyDescent="0.2">
      <c r="A206" s="2" t="s">
        <v>1380</v>
      </c>
      <c r="B206" s="34" t="s">
        <v>217</v>
      </c>
      <c r="C206" s="35">
        <v>0</v>
      </c>
      <c r="D206" s="43" t="str">
        <f t="shared" si="29"/>
        <v>N/A</v>
      </c>
      <c r="E206" s="35">
        <v>0</v>
      </c>
      <c r="F206" s="43" t="str">
        <f t="shared" si="30"/>
        <v>N/A</v>
      </c>
      <c r="G206" s="35">
        <v>0</v>
      </c>
      <c r="H206" s="43" t="str">
        <f t="shared" si="31"/>
        <v>N/A</v>
      </c>
      <c r="I206" s="12" t="s">
        <v>1743</v>
      </c>
      <c r="J206" s="12" t="s">
        <v>1743</v>
      </c>
      <c r="K206" s="14" t="s">
        <v>217</v>
      </c>
      <c r="L206" s="9" t="str">
        <f t="shared" si="32"/>
        <v>N/A</v>
      </c>
    </row>
    <row r="207" spans="1:12" x14ac:dyDescent="0.2">
      <c r="A207" s="2" t="s">
        <v>1628</v>
      </c>
      <c r="B207" s="34" t="s">
        <v>217</v>
      </c>
      <c r="C207" s="35">
        <v>24</v>
      </c>
      <c r="D207" s="43" t="str">
        <f t="shared" si="29"/>
        <v>N/A</v>
      </c>
      <c r="E207" s="35">
        <v>37</v>
      </c>
      <c r="F207" s="43" t="str">
        <f t="shared" si="30"/>
        <v>N/A</v>
      </c>
      <c r="G207" s="35">
        <v>33</v>
      </c>
      <c r="H207" s="43" t="str">
        <f t="shared" si="31"/>
        <v>N/A</v>
      </c>
      <c r="I207" s="12">
        <v>54.17</v>
      </c>
      <c r="J207" s="12">
        <v>-10.8</v>
      </c>
      <c r="K207" s="14" t="s">
        <v>217</v>
      </c>
      <c r="L207" s="9" t="str">
        <f t="shared" si="32"/>
        <v>N/A</v>
      </c>
    </row>
    <row r="208" spans="1:12" x14ac:dyDescent="0.2">
      <c r="A208" s="2" t="s">
        <v>1629</v>
      </c>
      <c r="B208" s="34" t="s">
        <v>217</v>
      </c>
      <c r="C208" s="35">
        <v>20</v>
      </c>
      <c r="D208" s="43" t="str">
        <f t="shared" si="29"/>
        <v>N/A</v>
      </c>
      <c r="E208" s="35">
        <v>20</v>
      </c>
      <c r="F208" s="43" t="str">
        <f t="shared" si="30"/>
        <v>N/A</v>
      </c>
      <c r="G208" s="35">
        <v>20</v>
      </c>
      <c r="H208" s="43" t="str">
        <f t="shared" si="31"/>
        <v>N/A</v>
      </c>
      <c r="I208" s="12">
        <v>0</v>
      </c>
      <c r="J208" s="12">
        <v>0</v>
      </c>
      <c r="K208" s="14" t="s">
        <v>217</v>
      </c>
      <c r="L208" s="9" t="str">
        <f t="shared" si="32"/>
        <v>N/A</v>
      </c>
    </row>
    <row r="209" spans="1:12" x14ac:dyDescent="0.2">
      <c r="A209" s="2" t="s">
        <v>125</v>
      </c>
      <c r="B209" s="34" t="s">
        <v>217</v>
      </c>
      <c r="C209" s="46">
        <v>7730093</v>
      </c>
      <c r="D209" s="43" t="str">
        <f t="shared" si="29"/>
        <v>N/A</v>
      </c>
      <c r="E209" s="46">
        <v>10412929</v>
      </c>
      <c r="F209" s="43" t="str">
        <f t="shared" si="30"/>
        <v>N/A</v>
      </c>
      <c r="G209" s="46">
        <v>3901425</v>
      </c>
      <c r="H209" s="43" t="str">
        <f t="shared" si="31"/>
        <v>N/A</v>
      </c>
      <c r="I209" s="12">
        <v>34.71</v>
      </c>
      <c r="J209" s="12">
        <v>-62.5</v>
      </c>
      <c r="K209" s="14" t="s">
        <v>217</v>
      </c>
      <c r="L209" s="9" t="str">
        <f t="shared" si="32"/>
        <v>N/A</v>
      </c>
    </row>
    <row r="210" spans="1:12" x14ac:dyDescent="0.2">
      <c r="A210" s="45" t="s">
        <v>1624</v>
      </c>
      <c r="B210" s="34" t="s">
        <v>217</v>
      </c>
      <c r="C210" s="46">
        <v>845469</v>
      </c>
      <c r="D210" s="43" t="str">
        <f t="shared" si="29"/>
        <v>N/A</v>
      </c>
      <c r="E210" s="46">
        <v>873163</v>
      </c>
      <c r="F210" s="43" t="str">
        <f t="shared" si="30"/>
        <v>N/A</v>
      </c>
      <c r="G210" s="46">
        <v>1146026</v>
      </c>
      <c r="H210" s="43" t="str">
        <f t="shared" si="31"/>
        <v>N/A</v>
      </c>
      <c r="I210" s="12">
        <v>3.2759999999999998</v>
      </c>
      <c r="J210" s="12">
        <v>31.25</v>
      </c>
      <c r="K210" s="14" t="s">
        <v>217</v>
      </c>
      <c r="L210" s="9" t="str">
        <f t="shared" si="32"/>
        <v>N/A</v>
      </c>
    </row>
    <row r="211" spans="1:12" x14ac:dyDescent="0.2">
      <c r="A211" s="45" t="s">
        <v>1381</v>
      </c>
      <c r="B211" s="34" t="s">
        <v>217</v>
      </c>
      <c r="C211" s="46">
        <v>192150</v>
      </c>
      <c r="D211" s="43" t="str">
        <f t="shared" si="29"/>
        <v>N/A</v>
      </c>
      <c r="E211" s="46">
        <v>191625</v>
      </c>
      <c r="F211" s="43" t="str">
        <f t="shared" si="30"/>
        <v>N/A</v>
      </c>
      <c r="G211" s="46">
        <v>191625</v>
      </c>
      <c r="H211" s="43" t="str">
        <f t="shared" si="31"/>
        <v>N/A</v>
      </c>
      <c r="I211" s="12">
        <v>-0.27300000000000002</v>
      </c>
      <c r="J211" s="12">
        <v>0</v>
      </c>
      <c r="K211" s="14" t="s">
        <v>217</v>
      </c>
      <c r="L211" s="9" t="str">
        <f t="shared" si="32"/>
        <v>N/A</v>
      </c>
    </row>
    <row r="212" spans="1:12" x14ac:dyDescent="0.2">
      <c r="A212" s="45" t="s">
        <v>1618</v>
      </c>
      <c r="B212" s="34" t="s">
        <v>217</v>
      </c>
      <c r="C212" s="46">
        <v>7729465</v>
      </c>
      <c r="D212" s="43" t="str">
        <f t="shared" si="29"/>
        <v>N/A</v>
      </c>
      <c r="E212" s="46">
        <v>10412594</v>
      </c>
      <c r="F212" s="43" t="str">
        <f t="shared" si="30"/>
        <v>N/A</v>
      </c>
      <c r="G212" s="46">
        <v>3900578</v>
      </c>
      <c r="H212" s="43" t="str">
        <f t="shared" si="31"/>
        <v>N/A</v>
      </c>
      <c r="I212" s="12">
        <v>34.71</v>
      </c>
      <c r="J212" s="12">
        <v>-62.5</v>
      </c>
      <c r="K212" s="14" t="s">
        <v>217</v>
      </c>
      <c r="L212" s="9" t="str">
        <f t="shared" si="32"/>
        <v>N/A</v>
      </c>
    </row>
    <row r="213" spans="1:12" x14ac:dyDescent="0.2">
      <c r="A213" s="45" t="s">
        <v>1619</v>
      </c>
      <c r="B213" s="34" t="s">
        <v>217</v>
      </c>
      <c r="C213" s="46">
        <v>298359</v>
      </c>
      <c r="D213" s="43" t="str">
        <f t="shared" si="29"/>
        <v>N/A</v>
      </c>
      <c r="E213" s="46">
        <v>293432</v>
      </c>
      <c r="F213" s="43" t="str">
        <f t="shared" si="30"/>
        <v>N/A</v>
      </c>
      <c r="G213" s="46">
        <v>268805</v>
      </c>
      <c r="H213" s="43" t="str">
        <f t="shared" si="31"/>
        <v>N/A</v>
      </c>
      <c r="I213" s="12">
        <v>-1.65</v>
      </c>
      <c r="J213" s="12">
        <v>-8.39</v>
      </c>
      <c r="K213" s="14" t="s">
        <v>217</v>
      </c>
      <c r="L213" s="9" t="str">
        <f t="shared" si="32"/>
        <v>N/A</v>
      </c>
    </row>
    <row r="214" spans="1:12" ht="25.5" x14ac:dyDescent="0.2">
      <c r="A214" s="2" t="s">
        <v>1382</v>
      </c>
      <c r="B214" s="34" t="s">
        <v>217</v>
      </c>
      <c r="C214" s="46">
        <v>11943789</v>
      </c>
      <c r="D214" s="43" t="str">
        <f t="shared" ref="D214:D228" si="33">IF($B214="N/A","N/A",IF(C214&gt;10,"No",IF(C214&lt;-10,"No","Yes")))</f>
        <v>N/A</v>
      </c>
      <c r="E214" s="46">
        <v>15314924</v>
      </c>
      <c r="F214" s="43" t="str">
        <f t="shared" ref="F214:F228" si="34">IF($B214="N/A","N/A",IF(E214&gt;10,"No",IF(E214&lt;-10,"No","Yes")))</f>
        <v>N/A</v>
      </c>
      <c r="G214" s="46">
        <v>14261202</v>
      </c>
      <c r="H214" s="43" t="str">
        <f t="shared" ref="H214:H228" si="35">IF($B214="N/A","N/A",IF(G214&gt;10,"No",IF(G214&lt;-10,"No","Yes")))</f>
        <v>N/A</v>
      </c>
      <c r="I214" s="12">
        <v>28.23</v>
      </c>
      <c r="J214" s="12">
        <v>-6.88</v>
      </c>
      <c r="K214" s="44" t="s">
        <v>732</v>
      </c>
      <c r="L214" s="9" t="str">
        <f t="shared" ref="L214:L228" si="36">IF(J214="Div by 0", "N/A", IF(K214="N/A","N/A", IF(J214&gt;VALUE(MID(K214,1,2)), "No", IF(J214&lt;-1*VALUE(MID(K214,1,2)), "No", "Yes"))))</f>
        <v>Yes</v>
      </c>
    </row>
    <row r="215" spans="1:12" x14ac:dyDescent="0.2">
      <c r="A215" s="58" t="s">
        <v>649</v>
      </c>
      <c r="B215" s="34" t="s">
        <v>217</v>
      </c>
      <c r="C215" s="35">
        <v>54527</v>
      </c>
      <c r="D215" s="43" t="str">
        <f t="shared" si="33"/>
        <v>N/A</v>
      </c>
      <c r="E215" s="35">
        <v>57841</v>
      </c>
      <c r="F215" s="43" t="str">
        <f t="shared" si="34"/>
        <v>N/A</v>
      </c>
      <c r="G215" s="35">
        <v>57006</v>
      </c>
      <c r="H215" s="43" t="str">
        <f t="shared" si="35"/>
        <v>N/A</v>
      </c>
      <c r="I215" s="12">
        <v>6.0780000000000003</v>
      </c>
      <c r="J215" s="12">
        <v>-1.44</v>
      </c>
      <c r="K215" s="44" t="s">
        <v>732</v>
      </c>
      <c r="L215" s="9" t="str">
        <f t="shared" si="36"/>
        <v>Yes</v>
      </c>
    </row>
    <row r="216" spans="1:12" ht="25.5" x14ac:dyDescent="0.2">
      <c r="A216" s="4" t="s">
        <v>1383</v>
      </c>
      <c r="B216" s="34" t="s">
        <v>217</v>
      </c>
      <c r="C216" s="46">
        <v>219.04357474</v>
      </c>
      <c r="D216" s="43" t="str">
        <f t="shared" si="33"/>
        <v>N/A</v>
      </c>
      <c r="E216" s="46">
        <v>264.77626597</v>
      </c>
      <c r="F216" s="43" t="str">
        <f t="shared" si="34"/>
        <v>N/A</v>
      </c>
      <c r="G216" s="46">
        <v>250.17019260999999</v>
      </c>
      <c r="H216" s="43" t="str">
        <f t="shared" si="35"/>
        <v>N/A</v>
      </c>
      <c r="I216" s="12">
        <v>20.88</v>
      </c>
      <c r="J216" s="12">
        <v>-5.52</v>
      </c>
      <c r="K216" s="44" t="s">
        <v>732</v>
      </c>
      <c r="L216" s="9" t="str">
        <f t="shared" si="36"/>
        <v>Yes</v>
      </c>
    </row>
    <row r="217" spans="1:12" ht="25.5" x14ac:dyDescent="0.2">
      <c r="A217" s="2" t="s">
        <v>1384</v>
      </c>
      <c r="B217" s="34" t="s">
        <v>217</v>
      </c>
      <c r="C217" s="46">
        <v>1068913</v>
      </c>
      <c r="D217" s="43" t="str">
        <f t="shared" si="33"/>
        <v>N/A</v>
      </c>
      <c r="E217" s="46">
        <v>4460025</v>
      </c>
      <c r="F217" s="43" t="str">
        <f t="shared" si="34"/>
        <v>N/A</v>
      </c>
      <c r="G217" s="46">
        <v>5224358</v>
      </c>
      <c r="H217" s="43" t="str">
        <f t="shared" si="35"/>
        <v>N/A</v>
      </c>
      <c r="I217" s="12">
        <v>317.2</v>
      </c>
      <c r="J217" s="12">
        <v>17.14</v>
      </c>
      <c r="K217" s="44" t="s">
        <v>732</v>
      </c>
      <c r="L217" s="9" t="str">
        <f t="shared" si="36"/>
        <v>Yes</v>
      </c>
    </row>
    <row r="218" spans="1:12" x14ac:dyDescent="0.2">
      <c r="A218" s="4" t="s">
        <v>516</v>
      </c>
      <c r="B218" s="34" t="s">
        <v>217</v>
      </c>
      <c r="C218" s="35">
        <v>6702</v>
      </c>
      <c r="D218" s="43" t="str">
        <f t="shared" si="33"/>
        <v>N/A</v>
      </c>
      <c r="E218" s="35">
        <v>15637</v>
      </c>
      <c r="F218" s="43" t="str">
        <f t="shared" si="34"/>
        <v>N/A</v>
      </c>
      <c r="G218" s="35">
        <v>17998</v>
      </c>
      <c r="H218" s="43" t="str">
        <f t="shared" si="35"/>
        <v>N/A</v>
      </c>
      <c r="I218" s="12">
        <v>133.30000000000001</v>
      </c>
      <c r="J218" s="12">
        <v>15.1</v>
      </c>
      <c r="K218" s="44" t="s">
        <v>732</v>
      </c>
      <c r="L218" s="9" t="str">
        <f t="shared" si="36"/>
        <v>Yes</v>
      </c>
    </row>
    <row r="219" spans="1:12" ht="25.5" x14ac:dyDescent="0.2">
      <c r="A219" s="2" t="s">
        <v>1385</v>
      </c>
      <c r="B219" s="34" t="s">
        <v>217</v>
      </c>
      <c r="C219" s="46">
        <v>159.49164429000001</v>
      </c>
      <c r="D219" s="43" t="str">
        <f t="shared" si="33"/>
        <v>N/A</v>
      </c>
      <c r="E219" s="46">
        <v>285.22254908000002</v>
      </c>
      <c r="F219" s="43" t="str">
        <f t="shared" si="34"/>
        <v>N/A</v>
      </c>
      <c r="G219" s="46">
        <v>290.27436382000002</v>
      </c>
      <c r="H219" s="43" t="str">
        <f t="shared" si="35"/>
        <v>N/A</v>
      </c>
      <c r="I219" s="12">
        <v>78.83</v>
      </c>
      <c r="J219" s="12">
        <v>1.7709999999999999</v>
      </c>
      <c r="K219" s="44" t="s">
        <v>732</v>
      </c>
      <c r="L219" s="9" t="str">
        <f t="shared" si="36"/>
        <v>Yes</v>
      </c>
    </row>
    <row r="220" spans="1:12" ht="25.5" x14ac:dyDescent="0.2">
      <c r="A220" s="2" t="s">
        <v>1386</v>
      </c>
      <c r="B220" s="34" t="s">
        <v>217</v>
      </c>
      <c r="C220" s="46">
        <v>6460288</v>
      </c>
      <c r="D220" s="43" t="str">
        <f t="shared" si="33"/>
        <v>N/A</v>
      </c>
      <c r="E220" s="46">
        <v>11214833</v>
      </c>
      <c r="F220" s="43" t="str">
        <f t="shared" si="34"/>
        <v>N/A</v>
      </c>
      <c r="G220" s="46">
        <v>23398309</v>
      </c>
      <c r="H220" s="43" t="str">
        <f t="shared" si="35"/>
        <v>N/A</v>
      </c>
      <c r="I220" s="12">
        <v>73.599999999999994</v>
      </c>
      <c r="J220" s="12">
        <v>108.6</v>
      </c>
      <c r="K220" s="44" t="s">
        <v>732</v>
      </c>
      <c r="L220" s="9" t="str">
        <f t="shared" si="36"/>
        <v>No</v>
      </c>
    </row>
    <row r="221" spans="1:12" x14ac:dyDescent="0.2">
      <c r="A221" s="4" t="s">
        <v>517</v>
      </c>
      <c r="B221" s="34" t="s">
        <v>217</v>
      </c>
      <c r="C221" s="35">
        <v>15073</v>
      </c>
      <c r="D221" s="43" t="str">
        <f t="shared" si="33"/>
        <v>N/A</v>
      </c>
      <c r="E221" s="35">
        <v>31425</v>
      </c>
      <c r="F221" s="43" t="str">
        <f t="shared" si="34"/>
        <v>N/A</v>
      </c>
      <c r="G221" s="35">
        <v>42311</v>
      </c>
      <c r="H221" s="43" t="str">
        <f t="shared" si="35"/>
        <v>N/A</v>
      </c>
      <c r="I221" s="12">
        <v>108.5</v>
      </c>
      <c r="J221" s="12">
        <v>34.64</v>
      </c>
      <c r="K221" s="44" t="s">
        <v>732</v>
      </c>
      <c r="L221" s="9" t="str">
        <f t="shared" si="36"/>
        <v>No</v>
      </c>
    </row>
    <row r="222" spans="1:12" ht="25.5" x14ac:dyDescent="0.2">
      <c r="A222" s="2" t="s">
        <v>1387</v>
      </c>
      <c r="B222" s="34" t="s">
        <v>217</v>
      </c>
      <c r="C222" s="46">
        <v>428.60001326999998</v>
      </c>
      <c r="D222" s="43" t="str">
        <f t="shared" si="33"/>
        <v>N/A</v>
      </c>
      <c r="E222" s="46">
        <v>356.87614955999999</v>
      </c>
      <c r="F222" s="43" t="str">
        <f t="shared" si="34"/>
        <v>N/A</v>
      </c>
      <c r="G222" s="46">
        <v>553.00770484999998</v>
      </c>
      <c r="H222" s="43" t="str">
        <f t="shared" si="35"/>
        <v>N/A</v>
      </c>
      <c r="I222" s="12">
        <v>-16.7</v>
      </c>
      <c r="J222" s="12">
        <v>54.96</v>
      </c>
      <c r="K222" s="44" t="s">
        <v>732</v>
      </c>
      <c r="L222" s="9" t="str">
        <f t="shared" si="36"/>
        <v>No</v>
      </c>
    </row>
    <row r="223" spans="1:12" ht="25.5" x14ac:dyDescent="0.2">
      <c r="A223" s="2" t="s">
        <v>1388</v>
      </c>
      <c r="B223" s="34" t="s">
        <v>217</v>
      </c>
      <c r="C223" s="46">
        <v>43078689</v>
      </c>
      <c r="D223" s="43" t="str">
        <f t="shared" si="33"/>
        <v>N/A</v>
      </c>
      <c r="E223" s="46">
        <v>51061289</v>
      </c>
      <c r="F223" s="43" t="str">
        <f t="shared" si="34"/>
        <v>N/A</v>
      </c>
      <c r="G223" s="46">
        <v>55568685</v>
      </c>
      <c r="H223" s="43" t="str">
        <f t="shared" si="35"/>
        <v>N/A</v>
      </c>
      <c r="I223" s="12">
        <v>18.53</v>
      </c>
      <c r="J223" s="12">
        <v>8.827</v>
      </c>
      <c r="K223" s="44" t="s">
        <v>732</v>
      </c>
      <c r="L223" s="9" t="str">
        <f t="shared" si="36"/>
        <v>Yes</v>
      </c>
    </row>
    <row r="224" spans="1:12" x14ac:dyDescent="0.2">
      <c r="A224" s="2" t="s">
        <v>518</v>
      </c>
      <c r="B224" s="34" t="s">
        <v>217</v>
      </c>
      <c r="C224" s="35">
        <v>43763</v>
      </c>
      <c r="D224" s="43" t="str">
        <f t="shared" si="33"/>
        <v>N/A</v>
      </c>
      <c r="E224" s="35">
        <v>46773</v>
      </c>
      <c r="F224" s="43" t="str">
        <f t="shared" si="34"/>
        <v>N/A</v>
      </c>
      <c r="G224" s="35">
        <v>47268</v>
      </c>
      <c r="H224" s="43" t="str">
        <f t="shared" si="35"/>
        <v>N/A</v>
      </c>
      <c r="I224" s="12">
        <v>6.8780000000000001</v>
      </c>
      <c r="J224" s="12">
        <v>1.0580000000000001</v>
      </c>
      <c r="K224" s="44" t="s">
        <v>732</v>
      </c>
      <c r="L224" s="9" t="str">
        <f t="shared" si="36"/>
        <v>Yes</v>
      </c>
    </row>
    <row r="225" spans="1:12" ht="25.5" x14ac:dyDescent="0.2">
      <c r="A225" s="2" t="s">
        <v>1389</v>
      </c>
      <c r="B225" s="34" t="s">
        <v>217</v>
      </c>
      <c r="C225" s="46">
        <v>984.36325206000004</v>
      </c>
      <c r="D225" s="43" t="str">
        <f t="shared" si="33"/>
        <v>N/A</v>
      </c>
      <c r="E225" s="46">
        <v>1091.6830009</v>
      </c>
      <c r="F225" s="43" t="str">
        <f t="shared" si="34"/>
        <v>N/A</v>
      </c>
      <c r="G225" s="46">
        <v>1175.6089744000001</v>
      </c>
      <c r="H225" s="43" t="str">
        <f t="shared" si="35"/>
        <v>N/A</v>
      </c>
      <c r="I225" s="12">
        <v>10.9</v>
      </c>
      <c r="J225" s="12">
        <v>7.6879999999999997</v>
      </c>
      <c r="K225" s="44" t="s">
        <v>732</v>
      </c>
      <c r="L225" s="9" t="str">
        <f t="shared" si="36"/>
        <v>Yes</v>
      </c>
    </row>
    <row r="226" spans="1:12" ht="25.5" x14ac:dyDescent="0.2">
      <c r="A226" s="2" t="s">
        <v>1390</v>
      </c>
      <c r="B226" s="34" t="s">
        <v>217</v>
      </c>
      <c r="C226" s="46">
        <v>133068032</v>
      </c>
      <c r="D226" s="43" t="str">
        <f t="shared" si="33"/>
        <v>N/A</v>
      </c>
      <c r="E226" s="46">
        <v>130681386</v>
      </c>
      <c r="F226" s="43" t="str">
        <f t="shared" si="34"/>
        <v>N/A</v>
      </c>
      <c r="G226" s="46">
        <v>122396120</v>
      </c>
      <c r="H226" s="43" t="str">
        <f t="shared" si="35"/>
        <v>N/A</v>
      </c>
      <c r="I226" s="12">
        <v>-1.79</v>
      </c>
      <c r="J226" s="12">
        <v>-6.34</v>
      </c>
      <c r="K226" s="44" t="s">
        <v>732</v>
      </c>
      <c r="L226" s="9" t="str">
        <f t="shared" si="36"/>
        <v>Yes</v>
      </c>
    </row>
    <row r="227" spans="1:12" ht="25.5" x14ac:dyDescent="0.2">
      <c r="A227" s="2" t="s">
        <v>519</v>
      </c>
      <c r="B227" s="34" t="s">
        <v>217</v>
      </c>
      <c r="C227" s="35">
        <v>6573</v>
      </c>
      <c r="D227" s="43" t="str">
        <f t="shared" si="33"/>
        <v>N/A</v>
      </c>
      <c r="E227" s="35">
        <v>6380</v>
      </c>
      <c r="F227" s="43" t="str">
        <f t="shared" si="34"/>
        <v>N/A</v>
      </c>
      <c r="G227" s="35">
        <v>5796</v>
      </c>
      <c r="H227" s="43" t="str">
        <f t="shared" si="35"/>
        <v>N/A</v>
      </c>
      <c r="I227" s="12">
        <v>-2.94</v>
      </c>
      <c r="J227" s="12">
        <v>-9.15</v>
      </c>
      <c r="K227" s="44" t="s">
        <v>732</v>
      </c>
      <c r="L227" s="9" t="str">
        <f t="shared" si="36"/>
        <v>Yes</v>
      </c>
    </row>
    <row r="228" spans="1:12" ht="25.5" x14ac:dyDescent="0.2">
      <c r="A228" s="2" t="s">
        <v>1391</v>
      </c>
      <c r="B228" s="34" t="s">
        <v>217</v>
      </c>
      <c r="C228" s="46">
        <v>20244.642019999999</v>
      </c>
      <c r="D228" s="43" t="str">
        <f t="shared" si="33"/>
        <v>N/A</v>
      </c>
      <c r="E228" s="46">
        <v>20482.975861999999</v>
      </c>
      <c r="F228" s="43" t="str">
        <f t="shared" si="34"/>
        <v>N/A</v>
      </c>
      <c r="G228" s="46">
        <v>21117.342994999999</v>
      </c>
      <c r="H228" s="43" t="str">
        <f t="shared" si="35"/>
        <v>N/A</v>
      </c>
      <c r="I228" s="12">
        <v>1.177</v>
      </c>
      <c r="J228" s="12">
        <v>3.097</v>
      </c>
      <c r="K228" s="44" t="s">
        <v>732</v>
      </c>
      <c r="L228" s="9" t="str">
        <f t="shared" si="36"/>
        <v>Yes</v>
      </c>
    </row>
    <row r="229" spans="1:12" x14ac:dyDescent="0.2">
      <c r="A229" s="2" t="s">
        <v>1392</v>
      </c>
      <c r="B229" s="34" t="s">
        <v>217</v>
      </c>
      <c r="C229" s="51">
        <v>151799180</v>
      </c>
      <c r="D229" s="43" t="str">
        <f t="shared" ref="D229:D252" si="37">IF($B229="N/A","N/A",IF(C229&gt;10,"No",IF(C229&lt;-10,"No","Yes")))</f>
        <v>N/A</v>
      </c>
      <c r="E229" s="51">
        <v>151845435</v>
      </c>
      <c r="F229" s="43" t="str">
        <f t="shared" ref="F229:F252" si="38">IF($B229="N/A","N/A",IF(E229&gt;10,"No",IF(E229&lt;-10,"No","Yes")))</f>
        <v>N/A</v>
      </c>
      <c r="G229" s="51">
        <v>146234686</v>
      </c>
      <c r="H229" s="43" t="str">
        <f t="shared" ref="H229:H252" si="39">IF($B229="N/A","N/A",IF(G229&gt;10,"No",IF(G229&lt;-10,"No","Yes")))</f>
        <v>N/A</v>
      </c>
      <c r="I229" s="12">
        <v>3.0499999999999999E-2</v>
      </c>
      <c r="J229" s="12">
        <v>-3.7</v>
      </c>
      <c r="K229" s="44" t="s">
        <v>732</v>
      </c>
      <c r="L229" s="9" t="str">
        <f t="shared" ref="L229:L252" si="40">IF(J229="Div by 0", "N/A", IF(K229="N/A","N/A", IF(J229&gt;VALUE(MID(K229,1,2)), "No", IF(J229&lt;-1*VALUE(MID(K229,1,2)), "No", "Yes"))))</f>
        <v>Yes</v>
      </c>
    </row>
    <row r="230" spans="1:12" x14ac:dyDescent="0.2">
      <c r="A230" s="4" t="s">
        <v>1393</v>
      </c>
      <c r="B230" s="34" t="s">
        <v>217</v>
      </c>
      <c r="C230" s="49">
        <v>11724</v>
      </c>
      <c r="D230" s="43" t="str">
        <f t="shared" si="37"/>
        <v>N/A</v>
      </c>
      <c r="E230" s="49">
        <v>11878</v>
      </c>
      <c r="F230" s="43" t="str">
        <f t="shared" si="38"/>
        <v>N/A</v>
      </c>
      <c r="G230" s="49">
        <v>11844</v>
      </c>
      <c r="H230" s="43" t="str">
        <f t="shared" si="39"/>
        <v>N/A</v>
      </c>
      <c r="I230" s="12">
        <v>1.3140000000000001</v>
      </c>
      <c r="J230" s="12">
        <v>-0.28599999999999998</v>
      </c>
      <c r="K230" s="44" t="s">
        <v>732</v>
      </c>
      <c r="L230" s="9" t="str">
        <f t="shared" si="40"/>
        <v>Yes</v>
      </c>
    </row>
    <row r="231" spans="1:12" x14ac:dyDescent="0.2">
      <c r="A231" s="4" t="s">
        <v>1394</v>
      </c>
      <c r="B231" s="34" t="s">
        <v>217</v>
      </c>
      <c r="C231" s="51">
        <v>12947.729444000001</v>
      </c>
      <c r="D231" s="43" t="str">
        <f t="shared" si="37"/>
        <v>N/A</v>
      </c>
      <c r="E231" s="51">
        <v>12783.754419999999</v>
      </c>
      <c r="F231" s="43" t="str">
        <f t="shared" si="38"/>
        <v>N/A</v>
      </c>
      <c r="G231" s="51">
        <v>12346.731341000001</v>
      </c>
      <c r="H231" s="43" t="str">
        <f t="shared" si="39"/>
        <v>N/A</v>
      </c>
      <c r="I231" s="12">
        <v>-1.27</v>
      </c>
      <c r="J231" s="12">
        <v>-3.42</v>
      </c>
      <c r="K231" s="44" t="s">
        <v>732</v>
      </c>
      <c r="L231" s="9" t="str">
        <f t="shared" si="40"/>
        <v>Yes</v>
      </c>
    </row>
    <row r="232" spans="1:12" ht="25.5" x14ac:dyDescent="0.2">
      <c r="A232" s="4" t="s">
        <v>1395</v>
      </c>
      <c r="B232" s="34" t="s">
        <v>217</v>
      </c>
      <c r="C232" s="51">
        <v>8311.3444443999997</v>
      </c>
      <c r="D232" s="43" t="str">
        <f t="shared" si="37"/>
        <v>N/A</v>
      </c>
      <c r="E232" s="51">
        <v>7436.7922534999998</v>
      </c>
      <c r="F232" s="43" t="str">
        <f t="shared" si="38"/>
        <v>N/A</v>
      </c>
      <c r="G232" s="51">
        <v>8157.0245613999996</v>
      </c>
      <c r="H232" s="43" t="str">
        <f t="shared" si="39"/>
        <v>N/A</v>
      </c>
      <c r="I232" s="12">
        <v>-10.5</v>
      </c>
      <c r="J232" s="12">
        <v>9.6850000000000005</v>
      </c>
      <c r="K232" s="44" t="s">
        <v>732</v>
      </c>
      <c r="L232" s="9" t="str">
        <f t="shared" si="40"/>
        <v>Yes</v>
      </c>
    </row>
    <row r="233" spans="1:12" ht="25.5" x14ac:dyDescent="0.2">
      <c r="A233" s="4" t="s">
        <v>1396</v>
      </c>
      <c r="B233" s="34" t="s">
        <v>217</v>
      </c>
      <c r="C233" s="51">
        <v>17220.695110000001</v>
      </c>
      <c r="D233" s="43" t="str">
        <f t="shared" si="37"/>
        <v>N/A</v>
      </c>
      <c r="E233" s="51">
        <v>16788.443744</v>
      </c>
      <c r="F233" s="43" t="str">
        <f t="shared" si="38"/>
        <v>N/A</v>
      </c>
      <c r="G233" s="51">
        <v>15883.990813</v>
      </c>
      <c r="H233" s="43" t="str">
        <f t="shared" si="39"/>
        <v>N/A</v>
      </c>
      <c r="I233" s="12">
        <v>-2.5099999999999998</v>
      </c>
      <c r="J233" s="12">
        <v>-5.39</v>
      </c>
      <c r="K233" s="44" t="s">
        <v>732</v>
      </c>
      <c r="L233" s="9" t="str">
        <f t="shared" si="40"/>
        <v>Yes</v>
      </c>
    </row>
    <row r="234" spans="1:12" x14ac:dyDescent="0.2">
      <c r="A234" s="4" t="s">
        <v>1397</v>
      </c>
      <c r="B234" s="34" t="s">
        <v>217</v>
      </c>
      <c r="C234" s="51">
        <v>1612.8425926</v>
      </c>
      <c r="D234" s="43" t="str">
        <f t="shared" si="37"/>
        <v>N/A</v>
      </c>
      <c r="E234" s="51">
        <v>2203.9337564000002</v>
      </c>
      <c r="F234" s="43" t="str">
        <f t="shared" si="38"/>
        <v>N/A</v>
      </c>
      <c r="G234" s="51">
        <v>1574.5777178999999</v>
      </c>
      <c r="H234" s="43" t="str">
        <f t="shared" si="39"/>
        <v>N/A</v>
      </c>
      <c r="I234" s="12">
        <v>36.65</v>
      </c>
      <c r="J234" s="12">
        <v>-28.6</v>
      </c>
      <c r="K234" s="44" t="s">
        <v>732</v>
      </c>
      <c r="L234" s="9" t="str">
        <f t="shared" si="40"/>
        <v>Yes</v>
      </c>
    </row>
    <row r="235" spans="1:12" ht="25.5" x14ac:dyDescent="0.2">
      <c r="A235" s="4" t="s">
        <v>1398</v>
      </c>
      <c r="B235" s="34" t="s">
        <v>217</v>
      </c>
      <c r="C235" s="51">
        <v>626.26605504999998</v>
      </c>
      <c r="D235" s="43" t="str">
        <f t="shared" si="37"/>
        <v>N/A</v>
      </c>
      <c r="E235" s="51">
        <v>661.15445545</v>
      </c>
      <c r="F235" s="43" t="str">
        <f t="shared" si="38"/>
        <v>N/A</v>
      </c>
      <c r="G235" s="51">
        <v>689.49031007999997</v>
      </c>
      <c r="H235" s="43" t="str">
        <f t="shared" si="39"/>
        <v>N/A</v>
      </c>
      <c r="I235" s="12">
        <v>5.5709999999999997</v>
      </c>
      <c r="J235" s="12">
        <v>4.2859999999999996</v>
      </c>
      <c r="K235" s="44" t="s">
        <v>732</v>
      </c>
      <c r="L235" s="9" t="str">
        <f t="shared" si="40"/>
        <v>Yes</v>
      </c>
    </row>
    <row r="236" spans="1:12" x14ac:dyDescent="0.2">
      <c r="A236" s="4" t="s">
        <v>1399</v>
      </c>
      <c r="B236" s="34" t="s">
        <v>217</v>
      </c>
      <c r="C236" s="43">
        <v>1.7656945607000001</v>
      </c>
      <c r="D236" s="43" t="str">
        <f t="shared" si="37"/>
        <v>N/A</v>
      </c>
      <c r="E236" s="43">
        <v>1.7079244936</v>
      </c>
      <c r="F236" s="43" t="str">
        <f t="shared" si="38"/>
        <v>N/A</v>
      </c>
      <c r="G236" s="43">
        <v>1.6022857328</v>
      </c>
      <c r="H236" s="43" t="str">
        <f t="shared" si="39"/>
        <v>N/A</v>
      </c>
      <c r="I236" s="12">
        <v>-3.27</v>
      </c>
      <c r="J236" s="12">
        <v>-6.19</v>
      </c>
      <c r="K236" s="44" t="s">
        <v>732</v>
      </c>
      <c r="L236" s="9" t="str">
        <f t="shared" si="40"/>
        <v>Yes</v>
      </c>
    </row>
    <row r="237" spans="1:12" x14ac:dyDescent="0.2">
      <c r="A237" s="4" t="s">
        <v>1400</v>
      </c>
      <c r="B237" s="34" t="s">
        <v>217</v>
      </c>
      <c r="C237" s="43">
        <v>12.300683371</v>
      </c>
      <c r="D237" s="43" t="str">
        <f t="shared" si="37"/>
        <v>N/A</v>
      </c>
      <c r="E237" s="43">
        <v>13.699951760999999</v>
      </c>
      <c r="F237" s="43" t="str">
        <f t="shared" si="38"/>
        <v>N/A</v>
      </c>
      <c r="G237" s="43">
        <v>14.660493827</v>
      </c>
      <c r="H237" s="43" t="str">
        <f t="shared" si="39"/>
        <v>N/A</v>
      </c>
      <c r="I237" s="12">
        <v>11.38</v>
      </c>
      <c r="J237" s="12">
        <v>7.0110000000000001</v>
      </c>
      <c r="K237" s="44" t="s">
        <v>732</v>
      </c>
      <c r="L237" s="9" t="str">
        <f t="shared" si="40"/>
        <v>Yes</v>
      </c>
    </row>
    <row r="238" spans="1:12" x14ac:dyDescent="0.2">
      <c r="A238" s="58" t="s">
        <v>1401</v>
      </c>
      <c r="B238" s="34" t="s">
        <v>217</v>
      </c>
      <c r="C238" s="43">
        <v>12.565429411</v>
      </c>
      <c r="D238" s="43" t="str">
        <f t="shared" si="37"/>
        <v>N/A</v>
      </c>
      <c r="E238" s="43">
        <v>12.068965517000001</v>
      </c>
      <c r="F238" s="43" t="str">
        <f t="shared" si="38"/>
        <v>N/A</v>
      </c>
      <c r="G238" s="43">
        <v>12.026516443</v>
      </c>
      <c r="H238" s="43" t="str">
        <f t="shared" si="39"/>
        <v>N/A</v>
      </c>
      <c r="I238" s="12">
        <v>-3.95</v>
      </c>
      <c r="J238" s="12">
        <v>-0.35199999999999998</v>
      </c>
      <c r="K238" s="44" t="s">
        <v>732</v>
      </c>
      <c r="L238" s="9" t="str">
        <f t="shared" si="40"/>
        <v>Yes</v>
      </c>
    </row>
    <row r="239" spans="1:12" x14ac:dyDescent="0.2">
      <c r="A239" s="58" t="s">
        <v>1402</v>
      </c>
      <c r="B239" s="34" t="s">
        <v>217</v>
      </c>
      <c r="C239" s="43">
        <v>0.52814318549999995</v>
      </c>
      <c r="D239" s="43" t="str">
        <f t="shared" si="37"/>
        <v>N/A</v>
      </c>
      <c r="E239" s="43">
        <v>0.48474243849999998</v>
      </c>
      <c r="F239" s="43" t="str">
        <f t="shared" si="38"/>
        <v>N/A</v>
      </c>
      <c r="G239" s="43">
        <v>0.40549254779999999</v>
      </c>
      <c r="H239" s="43" t="str">
        <f t="shared" si="39"/>
        <v>N/A</v>
      </c>
      <c r="I239" s="12">
        <v>-8.2200000000000006</v>
      </c>
      <c r="J239" s="12">
        <v>-16.3</v>
      </c>
      <c r="K239" s="44" t="s">
        <v>732</v>
      </c>
      <c r="L239" s="9" t="str">
        <f t="shared" si="40"/>
        <v>Yes</v>
      </c>
    </row>
    <row r="240" spans="1:12" x14ac:dyDescent="0.2">
      <c r="A240" s="58" t="s">
        <v>1403</v>
      </c>
      <c r="B240" s="34" t="s">
        <v>217</v>
      </c>
      <c r="C240" s="43">
        <v>0.4193920739</v>
      </c>
      <c r="D240" s="43" t="str">
        <f t="shared" si="37"/>
        <v>N/A</v>
      </c>
      <c r="E240" s="43">
        <v>0.49350623970000002</v>
      </c>
      <c r="F240" s="43" t="str">
        <f t="shared" si="38"/>
        <v>N/A</v>
      </c>
      <c r="G240" s="43">
        <v>0.44879321589999999</v>
      </c>
      <c r="H240" s="43" t="str">
        <f t="shared" si="39"/>
        <v>N/A</v>
      </c>
      <c r="I240" s="12">
        <v>17.670000000000002</v>
      </c>
      <c r="J240" s="12">
        <v>-9.06</v>
      </c>
      <c r="K240" s="44" t="s">
        <v>732</v>
      </c>
      <c r="L240" s="9" t="str">
        <f t="shared" si="40"/>
        <v>Yes</v>
      </c>
    </row>
    <row r="241" spans="1:12" ht="25.5" x14ac:dyDescent="0.2">
      <c r="A241" s="58" t="s">
        <v>1404</v>
      </c>
      <c r="B241" s="34" t="s">
        <v>217</v>
      </c>
      <c r="C241" s="51">
        <v>133068032</v>
      </c>
      <c r="D241" s="43" t="str">
        <f t="shared" si="37"/>
        <v>N/A</v>
      </c>
      <c r="E241" s="51">
        <v>130681386</v>
      </c>
      <c r="F241" s="43" t="str">
        <f t="shared" si="38"/>
        <v>N/A</v>
      </c>
      <c r="G241" s="51">
        <v>122396120</v>
      </c>
      <c r="H241" s="43" t="str">
        <f t="shared" si="39"/>
        <v>N/A</v>
      </c>
      <c r="I241" s="12">
        <v>-1.79</v>
      </c>
      <c r="J241" s="12">
        <v>-6.34</v>
      </c>
      <c r="K241" s="44" t="s">
        <v>732</v>
      </c>
      <c r="L241" s="9" t="str">
        <f t="shared" si="40"/>
        <v>Yes</v>
      </c>
    </row>
    <row r="242" spans="1:12" x14ac:dyDescent="0.2">
      <c r="A242" s="58" t="s">
        <v>1405</v>
      </c>
      <c r="B242" s="34" t="s">
        <v>217</v>
      </c>
      <c r="C242" s="49">
        <v>6573</v>
      </c>
      <c r="D242" s="43" t="str">
        <f t="shared" si="37"/>
        <v>N/A</v>
      </c>
      <c r="E242" s="49">
        <v>6380</v>
      </c>
      <c r="F242" s="43" t="str">
        <f t="shared" si="38"/>
        <v>N/A</v>
      </c>
      <c r="G242" s="49">
        <v>5796</v>
      </c>
      <c r="H242" s="43" t="str">
        <f t="shared" si="39"/>
        <v>N/A</v>
      </c>
      <c r="I242" s="12">
        <v>-2.94</v>
      </c>
      <c r="J242" s="12">
        <v>-9.15</v>
      </c>
      <c r="K242" s="44" t="s">
        <v>732</v>
      </c>
      <c r="L242" s="9" t="str">
        <f t="shared" si="40"/>
        <v>Yes</v>
      </c>
    </row>
    <row r="243" spans="1:12" ht="25.5" x14ac:dyDescent="0.2">
      <c r="A243" s="58" t="s">
        <v>1406</v>
      </c>
      <c r="B243" s="34" t="s">
        <v>217</v>
      </c>
      <c r="C243" s="51">
        <v>20244.642019999999</v>
      </c>
      <c r="D243" s="43" t="str">
        <f t="shared" si="37"/>
        <v>N/A</v>
      </c>
      <c r="E243" s="51">
        <v>20482.975861999999</v>
      </c>
      <c r="F243" s="43" t="str">
        <f t="shared" si="38"/>
        <v>N/A</v>
      </c>
      <c r="G243" s="51">
        <v>21117.342994999999</v>
      </c>
      <c r="H243" s="43" t="str">
        <f t="shared" si="39"/>
        <v>N/A</v>
      </c>
      <c r="I243" s="12">
        <v>1.177</v>
      </c>
      <c r="J243" s="12">
        <v>3.097</v>
      </c>
      <c r="K243" s="44" t="s">
        <v>732</v>
      </c>
      <c r="L243" s="9" t="str">
        <f t="shared" si="40"/>
        <v>Yes</v>
      </c>
    </row>
    <row r="244" spans="1:12" ht="25.5" x14ac:dyDescent="0.2">
      <c r="A244" s="58" t="s">
        <v>1407</v>
      </c>
      <c r="B244" s="34" t="s">
        <v>217</v>
      </c>
      <c r="C244" s="51">
        <v>9511.1493212999994</v>
      </c>
      <c r="D244" s="43" t="str">
        <f t="shared" si="37"/>
        <v>N/A</v>
      </c>
      <c r="E244" s="51">
        <v>9018.6372093000009</v>
      </c>
      <c r="F244" s="43" t="str">
        <f t="shared" si="38"/>
        <v>N/A</v>
      </c>
      <c r="G244" s="51">
        <v>10841.861537999999</v>
      </c>
      <c r="H244" s="43" t="str">
        <f t="shared" si="39"/>
        <v>N/A</v>
      </c>
      <c r="I244" s="12">
        <v>-5.18</v>
      </c>
      <c r="J244" s="12">
        <v>20.22</v>
      </c>
      <c r="K244" s="44" t="s">
        <v>732</v>
      </c>
      <c r="L244" s="9" t="str">
        <f t="shared" si="40"/>
        <v>Yes</v>
      </c>
    </row>
    <row r="245" spans="1:12" ht="25.5" x14ac:dyDescent="0.2">
      <c r="A245" s="58" t="s">
        <v>1408</v>
      </c>
      <c r="B245" s="34" t="s">
        <v>217</v>
      </c>
      <c r="C245" s="51">
        <v>20566.021177999999</v>
      </c>
      <c r="D245" s="43" t="str">
        <f t="shared" si="37"/>
        <v>N/A</v>
      </c>
      <c r="E245" s="51">
        <v>20680.948391999998</v>
      </c>
      <c r="F245" s="43" t="str">
        <f t="shared" si="38"/>
        <v>N/A</v>
      </c>
      <c r="G245" s="51">
        <v>21425.209201999998</v>
      </c>
      <c r="H245" s="43" t="str">
        <f t="shared" si="39"/>
        <v>N/A</v>
      </c>
      <c r="I245" s="12">
        <v>0.55879999999999996</v>
      </c>
      <c r="J245" s="12">
        <v>3.5990000000000002</v>
      </c>
      <c r="K245" s="44" t="s">
        <v>732</v>
      </c>
      <c r="L245" s="9" t="str">
        <f t="shared" si="40"/>
        <v>Yes</v>
      </c>
    </row>
    <row r="246" spans="1:12" ht="25.5" x14ac:dyDescent="0.2">
      <c r="A246" s="58" t="s">
        <v>1409</v>
      </c>
      <c r="B246" s="34" t="s">
        <v>217</v>
      </c>
      <c r="C246" s="51">
        <v>25634.028570999999</v>
      </c>
      <c r="D246" s="43" t="str">
        <f t="shared" si="37"/>
        <v>N/A</v>
      </c>
      <c r="E246" s="51">
        <v>34069.969072</v>
      </c>
      <c r="F246" s="43" t="str">
        <f t="shared" si="38"/>
        <v>N/A</v>
      </c>
      <c r="G246" s="51">
        <v>30450.428571</v>
      </c>
      <c r="H246" s="43" t="str">
        <f t="shared" si="39"/>
        <v>N/A</v>
      </c>
      <c r="I246" s="12">
        <v>32.909999999999997</v>
      </c>
      <c r="J246" s="12">
        <v>-10.6</v>
      </c>
      <c r="K246" s="44" t="s">
        <v>732</v>
      </c>
      <c r="L246" s="9" t="str">
        <f t="shared" si="40"/>
        <v>Yes</v>
      </c>
    </row>
    <row r="247" spans="1:12" ht="25.5" x14ac:dyDescent="0.2">
      <c r="A247" s="58" t="s">
        <v>1410</v>
      </c>
      <c r="B247" s="34" t="s">
        <v>217</v>
      </c>
      <c r="C247" s="51">
        <v>8536.5</v>
      </c>
      <c r="D247" s="43" t="str">
        <f t="shared" si="37"/>
        <v>N/A</v>
      </c>
      <c r="E247" s="51">
        <v>2546.6666667</v>
      </c>
      <c r="F247" s="43" t="str">
        <f t="shared" si="38"/>
        <v>N/A</v>
      </c>
      <c r="G247" s="51">
        <v>3164</v>
      </c>
      <c r="H247" s="43" t="str">
        <f t="shared" si="39"/>
        <v>N/A</v>
      </c>
      <c r="I247" s="12">
        <v>-70.2</v>
      </c>
      <c r="J247" s="12">
        <v>24.24</v>
      </c>
      <c r="K247" s="44" t="s">
        <v>732</v>
      </c>
      <c r="L247" s="9" t="str">
        <f t="shared" si="40"/>
        <v>Yes</v>
      </c>
    </row>
    <row r="248" spans="1:12" ht="25.5" x14ac:dyDescent="0.2">
      <c r="A248" s="58" t="s">
        <v>1411</v>
      </c>
      <c r="B248" s="34" t="s">
        <v>217</v>
      </c>
      <c r="C248" s="43">
        <v>0.98992752880000001</v>
      </c>
      <c r="D248" s="43" t="str">
        <f t="shared" si="37"/>
        <v>N/A</v>
      </c>
      <c r="E248" s="43">
        <v>0.91737314940000003</v>
      </c>
      <c r="F248" s="43" t="str">
        <f t="shared" si="38"/>
        <v>N/A</v>
      </c>
      <c r="G248" s="43">
        <v>0.78409727350000002</v>
      </c>
      <c r="H248" s="43" t="str">
        <f t="shared" si="39"/>
        <v>N/A</v>
      </c>
      <c r="I248" s="12">
        <v>-7.33</v>
      </c>
      <c r="J248" s="12">
        <v>-14.5</v>
      </c>
      <c r="K248" s="44" t="s">
        <v>732</v>
      </c>
      <c r="L248" s="9" t="str">
        <f t="shared" si="40"/>
        <v>Yes</v>
      </c>
    </row>
    <row r="249" spans="1:12" ht="25.5" x14ac:dyDescent="0.2">
      <c r="A249" s="58" t="s">
        <v>1412</v>
      </c>
      <c r="B249" s="34" t="s">
        <v>217</v>
      </c>
      <c r="C249" s="43">
        <v>10.06833713</v>
      </c>
      <c r="D249" s="43" t="str">
        <f t="shared" si="37"/>
        <v>N/A</v>
      </c>
      <c r="E249" s="43">
        <v>10.371442353999999</v>
      </c>
      <c r="F249" s="43" t="str">
        <f t="shared" si="38"/>
        <v>N/A</v>
      </c>
      <c r="G249" s="43">
        <v>10.030864198</v>
      </c>
      <c r="H249" s="43" t="str">
        <f t="shared" si="39"/>
        <v>N/A</v>
      </c>
      <c r="I249" s="12">
        <v>3.01</v>
      </c>
      <c r="J249" s="12">
        <v>-3.28</v>
      </c>
      <c r="K249" s="44" t="s">
        <v>732</v>
      </c>
      <c r="L249" s="9" t="str">
        <f t="shared" si="40"/>
        <v>Yes</v>
      </c>
    </row>
    <row r="250" spans="1:12" ht="25.5" x14ac:dyDescent="0.2">
      <c r="A250" s="58" t="s">
        <v>1413</v>
      </c>
      <c r="B250" s="34" t="s">
        <v>217</v>
      </c>
      <c r="C250" s="43">
        <v>9.3651669475000006</v>
      </c>
      <c r="D250" s="43" t="str">
        <f t="shared" si="37"/>
        <v>N/A</v>
      </c>
      <c r="E250" s="43">
        <v>8.5432161369999999</v>
      </c>
      <c r="F250" s="43" t="str">
        <f t="shared" si="38"/>
        <v>N/A</v>
      </c>
      <c r="G250" s="43">
        <v>7.5893770544999999</v>
      </c>
      <c r="H250" s="43" t="str">
        <f t="shared" si="39"/>
        <v>N/A</v>
      </c>
      <c r="I250" s="12">
        <v>-8.7799999999999994</v>
      </c>
      <c r="J250" s="12">
        <v>-11.2</v>
      </c>
      <c r="K250" s="44" t="s">
        <v>732</v>
      </c>
      <c r="L250" s="9" t="str">
        <f t="shared" si="40"/>
        <v>Yes</v>
      </c>
    </row>
    <row r="251" spans="1:12" ht="25.5" x14ac:dyDescent="0.2">
      <c r="A251" s="58" t="s">
        <v>1414</v>
      </c>
      <c r="B251" s="34" t="s">
        <v>217</v>
      </c>
      <c r="C251" s="43">
        <v>1.42631262E-2</v>
      </c>
      <c r="D251" s="43" t="str">
        <f t="shared" si="37"/>
        <v>N/A</v>
      </c>
      <c r="E251" s="43">
        <v>1.86513354E-2</v>
      </c>
      <c r="F251" s="43" t="str">
        <f t="shared" si="38"/>
        <v>N/A</v>
      </c>
      <c r="G251" s="43">
        <v>6.3756689999999996E-3</v>
      </c>
      <c r="H251" s="43" t="str">
        <f t="shared" si="39"/>
        <v>N/A</v>
      </c>
      <c r="I251" s="12">
        <v>30.77</v>
      </c>
      <c r="J251" s="12">
        <v>-65.8</v>
      </c>
      <c r="K251" s="44" t="s">
        <v>732</v>
      </c>
      <c r="L251" s="9" t="str">
        <f t="shared" si="40"/>
        <v>No</v>
      </c>
    </row>
    <row r="252" spans="1:12" ht="25.5" x14ac:dyDescent="0.2">
      <c r="A252" s="58" t="s">
        <v>1415</v>
      </c>
      <c r="B252" s="34" t="s">
        <v>217</v>
      </c>
      <c r="C252" s="43">
        <v>1.9238168999999999E-3</v>
      </c>
      <c r="D252" s="43" t="str">
        <f t="shared" si="37"/>
        <v>N/A</v>
      </c>
      <c r="E252" s="43">
        <v>2.9317202000000001E-3</v>
      </c>
      <c r="F252" s="43" t="str">
        <f t="shared" si="38"/>
        <v>N/A</v>
      </c>
      <c r="G252" s="43">
        <v>1.7395086000000001E-3</v>
      </c>
      <c r="H252" s="43" t="str">
        <f t="shared" si="39"/>
        <v>N/A</v>
      </c>
      <c r="I252" s="12">
        <v>52.39</v>
      </c>
      <c r="J252" s="12">
        <v>-40.700000000000003</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97220</v>
      </c>
      <c r="D6" s="43" t="str">
        <f t="shared" ref="D6:D37" si="0">IF($B6="N/A","N/A",IF(C6&gt;10,"No",IF(C6&lt;-10,"No","Yes")))</f>
        <v>N/A</v>
      </c>
      <c r="E6" s="35">
        <v>98522</v>
      </c>
      <c r="F6" s="43" t="str">
        <f t="shared" ref="F6:F37" si="1">IF($B6="N/A","N/A",IF(E6&gt;10,"No",IF(E6&lt;-10,"No","Yes")))</f>
        <v>N/A</v>
      </c>
      <c r="G6" s="35">
        <v>100155</v>
      </c>
      <c r="H6" s="43" t="str">
        <f t="shared" ref="H6:H37" si="2">IF($B6="N/A","N/A",IF(G6&gt;10,"No",IF(G6&lt;-10,"No","Yes")))</f>
        <v>N/A</v>
      </c>
      <c r="I6" s="12">
        <v>1.339</v>
      </c>
      <c r="J6" s="12">
        <v>1.657</v>
      </c>
      <c r="K6" s="44" t="s">
        <v>732</v>
      </c>
      <c r="L6" s="9" t="str">
        <f t="shared" ref="L6:L39" si="3">IF(J6="Div by 0", "N/A", IF(K6="N/A","N/A", IF(J6&gt;VALUE(MID(K6,1,2)), "No", IF(J6&lt;-1*VALUE(MID(K6,1,2)), "No", "Yes"))))</f>
        <v>Yes</v>
      </c>
    </row>
    <row r="7" spans="1:12" x14ac:dyDescent="0.2">
      <c r="A7" s="45" t="s">
        <v>6</v>
      </c>
      <c r="B7" s="34" t="s">
        <v>217</v>
      </c>
      <c r="C7" s="35">
        <v>90083</v>
      </c>
      <c r="D7" s="43" t="str">
        <f t="shared" si="0"/>
        <v>N/A</v>
      </c>
      <c r="E7" s="35">
        <v>91121</v>
      </c>
      <c r="F7" s="43" t="str">
        <f t="shared" si="1"/>
        <v>N/A</v>
      </c>
      <c r="G7" s="35">
        <v>93076</v>
      </c>
      <c r="H7" s="43" t="str">
        <f t="shared" si="2"/>
        <v>N/A</v>
      </c>
      <c r="I7" s="12">
        <v>1.1519999999999999</v>
      </c>
      <c r="J7" s="12">
        <v>2.145</v>
      </c>
      <c r="K7" s="44" t="s">
        <v>732</v>
      </c>
      <c r="L7" s="9" t="str">
        <f t="shared" si="3"/>
        <v>Yes</v>
      </c>
    </row>
    <row r="8" spans="1:12" x14ac:dyDescent="0.2">
      <c r="A8" s="45" t="s">
        <v>364</v>
      </c>
      <c r="B8" s="34" t="s">
        <v>217</v>
      </c>
      <c r="C8" s="35" t="s">
        <v>217</v>
      </c>
      <c r="D8" s="43" t="str">
        <f t="shared" si="0"/>
        <v>N/A</v>
      </c>
      <c r="E8" s="35" t="s">
        <v>217</v>
      </c>
      <c r="F8" s="43" t="str">
        <f t="shared" si="1"/>
        <v>N/A</v>
      </c>
      <c r="G8" s="8">
        <v>92.931955469000002</v>
      </c>
      <c r="H8" s="43" t="str">
        <f t="shared" si="2"/>
        <v>N/A</v>
      </c>
      <c r="I8" s="12" t="s">
        <v>217</v>
      </c>
      <c r="J8" s="12" t="s">
        <v>217</v>
      </c>
      <c r="K8" s="44" t="s">
        <v>732</v>
      </c>
      <c r="L8" s="9" t="str">
        <f t="shared" si="3"/>
        <v>No</v>
      </c>
    </row>
    <row r="9" spans="1:12" x14ac:dyDescent="0.2">
      <c r="A9" s="4" t="s">
        <v>88</v>
      </c>
      <c r="B9" s="47" t="s">
        <v>217</v>
      </c>
      <c r="C9" s="1">
        <v>85757.1</v>
      </c>
      <c r="D9" s="11" t="str">
        <f t="shared" si="0"/>
        <v>N/A</v>
      </c>
      <c r="E9" s="1">
        <v>87257.23</v>
      </c>
      <c r="F9" s="11" t="str">
        <f t="shared" si="1"/>
        <v>N/A</v>
      </c>
      <c r="G9" s="1">
        <v>89406.56</v>
      </c>
      <c r="H9" s="11" t="str">
        <f t="shared" si="2"/>
        <v>N/A</v>
      </c>
      <c r="I9" s="12">
        <v>1.7490000000000001</v>
      </c>
      <c r="J9" s="12">
        <v>2.4630000000000001</v>
      </c>
      <c r="K9" s="47" t="s">
        <v>732</v>
      </c>
      <c r="L9" s="9" t="str">
        <f t="shared" si="3"/>
        <v>Yes</v>
      </c>
    </row>
    <row r="10" spans="1:12" x14ac:dyDescent="0.2">
      <c r="A10" s="4" t="s">
        <v>1416</v>
      </c>
      <c r="B10" s="34" t="s">
        <v>217</v>
      </c>
      <c r="C10" s="8">
        <v>0.92573544539999997</v>
      </c>
      <c r="D10" s="43" t="str">
        <f t="shared" si="0"/>
        <v>N/A</v>
      </c>
      <c r="E10" s="8">
        <v>0.25882544000000002</v>
      </c>
      <c r="F10" s="43" t="str">
        <f t="shared" si="1"/>
        <v>N/A</v>
      </c>
      <c r="G10" s="8">
        <v>0.2476161949</v>
      </c>
      <c r="H10" s="43" t="str">
        <f t="shared" si="2"/>
        <v>N/A</v>
      </c>
      <c r="I10" s="12">
        <v>-72</v>
      </c>
      <c r="J10" s="12">
        <v>-4.33</v>
      </c>
      <c r="K10" s="44" t="s">
        <v>732</v>
      </c>
      <c r="L10" s="9" t="str">
        <f t="shared" si="3"/>
        <v>Yes</v>
      </c>
    </row>
    <row r="11" spans="1:12" x14ac:dyDescent="0.2">
      <c r="A11" s="4" t="s">
        <v>1417</v>
      </c>
      <c r="B11" s="34" t="s">
        <v>217</v>
      </c>
      <c r="C11" s="8">
        <v>0</v>
      </c>
      <c r="D11" s="43" t="str">
        <f t="shared" si="0"/>
        <v>N/A</v>
      </c>
      <c r="E11" s="8">
        <v>0</v>
      </c>
      <c r="F11" s="43" t="str">
        <f t="shared" si="1"/>
        <v>N/A</v>
      </c>
      <c r="G11" s="8">
        <v>0</v>
      </c>
      <c r="H11" s="43" t="str">
        <f t="shared" si="2"/>
        <v>N/A</v>
      </c>
      <c r="I11" s="12" t="s">
        <v>1743</v>
      </c>
      <c r="J11" s="12" t="s">
        <v>1743</v>
      </c>
      <c r="K11" s="44" t="s">
        <v>732</v>
      </c>
      <c r="L11" s="9" t="str">
        <f t="shared" si="3"/>
        <v>N/A</v>
      </c>
    </row>
    <row r="12" spans="1:12" x14ac:dyDescent="0.2">
      <c r="A12" s="4" t="s">
        <v>1418</v>
      </c>
      <c r="B12" s="34" t="s">
        <v>217</v>
      </c>
      <c r="C12" s="8">
        <v>75.530754989000002</v>
      </c>
      <c r="D12" s="43" t="str">
        <f t="shared" si="0"/>
        <v>N/A</v>
      </c>
      <c r="E12" s="8">
        <v>74.358011409</v>
      </c>
      <c r="F12" s="43" t="str">
        <f t="shared" si="1"/>
        <v>N/A</v>
      </c>
      <c r="G12" s="8">
        <v>75.633767660000004</v>
      </c>
      <c r="H12" s="43" t="str">
        <f t="shared" si="2"/>
        <v>N/A</v>
      </c>
      <c r="I12" s="12">
        <v>-1.55</v>
      </c>
      <c r="J12" s="12">
        <v>1.716</v>
      </c>
      <c r="K12" s="44" t="s">
        <v>732</v>
      </c>
      <c r="L12" s="9" t="str">
        <f t="shared" si="3"/>
        <v>Yes</v>
      </c>
    </row>
    <row r="13" spans="1:12" x14ac:dyDescent="0.2">
      <c r="A13" s="4" t="s">
        <v>1419</v>
      </c>
      <c r="B13" s="34" t="s">
        <v>217</v>
      </c>
      <c r="C13" s="8">
        <v>1.1869985599999999</v>
      </c>
      <c r="D13" s="43" t="str">
        <f t="shared" si="0"/>
        <v>N/A</v>
      </c>
      <c r="E13" s="8">
        <v>1.2961572035</v>
      </c>
      <c r="F13" s="43" t="str">
        <f t="shared" si="1"/>
        <v>N/A</v>
      </c>
      <c r="G13" s="8">
        <v>1.2011382357</v>
      </c>
      <c r="H13" s="43" t="str">
        <f t="shared" si="2"/>
        <v>N/A</v>
      </c>
      <c r="I13" s="12">
        <v>9.1959999999999997</v>
      </c>
      <c r="J13" s="12">
        <v>-7.33</v>
      </c>
      <c r="K13" s="44" t="s">
        <v>732</v>
      </c>
      <c r="L13" s="9" t="str">
        <f t="shared" si="3"/>
        <v>Yes</v>
      </c>
    </row>
    <row r="14" spans="1:12" x14ac:dyDescent="0.2">
      <c r="A14" s="4" t="s">
        <v>1420</v>
      </c>
      <c r="B14" s="34" t="s">
        <v>217</v>
      </c>
      <c r="C14" s="8">
        <v>9.3746142768999992</v>
      </c>
      <c r="D14" s="43" t="str">
        <f t="shared" si="0"/>
        <v>N/A</v>
      </c>
      <c r="E14" s="8">
        <v>8.7178498202999997</v>
      </c>
      <c r="F14" s="43" t="str">
        <f t="shared" si="1"/>
        <v>N/A</v>
      </c>
      <c r="G14" s="8">
        <v>7.8618141880000003</v>
      </c>
      <c r="H14" s="43" t="str">
        <f t="shared" si="2"/>
        <v>N/A</v>
      </c>
      <c r="I14" s="12">
        <v>-7.01</v>
      </c>
      <c r="J14" s="12">
        <v>-9.82</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0.43612425430000001</v>
      </c>
      <c r="D16" s="43" t="str">
        <f t="shared" si="0"/>
        <v>N/A</v>
      </c>
      <c r="E16" s="8">
        <v>0.45167576780000002</v>
      </c>
      <c r="F16" s="43" t="str">
        <f t="shared" si="1"/>
        <v>N/A</v>
      </c>
      <c r="G16" s="8">
        <v>0.45928810339999998</v>
      </c>
      <c r="H16" s="43" t="str">
        <f t="shared" si="2"/>
        <v>N/A</v>
      </c>
      <c r="I16" s="12">
        <v>3.5659999999999998</v>
      </c>
      <c r="J16" s="12">
        <v>1.6850000000000001</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12.545772475</v>
      </c>
      <c r="D18" s="43" t="str">
        <f t="shared" si="0"/>
        <v>N/A</v>
      </c>
      <c r="E18" s="8">
        <v>14.917480360000001</v>
      </c>
      <c r="F18" s="43" t="str">
        <f t="shared" si="1"/>
        <v>N/A</v>
      </c>
      <c r="G18" s="8">
        <v>14.596375618</v>
      </c>
      <c r="H18" s="43" t="str">
        <f t="shared" si="2"/>
        <v>N/A</v>
      </c>
      <c r="I18" s="12">
        <v>18.899999999999999</v>
      </c>
      <c r="J18" s="12">
        <v>-2.15</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98.376877186000002</v>
      </c>
      <c r="D20" s="43" t="str">
        <f t="shared" si="0"/>
        <v>N/A</v>
      </c>
      <c r="E20" s="8">
        <v>98.252167029000006</v>
      </c>
      <c r="F20" s="43" t="str">
        <f t="shared" si="1"/>
        <v>N/A</v>
      </c>
      <c r="G20" s="8">
        <v>98.339573661000003</v>
      </c>
      <c r="H20" s="43" t="str">
        <f t="shared" si="2"/>
        <v>N/A</v>
      </c>
      <c r="I20" s="12">
        <v>-0.127</v>
      </c>
      <c r="J20" s="12">
        <v>8.8999999999999996E-2</v>
      </c>
      <c r="K20" s="44" t="s">
        <v>732</v>
      </c>
      <c r="L20" s="9" t="str">
        <f t="shared" si="3"/>
        <v>Yes</v>
      </c>
    </row>
    <row r="21" spans="1:12" x14ac:dyDescent="0.2">
      <c r="A21" s="2" t="s">
        <v>969</v>
      </c>
      <c r="B21" s="34" t="s">
        <v>217</v>
      </c>
      <c r="C21" s="8">
        <v>1.6231228142</v>
      </c>
      <c r="D21" s="43" t="str">
        <f t="shared" si="0"/>
        <v>N/A</v>
      </c>
      <c r="E21" s="8">
        <v>1.7478329713</v>
      </c>
      <c r="F21" s="43" t="str">
        <f t="shared" si="1"/>
        <v>N/A</v>
      </c>
      <c r="G21" s="8">
        <v>1.6604263392</v>
      </c>
      <c r="H21" s="43" t="str">
        <f t="shared" si="2"/>
        <v>N/A</v>
      </c>
      <c r="I21" s="12">
        <v>7.6829999999999998</v>
      </c>
      <c r="J21" s="12">
        <v>-5</v>
      </c>
      <c r="K21" s="44" t="s">
        <v>732</v>
      </c>
      <c r="L21" s="9" t="str">
        <f t="shared" si="3"/>
        <v>Yes</v>
      </c>
    </row>
    <row r="22" spans="1:12" x14ac:dyDescent="0.2">
      <c r="A22" s="3" t="s">
        <v>1728</v>
      </c>
      <c r="B22" s="34" t="s">
        <v>217</v>
      </c>
      <c r="C22" s="35">
        <v>52942</v>
      </c>
      <c r="D22" s="43" t="str">
        <f t="shared" si="0"/>
        <v>N/A</v>
      </c>
      <c r="E22" s="35">
        <v>53272</v>
      </c>
      <c r="F22" s="43" t="str">
        <f t="shared" si="1"/>
        <v>N/A</v>
      </c>
      <c r="G22" s="35">
        <v>52944</v>
      </c>
      <c r="H22" s="43" t="str">
        <f t="shared" si="2"/>
        <v>N/A</v>
      </c>
      <c r="I22" s="12">
        <v>0.62329999999999997</v>
      </c>
      <c r="J22" s="12">
        <v>-0.61599999999999999</v>
      </c>
      <c r="K22" s="44" t="s">
        <v>732</v>
      </c>
      <c r="L22" s="9" t="str">
        <f t="shared" si="3"/>
        <v>Yes</v>
      </c>
    </row>
    <row r="23" spans="1:12" x14ac:dyDescent="0.2">
      <c r="A23" s="3" t="s">
        <v>984</v>
      </c>
      <c r="B23" s="34" t="s">
        <v>217</v>
      </c>
      <c r="C23" s="35">
        <v>13536</v>
      </c>
      <c r="D23" s="43" t="str">
        <f t="shared" si="0"/>
        <v>N/A</v>
      </c>
      <c r="E23" s="35">
        <v>14668</v>
      </c>
      <c r="F23" s="43" t="str">
        <f t="shared" si="1"/>
        <v>N/A</v>
      </c>
      <c r="G23" s="35">
        <v>14750</v>
      </c>
      <c r="H23" s="43" t="str">
        <f t="shared" si="2"/>
        <v>N/A</v>
      </c>
      <c r="I23" s="12">
        <v>8.3629999999999995</v>
      </c>
      <c r="J23" s="12">
        <v>0.55900000000000005</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13536</v>
      </c>
      <c r="D25" s="43" t="str">
        <f t="shared" si="0"/>
        <v>N/A</v>
      </c>
      <c r="E25" s="35">
        <v>14161</v>
      </c>
      <c r="F25" s="43" t="str">
        <f t="shared" si="1"/>
        <v>N/A</v>
      </c>
      <c r="G25" s="35">
        <v>14937</v>
      </c>
      <c r="H25" s="43" t="str">
        <f t="shared" si="2"/>
        <v>N/A</v>
      </c>
      <c r="I25" s="12">
        <v>4.617</v>
      </c>
      <c r="J25" s="12">
        <v>5.48</v>
      </c>
      <c r="K25" s="44" t="s">
        <v>732</v>
      </c>
      <c r="L25" s="9" t="str">
        <f t="shared" si="3"/>
        <v>Yes</v>
      </c>
    </row>
    <row r="26" spans="1:12" x14ac:dyDescent="0.2">
      <c r="A26" s="3" t="s">
        <v>987</v>
      </c>
      <c r="B26" s="34" t="s">
        <v>217</v>
      </c>
      <c r="C26" s="35">
        <v>25870</v>
      </c>
      <c r="D26" s="43" t="str">
        <f t="shared" si="0"/>
        <v>N/A</v>
      </c>
      <c r="E26" s="35">
        <v>24443</v>
      </c>
      <c r="F26" s="43" t="str">
        <f t="shared" si="1"/>
        <v>N/A</v>
      </c>
      <c r="G26" s="35">
        <v>23256</v>
      </c>
      <c r="H26" s="43" t="str">
        <f t="shared" si="2"/>
        <v>N/A</v>
      </c>
      <c r="I26" s="12">
        <v>-5.52</v>
      </c>
      <c r="J26" s="12">
        <v>-4.8600000000000003</v>
      </c>
      <c r="K26" s="44" t="s">
        <v>732</v>
      </c>
      <c r="L26" s="9" t="str">
        <f t="shared" si="3"/>
        <v>Yes</v>
      </c>
    </row>
    <row r="27" spans="1:12" x14ac:dyDescent="0.2">
      <c r="A27" s="3" t="s">
        <v>988</v>
      </c>
      <c r="B27" s="34" t="s">
        <v>217</v>
      </c>
      <c r="C27" s="35">
        <v>0</v>
      </c>
      <c r="D27" s="43" t="str">
        <f t="shared" si="0"/>
        <v>N/A</v>
      </c>
      <c r="E27" s="35">
        <v>0</v>
      </c>
      <c r="F27" s="43" t="str">
        <f t="shared" si="1"/>
        <v>N/A</v>
      </c>
      <c r="G27" s="35">
        <v>11</v>
      </c>
      <c r="H27" s="43" t="str">
        <f t="shared" si="2"/>
        <v>N/A</v>
      </c>
      <c r="I27" s="12" t="s">
        <v>1743</v>
      </c>
      <c r="J27" s="12" t="s">
        <v>1743</v>
      </c>
      <c r="K27" s="44" t="s">
        <v>732</v>
      </c>
      <c r="L27" s="9" t="str">
        <f t="shared" si="3"/>
        <v>N/A</v>
      </c>
    </row>
    <row r="28" spans="1:12" x14ac:dyDescent="0.2">
      <c r="A28" s="3" t="s">
        <v>103</v>
      </c>
      <c r="B28" s="34" t="s">
        <v>217</v>
      </c>
      <c r="C28" s="35">
        <v>43593</v>
      </c>
      <c r="D28" s="43" t="str">
        <f t="shared" si="0"/>
        <v>N/A</v>
      </c>
      <c r="E28" s="35">
        <v>44628</v>
      </c>
      <c r="F28" s="43" t="str">
        <f t="shared" si="1"/>
        <v>N/A</v>
      </c>
      <c r="G28" s="35">
        <v>46615</v>
      </c>
      <c r="H28" s="43" t="str">
        <f t="shared" si="2"/>
        <v>N/A</v>
      </c>
      <c r="I28" s="12">
        <v>2.3740000000000001</v>
      </c>
      <c r="J28" s="12">
        <v>4.452</v>
      </c>
      <c r="K28" s="44" t="s">
        <v>732</v>
      </c>
      <c r="L28" s="9" t="str">
        <f t="shared" si="3"/>
        <v>Yes</v>
      </c>
    </row>
    <row r="29" spans="1:12" x14ac:dyDescent="0.2">
      <c r="A29" s="3" t="s">
        <v>989</v>
      </c>
      <c r="B29" s="34" t="s">
        <v>217</v>
      </c>
      <c r="C29" s="35">
        <v>19391</v>
      </c>
      <c r="D29" s="43" t="str">
        <f t="shared" si="0"/>
        <v>N/A</v>
      </c>
      <c r="E29" s="35">
        <v>21608</v>
      </c>
      <c r="F29" s="43" t="str">
        <f t="shared" si="1"/>
        <v>N/A</v>
      </c>
      <c r="G29" s="35">
        <v>22492</v>
      </c>
      <c r="H29" s="43" t="str">
        <f t="shared" si="2"/>
        <v>N/A</v>
      </c>
      <c r="I29" s="12">
        <v>11.43</v>
      </c>
      <c r="J29" s="12">
        <v>4.0910000000000002</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13636</v>
      </c>
      <c r="D31" s="43" t="str">
        <f t="shared" si="0"/>
        <v>N/A</v>
      </c>
      <c r="E31" s="35">
        <v>15088</v>
      </c>
      <c r="F31" s="43" t="str">
        <f t="shared" si="1"/>
        <v>N/A</v>
      </c>
      <c r="G31" s="35">
        <v>16819</v>
      </c>
      <c r="H31" s="43" t="str">
        <f t="shared" si="2"/>
        <v>N/A</v>
      </c>
      <c r="I31" s="12">
        <v>10.65</v>
      </c>
      <c r="J31" s="12">
        <v>11.47</v>
      </c>
      <c r="K31" s="44" t="s">
        <v>732</v>
      </c>
      <c r="L31" s="9" t="str">
        <f t="shared" si="3"/>
        <v>Yes</v>
      </c>
    </row>
    <row r="32" spans="1:12" x14ac:dyDescent="0.2">
      <c r="A32" s="3" t="s">
        <v>992</v>
      </c>
      <c r="B32" s="34" t="s">
        <v>217</v>
      </c>
      <c r="C32" s="35">
        <v>10564</v>
      </c>
      <c r="D32" s="43" t="str">
        <f t="shared" si="0"/>
        <v>N/A</v>
      </c>
      <c r="E32" s="35">
        <v>7926</v>
      </c>
      <c r="F32" s="43" t="str">
        <f t="shared" si="1"/>
        <v>N/A</v>
      </c>
      <c r="G32" s="35">
        <v>7296</v>
      </c>
      <c r="H32" s="43" t="str">
        <f t="shared" si="2"/>
        <v>N/A</v>
      </c>
      <c r="I32" s="12">
        <v>-25</v>
      </c>
      <c r="J32" s="12">
        <v>-7.95</v>
      </c>
      <c r="K32" s="44" t="s">
        <v>732</v>
      </c>
      <c r="L32" s="9" t="str">
        <f t="shared" si="3"/>
        <v>Yes</v>
      </c>
    </row>
    <row r="33" spans="1:12" x14ac:dyDescent="0.2">
      <c r="A33" s="3" t="s">
        <v>993</v>
      </c>
      <c r="B33" s="34" t="s">
        <v>217</v>
      </c>
      <c r="C33" s="35">
        <v>11</v>
      </c>
      <c r="D33" s="43" t="str">
        <f t="shared" si="0"/>
        <v>N/A</v>
      </c>
      <c r="E33" s="35">
        <v>11</v>
      </c>
      <c r="F33" s="43" t="str">
        <f t="shared" si="1"/>
        <v>N/A</v>
      </c>
      <c r="G33" s="35">
        <v>11</v>
      </c>
      <c r="H33" s="43" t="str">
        <f t="shared" si="2"/>
        <v>N/A</v>
      </c>
      <c r="I33" s="12">
        <v>200</v>
      </c>
      <c r="J33" s="12">
        <v>33.33</v>
      </c>
      <c r="K33" s="44" t="s">
        <v>732</v>
      </c>
      <c r="L33" s="9" t="str">
        <f t="shared" si="3"/>
        <v>No</v>
      </c>
    </row>
    <row r="34" spans="1:12" x14ac:dyDescent="0.2">
      <c r="A34" s="45" t="s">
        <v>84</v>
      </c>
      <c r="B34" s="34" t="s">
        <v>217</v>
      </c>
      <c r="C34" s="46">
        <v>1106511168</v>
      </c>
      <c r="D34" s="43" t="str">
        <f t="shared" si="0"/>
        <v>N/A</v>
      </c>
      <c r="E34" s="46">
        <v>1111016083</v>
      </c>
      <c r="F34" s="43" t="str">
        <f t="shared" si="1"/>
        <v>N/A</v>
      </c>
      <c r="G34" s="46">
        <v>1062299019</v>
      </c>
      <c r="H34" s="43" t="str">
        <f t="shared" si="2"/>
        <v>N/A</v>
      </c>
      <c r="I34" s="12">
        <v>0.40710000000000002</v>
      </c>
      <c r="J34" s="12">
        <v>-4.38</v>
      </c>
      <c r="K34" s="44" t="s">
        <v>732</v>
      </c>
      <c r="L34" s="9" t="str">
        <f t="shared" si="3"/>
        <v>Yes</v>
      </c>
    </row>
    <row r="35" spans="1:12" x14ac:dyDescent="0.2">
      <c r="A35" s="45" t="s">
        <v>1426</v>
      </c>
      <c r="B35" s="34" t="s">
        <v>217</v>
      </c>
      <c r="C35" s="46">
        <v>11381.517877</v>
      </c>
      <c r="D35" s="43" t="str">
        <f t="shared" si="0"/>
        <v>N/A</v>
      </c>
      <c r="E35" s="46">
        <v>11276.832413</v>
      </c>
      <c r="F35" s="43" t="str">
        <f t="shared" si="1"/>
        <v>N/A</v>
      </c>
      <c r="G35" s="46">
        <v>10606.550037000001</v>
      </c>
      <c r="H35" s="43" t="str">
        <f t="shared" si="2"/>
        <v>N/A</v>
      </c>
      <c r="I35" s="12">
        <v>-0.92</v>
      </c>
      <c r="J35" s="12">
        <v>-5.94</v>
      </c>
      <c r="K35" s="44" t="s">
        <v>732</v>
      </c>
      <c r="L35" s="9" t="str">
        <f t="shared" si="3"/>
        <v>Yes</v>
      </c>
    </row>
    <row r="36" spans="1:12" x14ac:dyDescent="0.2">
      <c r="A36" s="45" t="s">
        <v>1427</v>
      </c>
      <c r="B36" s="34" t="s">
        <v>217</v>
      </c>
      <c r="C36" s="46">
        <v>12283.240656</v>
      </c>
      <c r="D36" s="43" t="str">
        <f t="shared" si="0"/>
        <v>N/A</v>
      </c>
      <c r="E36" s="46">
        <v>12192.7556</v>
      </c>
      <c r="F36" s="43" t="str">
        <f t="shared" si="1"/>
        <v>N/A</v>
      </c>
      <c r="G36" s="46">
        <v>11413.243145</v>
      </c>
      <c r="H36" s="43" t="str">
        <f t="shared" si="2"/>
        <v>N/A</v>
      </c>
      <c r="I36" s="12">
        <v>-0.73699999999999999</v>
      </c>
      <c r="J36" s="12">
        <v>-6.39</v>
      </c>
      <c r="K36" s="44" t="s">
        <v>732</v>
      </c>
      <c r="L36" s="9" t="str">
        <f t="shared" si="3"/>
        <v>Yes</v>
      </c>
    </row>
    <row r="37" spans="1:12" x14ac:dyDescent="0.2">
      <c r="A37" s="4" t="s">
        <v>107</v>
      </c>
      <c r="B37" s="34" t="s">
        <v>217</v>
      </c>
      <c r="C37" s="46">
        <v>13586764</v>
      </c>
      <c r="D37" s="43" t="str">
        <f t="shared" si="0"/>
        <v>N/A</v>
      </c>
      <c r="E37" s="46">
        <v>13389072</v>
      </c>
      <c r="F37" s="43" t="str">
        <f t="shared" si="1"/>
        <v>N/A</v>
      </c>
      <c r="G37" s="46">
        <v>13625731</v>
      </c>
      <c r="H37" s="43" t="str">
        <f t="shared" si="2"/>
        <v>N/A</v>
      </c>
      <c r="I37" s="12">
        <v>-1.46</v>
      </c>
      <c r="J37" s="12">
        <v>1.768</v>
      </c>
      <c r="K37" s="44" t="s">
        <v>732</v>
      </c>
      <c r="L37" s="9" t="str">
        <f t="shared" si="3"/>
        <v>Yes</v>
      </c>
    </row>
    <row r="38" spans="1:12" x14ac:dyDescent="0.2">
      <c r="A38" s="45" t="s">
        <v>162</v>
      </c>
      <c r="B38" s="47" t="s">
        <v>221</v>
      </c>
      <c r="C38" s="1">
        <v>0</v>
      </c>
      <c r="D38" s="43" t="str">
        <f>IF($B38="N/A","N/A",IF(C38&gt;0,"No",IF(C38&lt;0,"No","Yes")))</f>
        <v>Yes</v>
      </c>
      <c r="E38" s="1">
        <v>0</v>
      </c>
      <c r="F38" s="43" t="str">
        <f>IF($B38="N/A","N/A",IF(E38&gt;0,"No",IF(E38&lt;0,"No","Yes")))</f>
        <v>Yes</v>
      </c>
      <c r="G38" s="1">
        <v>11</v>
      </c>
      <c r="H38" s="43" t="str">
        <f>IF($B38="N/A","N/A",IF(G38&gt;0,"No",IF(G38&lt;0,"No","Yes")))</f>
        <v>No</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177</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v>177</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11607.938120999999</v>
      </c>
      <c r="D41" s="43" t="str">
        <f t="shared" ref="D41:D52" si="7">IF($B41="N/A","N/A",IF(C41&gt;10,"No",IF(C41&lt;-10,"No","Yes")))</f>
        <v>N/A</v>
      </c>
      <c r="E41" s="46">
        <v>11503.015862</v>
      </c>
      <c r="F41" s="43" t="str">
        <f t="shared" ref="F41:F52" si="8">IF($B41="N/A","N/A",IF(E41&gt;10,"No",IF(E41&lt;-10,"No","Yes")))</f>
        <v>N/A</v>
      </c>
      <c r="G41" s="46">
        <v>10898.197378000001</v>
      </c>
      <c r="H41" s="43" t="str">
        <f t="shared" ref="H41:H52" si="9">IF($B41="N/A","N/A",IF(G41&gt;10,"No",IF(G41&lt;-10,"No","Yes")))</f>
        <v>N/A</v>
      </c>
      <c r="I41" s="12">
        <v>-0.90400000000000003</v>
      </c>
      <c r="J41" s="12">
        <v>-5.26</v>
      </c>
      <c r="K41" s="44" t="s">
        <v>732</v>
      </c>
      <c r="L41" s="9" t="str">
        <f t="shared" ref="L41:L52" si="10">IF(J41="Div by 0", "N/A", IF(K41="N/A","N/A", IF(J41&gt;VALUE(MID(K41,1,2)), "No", IF(J41&lt;-1*VALUE(MID(K41,1,2)), "No", "Yes"))))</f>
        <v>Yes</v>
      </c>
    </row>
    <row r="42" spans="1:12" x14ac:dyDescent="0.2">
      <c r="A42" s="3" t="s">
        <v>1429</v>
      </c>
      <c r="B42" s="34" t="s">
        <v>217</v>
      </c>
      <c r="C42" s="46">
        <v>1804.0568853</v>
      </c>
      <c r="D42" s="43" t="str">
        <f t="shared" si="7"/>
        <v>N/A</v>
      </c>
      <c r="E42" s="46">
        <v>2260.9899099999998</v>
      </c>
      <c r="F42" s="43" t="str">
        <f t="shared" si="8"/>
        <v>N/A</v>
      </c>
      <c r="G42" s="46">
        <v>2056.7856271000001</v>
      </c>
      <c r="H42" s="43" t="str">
        <f t="shared" si="9"/>
        <v>N/A</v>
      </c>
      <c r="I42" s="12">
        <v>25.33</v>
      </c>
      <c r="J42" s="12">
        <v>-9.0299999999999994</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3628.7410608999999</v>
      </c>
      <c r="D44" s="43" t="str">
        <f t="shared" si="7"/>
        <v>N/A</v>
      </c>
      <c r="E44" s="46">
        <v>3791.9049501999998</v>
      </c>
      <c r="F44" s="43" t="str">
        <f t="shared" si="8"/>
        <v>N/A</v>
      </c>
      <c r="G44" s="46">
        <v>3540.2274217999998</v>
      </c>
      <c r="H44" s="43" t="str">
        <f t="shared" si="9"/>
        <v>N/A</v>
      </c>
      <c r="I44" s="12">
        <v>4.4960000000000004</v>
      </c>
      <c r="J44" s="12">
        <v>-6.64</v>
      </c>
      <c r="K44" s="44" t="s">
        <v>732</v>
      </c>
      <c r="L44" s="9" t="str">
        <f t="shared" si="10"/>
        <v>Yes</v>
      </c>
    </row>
    <row r="45" spans="1:12" x14ac:dyDescent="0.2">
      <c r="A45" s="3" t="s">
        <v>1432</v>
      </c>
      <c r="B45" s="34" t="s">
        <v>217</v>
      </c>
      <c r="C45" s="46">
        <v>20912.605605000001</v>
      </c>
      <c r="D45" s="43" t="str">
        <f t="shared" si="7"/>
        <v>N/A</v>
      </c>
      <c r="E45" s="46">
        <v>21516.478951000001</v>
      </c>
      <c r="F45" s="43" t="str">
        <f t="shared" si="8"/>
        <v>N/A</v>
      </c>
      <c r="G45" s="46">
        <v>21232.206612999998</v>
      </c>
      <c r="H45" s="43" t="str">
        <f t="shared" si="9"/>
        <v>N/A</v>
      </c>
      <c r="I45" s="12">
        <v>2.8879999999999999</v>
      </c>
      <c r="J45" s="12">
        <v>-1.32</v>
      </c>
      <c r="K45" s="44" t="s">
        <v>732</v>
      </c>
      <c r="L45" s="9" t="str">
        <f t="shared" si="10"/>
        <v>Yes</v>
      </c>
    </row>
    <row r="46" spans="1:12" x14ac:dyDescent="0.2">
      <c r="A46" s="3" t="s">
        <v>1433</v>
      </c>
      <c r="B46" s="34" t="s">
        <v>217</v>
      </c>
      <c r="C46" s="46" t="s">
        <v>1743</v>
      </c>
      <c r="D46" s="43" t="str">
        <f t="shared" si="7"/>
        <v>N/A</v>
      </c>
      <c r="E46" s="46" t="s">
        <v>1743</v>
      </c>
      <c r="F46" s="43" t="str">
        <f t="shared" si="8"/>
        <v>N/A</v>
      </c>
      <c r="G46" s="46">
        <v>0</v>
      </c>
      <c r="H46" s="43" t="str">
        <f t="shared" si="9"/>
        <v>N/A</v>
      </c>
      <c r="I46" s="12" t="s">
        <v>1743</v>
      </c>
      <c r="J46" s="12" t="s">
        <v>1743</v>
      </c>
      <c r="K46" s="44" t="s">
        <v>732</v>
      </c>
      <c r="L46" s="9" t="str">
        <f t="shared" si="10"/>
        <v>N/A</v>
      </c>
    </row>
    <row r="47" spans="1:12" x14ac:dyDescent="0.2">
      <c r="A47" s="3" t="s">
        <v>1434</v>
      </c>
      <c r="B47" s="34" t="s">
        <v>217</v>
      </c>
      <c r="C47" s="46">
        <v>11209.938270000001</v>
      </c>
      <c r="D47" s="43" t="str">
        <f t="shared" si="7"/>
        <v>N/A</v>
      </c>
      <c r="E47" s="46">
        <v>11081.002195999999</v>
      </c>
      <c r="F47" s="43" t="str">
        <f t="shared" si="8"/>
        <v>N/A</v>
      </c>
      <c r="G47" s="46">
        <v>10328.996911</v>
      </c>
      <c r="H47" s="43" t="str">
        <f t="shared" si="9"/>
        <v>N/A</v>
      </c>
      <c r="I47" s="12">
        <v>-1.1499999999999999</v>
      </c>
      <c r="J47" s="12">
        <v>-6.79</v>
      </c>
      <c r="K47" s="44" t="s">
        <v>732</v>
      </c>
      <c r="L47" s="9" t="str">
        <f t="shared" si="10"/>
        <v>Yes</v>
      </c>
    </row>
    <row r="48" spans="1:12" x14ac:dyDescent="0.2">
      <c r="A48" s="3" t="s">
        <v>1435</v>
      </c>
      <c r="B48" s="47" t="s">
        <v>217</v>
      </c>
      <c r="C48" s="14">
        <v>4442.9736475999998</v>
      </c>
      <c r="D48" s="11" t="str">
        <f t="shared" si="7"/>
        <v>N/A</v>
      </c>
      <c r="E48" s="14">
        <v>6984.9198907999998</v>
      </c>
      <c r="F48" s="11" t="str">
        <f t="shared" si="8"/>
        <v>N/A</v>
      </c>
      <c r="G48" s="14">
        <v>6378.3911613</v>
      </c>
      <c r="H48" s="11" t="str">
        <f t="shared" si="9"/>
        <v>N/A</v>
      </c>
      <c r="I48" s="56">
        <v>57.21</v>
      </c>
      <c r="J48" s="56">
        <v>-8.68</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5991.3207685999996</v>
      </c>
      <c r="D50" s="11" t="str">
        <f t="shared" si="7"/>
        <v>N/A</v>
      </c>
      <c r="E50" s="14">
        <v>6096.6271871999998</v>
      </c>
      <c r="F50" s="11" t="str">
        <f t="shared" si="8"/>
        <v>N/A</v>
      </c>
      <c r="G50" s="14">
        <v>5479.4742850000002</v>
      </c>
      <c r="H50" s="11" t="str">
        <f t="shared" si="9"/>
        <v>N/A</v>
      </c>
      <c r="I50" s="56">
        <v>1.758</v>
      </c>
      <c r="J50" s="56">
        <v>-10.1</v>
      </c>
      <c r="K50" s="47" t="s">
        <v>732</v>
      </c>
      <c r="L50" s="9" t="str">
        <f t="shared" si="10"/>
        <v>Yes</v>
      </c>
    </row>
    <row r="51" spans="1:12" x14ac:dyDescent="0.2">
      <c r="A51" s="3" t="s">
        <v>1438</v>
      </c>
      <c r="B51" s="47" t="s">
        <v>217</v>
      </c>
      <c r="C51" s="14">
        <v>30369.397670999999</v>
      </c>
      <c r="D51" s="11" t="str">
        <f t="shared" si="7"/>
        <v>N/A</v>
      </c>
      <c r="E51" s="14">
        <v>31733.663008</v>
      </c>
      <c r="F51" s="11" t="str">
        <f t="shared" si="8"/>
        <v>N/A</v>
      </c>
      <c r="G51" s="14">
        <v>33689.137609999998</v>
      </c>
      <c r="H51" s="11" t="str">
        <f t="shared" si="9"/>
        <v>N/A</v>
      </c>
      <c r="I51" s="56">
        <v>4.492</v>
      </c>
      <c r="J51" s="56">
        <v>6.1619999999999999</v>
      </c>
      <c r="K51" s="47" t="s">
        <v>732</v>
      </c>
      <c r="L51" s="9" t="str">
        <f t="shared" si="10"/>
        <v>Yes</v>
      </c>
    </row>
    <row r="52" spans="1:12" x14ac:dyDescent="0.2">
      <c r="A52" s="3" t="s">
        <v>1439</v>
      </c>
      <c r="B52" s="47" t="s">
        <v>217</v>
      </c>
      <c r="C52" s="14">
        <v>585</v>
      </c>
      <c r="D52" s="11" t="str">
        <f t="shared" si="7"/>
        <v>N/A</v>
      </c>
      <c r="E52" s="14">
        <v>14315.5</v>
      </c>
      <c r="F52" s="11" t="str">
        <f t="shared" si="8"/>
        <v>N/A</v>
      </c>
      <c r="G52" s="14">
        <v>8523.875</v>
      </c>
      <c r="H52" s="11" t="str">
        <f t="shared" si="9"/>
        <v>N/A</v>
      </c>
      <c r="I52" s="56">
        <v>2347</v>
      </c>
      <c r="J52" s="56">
        <v>-40.5</v>
      </c>
      <c r="K52" s="47" t="s">
        <v>732</v>
      </c>
      <c r="L52" s="9" t="str">
        <f t="shared" si="10"/>
        <v>No</v>
      </c>
    </row>
    <row r="53" spans="1:12" x14ac:dyDescent="0.2">
      <c r="A53" s="45" t="s">
        <v>1613</v>
      </c>
      <c r="B53" s="34" t="s">
        <v>217</v>
      </c>
      <c r="C53" s="46">
        <v>50443094</v>
      </c>
      <c r="D53" s="43" t="str">
        <f t="shared" ref="D53:D122" si="11">IF($B53="N/A","N/A",IF(C53&gt;10,"No",IF(C53&lt;-10,"No","Yes")))</f>
        <v>N/A</v>
      </c>
      <c r="E53" s="46">
        <v>53657299</v>
      </c>
      <c r="F53" s="43" t="str">
        <f t="shared" ref="F53:F122" si="12">IF($B53="N/A","N/A",IF(E53&gt;10,"No",IF(E53&lt;-10,"No","Yes")))</f>
        <v>N/A</v>
      </c>
      <c r="G53" s="46">
        <v>43170350</v>
      </c>
      <c r="H53" s="43" t="str">
        <f t="shared" ref="H53:H122" si="13">IF($B53="N/A","N/A",IF(G53&gt;10,"No",IF(G53&lt;-10,"No","Yes")))</f>
        <v>N/A</v>
      </c>
      <c r="I53" s="12">
        <v>6.3719999999999999</v>
      </c>
      <c r="J53" s="12">
        <v>-19.5</v>
      </c>
      <c r="K53" s="44" t="s">
        <v>732</v>
      </c>
      <c r="L53" s="9" t="str">
        <f t="shared" ref="L53:L113" si="14">IF(J53="Div by 0", "N/A", IF(K53="N/A","N/A", IF(J53&gt;VALUE(MID(K53,1,2)), "No", IF(J53&lt;-1*VALUE(MID(K53,1,2)), "No", "Yes"))))</f>
        <v>Yes</v>
      </c>
    </row>
    <row r="54" spans="1:12" x14ac:dyDescent="0.2">
      <c r="A54" s="45" t="s">
        <v>598</v>
      </c>
      <c r="B54" s="34" t="s">
        <v>217</v>
      </c>
      <c r="C54" s="35">
        <v>24609</v>
      </c>
      <c r="D54" s="43" t="str">
        <f t="shared" si="11"/>
        <v>N/A</v>
      </c>
      <c r="E54" s="35">
        <v>24483</v>
      </c>
      <c r="F54" s="43" t="str">
        <f t="shared" si="12"/>
        <v>N/A</v>
      </c>
      <c r="G54" s="35">
        <v>24656</v>
      </c>
      <c r="H54" s="43" t="str">
        <f t="shared" si="13"/>
        <v>N/A</v>
      </c>
      <c r="I54" s="12">
        <v>-0.51200000000000001</v>
      </c>
      <c r="J54" s="12">
        <v>0.70660000000000001</v>
      </c>
      <c r="K54" s="44" t="s">
        <v>732</v>
      </c>
      <c r="L54" s="9" t="str">
        <f t="shared" si="14"/>
        <v>Yes</v>
      </c>
    </row>
    <row r="55" spans="1:12" x14ac:dyDescent="0.2">
      <c r="A55" s="45" t="s">
        <v>1440</v>
      </c>
      <c r="B55" s="34" t="s">
        <v>217</v>
      </c>
      <c r="C55" s="46">
        <v>2049.7823560000002</v>
      </c>
      <c r="D55" s="43" t="str">
        <f t="shared" si="11"/>
        <v>N/A</v>
      </c>
      <c r="E55" s="46">
        <v>2191.6145489</v>
      </c>
      <c r="F55" s="43" t="str">
        <f t="shared" si="12"/>
        <v>N/A</v>
      </c>
      <c r="G55" s="46">
        <v>1750.9064731000001</v>
      </c>
      <c r="H55" s="43" t="str">
        <f t="shared" si="13"/>
        <v>N/A</v>
      </c>
      <c r="I55" s="12">
        <v>6.9189999999999996</v>
      </c>
      <c r="J55" s="12">
        <v>-20.100000000000001</v>
      </c>
      <c r="K55" s="44" t="s">
        <v>732</v>
      </c>
      <c r="L55" s="9" t="str">
        <f t="shared" si="14"/>
        <v>Yes</v>
      </c>
    </row>
    <row r="56" spans="1:12" x14ac:dyDescent="0.2">
      <c r="A56" s="45" t="s">
        <v>1441</v>
      </c>
      <c r="B56" s="34" t="s">
        <v>217</v>
      </c>
      <c r="C56" s="35">
        <v>0.61335283839999999</v>
      </c>
      <c r="D56" s="43" t="str">
        <f t="shared" si="11"/>
        <v>N/A</v>
      </c>
      <c r="E56" s="35">
        <v>0.56859861950000001</v>
      </c>
      <c r="F56" s="43" t="str">
        <f t="shared" si="12"/>
        <v>N/A</v>
      </c>
      <c r="G56" s="35">
        <v>0.64300778719999996</v>
      </c>
      <c r="H56" s="43" t="str">
        <f t="shared" si="13"/>
        <v>N/A</v>
      </c>
      <c r="I56" s="12">
        <v>-7.3</v>
      </c>
      <c r="J56" s="12">
        <v>13.09</v>
      </c>
      <c r="K56" s="44" t="s">
        <v>732</v>
      </c>
      <c r="L56" s="9" t="str">
        <f t="shared" si="14"/>
        <v>Yes</v>
      </c>
    </row>
    <row r="57" spans="1:12" ht="25.5" x14ac:dyDescent="0.2">
      <c r="A57" s="45" t="s">
        <v>599</v>
      </c>
      <c r="B57" s="34" t="s">
        <v>217</v>
      </c>
      <c r="C57" s="46">
        <v>391260</v>
      </c>
      <c r="D57" s="43" t="str">
        <f t="shared" si="11"/>
        <v>N/A</v>
      </c>
      <c r="E57" s="46">
        <v>355433</v>
      </c>
      <c r="F57" s="43" t="str">
        <f t="shared" si="12"/>
        <v>N/A</v>
      </c>
      <c r="G57" s="46">
        <v>395742</v>
      </c>
      <c r="H57" s="43" t="str">
        <f t="shared" si="13"/>
        <v>N/A</v>
      </c>
      <c r="I57" s="12">
        <v>-9.16</v>
      </c>
      <c r="J57" s="12">
        <v>11.34</v>
      </c>
      <c r="K57" s="44" t="s">
        <v>732</v>
      </c>
      <c r="L57" s="9" t="str">
        <f t="shared" si="14"/>
        <v>Yes</v>
      </c>
    </row>
    <row r="58" spans="1:12" x14ac:dyDescent="0.2">
      <c r="A58" s="45" t="s">
        <v>600</v>
      </c>
      <c r="B58" s="34" t="s">
        <v>217</v>
      </c>
      <c r="C58" s="35">
        <v>130</v>
      </c>
      <c r="D58" s="43" t="str">
        <f t="shared" si="11"/>
        <v>N/A</v>
      </c>
      <c r="E58" s="35">
        <v>162</v>
      </c>
      <c r="F58" s="43" t="str">
        <f t="shared" si="12"/>
        <v>N/A</v>
      </c>
      <c r="G58" s="35">
        <v>172</v>
      </c>
      <c r="H58" s="43" t="str">
        <f t="shared" si="13"/>
        <v>N/A</v>
      </c>
      <c r="I58" s="12">
        <v>24.62</v>
      </c>
      <c r="J58" s="12">
        <v>6.173</v>
      </c>
      <c r="K58" s="44" t="s">
        <v>732</v>
      </c>
      <c r="L58" s="9" t="str">
        <f t="shared" si="14"/>
        <v>Yes</v>
      </c>
    </row>
    <row r="59" spans="1:12" x14ac:dyDescent="0.2">
      <c r="A59" s="45" t="s">
        <v>1442</v>
      </c>
      <c r="B59" s="34" t="s">
        <v>217</v>
      </c>
      <c r="C59" s="46">
        <v>3009.6923077000001</v>
      </c>
      <c r="D59" s="43" t="str">
        <f t="shared" si="11"/>
        <v>N/A</v>
      </c>
      <c r="E59" s="46">
        <v>2194.0308642</v>
      </c>
      <c r="F59" s="43" t="str">
        <f t="shared" si="12"/>
        <v>N/A</v>
      </c>
      <c r="G59" s="46">
        <v>2300.8255813999999</v>
      </c>
      <c r="H59" s="43" t="str">
        <f t="shared" si="13"/>
        <v>N/A</v>
      </c>
      <c r="I59" s="12">
        <v>-27.1</v>
      </c>
      <c r="J59" s="12">
        <v>4.8680000000000003</v>
      </c>
      <c r="K59" s="44" t="s">
        <v>732</v>
      </c>
      <c r="L59" s="9" t="str">
        <f t="shared" si="14"/>
        <v>Yes</v>
      </c>
    </row>
    <row r="60" spans="1:12" ht="25.5" x14ac:dyDescent="0.2">
      <c r="A60" s="45" t="s">
        <v>601</v>
      </c>
      <c r="B60" s="34" t="s">
        <v>217</v>
      </c>
      <c r="C60" s="46">
        <v>289178</v>
      </c>
      <c r="D60" s="43" t="str">
        <f t="shared" si="11"/>
        <v>N/A</v>
      </c>
      <c r="E60" s="46">
        <v>86204</v>
      </c>
      <c r="F60" s="43" t="str">
        <f t="shared" si="12"/>
        <v>N/A</v>
      </c>
      <c r="G60" s="46">
        <v>131310</v>
      </c>
      <c r="H60" s="43" t="str">
        <f t="shared" si="13"/>
        <v>N/A</v>
      </c>
      <c r="I60" s="12">
        <v>-70.2</v>
      </c>
      <c r="J60" s="12">
        <v>52.32</v>
      </c>
      <c r="K60" s="44" t="s">
        <v>732</v>
      </c>
      <c r="L60" s="9" t="str">
        <f t="shared" si="14"/>
        <v>No</v>
      </c>
    </row>
    <row r="61" spans="1:12" x14ac:dyDescent="0.2">
      <c r="A61" s="4" t="s">
        <v>602</v>
      </c>
      <c r="B61" s="47" t="s">
        <v>217</v>
      </c>
      <c r="C61" s="1">
        <v>16</v>
      </c>
      <c r="D61" s="11" t="str">
        <f t="shared" si="11"/>
        <v>N/A</v>
      </c>
      <c r="E61" s="1">
        <v>14</v>
      </c>
      <c r="F61" s="11" t="str">
        <f t="shared" si="12"/>
        <v>N/A</v>
      </c>
      <c r="G61" s="1">
        <v>21</v>
      </c>
      <c r="H61" s="11" t="str">
        <f t="shared" si="13"/>
        <v>N/A</v>
      </c>
      <c r="I61" s="56">
        <v>-12.5</v>
      </c>
      <c r="J61" s="56">
        <v>50</v>
      </c>
      <c r="K61" s="47" t="s">
        <v>732</v>
      </c>
      <c r="L61" s="9" t="str">
        <f t="shared" si="14"/>
        <v>No</v>
      </c>
    </row>
    <row r="62" spans="1:12" ht="25.5" x14ac:dyDescent="0.2">
      <c r="A62" s="4" t="s">
        <v>1443</v>
      </c>
      <c r="B62" s="47" t="s">
        <v>217</v>
      </c>
      <c r="C62" s="14">
        <v>18073.625</v>
      </c>
      <c r="D62" s="11" t="str">
        <f t="shared" si="11"/>
        <v>N/A</v>
      </c>
      <c r="E62" s="14">
        <v>6157.4285713999998</v>
      </c>
      <c r="F62" s="11" t="str">
        <f t="shared" si="12"/>
        <v>N/A</v>
      </c>
      <c r="G62" s="14">
        <v>6252.8571429000003</v>
      </c>
      <c r="H62" s="11" t="str">
        <f t="shared" si="13"/>
        <v>N/A</v>
      </c>
      <c r="I62" s="56">
        <v>-65.900000000000006</v>
      </c>
      <c r="J62" s="56">
        <v>1.55</v>
      </c>
      <c r="K62" s="47" t="s">
        <v>732</v>
      </c>
      <c r="L62" s="9" t="str">
        <f t="shared" si="14"/>
        <v>Yes</v>
      </c>
    </row>
    <row r="63" spans="1:12" x14ac:dyDescent="0.2">
      <c r="A63" s="4" t="s">
        <v>603</v>
      </c>
      <c r="B63" s="47" t="s">
        <v>217</v>
      </c>
      <c r="C63" s="14">
        <v>81724918</v>
      </c>
      <c r="D63" s="11" t="str">
        <f t="shared" si="11"/>
        <v>N/A</v>
      </c>
      <c r="E63" s="14">
        <v>80881737</v>
      </c>
      <c r="F63" s="11" t="str">
        <f t="shared" si="12"/>
        <v>N/A</v>
      </c>
      <c r="G63" s="14">
        <v>77975395</v>
      </c>
      <c r="H63" s="11" t="str">
        <f t="shared" si="13"/>
        <v>N/A</v>
      </c>
      <c r="I63" s="56">
        <v>-1.03</v>
      </c>
      <c r="J63" s="56">
        <v>-3.59</v>
      </c>
      <c r="K63" s="47" t="s">
        <v>732</v>
      </c>
      <c r="L63" s="9" t="str">
        <f t="shared" si="14"/>
        <v>Yes</v>
      </c>
    </row>
    <row r="64" spans="1:12" x14ac:dyDescent="0.2">
      <c r="A64" s="4" t="s">
        <v>604</v>
      </c>
      <c r="B64" s="47" t="s">
        <v>217</v>
      </c>
      <c r="C64" s="1">
        <v>1245</v>
      </c>
      <c r="D64" s="11" t="str">
        <f t="shared" si="11"/>
        <v>N/A</v>
      </c>
      <c r="E64" s="1">
        <v>1243</v>
      </c>
      <c r="F64" s="11" t="str">
        <f t="shared" si="12"/>
        <v>N/A</v>
      </c>
      <c r="G64" s="1">
        <v>1219</v>
      </c>
      <c r="H64" s="11" t="str">
        <f t="shared" si="13"/>
        <v>N/A</v>
      </c>
      <c r="I64" s="56">
        <v>-0.161</v>
      </c>
      <c r="J64" s="56">
        <v>-1.93</v>
      </c>
      <c r="K64" s="47" t="s">
        <v>732</v>
      </c>
      <c r="L64" s="9" t="str">
        <f t="shared" si="14"/>
        <v>Yes</v>
      </c>
    </row>
    <row r="65" spans="1:12" x14ac:dyDescent="0.2">
      <c r="A65" s="4" t="s">
        <v>1444</v>
      </c>
      <c r="B65" s="47" t="s">
        <v>217</v>
      </c>
      <c r="C65" s="14">
        <v>65642.504417999997</v>
      </c>
      <c r="D65" s="11" t="str">
        <f t="shared" si="11"/>
        <v>N/A</v>
      </c>
      <c r="E65" s="14">
        <v>65069.78037</v>
      </c>
      <c r="F65" s="11" t="str">
        <f t="shared" si="12"/>
        <v>N/A</v>
      </c>
      <c r="G65" s="14">
        <v>63966.689910000001</v>
      </c>
      <c r="H65" s="11" t="str">
        <f t="shared" si="13"/>
        <v>N/A</v>
      </c>
      <c r="I65" s="56">
        <v>-0.872</v>
      </c>
      <c r="J65" s="56">
        <v>-1.7</v>
      </c>
      <c r="K65" s="47" t="s">
        <v>732</v>
      </c>
      <c r="L65" s="9" t="str">
        <f t="shared" si="14"/>
        <v>Yes</v>
      </c>
    </row>
    <row r="66" spans="1:12" x14ac:dyDescent="0.2">
      <c r="A66" s="4" t="s">
        <v>605</v>
      </c>
      <c r="B66" s="47" t="s">
        <v>217</v>
      </c>
      <c r="C66" s="14">
        <v>459098955</v>
      </c>
      <c r="D66" s="11" t="str">
        <f t="shared" si="11"/>
        <v>N/A</v>
      </c>
      <c r="E66" s="14">
        <v>447014490</v>
      </c>
      <c r="F66" s="11" t="str">
        <f t="shared" si="12"/>
        <v>N/A</v>
      </c>
      <c r="G66" s="14">
        <v>435543772</v>
      </c>
      <c r="H66" s="11" t="str">
        <f t="shared" si="13"/>
        <v>N/A</v>
      </c>
      <c r="I66" s="56">
        <v>-2.63</v>
      </c>
      <c r="J66" s="56">
        <v>-2.57</v>
      </c>
      <c r="K66" s="47" t="s">
        <v>732</v>
      </c>
      <c r="L66" s="9" t="str">
        <f t="shared" si="14"/>
        <v>Yes</v>
      </c>
    </row>
    <row r="67" spans="1:12" x14ac:dyDescent="0.2">
      <c r="A67" s="4" t="s">
        <v>606</v>
      </c>
      <c r="B67" s="47" t="s">
        <v>217</v>
      </c>
      <c r="C67" s="1">
        <v>18510</v>
      </c>
      <c r="D67" s="11" t="str">
        <f t="shared" si="11"/>
        <v>N/A</v>
      </c>
      <c r="E67" s="1">
        <v>17362</v>
      </c>
      <c r="F67" s="11" t="str">
        <f t="shared" si="12"/>
        <v>N/A</v>
      </c>
      <c r="G67" s="1">
        <v>17377</v>
      </c>
      <c r="H67" s="11" t="str">
        <f t="shared" si="13"/>
        <v>N/A</v>
      </c>
      <c r="I67" s="56">
        <v>-6.2</v>
      </c>
      <c r="J67" s="56">
        <v>8.6400000000000005E-2</v>
      </c>
      <c r="K67" s="47" t="s">
        <v>732</v>
      </c>
      <c r="L67" s="9" t="str">
        <f t="shared" si="14"/>
        <v>Yes</v>
      </c>
    </row>
    <row r="68" spans="1:12" x14ac:dyDescent="0.2">
      <c r="A68" s="4" t="s">
        <v>1445</v>
      </c>
      <c r="B68" s="47" t="s">
        <v>217</v>
      </c>
      <c r="C68" s="14">
        <v>24802.752836</v>
      </c>
      <c r="D68" s="11" t="str">
        <f t="shared" si="11"/>
        <v>N/A</v>
      </c>
      <c r="E68" s="14">
        <v>25746.716391999998</v>
      </c>
      <c r="F68" s="11" t="str">
        <f t="shared" si="12"/>
        <v>N/A</v>
      </c>
      <c r="G68" s="14">
        <v>25064.382344000001</v>
      </c>
      <c r="H68" s="11" t="str">
        <f t="shared" si="13"/>
        <v>N/A</v>
      </c>
      <c r="I68" s="56">
        <v>3.806</v>
      </c>
      <c r="J68" s="56">
        <v>-2.65</v>
      </c>
      <c r="K68" s="47" t="s">
        <v>732</v>
      </c>
      <c r="L68" s="9" t="str">
        <f t="shared" si="14"/>
        <v>Yes</v>
      </c>
    </row>
    <row r="69" spans="1:12" ht="25.5" x14ac:dyDescent="0.2">
      <c r="A69" s="4" t="s">
        <v>607</v>
      </c>
      <c r="B69" s="47" t="s">
        <v>217</v>
      </c>
      <c r="C69" s="14">
        <v>38932831</v>
      </c>
      <c r="D69" s="11" t="str">
        <f t="shared" si="11"/>
        <v>N/A</v>
      </c>
      <c r="E69" s="14">
        <v>41826118</v>
      </c>
      <c r="F69" s="11" t="str">
        <f t="shared" si="12"/>
        <v>N/A</v>
      </c>
      <c r="G69" s="14">
        <v>44818066</v>
      </c>
      <c r="H69" s="11" t="str">
        <f t="shared" si="13"/>
        <v>N/A</v>
      </c>
      <c r="I69" s="56">
        <v>7.431</v>
      </c>
      <c r="J69" s="56">
        <v>7.1529999999999996</v>
      </c>
      <c r="K69" s="47" t="s">
        <v>732</v>
      </c>
      <c r="L69" s="9" t="str">
        <f t="shared" si="14"/>
        <v>Yes</v>
      </c>
    </row>
    <row r="70" spans="1:12" x14ac:dyDescent="0.2">
      <c r="A70" s="4" t="s">
        <v>608</v>
      </c>
      <c r="B70" s="47" t="s">
        <v>217</v>
      </c>
      <c r="C70" s="1">
        <v>80267</v>
      </c>
      <c r="D70" s="11" t="str">
        <f t="shared" si="11"/>
        <v>N/A</v>
      </c>
      <c r="E70" s="1">
        <v>80659</v>
      </c>
      <c r="F70" s="11" t="str">
        <f t="shared" si="12"/>
        <v>N/A</v>
      </c>
      <c r="G70" s="1">
        <v>82233</v>
      </c>
      <c r="H70" s="11" t="str">
        <f t="shared" si="13"/>
        <v>N/A</v>
      </c>
      <c r="I70" s="56">
        <v>0.4884</v>
      </c>
      <c r="J70" s="56">
        <v>1.9510000000000001</v>
      </c>
      <c r="K70" s="47" t="s">
        <v>732</v>
      </c>
      <c r="L70" s="9" t="str">
        <f t="shared" si="14"/>
        <v>Yes</v>
      </c>
    </row>
    <row r="71" spans="1:12" x14ac:dyDescent="0.2">
      <c r="A71" s="4" t="s">
        <v>1446</v>
      </c>
      <c r="B71" s="47" t="s">
        <v>217</v>
      </c>
      <c r="C71" s="14">
        <v>485.04156129</v>
      </c>
      <c r="D71" s="11" t="str">
        <f t="shared" si="11"/>
        <v>N/A</v>
      </c>
      <c r="E71" s="14">
        <v>518.55487917999994</v>
      </c>
      <c r="F71" s="11" t="str">
        <f t="shared" si="12"/>
        <v>N/A</v>
      </c>
      <c r="G71" s="14">
        <v>545.01314557000001</v>
      </c>
      <c r="H71" s="11" t="str">
        <f t="shared" si="13"/>
        <v>N/A</v>
      </c>
      <c r="I71" s="56">
        <v>6.9089999999999998</v>
      </c>
      <c r="J71" s="56">
        <v>5.1020000000000003</v>
      </c>
      <c r="K71" s="47" t="s">
        <v>732</v>
      </c>
      <c r="L71" s="9" t="str">
        <f t="shared" si="14"/>
        <v>Yes</v>
      </c>
    </row>
    <row r="72" spans="1:12" x14ac:dyDescent="0.2">
      <c r="A72" s="4" t="s">
        <v>609</v>
      </c>
      <c r="B72" s="47" t="s">
        <v>217</v>
      </c>
      <c r="C72" s="14">
        <v>4267616</v>
      </c>
      <c r="D72" s="11" t="str">
        <f t="shared" si="11"/>
        <v>N/A</v>
      </c>
      <c r="E72" s="14">
        <v>4747536</v>
      </c>
      <c r="F72" s="11" t="str">
        <f t="shared" si="12"/>
        <v>N/A</v>
      </c>
      <c r="G72" s="14">
        <v>4838195</v>
      </c>
      <c r="H72" s="11" t="str">
        <f t="shared" si="13"/>
        <v>N/A</v>
      </c>
      <c r="I72" s="56">
        <v>11.25</v>
      </c>
      <c r="J72" s="56">
        <v>1.91</v>
      </c>
      <c r="K72" s="47" t="s">
        <v>732</v>
      </c>
      <c r="L72" s="9" t="str">
        <f t="shared" si="14"/>
        <v>Yes</v>
      </c>
    </row>
    <row r="73" spans="1:12" x14ac:dyDescent="0.2">
      <c r="A73" s="4" t="s">
        <v>610</v>
      </c>
      <c r="B73" s="47" t="s">
        <v>217</v>
      </c>
      <c r="C73" s="1">
        <v>7377</v>
      </c>
      <c r="D73" s="11" t="str">
        <f t="shared" si="11"/>
        <v>N/A</v>
      </c>
      <c r="E73" s="1">
        <v>8235</v>
      </c>
      <c r="F73" s="11" t="str">
        <f t="shared" si="12"/>
        <v>N/A</v>
      </c>
      <c r="G73" s="1">
        <v>8554</v>
      </c>
      <c r="H73" s="11" t="str">
        <f t="shared" si="13"/>
        <v>N/A</v>
      </c>
      <c r="I73" s="56">
        <v>11.63</v>
      </c>
      <c r="J73" s="56">
        <v>3.8740000000000001</v>
      </c>
      <c r="K73" s="47" t="s">
        <v>732</v>
      </c>
      <c r="L73" s="9" t="str">
        <f t="shared" si="14"/>
        <v>Yes</v>
      </c>
    </row>
    <row r="74" spans="1:12" x14ac:dyDescent="0.2">
      <c r="A74" s="4" t="s">
        <v>1447</v>
      </c>
      <c r="B74" s="47" t="s">
        <v>217</v>
      </c>
      <c r="C74" s="14">
        <v>578.50291446000006</v>
      </c>
      <c r="D74" s="11" t="str">
        <f t="shared" si="11"/>
        <v>N/A</v>
      </c>
      <c r="E74" s="14">
        <v>576.50710383000001</v>
      </c>
      <c r="F74" s="11" t="str">
        <f t="shared" si="12"/>
        <v>N/A</v>
      </c>
      <c r="G74" s="14">
        <v>565.60614916999998</v>
      </c>
      <c r="H74" s="11" t="str">
        <f t="shared" si="13"/>
        <v>N/A</v>
      </c>
      <c r="I74" s="56">
        <v>-0.34499999999999997</v>
      </c>
      <c r="J74" s="56">
        <v>-1.89</v>
      </c>
      <c r="K74" s="47" t="s">
        <v>732</v>
      </c>
      <c r="L74" s="9" t="str">
        <f t="shared" si="14"/>
        <v>Yes</v>
      </c>
    </row>
    <row r="75" spans="1:12" ht="25.5" x14ac:dyDescent="0.2">
      <c r="A75" s="4" t="s">
        <v>611</v>
      </c>
      <c r="B75" s="47" t="s">
        <v>217</v>
      </c>
      <c r="C75" s="14">
        <v>699765</v>
      </c>
      <c r="D75" s="11" t="str">
        <f t="shared" si="11"/>
        <v>N/A</v>
      </c>
      <c r="E75" s="14">
        <v>1226932</v>
      </c>
      <c r="F75" s="11" t="str">
        <f t="shared" si="12"/>
        <v>N/A</v>
      </c>
      <c r="G75" s="14">
        <v>1806717</v>
      </c>
      <c r="H75" s="11" t="str">
        <f t="shared" si="13"/>
        <v>N/A</v>
      </c>
      <c r="I75" s="56">
        <v>75.33</v>
      </c>
      <c r="J75" s="56">
        <v>47.25</v>
      </c>
      <c r="K75" s="47" t="s">
        <v>732</v>
      </c>
      <c r="L75" s="9" t="str">
        <f t="shared" si="14"/>
        <v>No</v>
      </c>
    </row>
    <row r="76" spans="1:12" x14ac:dyDescent="0.2">
      <c r="A76" s="45" t="s">
        <v>612</v>
      </c>
      <c r="B76" s="34" t="s">
        <v>217</v>
      </c>
      <c r="C76" s="35">
        <v>8989</v>
      </c>
      <c r="D76" s="43" t="str">
        <f t="shared" si="11"/>
        <v>N/A</v>
      </c>
      <c r="E76" s="35">
        <v>15187</v>
      </c>
      <c r="F76" s="43" t="str">
        <f t="shared" si="12"/>
        <v>N/A</v>
      </c>
      <c r="G76" s="35">
        <v>17276</v>
      </c>
      <c r="H76" s="43" t="str">
        <f t="shared" si="13"/>
        <v>N/A</v>
      </c>
      <c r="I76" s="12">
        <v>68.95</v>
      </c>
      <c r="J76" s="12">
        <v>13.76</v>
      </c>
      <c r="K76" s="44" t="s">
        <v>732</v>
      </c>
      <c r="L76" s="9" t="str">
        <f t="shared" si="14"/>
        <v>Yes</v>
      </c>
    </row>
    <row r="77" spans="1:12" ht="25.5" x14ac:dyDescent="0.2">
      <c r="A77" s="45" t="s">
        <v>1448</v>
      </c>
      <c r="B77" s="34" t="s">
        <v>217</v>
      </c>
      <c r="C77" s="46">
        <v>77.846812771000003</v>
      </c>
      <c r="D77" s="43" t="str">
        <f t="shared" si="11"/>
        <v>N/A</v>
      </c>
      <c r="E77" s="46">
        <v>80.788305788000002</v>
      </c>
      <c r="F77" s="43" t="str">
        <f t="shared" si="12"/>
        <v>N/A</v>
      </c>
      <c r="G77" s="46">
        <v>104.57959018</v>
      </c>
      <c r="H77" s="43" t="str">
        <f t="shared" si="13"/>
        <v>N/A</v>
      </c>
      <c r="I77" s="12">
        <v>3.7789999999999999</v>
      </c>
      <c r="J77" s="12">
        <v>29.45</v>
      </c>
      <c r="K77" s="44" t="s">
        <v>732</v>
      </c>
      <c r="L77" s="9" t="str">
        <f t="shared" si="14"/>
        <v>Yes</v>
      </c>
    </row>
    <row r="78" spans="1:12" ht="25.5" x14ac:dyDescent="0.2">
      <c r="A78" s="45" t="s">
        <v>613</v>
      </c>
      <c r="B78" s="34" t="s">
        <v>217</v>
      </c>
      <c r="C78" s="46">
        <v>14431528</v>
      </c>
      <c r="D78" s="43" t="str">
        <f t="shared" si="11"/>
        <v>N/A</v>
      </c>
      <c r="E78" s="46">
        <v>17819947</v>
      </c>
      <c r="F78" s="43" t="str">
        <f t="shared" si="12"/>
        <v>N/A</v>
      </c>
      <c r="G78" s="46">
        <v>8449723</v>
      </c>
      <c r="H78" s="43" t="str">
        <f t="shared" si="13"/>
        <v>N/A</v>
      </c>
      <c r="I78" s="12">
        <v>23.48</v>
      </c>
      <c r="J78" s="12">
        <v>-52.6</v>
      </c>
      <c r="K78" s="44" t="s">
        <v>732</v>
      </c>
      <c r="L78" s="9" t="str">
        <f t="shared" si="14"/>
        <v>No</v>
      </c>
    </row>
    <row r="79" spans="1:12" x14ac:dyDescent="0.2">
      <c r="A79" s="45" t="s">
        <v>614</v>
      </c>
      <c r="B79" s="34" t="s">
        <v>217</v>
      </c>
      <c r="C79" s="35">
        <v>38972</v>
      </c>
      <c r="D79" s="43" t="str">
        <f t="shared" si="11"/>
        <v>N/A</v>
      </c>
      <c r="E79" s="35">
        <v>41299</v>
      </c>
      <c r="F79" s="43" t="str">
        <f t="shared" si="12"/>
        <v>N/A</v>
      </c>
      <c r="G79" s="35">
        <v>43128</v>
      </c>
      <c r="H79" s="43" t="str">
        <f t="shared" si="13"/>
        <v>N/A</v>
      </c>
      <c r="I79" s="12">
        <v>5.9710000000000001</v>
      </c>
      <c r="J79" s="12">
        <v>4.4290000000000003</v>
      </c>
      <c r="K79" s="44" t="s">
        <v>732</v>
      </c>
      <c r="L79" s="9" t="str">
        <f t="shared" si="14"/>
        <v>Yes</v>
      </c>
    </row>
    <row r="80" spans="1:12" x14ac:dyDescent="0.2">
      <c r="A80" s="45" t="s">
        <v>1449</v>
      </c>
      <c r="B80" s="34" t="s">
        <v>217</v>
      </c>
      <c r="C80" s="46">
        <v>370.30503951999998</v>
      </c>
      <c r="D80" s="43" t="str">
        <f t="shared" si="11"/>
        <v>N/A</v>
      </c>
      <c r="E80" s="46">
        <v>431.48616189000001</v>
      </c>
      <c r="F80" s="43" t="str">
        <f t="shared" si="12"/>
        <v>N/A</v>
      </c>
      <c r="G80" s="46">
        <v>195.92197644000001</v>
      </c>
      <c r="H80" s="43" t="str">
        <f t="shared" si="13"/>
        <v>N/A</v>
      </c>
      <c r="I80" s="12">
        <v>16.52</v>
      </c>
      <c r="J80" s="12">
        <v>-54.6</v>
      </c>
      <c r="K80" s="44" t="s">
        <v>732</v>
      </c>
      <c r="L80" s="9" t="str">
        <f t="shared" si="14"/>
        <v>No</v>
      </c>
    </row>
    <row r="81" spans="1:12" x14ac:dyDescent="0.2">
      <c r="A81" s="45" t="s">
        <v>615</v>
      </c>
      <c r="B81" s="34" t="s">
        <v>217</v>
      </c>
      <c r="C81" s="46">
        <v>10523536</v>
      </c>
      <c r="D81" s="43" t="str">
        <f t="shared" si="11"/>
        <v>N/A</v>
      </c>
      <c r="E81" s="46">
        <v>8208764</v>
      </c>
      <c r="F81" s="43" t="str">
        <f t="shared" si="12"/>
        <v>N/A</v>
      </c>
      <c r="G81" s="46">
        <v>6167135</v>
      </c>
      <c r="H81" s="43" t="str">
        <f t="shared" si="13"/>
        <v>N/A</v>
      </c>
      <c r="I81" s="12">
        <v>-22</v>
      </c>
      <c r="J81" s="12">
        <v>-24.9</v>
      </c>
      <c r="K81" s="44" t="s">
        <v>732</v>
      </c>
      <c r="L81" s="9" t="str">
        <f t="shared" si="14"/>
        <v>Yes</v>
      </c>
    </row>
    <row r="82" spans="1:12" x14ac:dyDescent="0.2">
      <c r="A82" s="45" t="s">
        <v>616</v>
      </c>
      <c r="B82" s="34" t="s">
        <v>217</v>
      </c>
      <c r="C82" s="35">
        <v>19513</v>
      </c>
      <c r="D82" s="43" t="str">
        <f t="shared" si="11"/>
        <v>N/A</v>
      </c>
      <c r="E82" s="35">
        <v>19829</v>
      </c>
      <c r="F82" s="43" t="str">
        <f t="shared" si="12"/>
        <v>N/A</v>
      </c>
      <c r="G82" s="35">
        <v>21154</v>
      </c>
      <c r="H82" s="43" t="str">
        <f t="shared" si="13"/>
        <v>N/A</v>
      </c>
      <c r="I82" s="12">
        <v>1.619</v>
      </c>
      <c r="J82" s="12">
        <v>6.6820000000000004</v>
      </c>
      <c r="K82" s="44" t="s">
        <v>732</v>
      </c>
      <c r="L82" s="9" t="str">
        <f t="shared" si="14"/>
        <v>Yes</v>
      </c>
    </row>
    <row r="83" spans="1:12" x14ac:dyDescent="0.2">
      <c r="A83" s="45" t="s">
        <v>1450</v>
      </c>
      <c r="B83" s="34" t="s">
        <v>217</v>
      </c>
      <c r="C83" s="46">
        <v>539.30897349999998</v>
      </c>
      <c r="D83" s="43" t="str">
        <f t="shared" si="11"/>
        <v>N/A</v>
      </c>
      <c r="E83" s="46">
        <v>413.97770942</v>
      </c>
      <c r="F83" s="43" t="str">
        <f t="shared" si="12"/>
        <v>N/A</v>
      </c>
      <c r="G83" s="46">
        <v>291.53517065</v>
      </c>
      <c r="H83" s="43" t="str">
        <f t="shared" si="13"/>
        <v>N/A</v>
      </c>
      <c r="I83" s="12">
        <v>-23.2</v>
      </c>
      <c r="J83" s="12">
        <v>-29.6</v>
      </c>
      <c r="K83" s="44" t="s">
        <v>732</v>
      </c>
      <c r="L83" s="9" t="str">
        <f t="shared" si="14"/>
        <v>Yes</v>
      </c>
    </row>
    <row r="84" spans="1:12" ht="25.5" x14ac:dyDescent="0.2">
      <c r="A84" s="45" t="s">
        <v>617</v>
      </c>
      <c r="B84" s="34" t="s">
        <v>217</v>
      </c>
      <c r="C84" s="46">
        <v>744452</v>
      </c>
      <c r="D84" s="43" t="str">
        <f t="shared" si="11"/>
        <v>N/A</v>
      </c>
      <c r="E84" s="46">
        <v>700205</v>
      </c>
      <c r="F84" s="43" t="str">
        <f t="shared" si="12"/>
        <v>N/A</v>
      </c>
      <c r="G84" s="46">
        <v>745732</v>
      </c>
      <c r="H84" s="43" t="str">
        <f t="shared" si="13"/>
        <v>N/A</v>
      </c>
      <c r="I84" s="12">
        <v>-5.94</v>
      </c>
      <c r="J84" s="12">
        <v>6.5019999999999998</v>
      </c>
      <c r="K84" s="44" t="s">
        <v>732</v>
      </c>
      <c r="L84" s="9" t="str">
        <f t="shared" si="14"/>
        <v>Yes</v>
      </c>
    </row>
    <row r="85" spans="1:12" x14ac:dyDescent="0.2">
      <c r="A85" s="45" t="s">
        <v>618</v>
      </c>
      <c r="B85" s="34" t="s">
        <v>217</v>
      </c>
      <c r="C85" s="35">
        <v>833</v>
      </c>
      <c r="D85" s="43" t="str">
        <f t="shared" si="11"/>
        <v>N/A</v>
      </c>
      <c r="E85" s="35">
        <v>820</v>
      </c>
      <c r="F85" s="43" t="str">
        <f t="shared" si="12"/>
        <v>N/A</v>
      </c>
      <c r="G85" s="35">
        <v>809</v>
      </c>
      <c r="H85" s="43" t="str">
        <f t="shared" si="13"/>
        <v>N/A</v>
      </c>
      <c r="I85" s="12">
        <v>-1.56</v>
      </c>
      <c r="J85" s="12">
        <v>-1.34</v>
      </c>
      <c r="K85" s="44" t="s">
        <v>732</v>
      </c>
      <c r="L85" s="9" t="str">
        <f t="shared" si="14"/>
        <v>Yes</v>
      </c>
    </row>
    <row r="86" spans="1:12" ht="25.5" x14ac:dyDescent="0.2">
      <c r="A86" s="45" t="s">
        <v>1451</v>
      </c>
      <c r="B86" s="34" t="s">
        <v>217</v>
      </c>
      <c r="C86" s="46">
        <v>893.69987994999997</v>
      </c>
      <c r="D86" s="43" t="str">
        <f t="shared" si="11"/>
        <v>N/A</v>
      </c>
      <c r="E86" s="46">
        <v>853.90853659000004</v>
      </c>
      <c r="F86" s="43" t="str">
        <f t="shared" si="12"/>
        <v>N/A</v>
      </c>
      <c r="G86" s="46">
        <v>921.79480840999997</v>
      </c>
      <c r="H86" s="43" t="str">
        <f t="shared" si="13"/>
        <v>N/A</v>
      </c>
      <c r="I86" s="12">
        <v>-4.45</v>
      </c>
      <c r="J86" s="12">
        <v>7.95</v>
      </c>
      <c r="K86" s="44" t="s">
        <v>732</v>
      </c>
      <c r="L86" s="9" t="str">
        <f t="shared" si="14"/>
        <v>Yes</v>
      </c>
    </row>
    <row r="87" spans="1:12" ht="25.5" x14ac:dyDescent="0.2">
      <c r="A87" s="45" t="s">
        <v>619</v>
      </c>
      <c r="B87" s="34" t="s">
        <v>217</v>
      </c>
      <c r="C87" s="46">
        <v>17047669</v>
      </c>
      <c r="D87" s="43" t="str">
        <f t="shared" si="11"/>
        <v>N/A</v>
      </c>
      <c r="E87" s="46">
        <v>16905766</v>
      </c>
      <c r="F87" s="43" t="str">
        <f t="shared" si="12"/>
        <v>N/A</v>
      </c>
      <c r="G87" s="46">
        <v>12219758</v>
      </c>
      <c r="H87" s="43" t="str">
        <f t="shared" si="13"/>
        <v>N/A</v>
      </c>
      <c r="I87" s="12">
        <v>-0.83199999999999996</v>
      </c>
      <c r="J87" s="12">
        <v>-27.7</v>
      </c>
      <c r="K87" s="44" t="s">
        <v>732</v>
      </c>
      <c r="L87" s="9" t="str">
        <f t="shared" si="14"/>
        <v>Yes</v>
      </c>
    </row>
    <row r="88" spans="1:12" x14ac:dyDescent="0.2">
      <c r="A88" s="45" t="s">
        <v>620</v>
      </c>
      <c r="B88" s="34" t="s">
        <v>217</v>
      </c>
      <c r="C88" s="35">
        <v>65219</v>
      </c>
      <c r="D88" s="43" t="str">
        <f t="shared" si="11"/>
        <v>N/A</v>
      </c>
      <c r="E88" s="35">
        <v>66008</v>
      </c>
      <c r="F88" s="43" t="str">
        <f t="shared" si="12"/>
        <v>N/A</v>
      </c>
      <c r="G88" s="35">
        <v>66693</v>
      </c>
      <c r="H88" s="43" t="str">
        <f t="shared" si="13"/>
        <v>N/A</v>
      </c>
      <c r="I88" s="12">
        <v>1.21</v>
      </c>
      <c r="J88" s="12">
        <v>1.038</v>
      </c>
      <c r="K88" s="44" t="s">
        <v>732</v>
      </c>
      <c r="L88" s="9" t="str">
        <f t="shared" si="14"/>
        <v>Yes</v>
      </c>
    </row>
    <row r="89" spans="1:12" x14ac:dyDescent="0.2">
      <c r="A89" s="45" t="s">
        <v>1452</v>
      </c>
      <c r="B89" s="34" t="s">
        <v>217</v>
      </c>
      <c r="C89" s="46">
        <v>261.39114368999998</v>
      </c>
      <c r="D89" s="43" t="str">
        <f t="shared" si="11"/>
        <v>N/A</v>
      </c>
      <c r="E89" s="46">
        <v>256.11692521999998</v>
      </c>
      <c r="F89" s="43" t="str">
        <f t="shared" si="12"/>
        <v>N/A</v>
      </c>
      <c r="G89" s="46">
        <v>183.22399651999999</v>
      </c>
      <c r="H89" s="43" t="str">
        <f t="shared" si="13"/>
        <v>N/A</v>
      </c>
      <c r="I89" s="12">
        <v>-2.02</v>
      </c>
      <c r="J89" s="12">
        <v>-28.5</v>
      </c>
      <c r="K89" s="44" t="s">
        <v>732</v>
      </c>
      <c r="L89" s="9" t="str">
        <f t="shared" si="14"/>
        <v>Yes</v>
      </c>
    </row>
    <row r="90" spans="1:12" x14ac:dyDescent="0.2">
      <c r="A90" s="45" t="s">
        <v>621</v>
      </c>
      <c r="B90" s="34" t="s">
        <v>217</v>
      </c>
      <c r="C90" s="46">
        <v>10312638</v>
      </c>
      <c r="D90" s="43" t="str">
        <f t="shared" si="11"/>
        <v>N/A</v>
      </c>
      <c r="E90" s="46">
        <v>9981312</v>
      </c>
      <c r="F90" s="43" t="str">
        <f t="shared" si="12"/>
        <v>N/A</v>
      </c>
      <c r="G90" s="46">
        <v>9096082</v>
      </c>
      <c r="H90" s="43" t="str">
        <f t="shared" si="13"/>
        <v>N/A</v>
      </c>
      <c r="I90" s="12">
        <v>-3.21</v>
      </c>
      <c r="J90" s="12">
        <v>-8.8699999999999992</v>
      </c>
      <c r="K90" s="44" t="s">
        <v>732</v>
      </c>
      <c r="L90" s="9" t="str">
        <f t="shared" si="14"/>
        <v>Yes</v>
      </c>
    </row>
    <row r="91" spans="1:12" x14ac:dyDescent="0.2">
      <c r="A91" s="45" t="s">
        <v>622</v>
      </c>
      <c r="B91" s="34" t="s">
        <v>217</v>
      </c>
      <c r="C91" s="35">
        <v>25796</v>
      </c>
      <c r="D91" s="43" t="str">
        <f t="shared" si="11"/>
        <v>N/A</v>
      </c>
      <c r="E91" s="35">
        <v>27046</v>
      </c>
      <c r="F91" s="43" t="str">
        <f t="shared" si="12"/>
        <v>N/A</v>
      </c>
      <c r="G91" s="35">
        <v>28538</v>
      </c>
      <c r="H91" s="43" t="str">
        <f t="shared" si="13"/>
        <v>N/A</v>
      </c>
      <c r="I91" s="12">
        <v>4.8460000000000001</v>
      </c>
      <c r="J91" s="12">
        <v>5.5170000000000003</v>
      </c>
      <c r="K91" s="44" t="s">
        <v>732</v>
      </c>
      <c r="L91" s="9" t="str">
        <f t="shared" si="14"/>
        <v>Yes</v>
      </c>
    </row>
    <row r="92" spans="1:12" x14ac:dyDescent="0.2">
      <c r="A92" s="45" t="s">
        <v>1453</v>
      </c>
      <c r="B92" s="34" t="s">
        <v>217</v>
      </c>
      <c r="C92" s="46">
        <v>399.77663203999998</v>
      </c>
      <c r="D92" s="43" t="str">
        <f t="shared" si="11"/>
        <v>N/A</v>
      </c>
      <c r="E92" s="46">
        <v>369.04947127000003</v>
      </c>
      <c r="F92" s="43" t="str">
        <f t="shared" si="12"/>
        <v>N/A</v>
      </c>
      <c r="G92" s="46">
        <v>318.73579088000002</v>
      </c>
      <c r="H92" s="43" t="str">
        <f t="shared" si="13"/>
        <v>N/A</v>
      </c>
      <c r="I92" s="12">
        <v>-7.69</v>
      </c>
      <c r="J92" s="12">
        <v>-13.6</v>
      </c>
      <c r="K92" s="44" t="s">
        <v>732</v>
      </c>
      <c r="L92" s="9" t="str">
        <f t="shared" si="14"/>
        <v>Yes</v>
      </c>
    </row>
    <row r="93" spans="1:12" ht="25.5" x14ac:dyDescent="0.2">
      <c r="A93" s="45" t="s">
        <v>623</v>
      </c>
      <c r="B93" s="34" t="s">
        <v>217</v>
      </c>
      <c r="C93" s="46">
        <v>69689284</v>
      </c>
      <c r="D93" s="43" t="str">
        <f t="shared" si="11"/>
        <v>N/A</v>
      </c>
      <c r="E93" s="46">
        <v>71326900</v>
      </c>
      <c r="F93" s="43" t="str">
        <f t="shared" si="12"/>
        <v>N/A</v>
      </c>
      <c r="G93" s="46">
        <v>72716005</v>
      </c>
      <c r="H93" s="43" t="str">
        <f t="shared" si="13"/>
        <v>N/A</v>
      </c>
      <c r="I93" s="12">
        <v>2.35</v>
      </c>
      <c r="J93" s="12">
        <v>1.948</v>
      </c>
      <c r="K93" s="44" t="s">
        <v>732</v>
      </c>
      <c r="L93" s="9" t="str">
        <f t="shared" si="14"/>
        <v>Yes</v>
      </c>
    </row>
    <row r="94" spans="1:12" x14ac:dyDescent="0.2">
      <c r="A94" s="48" t="s">
        <v>624</v>
      </c>
      <c r="B94" s="35" t="s">
        <v>217</v>
      </c>
      <c r="C94" s="35">
        <v>40035</v>
      </c>
      <c r="D94" s="43" t="str">
        <f t="shared" si="11"/>
        <v>N/A</v>
      </c>
      <c r="E94" s="35">
        <v>40005</v>
      </c>
      <c r="F94" s="43" t="str">
        <f t="shared" si="12"/>
        <v>N/A</v>
      </c>
      <c r="G94" s="35">
        <v>39630</v>
      </c>
      <c r="H94" s="43" t="str">
        <f t="shared" si="13"/>
        <v>N/A</v>
      </c>
      <c r="I94" s="12">
        <v>-7.4999999999999997E-2</v>
      </c>
      <c r="J94" s="12">
        <v>-0.93700000000000006</v>
      </c>
      <c r="K94" s="49" t="s">
        <v>732</v>
      </c>
      <c r="L94" s="9" t="str">
        <f t="shared" si="14"/>
        <v>Yes</v>
      </c>
    </row>
    <row r="95" spans="1:12" ht="25.5" x14ac:dyDescent="0.2">
      <c r="A95" s="45" t="s">
        <v>1454</v>
      </c>
      <c r="B95" s="34" t="s">
        <v>217</v>
      </c>
      <c r="C95" s="46">
        <v>1740.7089796</v>
      </c>
      <c r="D95" s="43" t="str">
        <f t="shared" si="11"/>
        <v>N/A</v>
      </c>
      <c r="E95" s="46">
        <v>1782.9496313</v>
      </c>
      <c r="F95" s="43" t="str">
        <f t="shared" si="12"/>
        <v>N/A</v>
      </c>
      <c r="G95" s="46">
        <v>1834.8726975</v>
      </c>
      <c r="H95" s="43" t="str">
        <f t="shared" si="13"/>
        <v>N/A</v>
      </c>
      <c r="I95" s="12">
        <v>2.427</v>
      </c>
      <c r="J95" s="12">
        <v>2.9119999999999999</v>
      </c>
      <c r="K95" s="44" t="s">
        <v>732</v>
      </c>
      <c r="L95" s="9" t="str">
        <f t="shared" si="14"/>
        <v>Yes</v>
      </c>
    </row>
    <row r="96" spans="1:12" ht="25.5" x14ac:dyDescent="0.2">
      <c r="A96" s="45" t="s">
        <v>625</v>
      </c>
      <c r="B96" s="34" t="s">
        <v>217</v>
      </c>
      <c r="C96" s="46">
        <v>10385760</v>
      </c>
      <c r="D96" s="43" t="str">
        <f t="shared" si="11"/>
        <v>N/A</v>
      </c>
      <c r="E96" s="46">
        <v>11150460</v>
      </c>
      <c r="F96" s="43" t="str">
        <f t="shared" si="12"/>
        <v>N/A</v>
      </c>
      <c r="G96" s="46">
        <v>11983231</v>
      </c>
      <c r="H96" s="43" t="str">
        <f t="shared" si="13"/>
        <v>N/A</v>
      </c>
      <c r="I96" s="12">
        <v>7.3630000000000004</v>
      </c>
      <c r="J96" s="12">
        <v>7.468</v>
      </c>
      <c r="K96" s="44" t="s">
        <v>732</v>
      </c>
      <c r="L96" s="9" t="str">
        <f t="shared" si="14"/>
        <v>Yes</v>
      </c>
    </row>
    <row r="97" spans="1:12" x14ac:dyDescent="0.2">
      <c r="A97" s="45" t="s">
        <v>626</v>
      </c>
      <c r="B97" s="34" t="s">
        <v>217</v>
      </c>
      <c r="C97" s="35">
        <v>20591</v>
      </c>
      <c r="D97" s="43" t="str">
        <f t="shared" si="11"/>
        <v>N/A</v>
      </c>
      <c r="E97" s="35">
        <v>21033</v>
      </c>
      <c r="F97" s="43" t="str">
        <f t="shared" si="12"/>
        <v>N/A</v>
      </c>
      <c r="G97" s="35">
        <v>22545</v>
      </c>
      <c r="H97" s="43" t="str">
        <f t="shared" si="13"/>
        <v>N/A</v>
      </c>
      <c r="I97" s="12">
        <v>2.1469999999999998</v>
      </c>
      <c r="J97" s="12">
        <v>7.1890000000000001</v>
      </c>
      <c r="K97" s="44" t="s">
        <v>732</v>
      </c>
      <c r="L97" s="9" t="str">
        <f t="shared" si="14"/>
        <v>Yes</v>
      </c>
    </row>
    <row r="98" spans="1:12" ht="25.5" x14ac:dyDescent="0.2">
      <c r="A98" s="45" t="s">
        <v>1455</v>
      </c>
      <c r="B98" s="34" t="s">
        <v>217</v>
      </c>
      <c r="C98" s="46">
        <v>504.38346851</v>
      </c>
      <c r="D98" s="43" t="str">
        <f t="shared" si="11"/>
        <v>N/A</v>
      </c>
      <c r="E98" s="46">
        <v>530.14120667999998</v>
      </c>
      <c r="F98" s="43" t="str">
        <f t="shared" si="12"/>
        <v>N/A</v>
      </c>
      <c r="G98" s="46">
        <v>531.52499446000002</v>
      </c>
      <c r="H98" s="43" t="str">
        <f t="shared" si="13"/>
        <v>N/A</v>
      </c>
      <c r="I98" s="12">
        <v>5.1070000000000002</v>
      </c>
      <c r="J98" s="12">
        <v>0.26100000000000001</v>
      </c>
      <c r="K98" s="44" t="s">
        <v>732</v>
      </c>
      <c r="L98" s="9" t="str">
        <f t="shared" si="14"/>
        <v>Yes</v>
      </c>
    </row>
    <row r="99" spans="1:12" ht="25.5" x14ac:dyDescent="0.2">
      <c r="A99" s="45" t="s">
        <v>627</v>
      </c>
      <c r="B99" s="34" t="s">
        <v>217</v>
      </c>
      <c r="C99" s="46">
        <v>99792144</v>
      </c>
      <c r="D99" s="43" t="str">
        <f t="shared" si="11"/>
        <v>N/A</v>
      </c>
      <c r="E99" s="46">
        <v>97773453</v>
      </c>
      <c r="F99" s="43" t="str">
        <f t="shared" si="12"/>
        <v>N/A</v>
      </c>
      <c r="G99" s="46">
        <v>88095255</v>
      </c>
      <c r="H99" s="43" t="str">
        <f t="shared" si="13"/>
        <v>N/A</v>
      </c>
      <c r="I99" s="12">
        <v>-2.02</v>
      </c>
      <c r="J99" s="12">
        <v>-9.9</v>
      </c>
      <c r="K99" s="44" t="s">
        <v>732</v>
      </c>
      <c r="L99" s="9" t="str">
        <f t="shared" si="14"/>
        <v>Yes</v>
      </c>
    </row>
    <row r="100" spans="1:12" x14ac:dyDescent="0.2">
      <c r="A100" s="45" t="s">
        <v>628</v>
      </c>
      <c r="B100" s="34" t="s">
        <v>217</v>
      </c>
      <c r="C100" s="35">
        <v>19619</v>
      </c>
      <c r="D100" s="43" t="str">
        <f t="shared" si="11"/>
        <v>N/A</v>
      </c>
      <c r="E100" s="35">
        <v>19676</v>
      </c>
      <c r="F100" s="43" t="str">
        <f t="shared" si="12"/>
        <v>N/A</v>
      </c>
      <c r="G100" s="35">
        <v>18652</v>
      </c>
      <c r="H100" s="43" t="str">
        <f t="shared" si="13"/>
        <v>N/A</v>
      </c>
      <c r="I100" s="12">
        <v>0.29049999999999998</v>
      </c>
      <c r="J100" s="12">
        <v>-5.2</v>
      </c>
      <c r="K100" s="44" t="s">
        <v>732</v>
      </c>
      <c r="L100" s="9" t="str">
        <f t="shared" si="14"/>
        <v>Yes</v>
      </c>
    </row>
    <row r="101" spans="1:12" ht="25.5" x14ac:dyDescent="0.2">
      <c r="A101" s="45" t="s">
        <v>1456</v>
      </c>
      <c r="B101" s="34" t="s">
        <v>217</v>
      </c>
      <c r="C101" s="46">
        <v>5086.5051225999996</v>
      </c>
      <c r="D101" s="43" t="str">
        <f t="shared" si="11"/>
        <v>N/A</v>
      </c>
      <c r="E101" s="46">
        <v>4969.1732567999998</v>
      </c>
      <c r="F101" s="43" t="str">
        <f t="shared" si="12"/>
        <v>N/A</v>
      </c>
      <c r="G101" s="46">
        <v>4723.0996676000004</v>
      </c>
      <c r="H101" s="43" t="str">
        <f t="shared" si="13"/>
        <v>N/A</v>
      </c>
      <c r="I101" s="12">
        <v>-2.31</v>
      </c>
      <c r="J101" s="12">
        <v>-4.95</v>
      </c>
      <c r="K101" s="44" t="s">
        <v>732</v>
      </c>
      <c r="L101" s="9" t="str">
        <f t="shared" si="14"/>
        <v>Yes</v>
      </c>
    </row>
    <row r="102" spans="1:12" ht="25.5" x14ac:dyDescent="0.2">
      <c r="A102" s="45" t="s">
        <v>629</v>
      </c>
      <c r="B102" s="34" t="s">
        <v>217</v>
      </c>
      <c r="C102" s="46">
        <v>62903289</v>
      </c>
      <c r="D102" s="43" t="str">
        <f t="shared" si="11"/>
        <v>N/A</v>
      </c>
      <c r="E102" s="46">
        <v>66081108</v>
      </c>
      <c r="F102" s="43" t="str">
        <f t="shared" si="12"/>
        <v>N/A</v>
      </c>
      <c r="G102" s="46">
        <v>63735066</v>
      </c>
      <c r="H102" s="43" t="str">
        <f t="shared" si="13"/>
        <v>N/A</v>
      </c>
      <c r="I102" s="12">
        <v>5.0519999999999996</v>
      </c>
      <c r="J102" s="12">
        <v>-3.55</v>
      </c>
      <c r="K102" s="44" t="s">
        <v>732</v>
      </c>
      <c r="L102" s="9" t="str">
        <f t="shared" si="14"/>
        <v>Yes</v>
      </c>
    </row>
    <row r="103" spans="1:12" ht="25.5" x14ac:dyDescent="0.2">
      <c r="A103" s="45" t="s">
        <v>630</v>
      </c>
      <c r="B103" s="34" t="s">
        <v>217</v>
      </c>
      <c r="C103" s="35">
        <v>23741</v>
      </c>
      <c r="D103" s="43" t="str">
        <f t="shared" si="11"/>
        <v>N/A</v>
      </c>
      <c r="E103" s="35">
        <v>23113</v>
      </c>
      <c r="F103" s="43" t="str">
        <f t="shared" si="12"/>
        <v>N/A</v>
      </c>
      <c r="G103" s="35">
        <v>21245</v>
      </c>
      <c r="H103" s="43" t="str">
        <f t="shared" si="13"/>
        <v>N/A</v>
      </c>
      <c r="I103" s="12">
        <v>-2.65</v>
      </c>
      <c r="J103" s="12">
        <v>-8.08</v>
      </c>
      <c r="K103" s="44" t="s">
        <v>732</v>
      </c>
      <c r="L103" s="9" t="str">
        <f t="shared" si="14"/>
        <v>Yes</v>
      </c>
    </row>
    <row r="104" spans="1:12" ht="25.5" x14ac:dyDescent="0.2">
      <c r="A104" s="45" t="s">
        <v>1457</v>
      </c>
      <c r="B104" s="34" t="s">
        <v>217</v>
      </c>
      <c r="C104" s="46">
        <v>2649.5635820000002</v>
      </c>
      <c r="D104" s="43" t="str">
        <f t="shared" si="11"/>
        <v>N/A</v>
      </c>
      <c r="E104" s="46">
        <v>2859.0450396000001</v>
      </c>
      <c r="F104" s="43" t="str">
        <f t="shared" si="12"/>
        <v>N/A</v>
      </c>
      <c r="G104" s="46">
        <v>3000.0031066000001</v>
      </c>
      <c r="H104" s="43" t="str">
        <f t="shared" si="13"/>
        <v>N/A</v>
      </c>
      <c r="I104" s="12">
        <v>7.9059999999999997</v>
      </c>
      <c r="J104" s="12">
        <v>4.93</v>
      </c>
      <c r="K104" s="44" t="s">
        <v>732</v>
      </c>
      <c r="L104" s="9" t="str">
        <f t="shared" si="14"/>
        <v>Yes</v>
      </c>
    </row>
    <row r="105" spans="1:12" ht="25.5" x14ac:dyDescent="0.2">
      <c r="A105" s="45" t="s">
        <v>631</v>
      </c>
      <c r="B105" s="34" t="s">
        <v>217</v>
      </c>
      <c r="C105" s="46">
        <v>0</v>
      </c>
      <c r="D105" s="43" t="str">
        <f t="shared" si="11"/>
        <v>N/A</v>
      </c>
      <c r="E105" s="46">
        <v>0</v>
      </c>
      <c r="F105" s="43" t="str">
        <f t="shared" si="12"/>
        <v>N/A</v>
      </c>
      <c r="G105" s="46">
        <v>0</v>
      </c>
      <c r="H105" s="43" t="str">
        <f t="shared" si="13"/>
        <v>N/A</v>
      </c>
      <c r="I105" s="12" t="s">
        <v>1743</v>
      </c>
      <c r="J105" s="12" t="s">
        <v>1743</v>
      </c>
      <c r="K105" s="44" t="s">
        <v>732</v>
      </c>
      <c r="L105" s="9" t="str">
        <f t="shared" si="14"/>
        <v>N/A</v>
      </c>
    </row>
    <row r="106" spans="1:12" x14ac:dyDescent="0.2">
      <c r="A106" s="45" t="s">
        <v>632</v>
      </c>
      <c r="B106" s="34" t="s">
        <v>217</v>
      </c>
      <c r="C106" s="35">
        <v>0</v>
      </c>
      <c r="D106" s="43" t="str">
        <f t="shared" si="11"/>
        <v>N/A</v>
      </c>
      <c r="E106" s="35">
        <v>0</v>
      </c>
      <c r="F106" s="43" t="str">
        <f t="shared" si="12"/>
        <v>N/A</v>
      </c>
      <c r="G106" s="35">
        <v>0</v>
      </c>
      <c r="H106" s="43" t="str">
        <f t="shared" si="13"/>
        <v>N/A</v>
      </c>
      <c r="I106" s="12" t="s">
        <v>1743</v>
      </c>
      <c r="J106" s="12" t="s">
        <v>1743</v>
      </c>
      <c r="K106" s="44" t="s">
        <v>732</v>
      </c>
      <c r="L106" s="9" t="str">
        <f t="shared" si="14"/>
        <v>N/A</v>
      </c>
    </row>
    <row r="107" spans="1:12" ht="25.5" x14ac:dyDescent="0.2">
      <c r="A107" s="45" t="s">
        <v>1458</v>
      </c>
      <c r="B107" s="34" t="s">
        <v>217</v>
      </c>
      <c r="C107" s="46" t="s">
        <v>1743</v>
      </c>
      <c r="D107" s="43" t="str">
        <f t="shared" si="11"/>
        <v>N/A</v>
      </c>
      <c r="E107" s="46" t="s">
        <v>1743</v>
      </c>
      <c r="F107" s="43" t="str">
        <f t="shared" si="12"/>
        <v>N/A</v>
      </c>
      <c r="G107" s="46" t="s">
        <v>1743</v>
      </c>
      <c r="H107" s="43" t="str">
        <f t="shared" si="13"/>
        <v>N/A</v>
      </c>
      <c r="I107" s="12" t="s">
        <v>1743</v>
      </c>
      <c r="J107" s="12" t="s">
        <v>1743</v>
      </c>
      <c r="K107" s="44" t="s">
        <v>732</v>
      </c>
      <c r="L107" s="9" t="str">
        <f t="shared" si="14"/>
        <v>N/A</v>
      </c>
    </row>
    <row r="108" spans="1:12" ht="25.5" x14ac:dyDescent="0.2">
      <c r="A108" s="45" t="s">
        <v>633</v>
      </c>
      <c r="B108" s="34" t="s">
        <v>217</v>
      </c>
      <c r="C108" s="46">
        <v>474467</v>
      </c>
      <c r="D108" s="43" t="str">
        <f t="shared" si="11"/>
        <v>N/A</v>
      </c>
      <c r="E108" s="46">
        <v>618168</v>
      </c>
      <c r="F108" s="43" t="str">
        <f t="shared" si="12"/>
        <v>N/A</v>
      </c>
      <c r="G108" s="46">
        <v>904023</v>
      </c>
      <c r="H108" s="43" t="str">
        <f t="shared" si="13"/>
        <v>N/A</v>
      </c>
      <c r="I108" s="12">
        <v>30.29</v>
      </c>
      <c r="J108" s="12">
        <v>46.24</v>
      </c>
      <c r="K108" s="44" t="s">
        <v>732</v>
      </c>
      <c r="L108" s="9" t="str">
        <f t="shared" si="14"/>
        <v>No</v>
      </c>
    </row>
    <row r="109" spans="1:12" x14ac:dyDescent="0.2">
      <c r="A109" s="45" t="s">
        <v>634</v>
      </c>
      <c r="B109" s="34" t="s">
        <v>217</v>
      </c>
      <c r="C109" s="35">
        <v>445</v>
      </c>
      <c r="D109" s="43" t="str">
        <f t="shared" si="11"/>
        <v>N/A</v>
      </c>
      <c r="E109" s="35">
        <v>1186</v>
      </c>
      <c r="F109" s="43" t="str">
        <f t="shared" si="12"/>
        <v>N/A</v>
      </c>
      <c r="G109" s="35">
        <v>2086</v>
      </c>
      <c r="H109" s="43" t="str">
        <f t="shared" si="13"/>
        <v>N/A</v>
      </c>
      <c r="I109" s="12">
        <v>166.5</v>
      </c>
      <c r="J109" s="12">
        <v>75.89</v>
      </c>
      <c r="K109" s="44" t="s">
        <v>732</v>
      </c>
      <c r="L109" s="9" t="str">
        <f t="shared" si="14"/>
        <v>No</v>
      </c>
    </row>
    <row r="110" spans="1:12" ht="25.5" x14ac:dyDescent="0.2">
      <c r="A110" s="45" t="s">
        <v>1459</v>
      </c>
      <c r="B110" s="34" t="s">
        <v>217</v>
      </c>
      <c r="C110" s="46">
        <v>1066.2179775</v>
      </c>
      <c r="D110" s="43" t="str">
        <f t="shared" si="11"/>
        <v>N/A</v>
      </c>
      <c r="E110" s="46">
        <v>521.22091062000004</v>
      </c>
      <c r="F110" s="43" t="str">
        <f t="shared" si="12"/>
        <v>N/A</v>
      </c>
      <c r="G110" s="46">
        <v>433.37631830999999</v>
      </c>
      <c r="H110" s="43" t="str">
        <f t="shared" si="13"/>
        <v>N/A</v>
      </c>
      <c r="I110" s="12">
        <v>-51.1</v>
      </c>
      <c r="J110" s="12">
        <v>-16.899999999999999</v>
      </c>
      <c r="K110" s="44" t="s">
        <v>732</v>
      </c>
      <c r="L110" s="9" t="str">
        <f t="shared" si="14"/>
        <v>Yes</v>
      </c>
    </row>
    <row r="111" spans="1:12" ht="25.5" x14ac:dyDescent="0.2">
      <c r="A111" s="45" t="s">
        <v>635</v>
      </c>
      <c r="B111" s="34" t="s">
        <v>217</v>
      </c>
      <c r="C111" s="46">
        <v>227780</v>
      </c>
      <c r="D111" s="43" t="str">
        <f t="shared" si="11"/>
        <v>N/A</v>
      </c>
      <c r="E111" s="46">
        <v>98607</v>
      </c>
      <c r="F111" s="43" t="str">
        <f t="shared" si="12"/>
        <v>N/A</v>
      </c>
      <c r="G111" s="46">
        <v>200662</v>
      </c>
      <c r="H111" s="43" t="str">
        <f t="shared" si="13"/>
        <v>N/A</v>
      </c>
      <c r="I111" s="12">
        <v>-56.7</v>
      </c>
      <c r="J111" s="12">
        <v>103.5</v>
      </c>
      <c r="K111" s="44" t="s">
        <v>732</v>
      </c>
      <c r="L111" s="9" t="str">
        <f t="shared" si="14"/>
        <v>No</v>
      </c>
    </row>
    <row r="112" spans="1:12" x14ac:dyDescent="0.2">
      <c r="A112" s="45" t="s">
        <v>636</v>
      </c>
      <c r="B112" s="34" t="s">
        <v>217</v>
      </c>
      <c r="C112" s="35">
        <v>14</v>
      </c>
      <c r="D112" s="43" t="str">
        <f t="shared" si="11"/>
        <v>N/A</v>
      </c>
      <c r="E112" s="35">
        <v>11</v>
      </c>
      <c r="F112" s="43" t="str">
        <f t="shared" si="12"/>
        <v>N/A</v>
      </c>
      <c r="G112" s="35">
        <v>15</v>
      </c>
      <c r="H112" s="43" t="str">
        <f t="shared" si="13"/>
        <v>N/A</v>
      </c>
      <c r="I112" s="12">
        <v>-64.3</v>
      </c>
      <c r="J112" s="12">
        <v>200</v>
      </c>
      <c r="K112" s="44" t="s">
        <v>732</v>
      </c>
      <c r="L112" s="9" t="str">
        <f t="shared" si="14"/>
        <v>No</v>
      </c>
    </row>
    <row r="113" spans="1:12" x14ac:dyDescent="0.2">
      <c r="A113" s="45" t="s">
        <v>1460</v>
      </c>
      <c r="B113" s="34" t="s">
        <v>217</v>
      </c>
      <c r="C113" s="46">
        <v>16270</v>
      </c>
      <c r="D113" s="43" t="str">
        <f t="shared" si="11"/>
        <v>N/A</v>
      </c>
      <c r="E113" s="46">
        <v>19721.400000000001</v>
      </c>
      <c r="F113" s="43" t="str">
        <f t="shared" si="12"/>
        <v>N/A</v>
      </c>
      <c r="G113" s="46">
        <v>13377.466667000001</v>
      </c>
      <c r="H113" s="43" t="str">
        <f t="shared" si="13"/>
        <v>N/A</v>
      </c>
      <c r="I113" s="12">
        <v>21.21</v>
      </c>
      <c r="J113" s="12">
        <v>-32.200000000000003</v>
      </c>
      <c r="K113" s="44" t="s">
        <v>732</v>
      </c>
      <c r="L113" s="9" t="str">
        <f t="shared" si="14"/>
        <v>No</v>
      </c>
    </row>
    <row r="114" spans="1:12" ht="25.5" x14ac:dyDescent="0.2">
      <c r="A114" s="45" t="s">
        <v>637</v>
      </c>
      <c r="B114" s="34" t="s">
        <v>217</v>
      </c>
      <c r="C114" s="46">
        <v>70113</v>
      </c>
      <c r="D114" s="43" t="str">
        <f t="shared" si="11"/>
        <v>N/A</v>
      </c>
      <c r="E114" s="46">
        <v>79640</v>
      </c>
      <c r="F114" s="43" t="str">
        <f t="shared" si="12"/>
        <v>N/A</v>
      </c>
      <c r="G114" s="46">
        <v>112395</v>
      </c>
      <c r="H114" s="43" t="str">
        <f t="shared" si="13"/>
        <v>N/A</v>
      </c>
      <c r="I114" s="12">
        <v>13.59</v>
      </c>
      <c r="J114" s="12">
        <v>41.13</v>
      </c>
      <c r="K114" s="44" t="s">
        <v>732</v>
      </c>
      <c r="L114" s="9" t="str">
        <f>IF(J114="Div by 0", "N/A", IF(OR(J114="N/A",K114="N/A"),"N/A", IF(J114&gt;VALUE(MID(K114,1,2)), "No", IF(J114&lt;-1*VALUE(MID(K114,1,2)), "No", "Yes"))))</f>
        <v>No</v>
      </c>
    </row>
    <row r="115" spans="1:12" x14ac:dyDescent="0.2">
      <c r="A115" s="45" t="s">
        <v>638</v>
      </c>
      <c r="B115" s="34" t="s">
        <v>217</v>
      </c>
      <c r="C115" s="35">
        <v>1075</v>
      </c>
      <c r="D115" s="43" t="str">
        <f t="shared" si="11"/>
        <v>N/A</v>
      </c>
      <c r="E115" s="35">
        <v>1165</v>
      </c>
      <c r="F115" s="43" t="str">
        <f t="shared" si="12"/>
        <v>N/A</v>
      </c>
      <c r="G115" s="35">
        <v>1127</v>
      </c>
      <c r="H115" s="43" t="str">
        <f t="shared" si="13"/>
        <v>N/A</v>
      </c>
      <c r="I115" s="12">
        <v>8.3719999999999999</v>
      </c>
      <c r="J115" s="12">
        <v>-3.26</v>
      </c>
      <c r="K115" s="44" t="s">
        <v>732</v>
      </c>
      <c r="L115" s="9" t="str">
        <f t="shared" ref="L115:L119" si="15">IF(J115="Div by 0", "N/A", IF(OR(J115="N/A",K115="N/A"),"N/A", IF(J115&gt;VALUE(MID(K115,1,2)), "No", IF(J115&lt;-1*VALUE(MID(K115,1,2)), "No", "Yes"))))</f>
        <v>Yes</v>
      </c>
    </row>
    <row r="116" spans="1:12" ht="25.5" x14ac:dyDescent="0.2">
      <c r="A116" s="45" t="s">
        <v>1461</v>
      </c>
      <c r="B116" s="34" t="s">
        <v>217</v>
      </c>
      <c r="C116" s="46">
        <v>65.221395349000005</v>
      </c>
      <c r="D116" s="43" t="str">
        <f t="shared" si="11"/>
        <v>N/A</v>
      </c>
      <c r="E116" s="46">
        <v>68.360515020999998</v>
      </c>
      <c r="F116" s="43" t="str">
        <f t="shared" si="12"/>
        <v>N/A</v>
      </c>
      <c r="G116" s="46">
        <v>99.729370008999993</v>
      </c>
      <c r="H116" s="43" t="str">
        <f t="shared" si="13"/>
        <v>N/A</v>
      </c>
      <c r="I116" s="12">
        <v>4.8129999999999997</v>
      </c>
      <c r="J116" s="12">
        <v>45.89</v>
      </c>
      <c r="K116" s="44" t="s">
        <v>732</v>
      </c>
      <c r="L116" s="9" t="str">
        <f t="shared" si="15"/>
        <v>No</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25298540</v>
      </c>
      <c r="D120" s="43" t="str">
        <f t="shared" si="11"/>
        <v>N/A</v>
      </c>
      <c r="E120" s="46">
        <v>29239779</v>
      </c>
      <c r="F120" s="43" t="str">
        <f t="shared" si="12"/>
        <v>N/A</v>
      </c>
      <c r="G120" s="46">
        <v>23664108</v>
      </c>
      <c r="H120" s="43" t="str">
        <f t="shared" si="13"/>
        <v>N/A</v>
      </c>
      <c r="I120" s="12">
        <v>15.58</v>
      </c>
      <c r="J120" s="12">
        <v>-19.100000000000001</v>
      </c>
      <c r="K120" s="44" t="s">
        <v>732</v>
      </c>
      <c r="L120" s="9" t="str">
        <f t="shared" ref="L120:L131" si="16">IF(J120="Div by 0", "N/A", IF(K120="N/A","N/A", IF(J120&gt;VALUE(MID(K120,1,2)), "No", IF(J120&lt;-1*VALUE(MID(K120,1,2)), "No", "Yes"))))</f>
        <v>Yes</v>
      </c>
    </row>
    <row r="121" spans="1:12" ht="25.5" x14ac:dyDescent="0.2">
      <c r="A121" s="45" t="s">
        <v>642</v>
      </c>
      <c r="B121" s="34" t="s">
        <v>217</v>
      </c>
      <c r="C121" s="35">
        <v>30098</v>
      </c>
      <c r="D121" s="43" t="str">
        <f t="shared" si="11"/>
        <v>N/A</v>
      </c>
      <c r="E121" s="35">
        <v>31068</v>
      </c>
      <c r="F121" s="43" t="str">
        <f t="shared" si="12"/>
        <v>N/A</v>
      </c>
      <c r="G121" s="35">
        <v>31104</v>
      </c>
      <c r="H121" s="43" t="str">
        <f t="shared" si="13"/>
        <v>N/A</v>
      </c>
      <c r="I121" s="12">
        <v>3.2229999999999999</v>
      </c>
      <c r="J121" s="12">
        <v>0.1159</v>
      </c>
      <c r="K121" s="44" t="s">
        <v>732</v>
      </c>
      <c r="L121" s="9" t="str">
        <f t="shared" si="16"/>
        <v>Yes</v>
      </c>
    </row>
    <row r="122" spans="1:12" ht="25.5" x14ac:dyDescent="0.2">
      <c r="A122" s="45" t="s">
        <v>1463</v>
      </c>
      <c r="B122" s="34" t="s">
        <v>217</v>
      </c>
      <c r="C122" s="46">
        <v>840.53890623999996</v>
      </c>
      <c r="D122" s="43" t="str">
        <f t="shared" si="11"/>
        <v>N/A</v>
      </c>
      <c r="E122" s="46">
        <v>941.15421012000002</v>
      </c>
      <c r="F122" s="43" t="str">
        <f t="shared" si="12"/>
        <v>N/A</v>
      </c>
      <c r="G122" s="46">
        <v>760.80594136000002</v>
      </c>
      <c r="H122" s="43" t="str">
        <f t="shared" si="13"/>
        <v>N/A</v>
      </c>
      <c r="I122" s="12">
        <v>11.97</v>
      </c>
      <c r="J122" s="12">
        <v>-19.2</v>
      </c>
      <c r="K122" s="44" t="s">
        <v>732</v>
      </c>
      <c r="L122" s="9" t="str">
        <f t="shared" si="16"/>
        <v>Yes</v>
      </c>
    </row>
    <row r="123" spans="1:12" ht="25.5" x14ac:dyDescent="0.2">
      <c r="A123" s="45" t="s">
        <v>643</v>
      </c>
      <c r="B123" s="34" t="s">
        <v>217</v>
      </c>
      <c r="C123" s="46">
        <v>117973677</v>
      </c>
      <c r="D123" s="43" t="str">
        <f t="shared" ref="D123:D131" si="17">IF($B123="N/A","N/A",IF(C123&gt;10,"No",IF(C123&lt;-10,"No","Yes")))</f>
        <v>N/A</v>
      </c>
      <c r="E123" s="46">
        <v>121379633</v>
      </c>
      <c r="F123" s="43" t="str">
        <f t="shared" ref="F123:F131" si="18">IF($B123="N/A","N/A",IF(E123&gt;10,"No",IF(E123&lt;-10,"No","Yes")))</f>
        <v>N/A</v>
      </c>
      <c r="G123" s="46">
        <v>123654506</v>
      </c>
      <c r="H123" s="43" t="str">
        <f t="shared" ref="H123:H131" si="19">IF($B123="N/A","N/A",IF(G123&gt;10,"No",IF(G123&lt;-10,"No","Yes")))</f>
        <v>N/A</v>
      </c>
      <c r="I123" s="12">
        <v>2.887</v>
      </c>
      <c r="J123" s="12">
        <v>1.8740000000000001</v>
      </c>
      <c r="K123" s="44" t="s">
        <v>732</v>
      </c>
      <c r="L123" s="9" t="str">
        <f t="shared" si="16"/>
        <v>Yes</v>
      </c>
    </row>
    <row r="124" spans="1:12" x14ac:dyDescent="0.2">
      <c r="A124" s="45" t="s">
        <v>644</v>
      </c>
      <c r="B124" s="34" t="s">
        <v>217</v>
      </c>
      <c r="C124" s="35">
        <v>2265</v>
      </c>
      <c r="D124" s="43" t="str">
        <f t="shared" si="17"/>
        <v>N/A</v>
      </c>
      <c r="E124" s="35">
        <v>2309</v>
      </c>
      <c r="F124" s="43" t="str">
        <f t="shared" si="18"/>
        <v>N/A</v>
      </c>
      <c r="G124" s="35">
        <v>2861</v>
      </c>
      <c r="H124" s="43" t="str">
        <f t="shared" si="19"/>
        <v>N/A</v>
      </c>
      <c r="I124" s="12">
        <v>1.9430000000000001</v>
      </c>
      <c r="J124" s="12">
        <v>23.91</v>
      </c>
      <c r="K124" s="44" t="s">
        <v>732</v>
      </c>
      <c r="L124" s="9" t="str">
        <f t="shared" si="16"/>
        <v>Yes</v>
      </c>
    </row>
    <row r="125" spans="1:12" ht="25.5" x14ac:dyDescent="0.2">
      <c r="A125" s="45" t="s">
        <v>1464</v>
      </c>
      <c r="B125" s="34" t="s">
        <v>217</v>
      </c>
      <c r="C125" s="46">
        <v>52085.508608999997</v>
      </c>
      <c r="D125" s="43" t="str">
        <f t="shared" si="17"/>
        <v>N/A</v>
      </c>
      <c r="E125" s="46">
        <v>52568.052404000002</v>
      </c>
      <c r="F125" s="43" t="str">
        <f t="shared" si="18"/>
        <v>N/A</v>
      </c>
      <c r="G125" s="46">
        <v>43220.729116000002</v>
      </c>
      <c r="H125" s="43" t="str">
        <f t="shared" si="19"/>
        <v>N/A</v>
      </c>
      <c r="I125" s="12">
        <v>0.9264</v>
      </c>
      <c r="J125" s="12">
        <v>-17.8</v>
      </c>
      <c r="K125" s="44" t="s">
        <v>732</v>
      </c>
      <c r="L125" s="9" t="str">
        <f t="shared" si="16"/>
        <v>Yes</v>
      </c>
    </row>
    <row r="126" spans="1:12" ht="25.5" x14ac:dyDescent="0.2">
      <c r="A126" s="45" t="s">
        <v>645</v>
      </c>
      <c r="B126" s="34" t="s">
        <v>217</v>
      </c>
      <c r="C126" s="46">
        <v>26710719</v>
      </c>
      <c r="D126" s="43" t="str">
        <f t="shared" si="17"/>
        <v>N/A</v>
      </c>
      <c r="E126" s="46">
        <v>25648223</v>
      </c>
      <c r="F126" s="43" t="str">
        <f t="shared" si="18"/>
        <v>N/A</v>
      </c>
      <c r="G126" s="46">
        <v>27606232</v>
      </c>
      <c r="H126" s="43" t="str">
        <f t="shared" si="19"/>
        <v>N/A</v>
      </c>
      <c r="I126" s="12">
        <v>-3.98</v>
      </c>
      <c r="J126" s="12">
        <v>7.6340000000000003</v>
      </c>
      <c r="K126" s="44" t="s">
        <v>732</v>
      </c>
      <c r="L126" s="9" t="str">
        <f t="shared" si="16"/>
        <v>Yes</v>
      </c>
    </row>
    <row r="127" spans="1:12" x14ac:dyDescent="0.2">
      <c r="A127" s="45" t="s">
        <v>646</v>
      </c>
      <c r="B127" s="34" t="s">
        <v>217</v>
      </c>
      <c r="C127" s="35">
        <v>10039</v>
      </c>
      <c r="D127" s="43" t="str">
        <f t="shared" si="17"/>
        <v>N/A</v>
      </c>
      <c r="E127" s="35">
        <v>10988</v>
      </c>
      <c r="F127" s="43" t="str">
        <f t="shared" si="18"/>
        <v>N/A</v>
      </c>
      <c r="G127" s="35">
        <v>11718</v>
      </c>
      <c r="H127" s="43" t="str">
        <f t="shared" si="19"/>
        <v>N/A</v>
      </c>
      <c r="I127" s="12">
        <v>9.4529999999999994</v>
      </c>
      <c r="J127" s="12">
        <v>6.6440000000000001</v>
      </c>
      <c r="K127" s="44" t="s">
        <v>732</v>
      </c>
      <c r="L127" s="9" t="str">
        <f t="shared" si="16"/>
        <v>Yes</v>
      </c>
    </row>
    <row r="128" spans="1:12" ht="25.5" x14ac:dyDescent="0.2">
      <c r="A128" s="45" t="s">
        <v>1465</v>
      </c>
      <c r="B128" s="34" t="s">
        <v>217</v>
      </c>
      <c r="C128" s="46">
        <v>2660.6951887999999</v>
      </c>
      <c r="D128" s="43" t="str">
        <f t="shared" si="17"/>
        <v>N/A</v>
      </c>
      <c r="E128" s="46">
        <v>2334.2030396999999</v>
      </c>
      <c r="F128" s="43" t="str">
        <f t="shared" si="18"/>
        <v>N/A</v>
      </c>
      <c r="G128" s="46">
        <v>2355.8825738</v>
      </c>
      <c r="H128" s="43" t="str">
        <f t="shared" si="19"/>
        <v>N/A</v>
      </c>
      <c r="I128" s="12">
        <v>-12.3</v>
      </c>
      <c r="J128" s="12">
        <v>0.92879999999999996</v>
      </c>
      <c r="K128" s="44" t="s">
        <v>732</v>
      </c>
      <c r="L128" s="9" t="str">
        <f t="shared" si="16"/>
        <v>Yes</v>
      </c>
    </row>
    <row r="129" spans="1:12" ht="25.5" x14ac:dyDescent="0.2">
      <c r="A129" s="45" t="s">
        <v>647</v>
      </c>
      <c r="B129" s="34" t="s">
        <v>217</v>
      </c>
      <c r="C129" s="46">
        <v>2796419</v>
      </c>
      <c r="D129" s="43" t="str">
        <f t="shared" si="17"/>
        <v>N/A</v>
      </c>
      <c r="E129" s="46">
        <v>2964255</v>
      </c>
      <c r="F129" s="43" t="str">
        <f t="shared" si="18"/>
        <v>N/A</v>
      </c>
      <c r="G129" s="46">
        <v>2967306</v>
      </c>
      <c r="H129" s="43" t="str">
        <f t="shared" si="19"/>
        <v>N/A</v>
      </c>
      <c r="I129" s="12">
        <v>6.0019999999999998</v>
      </c>
      <c r="J129" s="12">
        <v>0.10290000000000001</v>
      </c>
      <c r="K129" s="44" t="s">
        <v>732</v>
      </c>
      <c r="L129" s="9" t="str">
        <f t="shared" si="16"/>
        <v>Yes</v>
      </c>
    </row>
    <row r="130" spans="1:12" x14ac:dyDescent="0.2">
      <c r="A130" s="45" t="s">
        <v>648</v>
      </c>
      <c r="B130" s="34" t="s">
        <v>217</v>
      </c>
      <c r="C130" s="35">
        <v>583</v>
      </c>
      <c r="D130" s="43" t="str">
        <f t="shared" si="17"/>
        <v>N/A</v>
      </c>
      <c r="E130" s="35">
        <v>581</v>
      </c>
      <c r="F130" s="43" t="str">
        <f t="shared" si="18"/>
        <v>N/A</v>
      </c>
      <c r="G130" s="35">
        <v>566</v>
      </c>
      <c r="H130" s="43" t="str">
        <f t="shared" si="19"/>
        <v>N/A</v>
      </c>
      <c r="I130" s="12">
        <v>-0.34300000000000003</v>
      </c>
      <c r="J130" s="12">
        <v>-2.58</v>
      </c>
      <c r="K130" s="44" t="s">
        <v>732</v>
      </c>
      <c r="L130" s="9" t="str">
        <f t="shared" si="16"/>
        <v>Yes</v>
      </c>
    </row>
    <row r="131" spans="1:12" ht="25.5" x14ac:dyDescent="0.2">
      <c r="A131" s="45" t="s">
        <v>1466</v>
      </c>
      <c r="B131" s="34" t="s">
        <v>217</v>
      </c>
      <c r="C131" s="46">
        <v>4796.6020583</v>
      </c>
      <c r="D131" s="43" t="str">
        <f t="shared" si="17"/>
        <v>N/A</v>
      </c>
      <c r="E131" s="46">
        <v>5101.9879517999998</v>
      </c>
      <c r="F131" s="43" t="str">
        <f t="shared" si="18"/>
        <v>N/A</v>
      </c>
      <c r="G131" s="46">
        <v>5242.5901059999997</v>
      </c>
      <c r="H131" s="43" t="str">
        <f t="shared" si="19"/>
        <v>N/A</v>
      </c>
      <c r="I131" s="12">
        <v>6.367</v>
      </c>
      <c r="J131" s="12">
        <v>2.7559999999999998</v>
      </c>
      <c r="K131" s="44" t="s">
        <v>732</v>
      </c>
      <c r="L131" s="9" t="str">
        <f t="shared" si="16"/>
        <v>Yes</v>
      </c>
    </row>
    <row r="132" spans="1:12" x14ac:dyDescent="0.2">
      <c r="A132" s="45" t="s">
        <v>1467</v>
      </c>
      <c r="B132" s="34" t="s">
        <v>217</v>
      </c>
      <c r="C132" s="46">
        <v>518.85511211999994</v>
      </c>
      <c r="D132" s="43" t="str">
        <f t="shared" ref="D132:D143" si="20">IF($B132="N/A","N/A",IF(C132&gt;10,"No",IF(C132&lt;-10,"No","Yes")))</f>
        <v>N/A</v>
      </c>
      <c r="E132" s="46">
        <v>544.62251071000003</v>
      </c>
      <c r="F132" s="43" t="str">
        <f t="shared" ref="F132:F143" si="21">IF($B132="N/A","N/A",IF(E132&gt;10,"No",IF(E132&lt;-10,"No","Yes")))</f>
        <v>N/A</v>
      </c>
      <c r="G132" s="46">
        <v>431.03539513999999</v>
      </c>
      <c r="H132" s="43" t="str">
        <f t="shared" ref="H132:H143" si="22">IF($B132="N/A","N/A",IF(G132&gt;10,"No",IF(G132&lt;-10,"No","Yes")))</f>
        <v>N/A</v>
      </c>
      <c r="I132" s="12">
        <v>4.9660000000000002</v>
      </c>
      <c r="J132" s="12">
        <v>-20.9</v>
      </c>
      <c r="K132" s="44" t="s">
        <v>732</v>
      </c>
      <c r="L132" s="9" t="str">
        <f t="shared" ref="L132:L143" si="23">IF(J132="Div by 0", "N/A", IF(K132="N/A","N/A", IF(J132&gt;VALUE(MID(K132,1,2)), "No", IF(J132&lt;-1*VALUE(MID(K132,1,2)), "No", "Yes"))))</f>
        <v>Yes</v>
      </c>
    </row>
    <row r="133" spans="1:12" x14ac:dyDescent="0.2">
      <c r="A133" s="45" t="s">
        <v>1468</v>
      </c>
      <c r="B133" s="34" t="s">
        <v>217</v>
      </c>
      <c r="C133" s="46">
        <v>467.37507083000003</v>
      </c>
      <c r="D133" s="43" t="str">
        <f t="shared" si="20"/>
        <v>N/A</v>
      </c>
      <c r="E133" s="46">
        <v>493.16468314000002</v>
      </c>
      <c r="F133" s="43" t="str">
        <f t="shared" si="21"/>
        <v>N/A</v>
      </c>
      <c r="G133" s="46">
        <v>362.45400801</v>
      </c>
      <c r="H133" s="43" t="str">
        <f t="shared" si="22"/>
        <v>N/A</v>
      </c>
      <c r="I133" s="12">
        <v>5.5179999999999998</v>
      </c>
      <c r="J133" s="12">
        <v>-26.5</v>
      </c>
      <c r="K133" s="44" t="s">
        <v>732</v>
      </c>
      <c r="L133" s="9" t="str">
        <f t="shared" si="23"/>
        <v>Yes</v>
      </c>
    </row>
    <row r="134" spans="1:12" x14ac:dyDescent="0.2">
      <c r="A134" s="45" t="s">
        <v>1469</v>
      </c>
      <c r="B134" s="34" t="s">
        <v>217</v>
      </c>
      <c r="C134" s="46">
        <v>571.18358451999995</v>
      </c>
      <c r="D134" s="43" t="str">
        <f t="shared" si="20"/>
        <v>N/A</v>
      </c>
      <c r="E134" s="46">
        <v>595.67921483999999</v>
      </c>
      <c r="F134" s="43" t="str">
        <f t="shared" si="21"/>
        <v>N/A</v>
      </c>
      <c r="G134" s="46">
        <v>490.57260538000003</v>
      </c>
      <c r="H134" s="43" t="str">
        <f t="shared" si="22"/>
        <v>N/A</v>
      </c>
      <c r="I134" s="12">
        <v>4.2889999999999997</v>
      </c>
      <c r="J134" s="12">
        <v>-17.600000000000001</v>
      </c>
      <c r="K134" s="44" t="s">
        <v>732</v>
      </c>
      <c r="L134" s="9" t="str">
        <f t="shared" si="23"/>
        <v>Yes</v>
      </c>
    </row>
    <row r="135" spans="1:12" x14ac:dyDescent="0.2">
      <c r="A135" s="45" t="s">
        <v>1470</v>
      </c>
      <c r="B135" s="34" t="s">
        <v>217</v>
      </c>
      <c r="C135" s="46">
        <v>5569.8859390999996</v>
      </c>
      <c r="D135" s="43" t="str">
        <f t="shared" si="20"/>
        <v>N/A</v>
      </c>
      <c r="E135" s="46">
        <v>5362.6384361</v>
      </c>
      <c r="F135" s="43" t="str">
        <f t="shared" si="21"/>
        <v>N/A</v>
      </c>
      <c r="G135" s="46">
        <v>5132.5068044999998</v>
      </c>
      <c r="H135" s="43" t="str">
        <f t="shared" si="22"/>
        <v>N/A</v>
      </c>
      <c r="I135" s="12">
        <v>-3.72</v>
      </c>
      <c r="J135" s="12">
        <v>-4.29</v>
      </c>
      <c r="K135" s="44" t="s">
        <v>732</v>
      </c>
      <c r="L135" s="9" t="str">
        <f t="shared" si="23"/>
        <v>Yes</v>
      </c>
    </row>
    <row r="136" spans="1:12" x14ac:dyDescent="0.2">
      <c r="A136" s="45" t="s">
        <v>1471</v>
      </c>
      <c r="B136" s="34" t="s">
        <v>217</v>
      </c>
      <c r="C136" s="46">
        <v>7644.1845227000003</v>
      </c>
      <c r="D136" s="43" t="str">
        <f t="shared" si="20"/>
        <v>N/A</v>
      </c>
      <c r="E136" s="46">
        <v>7429.7554061999999</v>
      </c>
      <c r="F136" s="43" t="str">
        <f t="shared" si="21"/>
        <v>N/A</v>
      </c>
      <c r="G136" s="46">
        <v>7250.3851806000002</v>
      </c>
      <c r="H136" s="43" t="str">
        <f t="shared" si="22"/>
        <v>N/A</v>
      </c>
      <c r="I136" s="12">
        <v>-2.81</v>
      </c>
      <c r="J136" s="12">
        <v>-2.41</v>
      </c>
      <c r="K136" s="44" t="s">
        <v>732</v>
      </c>
      <c r="L136" s="9" t="str">
        <f t="shared" si="23"/>
        <v>Yes</v>
      </c>
    </row>
    <row r="137" spans="1:12" x14ac:dyDescent="0.2">
      <c r="A137" s="45" t="s">
        <v>1472</v>
      </c>
      <c r="B137" s="34" t="s">
        <v>217</v>
      </c>
      <c r="C137" s="46">
        <v>3135.8350653000002</v>
      </c>
      <c r="D137" s="43" t="str">
        <f t="shared" si="20"/>
        <v>N/A</v>
      </c>
      <c r="E137" s="46">
        <v>2967.3204265999998</v>
      </c>
      <c r="F137" s="43" t="str">
        <f t="shared" si="21"/>
        <v>N/A</v>
      </c>
      <c r="G137" s="46">
        <v>2790.4929529000001</v>
      </c>
      <c r="H137" s="43" t="str">
        <f t="shared" si="22"/>
        <v>N/A</v>
      </c>
      <c r="I137" s="12">
        <v>-5.37</v>
      </c>
      <c r="J137" s="12">
        <v>-5.96</v>
      </c>
      <c r="K137" s="44" t="s">
        <v>732</v>
      </c>
      <c r="L137" s="9" t="str">
        <f t="shared" si="23"/>
        <v>Yes</v>
      </c>
    </row>
    <row r="138" spans="1:12" x14ac:dyDescent="0.2">
      <c r="A138" s="45" t="s">
        <v>1473</v>
      </c>
      <c r="B138" s="34" t="s">
        <v>217</v>
      </c>
      <c r="C138" s="46">
        <v>106.07527258</v>
      </c>
      <c r="D138" s="43" t="str">
        <f t="shared" si="20"/>
        <v>N/A</v>
      </c>
      <c r="E138" s="46">
        <v>101.31048903</v>
      </c>
      <c r="F138" s="43" t="str">
        <f t="shared" si="21"/>
        <v>N/A</v>
      </c>
      <c r="G138" s="46">
        <v>90.820048924000005</v>
      </c>
      <c r="H138" s="43" t="str">
        <f t="shared" si="22"/>
        <v>N/A</v>
      </c>
      <c r="I138" s="12">
        <v>-4.49</v>
      </c>
      <c r="J138" s="12">
        <v>-10.4</v>
      </c>
      <c r="K138" s="44" t="s">
        <v>732</v>
      </c>
      <c r="L138" s="9" t="str">
        <f t="shared" si="23"/>
        <v>Yes</v>
      </c>
    </row>
    <row r="139" spans="1:12" x14ac:dyDescent="0.2">
      <c r="A139" s="45" t="s">
        <v>1474</v>
      </c>
      <c r="B139" s="34" t="s">
        <v>217</v>
      </c>
      <c r="C139" s="46">
        <v>40.850647879</v>
      </c>
      <c r="D139" s="43" t="str">
        <f t="shared" si="20"/>
        <v>N/A</v>
      </c>
      <c r="E139" s="46">
        <v>47.119856585000001</v>
      </c>
      <c r="F139" s="43" t="str">
        <f t="shared" si="21"/>
        <v>N/A</v>
      </c>
      <c r="G139" s="46">
        <v>40.699777122999997</v>
      </c>
      <c r="H139" s="43" t="str">
        <f t="shared" si="22"/>
        <v>N/A</v>
      </c>
      <c r="I139" s="12">
        <v>15.35</v>
      </c>
      <c r="J139" s="12">
        <v>-13.6</v>
      </c>
      <c r="K139" s="44" t="s">
        <v>732</v>
      </c>
      <c r="L139" s="9" t="str">
        <f t="shared" si="23"/>
        <v>Yes</v>
      </c>
    </row>
    <row r="140" spans="1:12" x14ac:dyDescent="0.2">
      <c r="A140" s="45" t="s">
        <v>1475</v>
      </c>
      <c r="B140" s="34" t="s">
        <v>217</v>
      </c>
      <c r="C140" s="46">
        <v>167.24935196000001</v>
      </c>
      <c r="D140" s="43" t="str">
        <f t="shared" si="20"/>
        <v>N/A</v>
      </c>
      <c r="E140" s="46">
        <v>149.04878102999999</v>
      </c>
      <c r="F140" s="43" t="str">
        <f t="shared" si="21"/>
        <v>N/A</v>
      </c>
      <c r="G140" s="46">
        <v>134.48199077999999</v>
      </c>
      <c r="H140" s="43" t="str">
        <f t="shared" si="22"/>
        <v>N/A</v>
      </c>
      <c r="I140" s="12">
        <v>-10.9</v>
      </c>
      <c r="J140" s="12">
        <v>-9.77</v>
      </c>
      <c r="K140" s="44" t="s">
        <v>732</v>
      </c>
      <c r="L140" s="9" t="str">
        <f t="shared" si="23"/>
        <v>Yes</v>
      </c>
    </row>
    <row r="141" spans="1:12" x14ac:dyDescent="0.2">
      <c r="A141" s="45" t="s">
        <v>1476</v>
      </c>
      <c r="B141" s="34" t="s">
        <v>217</v>
      </c>
      <c r="C141" s="46">
        <v>5186.7015531999996</v>
      </c>
      <c r="D141" s="43" t="str">
        <f t="shared" si="20"/>
        <v>N/A</v>
      </c>
      <c r="E141" s="46">
        <v>5268.2609771999996</v>
      </c>
      <c r="F141" s="43" t="str">
        <f t="shared" si="21"/>
        <v>N/A</v>
      </c>
      <c r="G141" s="46">
        <v>4952.1877888999998</v>
      </c>
      <c r="H141" s="43" t="str">
        <f t="shared" si="22"/>
        <v>N/A</v>
      </c>
      <c r="I141" s="12">
        <v>1.5720000000000001</v>
      </c>
      <c r="J141" s="12">
        <v>-6</v>
      </c>
      <c r="K141" s="44" t="s">
        <v>732</v>
      </c>
      <c r="L141" s="9" t="str">
        <f t="shared" si="23"/>
        <v>Yes</v>
      </c>
    </row>
    <row r="142" spans="1:12" x14ac:dyDescent="0.2">
      <c r="A142" s="45" t="s">
        <v>1477</v>
      </c>
      <c r="B142" s="34" t="s">
        <v>217</v>
      </c>
      <c r="C142" s="46">
        <v>3455.5278795999998</v>
      </c>
      <c r="D142" s="43" t="str">
        <f t="shared" si="20"/>
        <v>N/A</v>
      </c>
      <c r="E142" s="46">
        <v>3532.9759161000002</v>
      </c>
      <c r="F142" s="43" t="str">
        <f t="shared" si="21"/>
        <v>N/A</v>
      </c>
      <c r="G142" s="46">
        <v>3244.6584127000001</v>
      </c>
      <c r="H142" s="43" t="str">
        <f t="shared" si="22"/>
        <v>N/A</v>
      </c>
      <c r="I142" s="12">
        <v>2.2410000000000001</v>
      </c>
      <c r="J142" s="12">
        <v>-8.16</v>
      </c>
      <c r="K142" s="44" t="s">
        <v>732</v>
      </c>
      <c r="L142" s="9" t="str">
        <f t="shared" si="23"/>
        <v>Yes</v>
      </c>
    </row>
    <row r="143" spans="1:12" x14ac:dyDescent="0.2">
      <c r="A143" s="45" t="s">
        <v>1478</v>
      </c>
      <c r="B143" s="34" t="s">
        <v>217</v>
      </c>
      <c r="C143" s="46">
        <v>7335.6702681999996</v>
      </c>
      <c r="D143" s="43" t="str">
        <f t="shared" si="20"/>
        <v>N/A</v>
      </c>
      <c r="E143" s="46">
        <v>7368.9537733999996</v>
      </c>
      <c r="F143" s="43" t="str">
        <f t="shared" si="21"/>
        <v>N/A</v>
      </c>
      <c r="G143" s="46">
        <v>6913.4493617999997</v>
      </c>
      <c r="H143" s="43" t="str">
        <f t="shared" si="22"/>
        <v>N/A</v>
      </c>
      <c r="I143" s="12">
        <v>0.45369999999999999</v>
      </c>
      <c r="J143" s="12">
        <v>-6.18</v>
      </c>
      <c r="K143" s="44" t="s">
        <v>732</v>
      </c>
      <c r="L143" s="9" t="str">
        <f t="shared" si="23"/>
        <v>Yes</v>
      </c>
    </row>
    <row r="144" spans="1:12" x14ac:dyDescent="0.2">
      <c r="A144" s="45" t="s">
        <v>89</v>
      </c>
      <c r="B144" s="34" t="s">
        <v>217</v>
      </c>
      <c r="C144" s="8">
        <v>25.312692861999999</v>
      </c>
      <c r="D144" s="43" t="str">
        <f t="shared" ref="D144:D161" si="24">IF($B144="N/A","N/A",IF(C144&gt;10,"No",IF(C144&lt;-10,"No","Yes")))</f>
        <v>N/A</v>
      </c>
      <c r="E144" s="8">
        <v>24.850287245000001</v>
      </c>
      <c r="F144" s="43" t="str">
        <f t="shared" ref="F144:F161" si="25">IF($B144="N/A","N/A",IF(E144&gt;10,"No",IF(E144&lt;-10,"No","Yes")))</f>
        <v>N/A</v>
      </c>
      <c r="G144" s="8">
        <v>24.617842344</v>
      </c>
      <c r="H144" s="43" t="str">
        <f t="shared" ref="H144:H161" si="26">IF($B144="N/A","N/A",IF(G144&gt;10,"No",IF(G144&lt;-10,"No","Yes")))</f>
        <v>N/A</v>
      </c>
      <c r="I144" s="12">
        <v>-1.83</v>
      </c>
      <c r="J144" s="12">
        <v>-0.93500000000000005</v>
      </c>
      <c r="K144" s="44" t="s">
        <v>732</v>
      </c>
      <c r="L144" s="9" t="str">
        <f t="shared" ref="L144:L161" si="27">IF(J144="Div by 0", "N/A", IF(K144="N/A","N/A", IF(J144&gt;VALUE(MID(K144,1,2)), "No", IF(J144&lt;-1*VALUE(MID(K144,1,2)), "No", "Yes"))))</f>
        <v>Yes</v>
      </c>
    </row>
    <row r="145" spans="1:12" x14ac:dyDescent="0.2">
      <c r="A145" s="45" t="s">
        <v>477</v>
      </c>
      <c r="B145" s="34" t="s">
        <v>217</v>
      </c>
      <c r="C145" s="8">
        <v>27.460239507000001</v>
      </c>
      <c r="D145" s="43" t="str">
        <f t="shared" si="24"/>
        <v>N/A</v>
      </c>
      <c r="E145" s="8">
        <v>26.822721129000001</v>
      </c>
      <c r="F145" s="43" t="str">
        <f t="shared" si="25"/>
        <v>N/A</v>
      </c>
      <c r="G145" s="8">
        <v>26.546917497999999</v>
      </c>
      <c r="H145" s="43" t="str">
        <f t="shared" si="26"/>
        <v>N/A</v>
      </c>
      <c r="I145" s="12">
        <v>-2.3199999999999998</v>
      </c>
      <c r="J145" s="12">
        <v>-1.03</v>
      </c>
      <c r="K145" s="44" t="s">
        <v>732</v>
      </c>
      <c r="L145" s="9" t="str">
        <f t="shared" si="27"/>
        <v>Yes</v>
      </c>
    </row>
    <row r="146" spans="1:12" x14ac:dyDescent="0.2">
      <c r="A146" s="45" t="s">
        <v>478</v>
      </c>
      <c r="B146" s="34" t="s">
        <v>217</v>
      </c>
      <c r="C146" s="8">
        <v>22.838529122000001</v>
      </c>
      <c r="D146" s="43" t="str">
        <f t="shared" si="24"/>
        <v>N/A</v>
      </c>
      <c r="E146" s="8">
        <v>22.515012995999999</v>
      </c>
      <c r="F146" s="43" t="str">
        <f t="shared" si="25"/>
        <v>N/A</v>
      </c>
      <c r="G146" s="8">
        <v>22.492759841000002</v>
      </c>
      <c r="H146" s="43" t="str">
        <f t="shared" si="26"/>
        <v>N/A</v>
      </c>
      <c r="I146" s="12">
        <v>-1.42</v>
      </c>
      <c r="J146" s="12">
        <v>-9.9000000000000005E-2</v>
      </c>
      <c r="K146" s="44" t="s">
        <v>732</v>
      </c>
      <c r="L146" s="9" t="str">
        <f t="shared" si="27"/>
        <v>Yes</v>
      </c>
    </row>
    <row r="147" spans="1:12" x14ac:dyDescent="0.2">
      <c r="A147" s="45" t="s">
        <v>1479</v>
      </c>
      <c r="B147" s="34" t="s">
        <v>217</v>
      </c>
      <c r="C147" s="8">
        <v>20.303435507</v>
      </c>
      <c r="D147" s="43" t="str">
        <f t="shared" si="24"/>
        <v>N/A</v>
      </c>
      <c r="E147" s="8">
        <v>18.889182112</v>
      </c>
      <c r="F147" s="43" t="str">
        <f t="shared" si="25"/>
        <v>N/A</v>
      </c>
      <c r="G147" s="8">
        <v>18.593180570000001</v>
      </c>
      <c r="H147" s="43" t="str">
        <f t="shared" si="26"/>
        <v>N/A</v>
      </c>
      <c r="I147" s="12">
        <v>-6.97</v>
      </c>
      <c r="J147" s="12">
        <v>-1.57</v>
      </c>
      <c r="K147" s="44" t="s">
        <v>732</v>
      </c>
      <c r="L147" s="9" t="str">
        <f t="shared" si="27"/>
        <v>Yes</v>
      </c>
    </row>
    <row r="148" spans="1:12" x14ac:dyDescent="0.2">
      <c r="A148" s="45" t="s">
        <v>1480</v>
      </c>
      <c r="B148" s="34" t="s">
        <v>217</v>
      </c>
      <c r="C148" s="8">
        <v>30.756299345999999</v>
      </c>
      <c r="D148" s="43" t="str">
        <f t="shared" si="24"/>
        <v>N/A</v>
      </c>
      <c r="E148" s="8">
        <v>28.866946988999999</v>
      </c>
      <c r="F148" s="43" t="str">
        <f t="shared" si="25"/>
        <v>N/A</v>
      </c>
      <c r="G148" s="8">
        <v>29.040117859999999</v>
      </c>
      <c r="H148" s="43" t="str">
        <f t="shared" si="26"/>
        <v>N/A</v>
      </c>
      <c r="I148" s="12">
        <v>-6.14</v>
      </c>
      <c r="J148" s="12">
        <v>0.59989999999999999</v>
      </c>
      <c r="K148" s="44" t="s">
        <v>732</v>
      </c>
      <c r="L148" s="9" t="str">
        <f t="shared" si="27"/>
        <v>Yes</v>
      </c>
    </row>
    <row r="149" spans="1:12" x14ac:dyDescent="0.2">
      <c r="A149" s="45" t="s">
        <v>1481</v>
      </c>
      <c r="B149" s="34" t="s">
        <v>217</v>
      </c>
      <c r="C149" s="8">
        <v>7.9141146514000003</v>
      </c>
      <c r="D149" s="43" t="str">
        <f t="shared" si="24"/>
        <v>N/A</v>
      </c>
      <c r="E149" s="8">
        <v>7.2264049475999999</v>
      </c>
      <c r="F149" s="43" t="str">
        <f t="shared" si="25"/>
        <v>N/A</v>
      </c>
      <c r="G149" s="8">
        <v>6.9484071650999999</v>
      </c>
      <c r="H149" s="43" t="str">
        <f t="shared" si="26"/>
        <v>N/A</v>
      </c>
      <c r="I149" s="12">
        <v>-8.69</v>
      </c>
      <c r="J149" s="12">
        <v>-3.85</v>
      </c>
      <c r="K149" s="44" t="s">
        <v>732</v>
      </c>
      <c r="L149" s="9" t="str">
        <f t="shared" si="27"/>
        <v>Yes</v>
      </c>
    </row>
    <row r="150" spans="1:12" x14ac:dyDescent="0.2">
      <c r="A150" s="45" t="s">
        <v>90</v>
      </c>
      <c r="B150" s="34" t="s">
        <v>217</v>
      </c>
      <c r="C150" s="8">
        <v>26.533635055000001</v>
      </c>
      <c r="D150" s="43" t="str">
        <f t="shared" si="24"/>
        <v>N/A</v>
      </c>
      <c r="E150" s="8">
        <v>27.451736667999999</v>
      </c>
      <c r="F150" s="43" t="str">
        <f t="shared" si="25"/>
        <v>N/A</v>
      </c>
      <c r="G150" s="8">
        <v>28.493834555999999</v>
      </c>
      <c r="H150" s="43" t="str">
        <f t="shared" si="26"/>
        <v>N/A</v>
      </c>
      <c r="I150" s="12">
        <v>3.46</v>
      </c>
      <c r="J150" s="12">
        <v>3.7959999999999998</v>
      </c>
      <c r="K150" s="44" t="s">
        <v>732</v>
      </c>
      <c r="L150" s="9" t="str">
        <f t="shared" si="27"/>
        <v>Yes</v>
      </c>
    </row>
    <row r="151" spans="1:12" x14ac:dyDescent="0.2">
      <c r="A151" s="45" t="s">
        <v>479</v>
      </c>
      <c r="B151" s="34" t="s">
        <v>217</v>
      </c>
      <c r="C151" s="8">
        <v>22.258320426000001</v>
      </c>
      <c r="D151" s="43" t="str">
        <f t="shared" si="24"/>
        <v>N/A</v>
      </c>
      <c r="E151" s="8">
        <v>23.425063822999999</v>
      </c>
      <c r="F151" s="43" t="str">
        <f t="shared" si="25"/>
        <v>N/A</v>
      </c>
      <c r="G151" s="8">
        <v>23.819507403999999</v>
      </c>
      <c r="H151" s="43" t="str">
        <f t="shared" si="26"/>
        <v>N/A</v>
      </c>
      <c r="I151" s="12">
        <v>5.242</v>
      </c>
      <c r="J151" s="12">
        <v>1.6839999999999999</v>
      </c>
      <c r="K151" s="44" t="s">
        <v>732</v>
      </c>
      <c r="L151" s="9" t="str">
        <f t="shared" si="27"/>
        <v>Yes</v>
      </c>
    </row>
    <row r="152" spans="1:12" x14ac:dyDescent="0.2">
      <c r="A152" s="45" t="s">
        <v>480</v>
      </c>
      <c r="B152" s="34" t="s">
        <v>217</v>
      </c>
      <c r="C152" s="8">
        <v>31.268781685</v>
      </c>
      <c r="D152" s="43" t="str">
        <f t="shared" si="24"/>
        <v>N/A</v>
      </c>
      <c r="E152" s="8">
        <v>31.782737295</v>
      </c>
      <c r="F152" s="43" t="str">
        <f t="shared" si="25"/>
        <v>N/A</v>
      </c>
      <c r="G152" s="8">
        <v>33.411991848</v>
      </c>
      <c r="H152" s="43" t="str">
        <f t="shared" si="26"/>
        <v>N/A</v>
      </c>
      <c r="I152" s="12">
        <v>1.6439999999999999</v>
      </c>
      <c r="J152" s="12">
        <v>5.1260000000000003</v>
      </c>
      <c r="K152" s="44" t="s">
        <v>732</v>
      </c>
      <c r="L152" s="9" t="str">
        <f t="shared" si="27"/>
        <v>Yes</v>
      </c>
    </row>
    <row r="153" spans="1:12" x14ac:dyDescent="0.2">
      <c r="A153" s="45" t="s">
        <v>117</v>
      </c>
      <c r="B153" s="34" t="s">
        <v>217</v>
      </c>
      <c r="C153" s="8">
        <v>90.414523760999998</v>
      </c>
      <c r="D153" s="43" t="str">
        <f t="shared" si="24"/>
        <v>N/A</v>
      </c>
      <c r="E153" s="8">
        <v>89.905807839999994</v>
      </c>
      <c r="F153" s="43" t="str">
        <f t="shared" si="25"/>
        <v>N/A</v>
      </c>
      <c r="G153" s="8">
        <v>90.344965303999999</v>
      </c>
      <c r="H153" s="43" t="str">
        <f t="shared" si="26"/>
        <v>N/A</v>
      </c>
      <c r="I153" s="12">
        <v>-0.56299999999999994</v>
      </c>
      <c r="J153" s="12">
        <v>0.48849999999999999</v>
      </c>
      <c r="K153" s="44" t="s">
        <v>732</v>
      </c>
      <c r="L153" s="9" t="str">
        <f t="shared" si="27"/>
        <v>Yes</v>
      </c>
    </row>
    <row r="154" spans="1:12" x14ac:dyDescent="0.2">
      <c r="A154" s="45" t="s">
        <v>481</v>
      </c>
      <c r="B154" s="34" t="s">
        <v>217</v>
      </c>
      <c r="C154" s="8">
        <v>89.613161572999999</v>
      </c>
      <c r="D154" s="43" t="str">
        <f t="shared" si="24"/>
        <v>N/A</v>
      </c>
      <c r="E154" s="8">
        <v>88.590629223999997</v>
      </c>
      <c r="F154" s="43" t="str">
        <f t="shared" si="25"/>
        <v>N/A</v>
      </c>
      <c r="G154" s="8">
        <v>88.788153520999998</v>
      </c>
      <c r="H154" s="43" t="str">
        <f t="shared" si="26"/>
        <v>N/A</v>
      </c>
      <c r="I154" s="12">
        <v>-1.1399999999999999</v>
      </c>
      <c r="J154" s="12">
        <v>0.223</v>
      </c>
      <c r="K154" s="44" t="s">
        <v>732</v>
      </c>
      <c r="L154" s="9" t="str">
        <f t="shared" si="27"/>
        <v>Yes</v>
      </c>
    </row>
    <row r="155" spans="1:12" x14ac:dyDescent="0.2">
      <c r="A155" s="45" t="s">
        <v>482</v>
      </c>
      <c r="B155" s="34" t="s">
        <v>217</v>
      </c>
      <c r="C155" s="8">
        <v>91.608744522999999</v>
      </c>
      <c r="D155" s="43" t="str">
        <f t="shared" si="24"/>
        <v>N/A</v>
      </c>
      <c r="E155" s="8">
        <v>91.592722058000007</v>
      </c>
      <c r="F155" s="43" t="str">
        <f t="shared" si="25"/>
        <v>N/A</v>
      </c>
      <c r="G155" s="8">
        <v>92.199935643000003</v>
      </c>
      <c r="H155" s="43" t="str">
        <f t="shared" si="26"/>
        <v>N/A</v>
      </c>
      <c r="I155" s="12">
        <v>-1.7000000000000001E-2</v>
      </c>
      <c r="J155" s="12">
        <v>0.66290000000000004</v>
      </c>
      <c r="K155" s="44" t="s">
        <v>732</v>
      </c>
      <c r="L155" s="9" t="str">
        <f t="shared" si="27"/>
        <v>Yes</v>
      </c>
    </row>
    <row r="156" spans="1:12" x14ac:dyDescent="0.2">
      <c r="A156" s="45" t="s">
        <v>1482</v>
      </c>
      <c r="B156" s="34" t="s">
        <v>217</v>
      </c>
      <c r="C156" s="35">
        <v>0.61335283839999999</v>
      </c>
      <c r="D156" s="43" t="str">
        <f t="shared" si="24"/>
        <v>N/A</v>
      </c>
      <c r="E156" s="35">
        <v>0.56859861950000001</v>
      </c>
      <c r="F156" s="43" t="str">
        <f t="shared" si="25"/>
        <v>N/A</v>
      </c>
      <c r="G156" s="35">
        <v>0.64300778719999996</v>
      </c>
      <c r="H156" s="43" t="str">
        <f t="shared" si="26"/>
        <v>N/A</v>
      </c>
      <c r="I156" s="12">
        <v>-7.3</v>
      </c>
      <c r="J156" s="12">
        <v>13.09</v>
      </c>
      <c r="K156" s="44" t="s">
        <v>732</v>
      </c>
      <c r="L156" s="9" t="str">
        <f t="shared" si="27"/>
        <v>Yes</v>
      </c>
    </row>
    <row r="157" spans="1:12" x14ac:dyDescent="0.2">
      <c r="A157" s="45" t="s">
        <v>1483</v>
      </c>
      <c r="B157" s="34" t="s">
        <v>217</v>
      </c>
      <c r="C157" s="35">
        <v>0.4414637502</v>
      </c>
      <c r="D157" s="43" t="str">
        <f t="shared" si="24"/>
        <v>N/A</v>
      </c>
      <c r="E157" s="35">
        <v>0.41864371189999999</v>
      </c>
      <c r="F157" s="43" t="str">
        <f t="shared" si="25"/>
        <v>N/A</v>
      </c>
      <c r="G157" s="35">
        <v>0.50622554249999996</v>
      </c>
      <c r="H157" s="43" t="str">
        <f t="shared" si="26"/>
        <v>N/A</v>
      </c>
      <c r="I157" s="12">
        <v>-5.17</v>
      </c>
      <c r="J157" s="12">
        <v>20.92</v>
      </c>
      <c r="K157" s="44" t="s">
        <v>732</v>
      </c>
      <c r="L157" s="9" t="str">
        <f t="shared" si="27"/>
        <v>Yes</v>
      </c>
    </row>
    <row r="158" spans="1:12" x14ac:dyDescent="0.2">
      <c r="A158" s="45" t="s">
        <v>1484</v>
      </c>
      <c r="B158" s="34" t="s">
        <v>217</v>
      </c>
      <c r="C158" s="35">
        <v>0.82844515870000002</v>
      </c>
      <c r="D158" s="43" t="str">
        <f t="shared" si="24"/>
        <v>N/A</v>
      </c>
      <c r="E158" s="35">
        <v>0.74193869430000003</v>
      </c>
      <c r="F158" s="43" t="str">
        <f t="shared" si="25"/>
        <v>N/A</v>
      </c>
      <c r="G158" s="35">
        <v>0.78674296610000005</v>
      </c>
      <c r="H158" s="43" t="str">
        <f t="shared" si="26"/>
        <v>N/A</v>
      </c>
      <c r="I158" s="12">
        <v>-10.4</v>
      </c>
      <c r="J158" s="12">
        <v>6.0389999999999997</v>
      </c>
      <c r="K158" s="44" t="s">
        <v>732</v>
      </c>
      <c r="L158" s="9" t="str">
        <f t="shared" si="27"/>
        <v>Yes</v>
      </c>
    </row>
    <row r="159" spans="1:12" x14ac:dyDescent="0.2">
      <c r="A159" s="45" t="s">
        <v>1485</v>
      </c>
      <c r="B159" s="34" t="s">
        <v>217</v>
      </c>
      <c r="C159" s="35">
        <v>230.86012463</v>
      </c>
      <c r="D159" s="43" t="str">
        <f t="shared" si="24"/>
        <v>N/A</v>
      </c>
      <c r="E159" s="35">
        <v>240.97442235</v>
      </c>
      <c r="F159" s="43" t="str">
        <f t="shared" si="25"/>
        <v>N/A</v>
      </c>
      <c r="G159" s="35">
        <v>239.90564922999999</v>
      </c>
      <c r="H159" s="43" t="str">
        <f t="shared" si="26"/>
        <v>N/A</v>
      </c>
      <c r="I159" s="12">
        <v>4.3810000000000002</v>
      </c>
      <c r="J159" s="12">
        <v>-0.44400000000000001</v>
      </c>
      <c r="K159" s="44" t="s">
        <v>732</v>
      </c>
      <c r="L159" s="9" t="str">
        <f t="shared" si="27"/>
        <v>Yes</v>
      </c>
    </row>
    <row r="160" spans="1:12" x14ac:dyDescent="0.2">
      <c r="A160" s="45" t="s">
        <v>1486</v>
      </c>
      <c r="B160" s="34" t="s">
        <v>217</v>
      </c>
      <c r="C160" s="35">
        <v>225.34434686</v>
      </c>
      <c r="D160" s="43" t="str">
        <f t="shared" si="24"/>
        <v>N/A</v>
      </c>
      <c r="E160" s="35">
        <v>235.32748082000001</v>
      </c>
      <c r="F160" s="43" t="str">
        <f t="shared" si="25"/>
        <v>N/A</v>
      </c>
      <c r="G160" s="35">
        <v>233.55765854000001</v>
      </c>
      <c r="H160" s="43" t="str">
        <f t="shared" si="26"/>
        <v>N/A</v>
      </c>
      <c r="I160" s="12">
        <v>4.43</v>
      </c>
      <c r="J160" s="12">
        <v>-0.752</v>
      </c>
      <c r="K160" s="44" t="s">
        <v>732</v>
      </c>
      <c r="L160" s="9" t="str">
        <f t="shared" si="27"/>
        <v>Yes</v>
      </c>
    </row>
    <row r="161" spans="1:12" x14ac:dyDescent="0.2">
      <c r="A161" s="45" t="s">
        <v>1487</v>
      </c>
      <c r="B161" s="34" t="s">
        <v>217</v>
      </c>
      <c r="C161" s="35">
        <v>257.03391304000002</v>
      </c>
      <c r="D161" s="43" t="str">
        <f t="shared" si="24"/>
        <v>N/A</v>
      </c>
      <c r="E161" s="35">
        <v>268.14015504000002</v>
      </c>
      <c r="F161" s="43" t="str">
        <f t="shared" si="25"/>
        <v>N/A</v>
      </c>
      <c r="G161" s="35">
        <v>270.35319543000003</v>
      </c>
      <c r="H161" s="43" t="str">
        <f t="shared" si="26"/>
        <v>N/A</v>
      </c>
      <c r="I161" s="12">
        <v>4.3209999999999997</v>
      </c>
      <c r="J161" s="12">
        <v>0.82530000000000003</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11</v>
      </c>
      <c r="D165" s="43" t="str">
        <f t="shared" si="28"/>
        <v>N/A</v>
      </c>
      <c r="E165" s="35">
        <v>0</v>
      </c>
      <c r="F165" s="43" t="str">
        <f t="shared" si="29"/>
        <v>N/A</v>
      </c>
      <c r="G165" s="35">
        <v>0</v>
      </c>
      <c r="H165" s="43" t="str">
        <f t="shared" si="30"/>
        <v>N/A</v>
      </c>
      <c r="I165" s="12">
        <v>-100</v>
      </c>
      <c r="J165" s="12" t="s">
        <v>1743</v>
      </c>
      <c r="K165" s="14" t="s">
        <v>217</v>
      </c>
      <c r="L165" s="9" t="str">
        <f t="shared" si="31"/>
        <v>N/A</v>
      </c>
    </row>
    <row r="166" spans="1:12" x14ac:dyDescent="0.2">
      <c r="A166" s="45" t="s">
        <v>1622</v>
      </c>
      <c r="B166" s="34" t="s">
        <v>217</v>
      </c>
      <c r="C166" s="35">
        <v>11</v>
      </c>
      <c r="D166" s="43" t="str">
        <f t="shared" si="28"/>
        <v>N/A</v>
      </c>
      <c r="E166" s="35">
        <v>0</v>
      </c>
      <c r="F166" s="43" t="str">
        <f t="shared" si="29"/>
        <v>N/A</v>
      </c>
      <c r="G166" s="35">
        <v>0</v>
      </c>
      <c r="H166" s="43" t="str">
        <f t="shared" si="30"/>
        <v>N/A</v>
      </c>
      <c r="I166" s="12">
        <v>-100</v>
      </c>
      <c r="J166" s="12" t="s">
        <v>1743</v>
      </c>
      <c r="K166" s="14" t="s">
        <v>217</v>
      </c>
      <c r="L166" s="9" t="str">
        <f t="shared" si="31"/>
        <v>N/A</v>
      </c>
    </row>
    <row r="167" spans="1:12" x14ac:dyDescent="0.2">
      <c r="A167" s="45" t="s">
        <v>1623</v>
      </c>
      <c r="B167" s="34" t="s">
        <v>217</v>
      </c>
      <c r="C167" s="35">
        <v>36</v>
      </c>
      <c r="D167" s="43" t="str">
        <f t="shared" si="28"/>
        <v>N/A</v>
      </c>
      <c r="E167" s="35">
        <v>35</v>
      </c>
      <c r="F167" s="43" t="str">
        <f t="shared" si="29"/>
        <v>N/A</v>
      </c>
      <c r="G167" s="35">
        <v>32</v>
      </c>
      <c r="H167" s="43" t="str">
        <f t="shared" si="30"/>
        <v>N/A</v>
      </c>
      <c r="I167" s="12">
        <v>-2.78</v>
      </c>
      <c r="J167" s="12">
        <v>-8.57</v>
      </c>
      <c r="K167" s="14" t="s">
        <v>217</v>
      </c>
      <c r="L167" s="9" t="str">
        <f t="shared" si="31"/>
        <v>N/A</v>
      </c>
    </row>
    <row r="168" spans="1:12" x14ac:dyDescent="0.2">
      <c r="A168" s="45" t="s">
        <v>125</v>
      </c>
      <c r="B168" s="34" t="s">
        <v>217</v>
      </c>
      <c r="C168" s="46">
        <v>373697</v>
      </c>
      <c r="D168" s="43" t="str">
        <f t="shared" si="28"/>
        <v>N/A</v>
      </c>
      <c r="E168" s="46">
        <v>487632</v>
      </c>
      <c r="F168" s="43" t="str">
        <f t="shared" si="29"/>
        <v>N/A</v>
      </c>
      <c r="G168" s="46">
        <v>525647</v>
      </c>
      <c r="H168" s="43" t="str">
        <f t="shared" si="30"/>
        <v>N/A</v>
      </c>
      <c r="I168" s="12">
        <v>30.49</v>
      </c>
      <c r="J168" s="12">
        <v>7.7960000000000003</v>
      </c>
      <c r="K168" s="14" t="s">
        <v>217</v>
      </c>
      <c r="L168" s="9" t="str">
        <f t="shared" si="31"/>
        <v>N/A</v>
      </c>
    </row>
    <row r="169" spans="1:12" x14ac:dyDescent="0.2">
      <c r="A169" s="45" t="s">
        <v>1624</v>
      </c>
      <c r="B169" s="34" t="s">
        <v>217</v>
      </c>
      <c r="C169" s="46">
        <v>216031</v>
      </c>
      <c r="D169" s="43" t="str">
        <f t="shared" si="28"/>
        <v>N/A</v>
      </c>
      <c r="E169" s="46">
        <v>439049</v>
      </c>
      <c r="F169" s="43" t="str">
        <f t="shared" si="29"/>
        <v>N/A</v>
      </c>
      <c r="G169" s="46">
        <v>471175</v>
      </c>
      <c r="H169" s="43" t="str">
        <f t="shared" si="30"/>
        <v>N/A</v>
      </c>
      <c r="I169" s="12">
        <v>103.2</v>
      </c>
      <c r="J169" s="12">
        <v>7.3170000000000002</v>
      </c>
      <c r="K169" s="14" t="s">
        <v>217</v>
      </c>
      <c r="L169" s="9" t="str">
        <f t="shared" si="31"/>
        <v>N/A</v>
      </c>
    </row>
    <row r="170" spans="1:12" x14ac:dyDescent="0.2">
      <c r="A170" s="45" t="s">
        <v>1381</v>
      </c>
      <c r="B170" s="34" t="s">
        <v>217</v>
      </c>
      <c r="C170" s="46">
        <v>219995</v>
      </c>
      <c r="D170" s="43" t="str">
        <f t="shared" si="28"/>
        <v>N/A</v>
      </c>
      <c r="E170" s="46">
        <v>191484</v>
      </c>
      <c r="F170" s="43" t="str">
        <f t="shared" si="29"/>
        <v>N/A</v>
      </c>
      <c r="G170" s="46">
        <v>191625</v>
      </c>
      <c r="H170" s="43" t="str">
        <f t="shared" si="30"/>
        <v>N/A</v>
      </c>
      <c r="I170" s="12">
        <v>-13</v>
      </c>
      <c r="J170" s="12">
        <v>7.3599999999999999E-2</v>
      </c>
      <c r="K170" s="14" t="s">
        <v>217</v>
      </c>
      <c r="L170" s="9" t="str">
        <f t="shared" si="31"/>
        <v>N/A</v>
      </c>
    </row>
    <row r="171" spans="1:12" x14ac:dyDescent="0.2">
      <c r="A171" s="45" t="s">
        <v>1618</v>
      </c>
      <c r="B171" s="34" t="s">
        <v>217</v>
      </c>
      <c r="C171" s="46">
        <v>342969</v>
      </c>
      <c r="D171" s="43" t="str">
        <f t="shared" si="28"/>
        <v>N/A</v>
      </c>
      <c r="E171" s="46">
        <v>74012</v>
      </c>
      <c r="F171" s="43" t="str">
        <f t="shared" si="29"/>
        <v>N/A</v>
      </c>
      <c r="G171" s="46">
        <v>109395</v>
      </c>
      <c r="H171" s="43" t="str">
        <f t="shared" si="30"/>
        <v>N/A</v>
      </c>
      <c r="I171" s="12">
        <v>-78.400000000000006</v>
      </c>
      <c r="J171" s="12">
        <v>47.81</v>
      </c>
      <c r="K171" s="14" t="s">
        <v>217</v>
      </c>
      <c r="L171" s="9" t="str">
        <f t="shared" si="31"/>
        <v>N/A</v>
      </c>
    </row>
    <row r="172" spans="1:12" x14ac:dyDescent="0.2">
      <c r="A172" s="45" t="s">
        <v>1619</v>
      </c>
      <c r="B172" s="34" t="s">
        <v>217</v>
      </c>
      <c r="C172" s="46">
        <v>373691</v>
      </c>
      <c r="D172" s="43" t="str">
        <f t="shared" si="28"/>
        <v>N/A</v>
      </c>
      <c r="E172" s="46">
        <v>369668</v>
      </c>
      <c r="F172" s="43" t="str">
        <f t="shared" si="29"/>
        <v>N/A</v>
      </c>
      <c r="G172" s="46">
        <v>364190</v>
      </c>
      <c r="H172" s="43" t="str">
        <f t="shared" si="30"/>
        <v>N/A</v>
      </c>
      <c r="I172" s="12">
        <v>-1.08</v>
      </c>
      <c r="J172" s="12">
        <v>-1.48</v>
      </c>
      <c r="K172" s="14" t="s">
        <v>217</v>
      </c>
      <c r="L172" s="9" t="str">
        <f t="shared" si="31"/>
        <v>N/A</v>
      </c>
    </row>
    <row r="173" spans="1:12" ht="25.5" x14ac:dyDescent="0.2">
      <c r="A173" s="45" t="s">
        <v>1382</v>
      </c>
      <c r="B173" s="34" t="s">
        <v>217</v>
      </c>
      <c r="C173" s="46">
        <v>180195</v>
      </c>
      <c r="D173" s="43" t="str">
        <f t="shared" ref="D173:D187" si="32">IF($B173="N/A","N/A",IF(C173&gt;10,"No",IF(C173&lt;-10,"No","Yes")))</f>
        <v>N/A</v>
      </c>
      <c r="E173" s="46">
        <v>171471</v>
      </c>
      <c r="F173" s="43" t="str">
        <f t="shared" ref="F173:F187" si="33">IF($B173="N/A","N/A",IF(E173&gt;10,"No",IF(E173&lt;-10,"No","Yes")))</f>
        <v>N/A</v>
      </c>
      <c r="G173" s="46">
        <v>128423</v>
      </c>
      <c r="H173" s="43" t="str">
        <f t="shared" ref="H173:H187" si="34">IF($B173="N/A","N/A",IF(G173&gt;10,"No",IF(G173&lt;-10,"No","Yes")))</f>
        <v>N/A</v>
      </c>
      <c r="I173" s="12">
        <v>-4.84</v>
      </c>
      <c r="J173" s="12">
        <v>-25.1</v>
      </c>
      <c r="K173" s="44" t="s">
        <v>732</v>
      </c>
      <c r="L173" s="9" t="str">
        <f t="shared" ref="L173:L187" si="35">IF(J173="Div by 0", "N/A", IF(K173="N/A","N/A", IF(J173&gt;VALUE(MID(K173,1,2)), "No", IF(J173&lt;-1*VALUE(MID(K173,1,2)), "No", "Yes"))))</f>
        <v>Yes</v>
      </c>
    </row>
    <row r="174" spans="1:12" x14ac:dyDescent="0.2">
      <c r="A174" s="45" t="s">
        <v>649</v>
      </c>
      <c r="B174" s="34" t="s">
        <v>217</v>
      </c>
      <c r="C174" s="35">
        <v>1021</v>
      </c>
      <c r="D174" s="43" t="str">
        <f t="shared" si="32"/>
        <v>N/A</v>
      </c>
      <c r="E174" s="35">
        <v>1007</v>
      </c>
      <c r="F174" s="43" t="str">
        <f t="shared" si="33"/>
        <v>N/A</v>
      </c>
      <c r="G174" s="35">
        <v>908</v>
      </c>
      <c r="H174" s="43" t="str">
        <f t="shared" si="34"/>
        <v>N/A</v>
      </c>
      <c r="I174" s="12">
        <v>-1.37</v>
      </c>
      <c r="J174" s="12">
        <v>-9.83</v>
      </c>
      <c r="K174" s="44" t="s">
        <v>732</v>
      </c>
      <c r="L174" s="9" t="str">
        <f t="shared" si="35"/>
        <v>Yes</v>
      </c>
    </row>
    <row r="175" spans="1:12" ht="25.5" x14ac:dyDescent="0.2">
      <c r="A175" s="45" t="s">
        <v>1383</v>
      </c>
      <c r="B175" s="34" t="s">
        <v>217</v>
      </c>
      <c r="C175" s="46">
        <v>176.48873653000001</v>
      </c>
      <c r="D175" s="43" t="str">
        <f t="shared" si="32"/>
        <v>N/A</v>
      </c>
      <c r="E175" s="46">
        <v>170.27904667000001</v>
      </c>
      <c r="F175" s="43" t="str">
        <f t="shared" si="33"/>
        <v>N/A</v>
      </c>
      <c r="G175" s="46">
        <v>141.43502203</v>
      </c>
      <c r="H175" s="43" t="str">
        <f t="shared" si="34"/>
        <v>N/A</v>
      </c>
      <c r="I175" s="12">
        <v>-3.52</v>
      </c>
      <c r="J175" s="12">
        <v>-16.899999999999999</v>
      </c>
      <c r="K175" s="44" t="s">
        <v>732</v>
      </c>
      <c r="L175" s="9" t="str">
        <f t="shared" si="35"/>
        <v>Yes</v>
      </c>
    </row>
    <row r="176" spans="1:12" ht="25.5" x14ac:dyDescent="0.2">
      <c r="A176" s="45" t="s">
        <v>1384</v>
      </c>
      <c r="B176" s="34" t="s">
        <v>217</v>
      </c>
      <c r="C176" s="46">
        <v>66155</v>
      </c>
      <c r="D176" s="43" t="str">
        <f t="shared" si="32"/>
        <v>N/A</v>
      </c>
      <c r="E176" s="46">
        <v>81899</v>
      </c>
      <c r="F176" s="43" t="str">
        <f t="shared" si="33"/>
        <v>N/A</v>
      </c>
      <c r="G176" s="46">
        <v>97765</v>
      </c>
      <c r="H176" s="43" t="str">
        <f t="shared" si="34"/>
        <v>N/A</v>
      </c>
      <c r="I176" s="12">
        <v>23.8</v>
      </c>
      <c r="J176" s="12">
        <v>19.37</v>
      </c>
      <c r="K176" s="44" t="s">
        <v>732</v>
      </c>
      <c r="L176" s="9" t="str">
        <f t="shared" si="35"/>
        <v>Yes</v>
      </c>
    </row>
    <row r="177" spans="1:12" x14ac:dyDescent="0.2">
      <c r="A177" s="45" t="s">
        <v>516</v>
      </c>
      <c r="B177" s="34" t="s">
        <v>217</v>
      </c>
      <c r="C177" s="35">
        <v>789</v>
      </c>
      <c r="D177" s="43" t="str">
        <f t="shared" si="32"/>
        <v>N/A</v>
      </c>
      <c r="E177" s="35">
        <v>463</v>
      </c>
      <c r="F177" s="43" t="str">
        <f t="shared" si="33"/>
        <v>N/A</v>
      </c>
      <c r="G177" s="35">
        <v>619</v>
      </c>
      <c r="H177" s="43" t="str">
        <f t="shared" si="34"/>
        <v>N/A</v>
      </c>
      <c r="I177" s="12">
        <v>-41.3</v>
      </c>
      <c r="J177" s="12">
        <v>33.69</v>
      </c>
      <c r="K177" s="44" t="s">
        <v>732</v>
      </c>
      <c r="L177" s="9" t="str">
        <f t="shared" si="35"/>
        <v>No</v>
      </c>
    </row>
    <row r="178" spans="1:12" ht="25.5" x14ac:dyDescent="0.2">
      <c r="A178" s="45" t="s">
        <v>1385</v>
      </c>
      <c r="B178" s="34" t="s">
        <v>217</v>
      </c>
      <c r="C178" s="46">
        <v>83.846641317999996</v>
      </c>
      <c r="D178" s="43" t="str">
        <f t="shared" si="32"/>
        <v>N/A</v>
      </c>
      <c r="E178" s="46">
        <v>176.88768898000001</v>
      </c>
      <c r="F178" s="43" t="str">
        <f t="shared" si="33"/>
        <v>N/A</v>
      </c>
      <c r="G178" s="46">
        <v>157.94022616999999</v>
      </c>
      <c r="H178" s="43" t="str">
        <f t="shared" si="34"/>
        <v>N/A</v>
      </c>
      <c r="I178" s="12">
        <v>111</v>
      </c>
      <c r="J178" s="12">
        <v>-10.7</v>
      </c>
      <c r="K178" s="44" t="s">
        <v>732</v>
      </c>
      <c r="L178" s="9" t="str">
        <f t="shared" si="35"/>
        <v>Yes</v>
      </c>
    </row>
    <row r="179" spans="1:12" ht="25.5" x14ac:dyDescent="0.2">
      <c r="A179" s="45" t="s">
        <v>1386</v>
      </c>
      <c r="B179" s="34" t="s">
        <v>217</v>
      </c>
      <c r="C179" s="46">
        <v>380465</v>
      </c>
      <c r="D179" s="43" t="str">
        <f t="shared" si="32"/>
        <v>N/A</v>
      </c>
      <c r="E179" s="46">
        <v>313032</v>
      </c>
      <c r="F179" s="43" t="str">
        <f t="shared" si="33"/>
        <v>N/A</v>
      </c>
      <c r="G179" s="46">
        <v>461639</v>
      </c>
      <c r="H179" s="43" t="str">
        <f t="shared" si="34"/>
        <v>N/A</v>
      </c>
      <c r="I179" s="12">
        <v>-17.7</v>
      </c>
      <c r="J179" s="12">
        <v>47.47</v>
      </c>
      <c r="K179" s="44" t="s">
        <v>732</v>
      </c>
      <c r="L179" s="9" t="str">
        <f t="shared" si="35"/>
        <v>No</v>
      </c>
    </row>
    <row r="180" spans="1:12" x14ac:dyDescent="0.2">
      <c r="A180" s="45" t="s">
        <v>517</v>
      </c>
      <c r="B180" s="34" t="s">
        <v>217</v>
      </c>
      <c r="C180" s="35">
        <v>1834</v>
      </c>
      <c r="D180" s="43" t="str">
        <f t="shared" si="32"/>
        <v>N/A</v>
      </c>
      <c r="E180" s="35">
        <v>1931</v>
      </c>
      <c r="F180" s="43" t="str">
        <f t="shared" si="33"/>
        <v>N/A</v>
      </c>
      <c r="G180" s="35">
        <v>2018</v>
      </c>
      <c r="H180" s="43" t="str">
        <f t="shared" si="34"/>
        <v>N/A</v>
      </c>
      <c r="I180" s="12">
        <v>5.2889999999999997</v>
      </c>
      <c r="J180" s="12">
        <v>4.5049999999999999</v>
      </c>
      <c r="K180" s="44" t="s">
        <v>732</v>
      </c>
      <c r="L180" s="9" t="str">
        <f t="shared" si="35"/>
        <v>Yes</v>
      </c>
    </row>
    <row r="181" spans="1:12" ht="25.5" x14ac:dyDescent="0.2">
      <c r="A181" s="45" t="s">
        <v>1387</v>
      </c>
      <c r="B181" s="34" t="s">
        <v>217</v>
      </c>
      <c r="C181" s="46">
        <v>207.45092693999999</v>
      </c>
      <c r="D181" s="43" t="str">
        <f t="shared" si="32"/>
        <v>N/A</v>
      </c>
      <c r="E181" s="46">
        <v>162.10875193999999</v>
      </c>
      <c r="F181" s="43" t="str">
        <f t="shared" si="33"/>
        <v>N/A</v>
      </c>
      <c r="G181" s="46">
        <v>228.76065410999999</v>
      </c>
      <c r="H181" s="43" t="str">
        <f t="shared" si="34"/>
        <v>N/A</v>
      </c>
      <c r="I181" s="12">
        <v>-21.9</v>
      </c>
      <c r="J181" s="12">
        <v>41.12</v>
      </c>
      <c r="K181" s="44" t="s">
        <v>732</v>
      </c>
      <c r="L181" s="9" t="str">
        <f t="shared" si="35"/>
        <v>No</v>
      </c>
    </row>
    <row r="182" spans="1:12" ht="25.5" x14ac:dyDescent="0.2">
      <c r="A182" s="45" t="s">
        <v>1388</v>
      </c>
      <c r="B182" s="34" t="s">
        <v>217</v>
      </c>
      <c r="C182" s="46">
        <v>963241</v>
      </c>
      <c r="D182" s="43" t="str">
        <f t="shared" si="32"/>
        <v>N/A</v>
      </c>
      <c r="E182" s="46">
        <v>1173638</v>
      </c>
      <c r="F182" s="43" t="str">
        <f t="shared" si="33"/>
        <v>N/A</v>
      </c>
      <c r="G182" s="46">
        <v>1246797</v>
      </c>
      <c r="H182" s="43" t="str">
        <f t="shared" si="34"/>
        <v>N/A</v>
      </c>
      <c r="I182" s="12">
        <v>21.84</v>
      </c>
      <c r="J182" s="12">
        <v>6.234</v>
      </c>
      <c r="K182" s="44" t="s">
        <v>732</v>
      </c>
      <c r="L182" s="9" t="str">
        <f t="shared" si="35"/>
        <v>Yes</v>
      </c>
    </row>
    <row r="183" spans="1:12" x14ac:dyDescent="0.2">
      <c r="A183" s="45" t="s">
        <v>518</v>
      </c>
      <c r="B183" s="34" t="s">
        <v>217</v>
      </c>
      <c r="C183" s="35">
        <v>4913</v>
      </c>
      <c r="D183" s="43" t="str">
        <f t="shared" si="32"/>
        <v>N/A</v>
      </c>
      <c r="E183" s="35">
        <v>4807</v>
      </c>
      <c r="F183" s="43" t="str">
        <f t="shared" si="33"/>
        <v>N/A</v>
      </c>
      <c r="G183" s="35">
        <v>4925</v>
      </c>
      <c r="H183" s="43" t="str">
        <f t="shared" si="34"/>
        <v>N/A</v>
      </c>
      <c r="I183" s="12">
        <v>-2.16</v>
      </c>
      <c r="J183" s="12">
        <v>2.4550000000000001</v>
      </c>
      <c r="K183" s="44" t="s">
        <v>732</v>
      </c>
      <c r="L183" s="9" t="str">
        <f t="shared" si="35"/>
        <v>Yes</v>
      </c>
    </row>
    <row r="184" spans="1:12" ht="25.5" x14ac:dyDescent="0.2">
      <c r="A184" s="45" t="s">
        <v>1389</v>
      </c>
      <c r="B184" s="34" t="s">
        <v>217</v>
      </c>
      <c r="C184" s="46">
        <v>196.0596377</v>
      </c>
      <c r="D184" s="43" t="str">
        <f t="shared" si="32"/>
        <v>N/A</v>
      </c>
      <c r="E184" s="46">
        <v>244.15186187</v>
      </c>
      <c r="F184" s="43" t="str">
        <f t="shared" si="33"/>
        <v>N/A</v>
      </c>
      <c r="G184" s="46">
        <v>253.15675127</v>
      </c>
      <c r="H184" s="43" t="str">
        <f t="shared" si="34"/>
        <v>N/A</v>
      </c>
      <c r="I184" s="12">
        <v>24.53</v>
      </c>
      <c r="J184" s="12">
        <v>3.6880000000000002</v>
      </c>
      <c r="K184" s="44" t="s">
        <v>732</v>
      </c>
      <c r="L184" s="9" t="str">
        <f t="shared" si="35"/>
        <v>Yes</v>
      </c>
    </row>
    <row r="185" spans="1:12" ht="25.5" x14ac:dyDescent="0.2">
      <c r="A185" s="45" t="s">
        <v>1390</v>
      </c>
      <c r="B185" s="34" t="s">
        <v>217</v>
      </c>
      <c r="C185" s="46">
        <v>343432913</v>
      </c>
      <c r="D185" s="43" t="str">
        <f t="shared" si="32"/>
        <v>N/A</v>
      </c>
      <c r="E185" s="46">
        <v>349211599</v>
      </c>
      <c r="F185" s="43" t="str">
        <f t="shared" si="33"/>
        <v>N/A</v>
      </c>
      <c r="G185" s="46">
        <v>340546300</v>
      </c>
      <c r="H185" s="43" t="str">
        <f t="shared" si="34"/>
        <v>N/A</v>
      </c>
      <c r="I185" s="12">
        <v>1.6830000000000001</v>
      </c>
      <c r="J185" s="12">
        <v>-2.48</v>
      </c>
      <c r="K185" s="44" t="s">
        <v>732</v>
      </c>
      <c r="L185" s="9" t="str">
        <f t="shared" si="35"/>
        <v>Yes</v>
      </c>
    </row>
    <row r="186" spans="1:12" ht="25.5" x14ac:dyDescent="0.2">
      <c r="A186" s="45" t="s">
        <v>519</v>
      </c>
      <c r="B186" s="34" t="s">
        <v>217</v>
      </c>
      <c r="C186" s="35">
        <v>22972</v>
      </c>
      <c r="D186" s="43" t="str">
        <f t="shared" si="32"/>
        <v>N/A</v>
      </c>
      <c r="E186" s="35">
        <v>22604</v>
      </c>
      <c r="F186" s="43" t="str">
        <f t="shared" si="33"/>
        <v>N/A</v>
      </c>
      <c r="G186" s="35">
        <v>21395</v>
      </c>
      <c r="H186" s="43" t="str">
        <f t="shared" si="34"/>
        <v>N/A</v>
      </c>
      <c r="I186" s="12">
        <v>-1.6</v>
      </c>
      <c r="J186" s="12">
        <v>-5.35</v>
      </c>
      <c r="K186" s="44" t="s">
        <v>732</v>
      </c>
      <c r="L186" s="9" t="str">
        <f t="shared" si="35"/>
        <v>Yes</v>
      </c>
    </row>
    <row r="187" spans="1:12" ht="25.5" x14ac:dyDescent="0.2">
      <c r="A187" s="45" t="s">
        <v>1391</v>
      </c>
      <c r="B187" s="34" t="s">
        <v>217</v>
      </c>
      <c r="C187" s="46">
        <v>14950.065863</v>
      </c>
      <c r="D187" s="43" t="str">
        <f t="shared" si="32"/>
        <v>N/A</v>
      </c>
      <c r="E187" s="46">
        <v>15449.106309000001</v>
      </c>
      <c r="F187" s="43" t="str">
        <f t="shared" si="33"/>
        <v>N/A</v>
      </c>
      <c r="G187" s="46">
        <v>15917.097453</v>
      </c>
      <c r="H187" s="43" t="str">
        <f t="shared" si="34"/>
        <v>N/A</v>
      </c>
      <c r="I187" s="12">
        <v>3.3380000000000001</v>
      </c>
      <c r="J187" s="12">
        <v>3.0289999999999999</v>
      </c>
      <c r="K187" s="44" t="s">
        <v>732</v>
      </c>
      <c r="L187" s="9" t="str">
        <f t="shared" si="35"/>
        <v>Yes</v>
      </c>
    </row>
    <row r="188" spans="1:12" x14ac:dyDescent="0.2">
      <c r="A188" s="4" t="s">
        <v>1392</v>
      </c>
      <c r="B188" s="34" t="s">
        <v>217</v>
      </c>
      <c r="C188" s="46">
        <v>351373163</v>
      </c>
      <c r="D188" s="43" t="str">
        <f t="shared" ref="D188:D203" si="36">IF($B188="N/A","N/A",IF(C188&gt;10,"No",IF(C188&lt;-10,"No","Yes")))</f>
        <v>N/A</v>
      </c>
      <c r="E188" s="46">
        <v>357954144</v>
      </c>
      <c r="F188" s="43" t="str">
        <f t="shared" ref="F188:F203" si="37">IF($B188="N/A","N/A",IF(E188&gt;10,"No",IF(E188&lt;-10,"No","Yes")))</f>
        <v>N/A</v>
      </c>
      <c r="G188" s="46">
        <v>351216893</v>
      </c>
      <c r="H188" s="43" t="str">
        <f t="shared" ref="H188:H203" si="38">IF($B188="N/A","N/A",IF(G188&gt;10,"No",IF(G188&lt;-10,"No","Yes")))</f>
        <v>N/A</v>
      </c>
      <c r="I188" s="12">
        <v>1.873</v>
      </c>
      <c r="J188" s="12">
        <v>-1.88</v>
      </c>
      <c r="K188" s="44" t="s">
        <v>732</v>
      </c>
      <c r="L188" s="9" t="str">
        <f t="shared" ref="L188:L203" si="39">IF(J188="Div by 0", "N/A", IF(K188="N/A","N/A", IF(J188&gt;VALUE(MID(K188,1,2)), "No", IF(J188&lt;-1*VALUE(MID(K188,1,2)), "No", "Yes"))))</f>
        <v>Yes</v>
      </c>
    </row>
    <row r="189" spans="1:12" x14ac:dyDescent="0.2">
      <c r="A189" s="4" t="s">
        <v>1489</v>
      </c>
      <c r="B189" s="34" t="s">
        <v>217</v>
      </c>
      <c r="C189" s="35">
        <v>24821</v>
      </c>
      <c r="D189" s="43" t="str">
        <f t="shared" si="36"/>
        <v>N/A</v>
      </c>
      <c r="E189" s="35">
        <v>24764</v>
      </c>
      <c r="F189" s="43" t="str">
        <f t="shared" si="37"/>
        <v>N/A</v>
      </c>
      <c r="G189" s="35">
        <v>24258</v>
      </c>
      <c r="H189" s="43" t="str">
        <f t="shared" si="38"/>
        <v>N/A</v>
      </c>
      <c r="I189" s="12">
        <v>-0.23</v>
      </c>
      <c r="J189" s="12">
        <v>-2.04</v>
      </c>
      <c r="K189" s="44" t="s">
        <v>732</v>
      </c>
      <c r="L189" s="9" t="str">
        <f t="shared" si="39"/>
        <v>Yes</v>
      </c>
    </row>
    <row r="190" spans="1:12" x14ac:dyDescent="0.2">
      <c r="A190" s="4" t="s">
        <v>1490</v>
      </c>
      <c r="B190" s="34" t="s">
        <v>217</v>
      </c>
      <c r="C190" s="46">
        <v>14156.285524000001</v>
      </c>
      <c r="D190" s="43" t="str">
        <f t="shared" si="36"/>
        <v>N/A</v>
      </c>
      <c r="E190" s="46">
        <v>14454.617348</v>
      </c>
      <c r="F190" s="43" t="str">
        <f t="shared" si="37"/>
        <v>N/A</v>
      </c>
      <c r="G190" s="46">
        <v>14478.394468</v>
      </c>
      <c r="H190" s="43" t="str">
        <f t="shared" si="38"/>
        <v>N/A</v>
      </c>
      <c r="I190" s="12">
        <v>2.1070000000000002</v>
      </c>
      <c r="J190" s="12">
        <v>0.16450000000000001</v>
      </c>
      <c r="K190" s="44" t="s">
        <v>732</v>
      </c>
      <c r="L190" s="9" t="str">
        <f t="shared" si="39"/>
        <v>Yes</v>
      </c>
    </row>
    <row r="191" spans="1:12" x14ac:dyDescent="0.2">
      <c r="A191" s="4" t="s">
        <v>1491</v>
      </c>
      <c r="B191" s="34" t="s">
        <v>217</v>
      </c>
      <c r="C191" s="46">
        <v>8372.5312902999995</v>
      </c>
      <c r="D191" s="43" t="str">
        <f t="shared" si="36"/>
        <v>N/A</v>
      </c>
      <c r="E191" s="46">
        <v>8581.289546</v>
      </c>
      <c r="F191" s="43" t="str">
        <f t="shared" si="37"/>
        <v>N/A</v>
      </c>
      <c r="G191" s="46">
        <v>8538.0026856000004</v>
      </c>
      <c r="H191" s="43" t="str">
        <f t="shared" si="38"/>
        <v>N/A</v>
      </c>
      <c r="I191" s="12">
        <v>2.4929999999999999</v>
      </c>
      <c r="J191" s="12">
        <v>-0.504</v>
      </c>
      <c r="K191" s="44" t="s">
        <v>732</v>
      </c>
      <c r="L191" s="9" t="str">
        <f t="shared" si="39"/>
        <v>Yes</v>
      </c>
    </row>
    <row r="192" spans="1:12" x14ac:dyDescent="0.2">
      <c r="A192" s="4" t="s">
        <v>1492</v>
      </c>
      <c r="B192" s="34" t="s">
        <v>217</v>
      </c>
      <c r="C192" s="46">
        <v>23791.437748</v>
      </c>
      <c r="D192" s="43" t="str">
        <f t="shared" si="36"/>
        <v>N/A</v>
      </c>
      <c r="E192" s="46">
        <v>23938.777894999999</v>
      </c>
      <c r="F192" s="43" t="str">
        <f t="shared" si="37"/>
        <v>N/A</v>
      </c>
      <c r="G192" s="46">
        <v>23329.673111</v>
      </c>
      <c r="H192" s="43" t="str">
        <f t="shared" si="38"/>
        <v>N/A</v>
      </c>
      <c r="I192" s="12">
        <v>0.61929999999999996</v>
      </c>
      <c r="J192" s="12">
        <v>-2.54</v>
      </c>
      <c r="K192" s="44" t="s">
        <v>732</v>
      </c>
      <c r="L192" s="9" t="str">
        <f t="shared" si="39"/>
        <v>Yes</v>
      </c>
    </row>
    <row r="193" spans="1:12" x14ac:dyDescent="0.2">
      <c r="A193" s="45" t="s">
        <v>1493</v>
      </c>
      <c r="B193" s="34" t="s">
        <v>217</v>
      </c>
      <c r="C193" s="9">
        <v>25.530754988999998</v>
      </c>
      <c r="D193" s="43" t="str">
        <f t="shared" si="36"/>
        <v>N/A</v>
      </c>
      <c r="E193" s="9">
        <v>25.135502729999999</v>
      </c>
      <c r="F193" s="43" t="str">
        <f t="shared" si="37"/>
        <v>N/A</v>
      </c>
      <c r="G193" s="9">
        <v>24.22045829</v>
      </c>
      <c r="H193" s="43" t="str">
        <f t="shared" si="38"/>
        <v>N/A</v>
      </c>
      <c r="I193" s="12">
        <v>-1.55</v>
      </c>
      <c r="J193" s="12">
        <v>-3.64</v>
      </c>
      <c r="K193" s="44" t="s">
        <v>732</v>
      </c>
      <c r="L193" s="9" t="str">
        <f t="shared" si="39"/>
        <v>Yes</v>
      </c>
    </row>
    <row r="194" spans="1:12" x14ac:dyDescent="0.2">
      <c r="A194" s="45" t="s">
        <v>1494</v>
      </c>
      <c r="B194" s="34" t="s">
        <v>217</v>
      </c>
      <c r="C194" s="9">
        <v>29.277322352999999</v>
      </c>
      <c r="D194" s="43" t="str">
        <f t="shared" si="36"/>
        <v>N/A</v>
      </c>
      <c r="E194" s="9">
        <v>28.694248386000002</v>
      </c>
      <c r="F194" s="43" t="str">
        <f t="shared" si="37"/>
        <v>N/A</v>
      </c>
      <c r="G194" s="9">
        <v>27.428981565000001</v>
      </c>
      <c r="H194" s="43" t="str">
        <f t="shared" si="38"/>
        <v>N/A</v>
      </c>
      <c r="I194" s="12">
        <v>-1.99</v>
      </c>
      <c r="J194" s="12">
        <v>-4.41</v>
      </c>
      <c r="K194" s="44" t="s">
        <v>732</v>
      </c>
      <c r="L194" s="9" t="str">
        <f t="shared" si="39"/>
        <v>Yes</v>
      </c>
    </row>
    <row r="195" spans="1:12" x14ac:dyDescent="0.2">
      <c r="A195" s="45" t="s">
        <v>1495</v>
      </c>
      <c r="B195" s="34" t="s">
        <v>217</v>
      </c>
      <c r="C195" s="9">
        <v>21.354345881</v>
      </c>
      <c r="D195" s="43" t="str">
        <f t="shared" si="36"/>
        <v>N/A</v>
      </c>
      <c r="E195" s="9">
        <v>21.206417496</v>
      </c>
      <c r="F195" s="43" t="str">
        <f t="shared" si="37"/>
        <v>N/A</v>
      </c>
      <c r="G195" s="9">
        <v>20.862383352999998</v>
      </c>
      <c r="H195" s="43" t="str">
        <f t="shared" si="38"/>
        <v>N/A</v>
      </c>
      <c r="I195" s="12">
        <v>-0.69299999999999995</v>
      </c>
      <c r="J195" s="12">
        <v>-1.62</v>
      </c>
      <c r="K195" s="44" t="s">
        <v>732</v>
      </c>
      <c r="L195" s="9" t="str">
        <f t="shared" si="39"/>
        <v>Yes</v>
      </c>
    </row>
    <row r="196" spans="1:12" ht="25.5" x14ac:dyDescent="0.2">
      <c r="A196" s="4" t="s">
        <v>1404</v>
      </c>
      <c r="B196" s="34" t="s">
        <v>217</v>
      </c>
      <c r="C196" s="46">
        <v>343432913</v>
      </c>
      <c r="D196" s="43" t="str">
        <f t="shared" si="36"/>
        <v>N/A</v>
      </c>
      <c r="E196" s="46">
        <v>349211599</v>
      </c>
      <c r="F196" s="43" t="str">
        <f t="shared" si="37"/>
        <v>N/A</v>
      </c>
      <c r="G196" s="46">
        <v>340546300</v>
      </c>
      <c r="H196" s="43" t="str">
        <f t="shared" si="38"/>
        <v>N/A</v>
      </c>
      <c r="I196" s="12">
        <v>1.6830000000000001</v>
      </c>
      <c r="J196" s="12">
        <v>-2.48</v>
      </c>
      <c r="K196" s="44" t="s">
        <v>732</v>
      </c>
      <c r="L196" s="9" t="str">
        <f t="shared" si="39"/>
        <v>Yes</v>
      </c>
    </row>
    <row r="197" spans="1:12" x14ac:dyDescent="0.2">
      <c r="A197" s="4" t="s">
        <v>1496</v>
      </c>
      <c r="B197" s="34" t="s">
        <v>217</v>
      </c>
      <c r="C197" s="35">
        <v>22972</v>
      </c>
      <c r="D197" s="43" t="str">
        <f t="shared" si="36"/>
        <v>N/A</v>
      </c>
      <c r="E197" s="35">
        <v>22604</v>
      </c>
      <c r="F197" s="43" t="str">
        <f t="shared" si="37"/>
        <v>N/A</v>
      </c>
      <c r="G197" s="35">
        <v>21395</v>
      </c>
      <c r="H197" s="43" t="str">
        <f t="shared" si="38"/>
        <v>N/A</v>
      </c>
      <c r="I197" s="12">
        <v>-1.6</v>
      </c>
      <c r="J197" s="12">
        <v>-5.35</v>
      </c>
      <c r="K197" s="44" t="s">
        <v>732</v>
      </c>
      <c r="L197" s="9" t="str">
        <f t="shared" si="39"/>
        <v>Yes</v>
      </c>
    </row>
    <row r="198" spans="1:12" ht="25.5" x14ac:dyDescent="0.2">
      <c r="A198" s="4" t="s">
        <v>1497</v>
      </c>
      <c r="B198" s="34" t="s">
        <v>217</v>
      </c>
      <c r="C198" s="46">
        <v>14950.065863</v>
      </c>
      <c r="D198" s="43" t="str">
        <f t="shared" si="36"/>
        <v>N/A</v>
      </c>
      <c r="E198" s="46">
        <v>15449.106309000001</v>
      </c>
      <c r="F198" s="43" t="str">
        <f t="shared" si="37"/>
        <v>N/A</v>
      </c>
      <c r="G198" s="46">
        <v>15917.097453</v>
      </c>
      <c r="H198" s="43" t="str">
        <f t="shared" si="38"/>
        <v>N/A</v>
      </c>
      <c r="I198" s="12">
        <v>3.3380000000000001</v>
      </c>
      <c r="J198" s="12">
        <v>3.0289999999999999</v>
      </c>
      <c r="K198" s="44" t="s">
        <v>732</v>
      </c>
      <c r="L198" s="9" t="str">
        <f t="shared" si="39"/>
        <v>Yes</v>
      </c>
    </row>
    <row r="199" spans="1:12" ht="25.5" x14ac:dyDescent="0.2">
      <c r="A199" s="4" t="s">
        <v>1498</v>
      </c>
      <c r="B199" s="34" t="s">
        <v>217</v>
      </c>
      <c r="C199" s="46">
        <v>8702.3072398000004</v>
      </c>
      <c r="D199" s="43" t="str">
        <f t="shared" si="36"/>
        <v>N/A</v>
      </c>
      <c r="E199" s="46">
        <v>9027.8729683000001</v>
      </c>
      <c r="F199" s="43" t="str">
        <f t="shared" si="37"/>
        <v>N/A</v>
      </c>
      <c r="G199" s="46">
        <v>9057.6007773000001</v>
      </c>
      <c r="H199" s="43" t="str">
        <f t="shared" si="38"/>
        <v>N/A</v>
      </c>
      <c r="I199" s="12">
        <v>3.7410000000000001</v>
      </c>
      <c r="J199" s="12">
        <v>0.32929999999999998</v>
      </c>
      <c r="K199" s="44" t="s">
        <v>732</v>
      </c>
      <c r="L199" s="9" t="str">
        <f t="shared" si="39"/>
        <v>Yes</v>
      </c>
    </row>
    <row r="200" spans="1:12" ht="25.5" x14ac:dyDescent="0.2">
      <c r="A200" s="4" t="s">
        <v>1499</v>
      </c>
      <c r="B200" s="34" t="s">
        <v>217</v>
      </c>
      <c r="C200" s="46">
        <v>25536.248680000001</v>
      </c>
      <c r="D200" s="43" t="str">
        <f t="shared" si="36"/>
        <v>N/A</v>
      </c>
      <c r="E200" s="46">
        <v>25945.399533</v>
      </c>
      <c r="F200" s="43" t="str">
        <f t="shared" si="37"/>
        <v>N/A</v>
      </c>
      <c r="G200" s="46">
        <v>26777.059036999999</v>
      </c>
      <c r="H200" s="43" t="str">
        <f t="shared" si="38"/>
        <v>N/A</v>
      </c>
      <c r="I200" s="12">
        <v>1.6020000000000001</v>
      </c>
      <c r="J200" s="12">
        <v>3.2050000000000001</v>
      </c>
      <c r="K200" s="44" t="s">
        <v>732</v>
      </c>
      <c r="L200" s="9" t="str">
        <f t="shared" si="39"/>
        <v>Yes</v>
      </c>
    </row>
    <row r="201" spans="1:12" ht="25.5" x14ac:dyDescent="0.2">
      <c r="A201" s="4" t="s">
        <v>1500</v>
      </c>
      <c r="B201" s="34" t="s">
        <v>217</v>
      </c>
      <c r="C201" s="9">
        <v>23.628882946000001</v>
      </c>
      <c r="D201" s="43" t="str">
        <f t="shared" si="36"/>
        <v>N/A</v>
      </c>
      <c r="E201" s="9">
        <v>22.943099003</v>
      </c>
      <c r="F201" s="43" t="str">
        <f t="shared" si="37"/>
        <v>N/A</v>
      </c>
      <c r="G201" s="9">
        <v>21.361889072</v>
      </c>
      <c r="H201" s="43" t="str">
        <f t="shared" si="38"/>
        <v>N/A</v>
      </c>
      <c r="I201" s="12">
        <v>-2.9</v>
      </c>
      <c r="J201" s="12">
        <v>-6.89</v>
      </c>
      <c r="K201" s="44" t="s">
        <v>732</v>
      </c>
      <c r="L201" s="9" t="str">
        <f t="shared" si="39"/>
        <v>Yes</v>
      </c>
    </row>
    <row r="202" spans="1:12" ht="25.5" x14ac:dyDescent="0.2">
      <c r="A202" s="4" t="s">
        <v>1501</v>
      </c>
      <c r="B202" s="34" t="s">
        <v>217</v>
      </c>
      <c r="C202" s="9">
        <v>27.290242152000001</v>
      </c>
      <c r="D202" s="43" t="str">
        <f t="shared" si="36"/>
        <v>N/A</v>
      </c>
      <c r="E202" s="9">
        <v>26.332782699999999</v>
      </c>
      <c r="F202" s="43" t="str">
        <f t="shared" si="37"/>
        <v>N/A</v>
      </c>
      <c r="G202" s="9">
        <v>24.786566939</v>
      </c>
      <c r="H202" s="43" t="str">
        <f t="shared" si="38"/>
        <v>N/A</v>
      </c>
      <c r="I202" s="12">
        <v>-3.51</v>
      </c>
      <c r="J202" s="12">
        <v>-5.87</v>
      </c>
      <c r="K202" s="44" t="s">
        <v>732</v>
      </c>
      <c r="L202" s="9" t="str">
        <f t="shared" si="39"/>
        <v>Yes</v>
      </c>
    </row>
    <row r="203" spans="1:12" ht="25.5" x14ac:dyDescent="0.2">
      <c r="A203" s="4" t="s">
        <v>1502</v>
      </c>
      <c r="B203" s="34" t="s">
        <v>217</v>
      </c>
      <c r="C203" s="9">
        <v>19.546716216</v>
      </c>
      <c r="D203" s="43" t="str">
        <f t="shared" si="36"/>
        <v>N/A</v>
      </c>
      <c r="E203" s="9">
        <v>19.203190822</v>
      </c>
      <c r="F203" s="43" t="str">
        <f t="shared" si="37"/>
        <v>N/A</v>
      </c>
      <c r="G203" s="9">
        <v>17.732489542</v>
      </c>
      <c r="H203" s="43" t="str">
        <f t="shared" si="38"/>
        <v>N/A</v>
      </c>
      <c r="I203" s="12">
        <v>-1.76</v>
      </c>
      <c r="J203" s="12">
        <v>-7.66</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761208</v>
      </c>
      <c r="D6" s="43" t="str">
        <f>IF($B6="N/A","N/A",IF(C6&gt;10,"No",IF(C6&lt;-10,"No","Yes")))</f>
        <v>N/A</v>
      </c>
      <c r="E6" s="35">
        <v>793986</v>
      </c>
      <c r="F6" s="43" t="str">
        <f>IF($B6="N/A","N/A",IF(E6&gt;10,"No",IF(E6&lt;-10,"No","Yes")))</f>
        <v>N/A</v>
      </c>
      <c r="G6" s="35">
        <v>839349</v>
      </c>
      <c r="H6" s="43" t="str">
        <f>IF($B6="N/A","N/A",IF(G6&gt;10,"No",IF(G6&lt;-10,"No","Yes")))</f>
        <v>N/A</v>
      </c>
      <c r="I6" s="12">
        <v>4.306</v>
      </c>
      <c r="J6" s="12">
        <v>5.7130000000000001</v>
      </c>
      <c r="K6" s="44" t="s">
        <v>732</v>
      </c>
      <c r="L6" s="9" t="str">
        <f t="shared" ref="L6:L46" si="0">IF(J6="Div by 0", "N/A", IF(K6="N/A","N/A", IF(J6&gt;VALUE(MID(K6,1,2)), "No", IF(J6&lt;-1*VALUE(MID(K6,1,2)), "No", "Yes"))))</f>
        <v>Yes</v>
      </c>
    </row>
    <row r="7" spans="1:12" x14ac:dyDescent="0.2">
      <c r="A7" s="45" t="s">
        <v>10</v>
      </c>
      <c r="B7" s="34" t="s">
        <v>217</v>
      </c>
      <c r="C7" s="35">
        <v>649419</v>
      </c>
      <c r="D7" s="43" t="str">
        <f>IF($B7="N/A","N/A",IF(C7&gt;10,"No",IF(C7&lt;-10,"No","Yes")))</f>
        <v>N/A</v>
      </c>
      <c r="E7" s="35">
        <v>703469</v>
      </c>
      <c r="F7" s="43" t="str">
        <f>IF($B7="N/A","N/A",IF(E7&gt;10,"No",IF(E7&lt;-10,"No","Yes")))</f>
        <v>N/A</v>
      </c>
      <c r="G7" s="35">
        <v>744670</v>
      </c>
      <c r="H7" s="43" t="str">
        <f>IF($B7="N/A","N/A",IF(G7&gt;10,"No",IF(G7&lt;-10,"No","Yes")))</f>
        <v>N/A</v>
      </c>
      <c r="I7" s="12">
        <v>8.3230000000000004</v>
      </c>
      <c r="J7" s="12">
        <v>5.8570000000000002</v>
      </c>
      <c r="K7" s="44" t="s">
        <v>732</v>
      </c>
      <c r="L7" s="9" t="str">
        <f t="shared" si="0"/>
        <v>Yes</v>
      </c>
    </row>
    <row r="8" spans="1:12" x14ac:dyDescent="0.2">
      <c r="A8" s="45" t="s">
        <v>91</v>
      </c>
      <c r="B8" s="9" t="s">
        <v>301</v>
      </c>
      <c r="C8" s="8">
        <v>85.314263643999993</v>
      </c>
      <c r="D8" s="43" t="str">
        <f>IF($B8="N/A","N/A",IF(C8&gt;90,"No",IF(C8&lt;65,"No","Yes")))</f>
        <v>Yes</v>
      </c>
      <c r="E8" s="8">
        <v>88.599673042000006</v>
      </c>
      <c r="F8" s="43" t="str">
        <f>IF($B8="N/A","N/A",IF(E8&gt;90,"No",IF(E8&lt;65,"No","Yes")))</f>
        <v>Yes</v>
      </c>
      <c r="G8" s="8">
        <v>88.719948435999996</v>
      </c>
      <c r="H8" s="43" t="str">
        <f>IF($B8="N/A","N/A",IF(G8&gt;90,"No",IF(G8&lt;65,"No","Yes")))</f>
        <v>Yes</v>
      </c>
      <c r="I8" s="12">
        <v>3.851</v>
      </c>
      <c r="J8" s="12">
        <v>0.1358</v>
      </c>
      <c r="K8" s="44" t="s">
        <v>732</v>
      </c>
      <c r="L8" s="9" t="str">
        <f t="shared" si="0"/>
        <v>Yes</v>
      </c>
    </row>
    <row r="9" spans="1:12" x14ac:dyDescent="0.2">
      <c r="A9" s="45" t="s">
        <v>92</v>
      </c>
      <c r="B9" s="9" t="s">
        <v>302</v>
      </c>
      <c r="C9" s="8">
        <v>91.863902643000003</v>
      </c>
      <c r="D9" s="43" t="str">
        <f>IF($B9="N/A","N/A",IF(C9&gt;100,"No",IF(C9&lt;90,"No","Yes")))</f>
        <v>Yes</v>
      </c>
      <c r="E9" s="8">
        <v>91.979401933000005</v>
      </c>
      <c r="F9" s="43" t="str">
        <f>IF($B9="N/A","N/A",IF(E9&gt;100,"No",IF(E9&lt;90,"No","Yes")))</f>
        <v>Yes</v>
      </c>
      <c r="G9" s="8">
        <v>92.778020697000002</v>
      </c>
      <c r="H9" s="43" t="str">
        <f>IF($B9="N/A","N/A",IF(G9&gt;100,"No",IF(G9&lt;90,"No","Yes")))</f>
        <v>Yes</v>
      </c>
      <c r="I9" s="12">
        <v>0.12570000000000001</v>
      </c>
      <c r="J9" s="12">
        <v>0.86829999999999996</v>
      </c>
      <c r="K9" s="44" t="s">
        <v>732</v>
      </c>
      <c r="L9" s="9" t="str">
        <f t="shared" si="0"/>
        <v>Yes</v>
      </c>
    </row>
    <row r="10" spans="1:12" x14ac:dyDescent="0.2">
      <c r="A10" s="45" t="s">
        <v>93</v>
      </c>
      <c r="B10" s="9" t="s">
        <v>303</v>
      </c>
      <c r="C10" s="8">
        <v>91.970176230999996</v>
      </c>
      <c r="D10" s="43" t="str">
        <f>IF($B10="N/A","N/A",IF(C10&gt;100,"No",IF(C10&lt;85,"No","Yes")))</f>
        <v>Yes</v>
      </c>
      <c r="E10" s="8">
        <v>91.756616502</v>
      </c>
      <c r="F10" s="43" t="str">
        <f>IF($B10="N/A","N/A",IF(E10&gt;100,"No",IF(E10&lt;85,"No","Yes")))</f>
        <v>Yes</v>
      </c>
      <c r="G10" s="8">
        <v>92.515509305999998</v>
      </c>
      <c r="H10" s="43" t="str">
        <f>IF($B10="N/A","N/A",IF(G10&gt;100,"No",IF(G10&lt;85,"No","Yes")))</f>
        <v>Yes</v>
      </c>
      <c r="I10" s="12">
        <v>-0.23200000000000001</v>
      </c>
      <c r="J10" s="12">
        <v>0.82709999999999995</v>
      </c>
      <c r="K10" s="44" t="s">
        <v>732</v>
      </c>
      <c r="L10" s="9" t="str">
        <f t="shared" si="0"/>
        <v>Yes</v>
      </c>
    </row>
    <row r="11" spans="1:12" x14ac:dyDescent="0.2">
      <c r="A11" s="45" t="s">
        <v>94</v>
      </c>
      <c r="B11" s="9" t="s">
        <v>304</v>
      </c>
      <c r="C11" s="8">
        <v>85.326286277999998</v>
      </c>
      <c r="D11" s="43" t="str">
        <f>IF($B11="N/A","N/A",IF(C11&gt;100,"No",IF(C11&lt;80,"No","Yes")))</f>
        <v>Yes</v>
      </c>
      <c r="E11" s="8">
        <v>88.278045994999999</v>
      </c>
      <c r="F11" s="43" t="str">
        <f>IF($B11="N/A","N/A",IF(E11&gt;100,"No",IF(E11&lt;80,"No","Yes")))</f>
        <v>Yes</v>
      </c>
      <c r="G11" s="8">
        <v>88.388999394999999</v>
      </c>
      <c r="H11" s="43" t="str">
        <f>IF($B11="N/A","N/A",IF(G11&gt;100,"No",IF(G11&lt;80,"No","Yes")))</f>
        <v>Yes</v>
      </c>
      <c r="I11" s="12">
        <v>3.4590000000000001</v>
      </c>
      <c r="J11" s="12">
        <v>0.12570000000000001</v>
      </c>
      <c r="K11" s="44" t="s">
        <v>732</v>
      </c>
      <c r="L11" s="9" t="str">
        <f t="shared" si="0"/>
        <v>Yes</v>
      </c>
    </row>
    <row r="12" spans="1:12" x14ac:dyDescent="0.2">
      <c r="A12" s="45" t="s">
        <v>95</v>
      </c>
      <c r="B12" s="9" t="s">
        <v>304</v>
      </c>
      <c r="C12" s="8">
        <v>74.767025090000004</v>
      </c>
      <c r="D12" s="43" t="str">
        <f>IF($B12="N/A","N/A",IF(C12&gt;100,"No",IF(C12&lt;80,"No","Yes")))</f>
        <v>No</v>
      </c>
      <c r="E12" s="8">
        <v>84.861057131999999</v>
      </c>
      <c r="F12" s="43" t="str">
        <f>IF($B12="N/A","N/A",IF(E12&gt;100,"No",IF(E12&lt;80,"No","Yes")))</f>
        <v>Yes</v>
      </c>
      <c r="G12" s="8">
        <v>84.425115755999997</v>
      </c>
      <c r="H12" s="43" t="str">
        <f>IF($B12="N/A","N/A",IF(G12&gt;100,"No",IF(G12&lt;80,"No","Yes")))</f>
        <v>Yes</v>
      </c>
      <c r="I12" s="12">
        <v>13.5</v>
      </c>
      <c r="J12" s="12">
        <v>-0.51400000000000001</v>
      </c>
      <c r="K12" s="44" t="s">
        <v>732</v>
      </c>
      <c r="L12" s="9" t="str">
        <f t="shared" si="0"/>
        <v>Yes</v>
      </c>
    </row>
    <row r="13" spans="1:12" x14ac:dyDescent="0.2">
      <c r="A13" s="3" t="s">
        <v>96</v>
      </c>
      <c r="B13" s="34" t="s">
        <v>217</v>
      </c>
      <c r="C13" s="35">
        <v>589645.87</v>
      </c>
      <c r="D13" s="43" t="str">
        <f t="shared" ref="D13:D44" si="1">IF($B13="N/A","N/A",IF(C13&gt;10,"No",IF(C13&lt;-10,"No","Yes")))</f>
        <v>N/A</v>
      </c>
      <c r="E13" s="35">
        <v>629817.88</v>
      </c>
      <c r="F13" s="43" t="str">
        <f t="shared" ref="F13:F44" si="2">IF($B13="N/A","N/A",IF(E13&gt;10,"No",IF(E13&lt;-10,"No","Yes")))</f>
        <v>N/A</v>
      </c>
      <c r="G13" s="35">
        <v>680380.86</v>
      </c>
      <c r="H13" s="43" t="str">
        <f t="shared" ref="H13:H44" si="3">IF($B13="N/A","N/A",IF(G13&gt;10,"No",IF(G13&lt;-10,"No","Yes")))</f>
        <v>N/A</v>
      </c>
      <c r="I13" s="12">
        <v>6.8129999999999997</v>
      </c>
      <c r="J13" s="12">
        <v>8.0280000000000005</v>
      </c>
      <c r="K13" s="44" t="s">
        <v>732</v>
      </c>
      <c r="L13" s="9" t="str">
        <f t="shared" si="0"/>
        <v>Yes</v>
      </c>
    </row>
    <row r="14" spans="1:12" x14ac:dyDescent="0.2">
      <c r="A14" s="3" t="s">
        <v>100</v>
      </c>
      <c r="B14" s="34" t="s">
        <v>217</v>
      </c>
      <c r="C14" s="35">
        <v>55137</v>
      </c>
      <c r="D14" s="43" t="str">
        <f t="shared" si="1"/>
        <v>N/A</v>
      </c>
      <c r="E14" s="35">
        <v>55345</v>
      </c>
      <c r="F14" s="43" t="str">
        <f t="shared" si="2"/>
        <v>N/A</v>
      </c>
      <c r="G14" s="35">
        <v>54888</v>
      </c>
      <c r="H14" s="43" t="str">
        <f t="shared" si="3"/>
        <v>N/A</v>
      </c>
      <c r="I14" s="12">
        <v>0.37719999999999998</v>
      </c>
      <c r="J14" s="12">
        <v>-0.82599999999999996</v>
      </c>
      <c r="K14" s="44" t="s">
        <v>732</v>
      </c>
      <c r="L14" s="9" t="str">
        <f t="shared" si="0"/>
        <v>Yes</v>
      </c>
    </row>
    <row r="15" spans="1:12" x14ac:dyDescent="0.2">
      <c r="A15" s="3" t="s">
        <v>984</v>
      </c>
      <c r="B15" s="34" t="s">
        <v>217</v>
      </c>
      <c r="C15" s="35">
        <v>14350</v>
      </c>
      <c r="D15" s="43" t="str">
        <f t="shared" si="1"/>
        <v>N/A</v>
      </c>
      <c r="E15" s="35">
        <v>15568</v>
      </c>
      <c r="F15" s="43" t="str">
        <f t="shared" si="2"/>
        <v>N/A</v>
      </c>
      <c r="G15" s="35">
        <v>15709</v>
      </c>
      <c r="H15" s="43" t="str">
        <f t="shared" si="3"/>
        <v>N/A</v>
      </c>
      <c r="I15" s="12">
        <v>8.4879999999999995</v>
      </c>
      <c r="J15" s="12">
        <v>0.90569999999999995</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14057</v>
      </c>
      <c r="D17" s="43" t="str">
        <f t="shared" si="1"/>
        <v>N/A</v>
      </c>
      <c r="E17" s="35">
        <v>14640</v>
      </c>
      <c r="F17" s="43" t="str">
        <f t="shared" si="2"/>
        <v>N/A</v>
      </c>
      <c r="G17" s="35">
        <v>15384</v>
      </c>
      <c r="H17" s="43" t="str">
        <f t="shared" si="3"/>
        <v>N/A</v>
      </c>
      <c r="I17" s="12">
        <v>4.1470000000000002</v>
      </c>
      <c r="J17" s="12">
        <v>5.0819999999999999</v>
      </c>
      <c r="K17" s="44" t="s">
        <v>732</v>
      </c>
      <c r="L17" s="9" t="str">
        <f t="shared" si="0"/>
        <v>Yes</v>
      </c>
    </row>
    <row r="18" spans="1:12" x14ac:dyDescent="0.2">
      <c r="A18" s="3" t="s">
        <v>987</v>
      </c>
      <c r="B18" s="34" t="s">
        <v>217</v>
      </c>
      <c r="C18" s="35">
        <v>26730</v>
      </c>
      <c r="D18" s="43" t="str">
        <f t="shared" si="1"/>
        <v>N/A</v>
      </c>
      <c r="E18" s="35">
        <v>25137</v>
      </c>
      <c r="F18" s="43" t="str">
        <f t="shared" si="2"/>
        <v>N/A</v>
      </c>
      <c r="G18" s="35">
        <v>23794</v>
      </c>
      <c r="H18" s="43" t="str">
        <f t="shared" si="3"/>
        <v>N/A</v>
      </c>
      <c r="I18" s="12">
        <v>-5.96</v>
      </c>
      <c r="J18" s="12">
        <v>-5.34</v>
      </c>
      <c r="K18" s="44" t="s">
        <v>732</v>
      </c>
      <c r="L18" s="9" t="str">
        <f t="shared" si="0"/>
        <v>Yes</v>
      </c>
    </row>
    <row r="19" spans="1:12" x14ac:dyDescent="0.2">
      <c r="A19" s="3" t="s">
        <v>988</v>
      </c>
      <c r="B19" s="34" t="s">
        <v>217</v>
      </c>
      <c r="C19" s="35">
        <v>0</v>
      </c>
      <c r="D19" s="43" t="str">
        <f t="shared" si="1"/>
        <v>N/A</v>
      </c>
      <c r="E19" s="35">
        <v>0</v>
      </c>
      <c r="F19" s="43" t="str">
        <f t="shared" si="2"/>
        <v>N/A</v>
      </c>
      <c r="G19" s="35">
        <v>11</v>
      </c>
      <c r="H19" s="43" t="str">
        <f t="shared" si="3"/>
        <v>N/A</v>
      </c>
      <c r="I19" s="12" t="s">
        <v>1743</v>
      </c>
      <c r="J19" s="12" t="s">
        <v>1743</v>
      </c>
      <c r="K19" s="44" t="s">
        <v>732</v>
      </c>
      <c r="L19" s="9" t="str">
        <f t="shared" si="0"/>
        <v>N/A</v>
      </c>
    </row>
    <row r="20" spans="1:12" x14ac:dyDescent="0.2">
      <c r="A20" s="3" t="s">
        <v>101</v>
      </c>
      <c r="B20" s="34" t="s">
        <v>217</v>
      </c>
      <c r="C20" s="35">
        <v>110650</v>
      </c>
      <c r="D20" s="43" t="str">
        <f t="shared" si="1"/>
        <v>N/A</v>
      </c>
      <c r="E20" s="35">
        <v>115620</v>
      </c>
      <c r="F20" s="43" t="str">
        <f t="shared" si="2"/>
        <v>N/A</v>
      </c>
      <c r="G20" s="35">
        <v>119928</v>
      </c>
      <c r="H20" s="43" t="str">
        <f t="shared" si="3"/>
        <v>N/A</v>
      </c>
      <c r="I20" s="12">
        <v>4.492</v>
      </c>
      <c r="J20" s="12">
        <v>3.726</v>
      </c>
      <c r="K20" s="44" t="s">
        <v>732</v>
      </c>
      <c r="L20" s="9" t="str">
        <f t="shared" si="0"/>
        <v>Yes</v>
      </c>
    </row>
    <row r="21" spans="1:12" x14ac:dyDescent="0.2">
      <c r="A21" s="3" t="s">
        <v>989</v>
      </c>
      <c r="B21" s="34" t="s">
        <v>217</v>
      </c>
      <c r="C21" s="35">
        <v>65962</v>
      </c>
      <c r="D21" s="43" t="str">
        <f t="shared" si="1"/>
        <v>N/A</v>
      </c>
      <c r="E21" s="35">
        <v>75632</v>
      </c>
      <c r="F21" s="43" t="str">
        <f t="shared" si="2"/>
        <v>N/A</v>
      </c>
      <c r="G21" s="35">
        <v>79240</v>
      </c>
      <c r="H21" s="43" t="str">
        <f t="shared" si="3"/>
        <v>N/A</v>
      </c>
      <c r="I21" s="12">
        <v>14.66</v>
      </c>
      <c r="J21" s="12">
        <v>4.7699999999999996</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26049</v>
      </c>
      <c r="D23" s="43" t="str">
        <f t="shared" si="1"/>
        <v>N/A</v>
      </c>
      <c r="E23" s="35">
        <v>27955</v>
      </c>
      <c r="F23" s="43" t="str">
        <f t="shared" si="2"/>
        <v>N/A</v>
      </c>
      <c r="G23" s="35">
        <v>29714</v>
      </c>
      <c r="H23" s="43" t="str">
        <f t="shared" si="3"/>
        <v>N/A</v>
      </c>
      <c r="I23" s="12">
        <v>7.3170000000000002</v>
      </c>
      <c r="J23" s="12">
        <v>6.2919999999999998</v>
      </c>
      <c r="K23" s="44" t="s">
        <v>732</v>
      </c>
      <c r="L23" s="9" t="str">
        <f t="shared" si="0"/>
        <v>Yes</v>
      </c>
    </row>
    <row r="24" spans="1:12" x14ac:dyDescent="0.2">
      <c r="A24" s="3" t="s">
        <v>992</v>
      </c>
      <c r="B24" s="34" t="s">
        <v>217</v>
      </c>
      <c r="C24" s="35">
        <v>18627</v>
      </c>
      <c r="D24" s="43" t="str">
        <f t="shared" si="1"/>
        <v>N/A</v>
      </c>
      <c r="E24" s="35">
        <v>11989</v>
      </c>
      <c r="F24" s="43" t="str">
        <f t="shared" si="2"/>
        <v>N/A</v>
      </c>
      <c r="G24" s="35">
        <v>10921</v>
      </c>
      <c r="H24" s="43" t="str">
        <f t="shared" si="3"/>
        <v>N/A</v>
      </c>
      <c r="I24" s="12">
        <v>-35.6</v>
      </c>
      <c r="J24" s="12">
        <v>-8.91</v>
      </c>
      <c r="K24" s="44" t="s">
        <v>732</v>
      </c>
      <c r="L24" s="9" t="str">
        <f t="shared" si="0"/>
        <v>Yes</v>
      </c>
    </row>
    <row r="25" spans="1:12" x14ac:dyDescent="0.2">
      <c r="A25" s="3" t="s">
        <v>993</v>
      </c>
      <c r="B25" s="34" t="s">
        <v>217</v>
      </c>
      <c r="C25" s="35">
        <v>12</v>
      </c>
      <c r="D25" s="43" t="str">
        <f t="shared" si="1"/>
        <v>N/A</v>
      </c>
      <c r="E25" s="35">
        <v>44</v>
      </c>
      <c r="F25" s="43" t="str">
        <f t="shared" si="2"/>
        <v>N/A</v>
      </c>
      <c r="G25" s="35">
        <v>53</v>
      </c>
      <c r="H25" s="43" t="str">
        <f t="shared" si="3"/>
        <v>N/A</v>
      </c>
      <c r="I25" s="12">
        <v>266.7</v>
      </c>
      <c r="J25" s="12">
        <v>20.45</v>
      </c>
      <c r="K25" s="44" t="s">
        <v>732</v>
      </c>
      <c r="L25" s="9" t="str">
        <f t="shared" si="0"/>
        <v>Yes</v>
      </c>
    </row>
    <row r="26" spans="1:12" x14ac:dyDescent="0.2">
      <c r="A26" s="3" t="s">
        <v>104</v>
      </c>
      <c r="B26" s="34" t="s">
        <v>217</v>
      </c>
      <c r="C26" s="35">
        <v>490796</v>
      </c>
      <c r="D26" s="43" t="str">
        <f t="shared" si="1"/>
        <v>N/A</v>
      </c>
      <c r="E26" s="35">
        <v>520101</v>
      </c>
      <c r="F26" s="43" t="str">
        <f t="shared" si="2"/>
        <v>N/A</v>
      </c>
      <c r="G26" s="35">
        <v>548988</v>
      </c>
      <c r="H26" s="43" t="str">
        <f t="shared" si="3"/>
        <v>N/A</v>
      </c>
      <c r="I26" s="12">
        <v>5.9710000000000001</v>
      </c>
      <c r="J26" s="12">
        <v>5.5540000000000003</v>
      </c>
      <c r="K26" s="44" t="s">
        <v>732</v>
      </c>
      <c r="L26" s="9" t="str">
        <f t="shared" si="0"/>
        <v>Yes</v>
      </c>
    </row>
    <row r="27" spans="1:12" x14ac:dyDescent="0.2">
      <c r="A27" s="3" t="s">
        <v>994</v>
      </c>
      <c r="B27" s="34" t="s">
        <v>217</v>
      </c>
      <c r="C27" s="35">
        <v>44846</v>
      </c>
      <c r="D27" s="43" t="str">
        <f t="shared" si="1"/>
        <v>N/A</v>
      </c>
      <c r="E27" s="35">
        <v>70880</v>
      </c>
      <c r="F27" s="43" t="str">
        <f t="shared" si="2"/>
        <v>N/A</v>
      </c>
      <c r="G27" s="35">
        <v>94151</v>
      </c>
      <c r="H27" s="43" t="str">
        <f t="shared" si="3"/>
        <v>N/A</v>
      </c>
      <c r="I27" s="12">
        <v>58.05</v>
      </c>
      <c r="J27" s="12">
        <v>32.83</v>
      </c>
      <c r="K27" s="44" t="s">
        <v>732</v>
      </c>
      <c r="L27" s="9" t="str">
        <f t="shared" si="0"/>
        <v>No</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431591</v>
      </c>
      <c r="D30" s="43" t="str">
        <f t="shared" si="1"/>
        <v>N/A</v>
      </c>
      <c r="E30" s="35">
        <v>436755</v>
      </c>
      <c r="F30" s="43" t="str">
        <f t="shared" si="2"/>
        <v>N/A</v>
      </c>
      <c r="G30" s="35">
        <v>443219</v>
      </c>
      <c r="H30" s="43" t="str">
        <f t="shared" si="3"/>
        <v>N/A</v>
      </c>
      <c r="I30" s="12">
        <v>1.1970000000000001</v>
      </c>
      <c r="J30" s="12">
        <v>1.48</v>
      </c>
      <c r="K30" s="44" t="s">
        <v>732</v>
      </c>
      <c r="L30" s="9" t="str">
        <f t="shared" si="0"/>
        <v>Yes</v>
      </c>
    </row>
    <row r="31" spans="1:12" x14ac:dyDescent="0.2">
      <c r="A31" s="3" t="s">
        <v>998</v>
      </c>
      <c r="B31" s="34" t="s">
        <v>217</v>
      </c>
      <c r="C31" s="35">
        <v>2241</v>
      </c>
      <c r="D31" s="43" t="str">
        <f t="shared" si="1"/>
        <v>N/A</v>
      </c>
      <c r="E31" s="35">
        <v>1822</v>
      </c>
      <c r="F31" s="43" t="str">
        <f t="shared" si="2"/>
        <v>N/A</v>
      </c>
      <c r="G31" s="35">
        <v>2306</v>
      </c>
      <c r="H31" s="43" t="str">
        <f t="shared" si="3"/>
        <v>N/A</v>
      </c>
      <c r="I31" s="12">
        <v>-18.7</v>
      </c>
      <c r="J31" s="12">
        <v>26.56</v>
      </c>
      <c r="K31" s="44" t="s">
        <v>732</v>
      </c>
      <c r="L31" s="9" t="str">
        <f t="shared" si="0"/>
        <v>Yes</v>
      </c>
    </row>
    <row r="32" spans="1:12" x14ac:dyDescent="0.2">
      <c r="A32" s="3" t="s">
        <v>999</v>
      </c>
      <c r="B32" s="34" t="s">
        <v>217</v>
      </c>
      <c r="C32" s="35">
        <v>12118</v>
      </c>
      <c r="D32" s="43" t="str">
        <f t="shared" si="1"/>
        <v>N/A</v>
      </c>
      <c r="E32" s="35">
        <v>10643</v>
      </c>
      <c r="F32" s="43" t="str">
        <f t="shared" si="2"/>
        <v>N/A</v>
      </c>
      <c r="G32" s="35">
        <v>9305</v>
      </c>
      <c r="H32" s="43" t="str">
        <f t="shared" si="3"/>
        <v>N/A</v>
      </c>
      <c r="I32" s="12">
        <v>-12.2</v>
      </c>
      <c r="J32" s="12">
        <v>-12.6</v>
      </c>
      <c r="K32" s="44" t="s">
        <v>732</v>
      </c>
      <c r="L32" s="9" t="str">
        <f t="shared" si="0"/>
        <v>Yes</v>
      </c>
    </row>
    <row r="33" spans="1:12" x14ac:dyDescent="0.2">
      <c r="A33" s="3" t="s">
        <v>1000</v>
      </c>
      <c r="B33" s="34" t="s">
        <v>217</v>
      </c>
      <c r="C33" s="35">
        <v>0</v>
      </c>
      <c r="D33" s="43" t="str">
        <f t="shared" si="1"/>
        <v>N/A</v>
      </c>
      <c r="E33" s="35">
        <v>11</v>
      </c>
      <c r="F33" s="43" t="str">
        <f t="shared" si="2"/>
        <v>N/A</v>
      </c>
      <c r="G33" s="35">
        <v>11</v>
      </c>
      <c r="H33" s="43" t="str">
        <f t="shared" si="3"/>
        <v>N/A</v>
      </c>
      <c r="I33" s="12" t="s">
        <v>1743</v>
      </c>
      <c r="J33" s="12">
        <v>600</v>
      </c>
      <c r="K33" s="44" t="s">
        <v>732</v>
      </c>
      <c r="L33" s="9" t="str">
        <f t="shared" si="0"/>
        <v>No</v>
      </c>
    </row>
    <row r="34" spans="1:12" x14ac:dyDescent="0.2">
      <c r="A34" s="3" t="s">
        <v>105</v>
      </c>
      <c r="B34" s="34" t="s">
        <v>217</v>
      </c>
      <c r="C34" s="35">
        <v>104625</v>
      </c>
      <c r="D34" s="43" t="str">
        <f t="shared" si="1"/>
        <v>N/A</v>
      </c>
      <c r="E34" s="35">
        <v>102920</v>
      </c>
      <c r="F34" s="43" t="str">
        <f t="shared" si="2"/>
        <v>N/A</v>
      </c>
      <c r="G34" s="35">
        <v>115545</v>
      </c>
      <c r="H34" s="43" t="str">
        <f t="shared" si="3"/>
        <v>N/A</v>
      </c>
      <c r="I34" s="12">
        <v>-1.63</v>
      </c>
      <c r="J34" s="12">
        <v>12.27</v>
      </c>
      <c r="K34" s="44" t="s">
        <v>732</v>
      </c>
      <c r="L34" s="9" t="str">
        <f t="shared" si="0"/>
        <v>Yes</v>
      </c>
    </row>
    <row r="35" spans="1:12" x14ac:dyDescent="0.2">
      <c r="A35" s="3" t="s">
        <v>1001</v>
      </c>
      <c r="B35" s="34" t="s">
        <v>217</v>
      </c>
      <c r="C35" s="35">
        <v>37374</v>
      </c>
      <c r="D35" s="43" t="str">
        <f t="shared" si="1"/>
        <v>N/A</v>
      </c>
      <c r="E35" s="35">
        <v>41112</v>
      </c>
      <c r="F35" s="43" t="str">
        <f t="shared" si="2"/>
        <v>N/A</v>
      </c>
      <c r="G35" s="35">
        <v>49324</v>
      </c>
      <c r="H35" s="43" t="str">
        <f t="shared" si="3"/>
        <v>N/A</v>
      </c>
      <c r="I35" s="12">
        <v>10</v>
      </c>
      <c r="J35" s="12">
        <v>19.97</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11</v>
      </c>
      <c r="F37" s="43" t="str">
        <f t="shared" si="2"/>
        <v>N/A</v>
      </c>
      <c r="G37" s="35">
        <v>11</v>
      </c>
      <c r="H37" s="43" t="str">
        <f t="shared" si="3"/>
        <v>N/A</v>
      </c>
      <c r="I37" s="12" t="s">
        <v>1743</v>
      </c>
      <c r="J37" s="12">
        <v>0</v>
      </c>
      <c r="K37" s="44" t="s">
        <v>732</v>
      </c>
      <c r="L37" s="9" t="str">
        <f t="shared" si="0"/>
        <v>Yes</v>
      </c>
    </row>
    <row r="38" spans="1:12" x14ac:dyDescent="0.2">
      <c r="A38" s="3" t="s">
        <v>1004</v>
      </c>
      <c r="B38" s="34" t="s">
        <v>217</v>
      </c>
      <c r="C38" s="35">
        <v>40350</v>
      </c>
      <c r="D38" s="43" t="str">
        <f t="shared" si="1"/>
        <v>N/A</v>
      </c>
      <c r="E38" s="35">
        <v>40417</v>
      </c>
      <c r="F38" s="43" t="str">
        <f t="shared" si="2"/>
        <v>N/A</v>
      </c>
      <c r="G38" s="35">
        <v>39531</v>
      </c>
      <c r="H38" s="43" t="str">
        <f t="shared" si="3"/>
        <v>N/A</v>
      </c>
      <c r="I38" s="12">
        <v>0.16600000000000001</v>
      </c>
      <c r="J38" s="12">
        <v>-2.19</v>
      </c>
      <c r="K38" s="44" t="s">
        <v>732</v>
      </c>
      <c r="L38" s="9" t="str">
        <f t="shared" si="0"/>
        <v>Yes</v>
      </c>
    </row>
    <row r="39" spans="1:12" x14ac:dyDescent="0.2">
      <c r="A39" s="3" t="s">
        <v>1005</v>
      </c>
      <c r="B39" s="34" t="s">
        <v>217</v>
      </c>
      <c r="C39" s="35">
        <v>1393</v>
      </c>
      <c r="D39" s="43" t="str">
        <f t="shared" si="1"/>
        <v>N/A</v>
      </c>
      <c r="E39" s="35">
        <v>1051</v>
      </c>
      <c r="F39" s="43" t="str">
        <f t="shared" si="2"/>
        <v>N/A</v>
      </c>
      <c r="G39" s="35">
        <v>1311</v>
      </c>
      <c r="H39" s="43" t="str">
        <f t="shared" si="3"/>
        <v>N/A</v>
      </c>
      <c r="I39" s="12">
        <v>-24.6</v>
      </c>
      <c r="J39" s="12">
        <v>24.74</v>
      </c>
      <c r="K39" s="44" t="s">
        <v>732</v>
      </c>
      <c r="L39" s="9" t="str">
        <f t="shared" si="0"/>
        <v>Yes</v>
      </c>
    </row>
    <row r="40" spans="1:12" x14ac:dyDescent="0.2">
      <c r="A40" s="3" t="s">
        <v>1006</v>
      </c>
      <c r="B40" s="34" t="s">
        <v>217</v>
      </c>
      <c r="C40" s="35">
        <v>25508</v>
      </c>
      <c r="D40" s="43" t="str">
        <f t="shared" si="1"/>
        <v>N/A</v>
      </c>
      <c r="E40" s="35">
        <v>20339</v>
      </c>
      <c r="F40" s="43" t="str">
        <f t="shared" si="2"/>
        <v>N/A</v>
      </c>
      <c r="G40" s="35">
        <v>25378</v>
      </c>
      <c r="H40" s="43" t="str">
        <f t="shared" si="3"/>
        <v>N/A</v>
      </c>
      <c r="I40" s="12">
        <v>-20.3</v>
      </c>
      <c r="J40" s="12">
        <v>24.78</v>
      </c>
      <c r="K40" s="44" t="s">
        <v>732</v>
      </c>
      <c r="L40" s="9" t="str">
        <f t="shared" si="0"/>
        <v>Yes</v>
      </c>
    </row>
    <row r="41" spans="1:12" x14ac:dyDescent="0.2">
      <c r="A41" s="45" t="s">
        <v>84</v>
      </c>
      <c r="B41" s="34" t="s">
        <v>217</v>
      </c>
      <c r="C41" s="46">
        <v>3250822157</v>
      </c>
      <c r="D41" s="43" t="str">
        <f t="shared" si="1"/>
        <v>N/A</v>
      </c>
      <c r="E41" s="46">
        <v>3528644690</v>
      </c>
      <c r="F41" s="43" t="str">
        <f t="shared" si="2"/>
        <v>N/A</v>
      </c>
      <c r="G41" s="46">
        <v>3587681436</v>
      </c>
      <c r="H41" s="43" t="str">
        <f t="shared" si="3"/>
        <v>N/A</v>
      </c>
      <c r="I41" s="12">
        <v>8.5459999999999994</v>
      </c>
      <c r="J41" s="12">
        <v>1.673</v>
      </c>
      <c r="K41" s="44" t="s">
        <v>732</v>
      </c>
      <c r="L41" s="9" t="str">
        <f t="shared" si="0"/>
        <v>Yes</v>
      </c>
    </row>
    <row r="42" spans="1:12" x14ac:dyDescent="0.2">
      <c r="A42" s="45" t="s">
        <v>1503</v>
      </c>
      <c r="B42" s="34" t="s">
        <v>217</v>
      </c>
      <c r="C42" s="46">
        <v>4270.6095535000004</v>
      </c>
      <c r="D42" s="43" t="str">
        <f t="shared" si="1"/>
        <v>N/A</v>
      </c>
      <c r="E42" s="46">
        <v>4444.2152506000002</v>
      </c>
      <c r="F42" s="43" t="str">
        <f t="shared" si="2"/>
        <v>N/A</v>
      </c>
      <c r="G42" s="46">
        <v>4274.3619590999997</v>
      </c>
      <c r="H42" s="43" t="str">
        <f t="shared" si="3"/>
        <v>N/A</v>
      </c>
      <c r="I42" s="12">
        <v>4.0650000000000004</v>
      </c>
      <c r="J42" s="12">
        <v>-3.82</v>
      </c>
      <c r="K42" s="44" t="s">
        <v>732</v>
      </c>
      <c r="L42" s="9" t="str">
        <f t="shared" si="0"/>
        <v>Yes</v>
      </c>
    </row>
    <row r="43" spans="1:12" x14ac:dyDescent="0.2">
      <c r="A43" s="45" t="s">
        <v>1504</v>
      </c>
      <c r="B43" s="34" t="s">
        <v>217</v>
      </c>
      <c r="C43" s="46">
        <v>5005.7392177000002</v>
      </c>
      <c r="D43" s="43" t="str">
        <f t="shared" si="1"/>
        <v>N/A</v>
      </c>
      <c r="E43" s="46">
        <v>5016.0628115999998</v>
      </c>
      <c r="F43" s="43" t="str">
        <f t="shared" si="2"/>
        <v>N/A</v>
      </c>
      <c r="G43" s="46">
        <v>4817.8138451000004</v>
      </c>
      <c r="H43" s="43" t="str">
        <f t="shared" si="3"/>
        <v>N/A</v>
      </c>
      <c r="I43" s="12">
        <v>0.20619999999999999</v>
      </c>
      <c r="J43" s="12">
        <v>-3.95</v>
      </c>
      <c r="K43" s="44" t="s">
        <v>732</v>
      </c>
      <c r="L43" s="9" t="str">
        <f t="shared" si="0"/>
        <v>Yes</v>
      </c>
    </row>
    <row r="44" spans="1:12" x14ac:dyDescent="0.2">
      <c r="A44" s="4" t="s">
        <v>107</v>
      </c>
      <c r="B44" s="34" t="s">
        <v>217</v>
      </c>
      <c r="C44" s="46">
        <v>123205032</v>
      </c>
      <c r="D44" s="43" t="str">
        <f t="shared" si="1"/>
        <v>N/A</v>
      </c>
      <c r="E44" s="46">
        <v>49221833</v>
      </c>
      <c r="F44" s="43" t="str">
        <f t="shared" si="2"/>
        <v>N/A</v>
      </c>
      <c r="G44" s="46">
        <v>50266415</v>
      </c>
      <c r="H44" s="43" t="str">
        <f t="shared" si="3"/>
        <v>N/A</v>
      </c>
      <c r="I44" s="12">
        <v>-60</v>
      </c>
      <c r="J44" s="12">
        <v>2.1219999999999999</v>
      </c>
      <c r="K44" s="44" t="s">
        <v>732</v>
      </c>
      <c r="L44" s="9" t="str">
        <f t="shared" si="0"/>
        <v>Yes</v>
      </c>
    </row>
    <row r="45" spans="1:12" x14ac:dyDescent="0.2">
      <c r="A45" s="45" t="s">
        <v>162</v>
      </c>
      <c r="B45" s="47" t="s">
        <v>221</v>
      </c>
      <c r="C45" s="1">
        <v>0</v>
      </c>
      <c r="D45" s="43" t="str">
        <f>IF($B45="N/A","N/A",IF(C45&gt;0,"No",IF(C45&lt;0,"No","Yes")))</f>
        <v>Yes</v>
      </c>
      <c r="E45" s="1">
        <v>0</v>
      </c>
      <c r="F45" s="43" t="str">
        <f>IF($B45="N/A","N/A",IF(E45&gt;0,"No",IF(E45&lt;0,"No","Yes")))</f>
        <v>Yes</v>
      </c>
      <c r="G45" s="1">
        <v>11</v>
      </c>
      <c r="H45" s="43" t="str">
        <f>IF($B45="N/A","N/A",IF(G45&gt;0,"No",IF(G45&lt;0,"No","Yes")))</f>
        <v>No</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177</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v>177</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11600.42866</v>
      </c>
      <c r="D48" s="43" t="str">
        <f t="shared" ref="D48:D74" si="7">IF($B48="N/A","N/A",IF(C48&gt;10,"No",IF(C48&lt;-10,"No","Yes")))</f>
        <v>N/A</v>
      </c>
      <c r="E48" s="46">
        <v>11565.566844000001</v>
      </c>
      <c r="F48" s="43" t="str">
        <f t="shared" ref="F48:F74" si="8">IF($B48="N/A","N/A",IF(E48&gt;10,"No",IF(E48&lt;-10,"No","Yes")))</f>
        <v>N/A</v>
      </c>
      <c r="G48" s="46">
        <v>11040.193248</v>
      </c>
      <c r="H48" s="43" t="str">
        <f t="shared" ref="H48:H74" si="9">IF($B48="N/A","N/A",IF(G48&gt;10,"No",IF(G48&lt;-10,"No","Yes")))</f>
        <v>N/A</v>
      </c>
      <c r="I48" s="12">
        <v>-0.30099999999999999</v>
      </c>
      <c r="J48" s="12">
        <v>-4.54</v>
      </c>
      <c r="K48" s="44" t="s">
        <v>732</v>
      </c>
      <c r="L48" s="9" t="str">
        <f t="shared" ref="L48:L74" si="10">IF(J48="Div by 0", "N/A", IF(K48="N/A","N/A", IF(J48&gt;VALUE(MID(K48,1,2)), "No", IF(J48&lt;-1*VALUE(MID(K48,1,2)), "No", "Yes"))))</f>
        <v>Yes</v>
      </c>
    </row>
    <row r="49" spans="1:12" x14ac:dyDescent="0.2">
      <c r="A49" s="45" t="s">
        <v>1506</v>
      </c>
      <c r="B49" s="34" t="s">
        <v>217</v>
      </c>
      <c r="C49" s="46">
        <v>2023.3843902000001</v>
      </c>
      <c r="D49" s="43" t="str">
        <f t="shared" si="7"/>
        <v>N/A</v>
      </c>
      <c r="E49" s="46">
        <v>2594.1858941</v>
      </c>
      <c r="F49" s="43" t="str">
        <f t="shared" si="8"/>
        <v>N/A</v>
      </c>
      <c r="G49" s="46">
        <v>2394.2011585999999</v>
      </c>
      <c r="H49" s="43" t="str">
        <f t="shared" si="9"/>
        <v>N/A</v>
      </c>
      <c r="I49" s="12">
        <v>28.21</v>
      </c>
      <c r="J49" s="12">
        <v>-7.71</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3607.8211566999998</v>
      </c>
      <c r="D51" s="43" t="str">
        <f t="shared" si="7"/>
        <v>N/A</v>
      </c>
      <c r="E51" s="46">
        <v>3826.3249999999998</v>
      </c>
      <c r="F51" s="43" t="str">
        <f t="shared" si="8"/>
        <v>N/A</v>
      </c>
      <c r="G51" s="46">
        <v>3598.0219059000001</v>
      </c>
      <c r="H51" s="43" t="str">
        <f t="shared" si="9"/>
        <v>N/A</v>
      </c>
      <c r="I51" s="12">
        <v>6.056</v>
      </c>
      <c r="J51" s="12">
        <v>-5.97</v>
      </c>
      <c r="K51" s="44" t="s">
        <v>732</v>
      </c>
      <c r="L51" s="9" t="str">
        <f t="shared" si="10"/>
        <v>Yes</v>
      </c>
    </row>
    <row r="52" spans="1:12" x14ac:dyDescent="0.2">
      <c r="A52" s="45" t="s">
        <v>1509</v>
      </c>
      <c r="B52" s="34" t="s">
        <v>217</v>
      </c>
      <c r="C52" s="46">
        <v>20945.085185</v>
      </c>
      <c r="D52" s="43" t="str">
        <f t="shared" si="7"/>
        <v>N/A</v>
      </c>
      <c r="E52" s="46">
        <v>21629.176631999999</v>
      </c>
      <c r="F52" s="43" t="str">
        <f t="shared" si="8"/>
        <v>N/A</v>
      </c>
      <c r="G52" s="46">
        <v>21560.546860999999</v>
      </c>
      <c r="H52" s="43" t="str">
        <f t="shared" si="9"/>
        <v>N/A</v>
      </c>
      <c r="I52" s="12">
        <v>3.266</v>
      </c>
      <c r="J52" s="12">
        <v>-0.317</v>
      </c>
      <c r="K52" s="44" t="s">
        <v>732</v>
      </c>
      <c r="L52" s="9" t="str">
        <f t="shared" si="10"/>
        <v>Yes</v>
      </c>
    </row>
    <row r="53" spans="1:12" x14ac:dyDescent="0.2">
      <c r="A53" s="45" t="s">
        <v>1510</v>
      </c>
      <c r="B53" s="34" t="s">
        <v>217</v>
      </c>
      <c r="C53" s="46" t="s">
        <v>1743</v>
      </c>
      <c r="D53" s="43" t="str">
        <f t="shared" si="7"/>
        <v>N/A</v>
      </c>
      <c r="E53" s="46" t="s">
        <v>1743</v>
      </c>
      <c r="F53" s="43" t="str">
        <f t="shared" si="8"/>
        <v>N/A</v>
      </c>
      <c r="G53" s="46">
        <v>0</v>
      </c>
      <c r="H53" s="43" t="str">
        <f t="shared" si="9"/>
        <v>N/A</v>
      </c>
      <c r="I53" s="12" t="s">
        <v>1743</v>
      </c>
      <c r="J53" s="12" t="s">
        <v>1743</v>
      </c>
      <c r="K53" s="44" t="s">
        <v>732</v>
      </c>
      <c r="L53" s="9" t="str">
        <f t="shared" si="10"/>
        <v>N/A</v>
      </c>
    </row>
    <row r="54" spans="1:12" x14ac:dyDescent="0.2">
      <c r="A54" s="45" t="s">
        <v>1511</v>
      </c>
      <c r="B54" s="34" t="s">
        <v>217</v>
      </c>
      <c r="C54" s="46">
        <v>12601.168567999999</v>
      </c>
      <c r="D54" s="43" t="str">
        <f t="shared" si="7"/>
        <v>N/A</v>
      </c>
      <c r="E54" s="46">
        <v>12755.732244000001</v>
      </c>
      <c r="F54" s="43" t="str">
        <f t="shared" si="8"/>
        <v>N/A</v>
      </c>
      <c r="G54" s="46">
        <v>12310.956149</v>
      </c>
      <c r="H54" s="43" t="str">
        <f t="shared" si="9"/>
        <v>N/A</v>
      </c>
      <c r="I54" s="12">
        <v>1.2270000000000001</v>
      </c>
      <c r="J54" s="12">
        <v>-3.49</v>
      </c>
      <c r="K54" s="44" t="s">
        <v>732</v>
      </c>
      <c r="L54" s="9" t="str">
        <f t="shared" si="10"/>
        <v>Yes</v>
      </c>
    </row>
    <row r="55" spans="1:12" x14ac:dyDescent="0.2">
      <c r="A55" s="45" t="s">
        <v>1512</v>
      </c>
      <c r="B55" s="34" t="s">
        <v>217</v>
      </c>
      <c r="C55" s="46">
        <v>7726.6760255999998</v>
      </c>
      <c r="D55" s="43" t="str">
        <f t="shared" si="7"/>
        <v>N/A</v>
      </c>
      <c r="E55" s="46">
        <v>10390.436892</v>
      </c>
      <c r="F55" s="43" t="str">
        <f t="shared" si="8"/>
        <v>N/A</v>
      </c>
      <c r="G55" s="46">
        <v>10202.411762</v>
      </c>
      <c r="H55" s="43" t="str">
        <f t="shared" si="9"/>
        <v>N/A</v>
      </c>
      <c r="I55" s="12">
        <v>34.47</v>
      </c>
      <c r="J55" s="12">
        <v>-1.81</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6997.4438173999997</v>
      </c>
      <c r="D57" s="43" t="str">
        <f t="shared" si="7"/>
        <v>N/A</v>
      </c>
      <c r="E57" s="46">
        <v>7935.4343767</v>
      </c>
      <c r="F57" s="43" t="str">
        <f t="shared" si="8"/>
        <v>N/A</v>
      </c>
      <c r="G57" s="46">
        <v>7359.6939490000004</v>
      </c>
      <c r="H57" s="43" t="str">
        <f t="shared" si="9"/>
        <v>N/A</v>
      </c>
      <c r="I57" s="12">
        <v>13.4</v>
      </c>
      <c r="J57" s="12">
        <v>-7.26</v>
      </c>
      <c r="K57" s="44" t="s">
        <v>732</v>
      </c>
      <c r="L57" s="9" t="str">
        <f t="shared" si="10"/>
        <v>Yes</v>
      </c>
    </row>
    <row r="58" spans="1:12" x14ac:dyDescent="0.2">
      <c r="A58" s="45" t="s">
        <v>1515</v>
      </c>
      <c r="B58" s="34" t="s">
        <v>217</v>
      </c>
      <c r="C58" s="46">
        <v>37704.673484999999</v>
      </c>
      <c r="D58" s="43" t="str">
        <f t="shared" si="7"/>
        <v>N/A</v>
      </c>
      <c r="E58" s="46">
        <v>38912.630577999997</v>
      </c>
      <c r="F58" s="43" t="str">
        <f t="shared" si="8"/>
        <v>N/A</v>
      </c>
      <c r="G58" s="46">
        <v>41077.699660999999</v>
      </c>
      <c r="H58" s="43" t="str">
        <f t="shared" si="9"/>
        <v>N/A</v>
      </c>
      <c r="I58" s="12">
        <v>3.2040000000000002</v>
      </c>
      <c r="J58" s="12">
        <v>5.5640000000000001</v>
      </c>
      <c r="K58" s="44" t="s">
        <v>732</v>
      </c>
      <c r="L58" s="9" t="str">
        <f t="shared" si="10"/>
        <v>Yes</v>
      </c>
    </row>
    <row r="59" spans="1:12" x14ac:dyDescent="0.2">
      <c r="A59" s="45" t="s">
        <v>1516</v>
      </c>
      <c r="B59" s="34" t="s">
        <v>217</v>
      </c>
      <c r="C59" s="46">
        <v>4244.25</v>
      </c>
      <c r="D59" s="43" t="str">
        <f t="shared" si="7"/>
        <v>N/A</v>
      </c>
      <c r="E59" s="46">
        <v>13855.522727</v>
      </c>
      <c r="F59" s="43" t="str">
        <f t="shared" si="8"/>
        <v>N/A</v>
      </c>
      <c r="G59" s="46">
        <v>13089.377358</v>
      </c>
      <c r="H59" s="43" t="str">
        <f t="shared" si="9"/>
        <v>N/A</v>
      </c>
      <c r="I59" s="12">
        <v>226.5</v>
      </c>
      <c r="J59" s="12">
        <v>-5.53</v>
      </c>
      <c r="K59" s="44" t="s">
        <v>732</v>
      </c>
      <c r="L59" s="9" t="str">
        <f t="shared" si="10"/>
        <v>Yes</v>
      </c>
    </row>
    <row r="60" spans="1:12" x14ac:dyDescent="0.2">
      <c r="A60" s="45" t="s">
        <v>1517</v>
      </c>
      <c r="B60" s="34" t="s">
        <v>217</v>
      </c>
      <c r="C60" s="46">
        <v>1867.531019</v>
      </c>
      <c r="D60" s="43" t="str">
        <f t="shared" si="7"/>
        <v>N/A</v>
      </c>
      <c r="E60" s="46">
        <v>2018.0224553</v>
      </c>
      <c r="F60" s="43" t="str">
        <f t="shared" si="8"/>
        <v>N/A</v>
      </c>
      <c r="G60" s="46">
        <v>2008.3050175999999</v>
      </c>
      <c r="H60" s="43" t="str">
        <f t="shared" si="9"/>
        <v>N/A</v>
      </c>
      <c r="I60" s="12">
        <v>8.0579999999999998</v>
      </c>
      <c r="J60" s="12">
        <v>-0.48199999999999998</v>
      </c>
      <c r="K60" s="44" t="s">
        <v>732</v>
      </c>
      <c r="L60" s="9" t="str">
        <f t="shared" si="10"/>
        <v>Yes</v>
      </c>
    </row>
    <row r="61" spans="1:12" x14ac:dyDescent="0.2">
      <c r="A61" s="45" t="s">
        <v>1518</v>
      </c>
      <c r="B61" s="34" t="s">
        <v>217</v>
      </c>
      <c r="C61" s="46">
        <v>2064.6183382999998</v>
      </c>
      <c r="D61" s="43" t="str">
        <f t="shared" si="7"/>
        <v>N/A</v>
      </c>
      <c r="E61" s="46">
        <v>2071.8405192</v>
      </c>
      <c r="F61" s="43" t="str">
        <f t="shared" si="8"/>
        <v>N/A</v>
      </c>
      <c r="G61" s="46">
        <v>1994.0300686999999</v>
      </c>
      <c r="H61" s="43" t="str">
        <f t="shared" si="9"/>
        <v>N/A</v>
      </c>
      <c r="I61" s="12">
        <v>0.3498</v>
      </c>
      <c r="J61" s="12">
        <v>-3.76</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1649.5124458</v>
      </c>
      <c r="D64" s="43" t="str">
        <f t="shared" si="7"/>
        <v>N/A</v>
      </c>
      <c r="E64" s="46">
        <v>1816.0690341</v>
      </c>
      <c r="F64" s="43" t="str">
        <f t="shared" si="8"/>
        <v>N/A</v>
      </c>
      <c r="G64" s="46">
        <v>1832.2699027000001</v>
      </c>
      <c r="H64" s="43" t="str">
        <f t="shared" si="9"/>
        <v>N/A</v>
      </c>
      <c r="I64" s="12">
        <v>10.1</v>
      </c>
      <c r="J64" s="12">
        <v>0.8921</v>
      </c>
      <c r="K64" s="44" t="s">
        <v>732</v>
      </c>
      <c r="L64" s="9" t="str">
        <f t="shared" si="10"/>
        <v>Yes</v>
      </c>
    </row>
    <row r="65" spans="1:12" x14ac:dyDescent="0.2">
      <c r="A65" s="45" t="s">
        <v>1522</v>
      </c>
      <c r="B65" s="34" t="s">
        <v>217</v>
      </c>
      <c r="C65" s="46">
        <v>1813.0887995999999</v>
      </c>
      <c r="D65" s="43" t="str">
        <f t="shared" si="7"/>
        <v>N/A</v>
      </c>
      <c r="E65" s="46">
        <v>1712.8644346999999</v>
      </c>
      <c r="F65" s="43" t="str">
        <f t="shared" si="8"/>
        <v>N/A</v>
      </c>
      <c r="G65" s="46">
        <v>2073.6257589000002</v>
      </c>
      <c r="H65" s="43" t="str">
        <f t="shared" si="9"/>
        <v>N/A</v>
      </c>
      <c r="I65" s="12">
        <v>-5.53</v>
      </c>
      <c r="J65" s="12">
        <v>21.06</v>
      </c>
      <c r="K65" s="44" t="s">
        <v>732</v>
      </c>
      <c r="L65" s="9" t="str">
        <f t="shared" si="10"/>
        <v>Yes</v>
      </c>
    </row>
    <row r="66" spans="1:12" x14ac:dyDescent="0.2">
      <c r="A66" s="45" t="s">
        <v>1523</v>
      </c>
      <c r="B66" s="34" t="s">
        <v>217</v>
      </c>
      <c r="C66" s="46">
        <v>8913.1062882000006</v>
      </c>
      <c r="D66" s="43" t="str">
        <f t="shared" si="7"/>
        <v>N/A</v>
      </c>
      <c r="E66" s="46">
        <v>9999.5076575999992</v>
      </c>
      <c r="F66" s="43" t="str">
        <f t="shared" si="8"/>
        <v>N/A</v>
      </c>
      <c r="G66" s="46">
        <v>10522.917786</v>
      </c>
      <c r="H66" s="43" t="str">
        <f t="shared" si="9"/>
        <v>N/A</v>
      </c>
      <c r="I66" s="12">
        <v>12.19</v>
      </c>
      <c r="J66" s="12">
        <v>5.234</v>
      </c>
      <c r="K66" s="44" t="s">
        <v>732</v>
      </c>
      <c r="L66" s="9" t="str">
        <f t="shared" si="10"/>
        <v>Yes</v>
      </c>
    </row>
    <row r="67" spans="1:12" x14ac:dyDescent="0.2">
      <c r="A67" s="45" t="s">
        <v>1524</v>
      </c>
      <c r="B67" s="34" t="s">
        <v>217</v>
      </c>
      <c r="C67" s="46" t="s">
        <v>1743</v>
      </c>
      <c r="D67" s="43" t="str">
        <f t="shared" si="7"/>
        <v>N/A</v>
      </c>
      <c r="E67" s="46">
        <v>611</v>
      </c>
      <c r="F67" s="43" t="str">
        <f t="shared" si="8"/>
        <v>N/A</v>
      </c>
      <c r="G67" s="46">
        <v>152.14285713999999</v>
      </c>
      <c r="H67" s="43" t="str">
        <f t="shared" si="9"/>
        <v>N/A</v>
      </c>
      <c r="I67" s="12" t="s">
        <v>1743</v>
      </c>
      <c r="J67" s="12">
        <v>-75.099999999999994</v>
      </c>
      <c r="K67" s="44" t="s">
        <v>732</v>
      </c>
      <c r="L67" s="9" t="str">
        <f t="shared" si="10"/>
        <v>No</v>
      </c>
    </row>
    <row r="68" spans="1:12" x14ac:dyDescent="0.2">
      <c r="A68" s="45" t="s">
        <v>1525</v>
      </c>
      <c r="B68" s="34" t="s">
        <v>217</v>
      </c>
      <c r="C68" s="46">
        <v>2870.3776917999999</v>
      </c>
      <c r="D68" s="43" t="str">
        <f t="shared" si="7"/>
        <v>N/A</v>
      </c>
      <c r="E68" s="46">
        <v>3538.2348815</v>
      </c>
      <c r="F68" s="43" t="str">
        <f t="shared" si="8"/>
        <v>N/A</v>
      </c>
      <c r="G68" s="46">
        <v>3485.5995932000001</v>
      </c>
      <c r="H68" s="43" t="str">
        <f t="shared" si="9"/>
        <v>N/A</v>
      </c>
      <c r="I68" s="12">
        <v>23.27</v>
      </c>
      <c r="J68" s="12">
        <v>-1.49</v>
      </c>
      <c r="K68" s="44" t="s">
        <v>732</v>
      </c>
      <c r="L68" s="9" t="str">
        <f t="shared" si="10"/>
        <v>Yes</v>
      </c>
    </row>
    <row r="69" spans="1:12" x14ac:dyDescent="0.2">
      <c r="A69" s="45" t="s">
        <v>1526</v>
      </c>
      <c r="B69" s="34" t="s">
        <v>217</v>
      </c>
      <c r="C69" s="46">
        <v>3100.5965377000002</v>
      </c>
      <c r="D69" s="43" t="str">
        <f t="shared" si="7"/>
        <v>N/A</v>
      </c>
      <c r="E69" s="46">
        <v>3523.9800544999998</v>
      </c>
      <c r="F69" s="43" t="str">
        <f t="shared" si="8"/>
        <v>N/A</v>
      </c>
      <c r="G69" s="46">
        <v>3400.4557619000002</v>
      </c>
      <c r="H69" s="43" t="str">
        <f t="shared" si="9"/>
        <v>N/A</v>
      </c>
      <c r="I69" s="12">
        <v>13.65</v>
      </c>
      <c r="J69" s="12">
        <v>-3.51</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v>0</v>
      </c>
      <c r="F71" s="43" t="str">
        <f t="shared" si="8"/>
        <v>N/A</v>
      </c>
      <c r="G71" s="46">
        <v>0</v>
      </c>
      <c r="H71" s="43" t="str">
        <f t="shared" si="9"/>
        <v>N/A</v>
      </c>
      <c r="I71" s="12" t="s">
        <v>1743</v>
      </c>
      <c r="J71" s="12" t="s">
        <v>1743</v>
      </c>
      <c r="K71" s="44" t="s">
        <v>732</v>
      </c>
      <c r="L71" s="9" t="str">
        <f t="shared" si="10"/>
        <v>N/A</v>
      </c>
    </row>
    <row r="72" spans="1:12" x14ac:dyDescent="0.2">
      <c r="A72" s="45" t="s">
        <v>1529</v>
      </c>
      <c r="B72" s="34" t="s">
        <v>217</v>
      </c>
      <c r="C72" s="46">
        <v>3813.4844114000002</v>
      </c>
      <c r="D72" s="43" t="str">
        <f t="shared" si="7"/>
        <v>N/A</v>
      </c>
      <c r="E72" s="46">
        <v>3962.4487963000001</v>
      </c>
      <c r="F72" s="43" t="str">
        <f t="shared" si="8"/>
        <v>N/A</v>
      </c>
      <c r="G72" s="46">
        <v>3995.5625206</v>
      </c>
      <c r="H72" s="43" t="str">
        <f t="shared" si="9"/>
        <v>N/A</v>
      </c>
      <c r="I72" s="12">
        <v>3.9060000000000001</v>
      </c>
      <c r="J72" s="12">
        <v>0.8357</v>
      </c>
      <c r="K72" s="44" t="s">
        <v>732</v>
      </c>
      <c r="L72" s="9" t="str">
        <f t="shared" si="10"/>
        <v>Yes</v>
      </c>
    </row>
    <row r="73" spans="1:12" x14ac:dyDescent="0.2">
      <c r="A73" s="45" t="s">
        <v>1530</v>
      </c>
      <c r="B73" s="34" t="s">
        <v>217</v>
      </c>
      <c r="C73" s="46">
        <v>2517.2318737000001</v>
      </c>
      <c r="D73" s="43" t="str">
        <f t="shared" si="7"/>
        <v>N/A</v>
      </c>
      <c r="E73" s="46">
        <v>2868.4795432999999</v>
      </c>
      <c r="F73" s="43" t="str">
        <f t="shared" si="8"/>
        <v>N/A</v>
      </c>
      <c r="G73" s="46">
        <v>2941.0450037999999</v>
      </c>
      <c r="H73" s="43" t="str">
        <f t="shared" si="9"/>
        <v>N/A</v>
      </c>
      <c r="I73" s="12">
        <v>13.95</v>
      </c>
      <c r="J73" s="12">
        <v>2.5299999999999998</v>
      </c>
      <c r="K73" s="44" t="s">
        <v>732</v>
      </c>
      <c r="L73" s="9" t="str">
        <f t="shared" si="10"/>
        <v>Yes</v>
      </c>
    </row>
    <row r="74" spans="1:12" x14ac:dyDescent="0.2">
      <c r="A74" s="45" t="s">
        <v>1531</v>
      </c>
      <c r="B74" s="34" t="s">
        <v>217</v>
      </c>
      <c r="C74" s="46">
        <v>1060.4896894999999</v>
      </c>
      <c r="D74" s="43" t="str">
        <f t="shared" si="7"/>
        <v>N/A</v>
      </c>
      <c r="E74" s="46">
        <v>2758.8475834999999</v>
      </c>
      <c r="F74" s="43" t="str">
        <f t="shared" si="8"/>
        <v>N/A</v>
      </c>
      <c r="G74" s="46">
        <v>2884.9882969999999</v>
      </c>
      <c r="H74" s="43" t="str">
        <f t="shared" si="9"/>
        <v>N/A</v>
      </c>
      <c r="I74" s="12">
        <v>160.1</v>
      </c>
      <c r="J74" s="12">
        <v>4.5720000000000001</v>
      </c>
      <c r="K74" s="44" t="s">
        <v>732</v>
      </c>
      <c r="L74" s="9" t="str">
        <f t="shared" si="10"/>
        <v>Yes</v>
      </c>
    </row>
    <row r="75" spans="1:12" x14ac:dyDescent="0.2">
      <c r="A75" s="45" t="s">
        <v>1613</v>
      </c>
      <c r="B75" s="34" t="s">
        <v>217</v>
      </c>
      <c r="C75" s="46">
        <v>578942599</v>
      </c>
      <c r="D75" s="43" t="str">
        <f t="shared" ref="D75:D144" si="11">IF($B75="N/A","N/A",IF(C75&gt;10,"No",IF(C75&lt;-10,"No","Yes")))</f>
        <v>N/A</v>
      </c>
      <c r="E75" s="46">
        <v>628024340</v>
      </c>
      <c r="F75" s="43" t="str">
        <f t="shared" ref="F75:F144" si="12">IF($B75="N/A","N/A",IF(E75&gt;10,"No",IF(E75&lt;-10,"No","Yes")))</f>
        <v>N/A</v>
      </c>
      <c r="G75" s="46">
        <v>620760301</v>
      </c>
      <c r="H75" s="43" t="str">
        <f t="shared" ref="H75:H144" si="13">IF($B75="N/A","N/A",IF(G75&gt;10,"No",IF(G75&lt;-10,"No","Yes")))</f>
        <v>N/A</v>
      </c>
      <c r="I75" s="12">
        <v>8.4779999999999998</v>
      </c>
      <c r="J75" s="12">
        <v>-1.1599999999999999</v>
      </c>
      <c r="K75" s="44" t="s">
        <v>732</v>
      </c>
      <c r="L75" s="9" t="str">
        <f t="shared" ref="L75:L135" si="14">IF(J75="Div by 0", "N/A", IF(K75="N/A","N/A", IF(J75&gt;VALUE(MID(K75,1,2)), "No", IF(J75&lt;-1*VALUE(MID(K75,1,2)), "No", "Yes"))))</f>
        <v>Yes</v>
      </c>
    </row>
    <row r="76" spans="1:12" x14ac:dyDescent="0.2">
      <c r="A76" s="45" t="s">
        <v>598</v>
      </c>
      <c r="B76" s="34" t="s">
        <v>217</v>
      </c>
      <c r="C76" s="35">
        <v>110942</v>
      </c>
      <c r="D76" s="43" t="str">
        <f t="shared" si="11"/>
        <v>N/A</v>
      </c>
      <c r="E76" s="35">
        <v>112458</v>
      </c>
      <c r="F76" s="43" t="str">
        <f t="shared" si="12"/>
        <v>N/A</v>
      </c>
      <c r="G76" s="35">
        <v>111788</v>
      </c>
      <c r="H76" s="43" t="str">
        <f t="shared" si="13"/>
        <v>N/A</v>
      </c>
      <c r="I76" s="12">
        <v>1.3660000000000001</v>
      </c>
      <c r="J76" s="12">
        <v>-0.59599999999999997</v>
      </c>
      <c r="K76" s="44" t="s">
        <v>732</v>
      </c>
      <c r="L76" s="9" t="str">
        <f t="shared" si="14"/>
        <v>Yes</v>
      </c>
    </row>
    <row r="77" spans="1:12" x14ac:dyDescent="0.2">
      <c r="A77" s="45" t="s">
        <v>1440</v>
      </c>
      <c r="B77" s="34" t="s">
        <v>217</v>
      </c>
      <c r="C77" s="46">
        <v>5218.4258350999999</v>
      </c>
      <c r="D77" s="43" t="str">
        <f t="shared" si="11"/>
        <v>N/A</v>
      </c>
      <c r="E77" s="46">
        <v>5584.5234664999998</v>
      </c>
      <c r="F77" s="43" t="str">
        <f t="shared" si="12"/>
        <v>N/A</v>
      </c>
      <c r="G77" s="46">
        <v>5553.0137492000003</v>
      </c>
      <c r="H77" s="43" t="str">
        <f t="shared" si="13"/>
        <v>N/A</v>
      </c>
      <c r="I77" s="12">
        <v>7.0149999999999997</v>
      </c>
      <c r="J77" s="12">
        <v>-0.56399999999999995</v>
      </c>
      <c r="K77" s="44" t="s">
        <v>732</v>
      </c>
      <c r="L77" s="9" t="str">
        <f t="shared" si="14"/>
        <v>Yes</v>
      </c>
    </row>
    <row r="78" spans="1:12" x14ac:dyDescent="0.2">
      <c r="A78" s="45" t="s">
        <v>1441</v>
      </c>
      <c r="B78" s="34" t="s">
        <v>217</v>
      </c>
      <c r="C78" s="35">
        <v>4.3210145842000003</v>
      </c>
      <c r="D78" s="43" t="str">
        <f t="shared" si="11"/>
        <v>N/A</v>
      </c>
      <c r="E78" s="35">
        <v>4.4809973501</v>
      </c>
      <c r="F78" s="43" t="str">
        <f t="shared" si="12"/>
        <v>N/A</v>
      </c>
      <c r="G78" s="35">
        <v>4.6798135756999999</v>
      </c>
      <c r="H78" s="43" t="str">
        <f t="shared" si="13"/>
        <v>N/A</v>
      </c>
      <c r="I78" s="12">
        <v>3.702</v>
      </c>
      <c r="J78" s="12">
        <v>4.4370000000000003</v>
      </c>
      <c r="K78" s="44" t="s">
        <v>732</v>
      </c>
      <c r="L78" s="9" t="str">
        <f t="shared" si="14"/>
        <v>Yes</v>
      </c>
    </row>
    <row r="79" spans="1:12" ht="25.5" x14ac:dyDescent="0.2">
      <c r="A79" s="45" t="s">
        <v>599</v>
      </c>
      <c r="B79" s="34" t="s">
        <v>217</v>
      </c>
      <c r="C79" s="46">
        <v>391260</v>
      </c>
      <c r="D79" s="43" t="str">
        <f t="shared" si="11"/>
        <v>N/A</v>
      </c>
      <c r="E79" s="46">
        <v>454613</v>
      </c>
      <c r="F79" s="43" t="str">
        <f t="shared" si="12"/>
        <v>N/A</v>
      </c>
      <c r="G79" s="46">
        <v>478647</v>
      </c>
      <c r="H79" s="43" t="str">
        <f t="shared" si="13"/>
        <v>N/A</v>
      </c>
      <c r="I79" s="12">
        <v>16.190000000000001</v>
      </c>
      <c r="J79" s="12">
        <v>5.2869999999999999</v>
      </c>
      <c r="K79" s="44" t="s">
        <v>732</v>
      </c>
      <c r="L79" s="9" t="str">
        <f t="shared" si="14"/>
        <v>Yes</v>
      </c>
    </row>
    <row r="80" spans="1:12" x14ac:dyDescent="0.2">
      <c r="A80" s="45" t="s">
        <v>600</v>
      </c>
      <c r="B80" s="34" t="s">
        <v>217</v>
      </c>
      <c r="C80" s="35">
        <v>130</v>
      </c>
      <c r="D80" s="43" t="str">
        <f t="shared" si="11"/>
        <v>N/A</v>
      </c>
      <c r="E80" s="35">
        <v>167</v>
      </c>
      <c r="F80" s="43" t="str">
        <f t="shared" si="12"/>
        <v>N/A</v>
      </c>
      <c r="G80" s="35">
        <v>178</v>
      </c>
      <c r="H80" s="43" t="str">
        <f t="shared" si="13"/>
        <v>N/A</v>
      </c>
      <c r="I80" s="12">
        <v>28.46</v>
      </c>
      <c r="J80" s="12">
        <v>6.5869999999999997</v>
      </c>
      <c r="K80" s="44" t="s">
        <v>732</v>
      </c>
      <c r="L80" s="9" t="str">
        <f t="shared" si="14"/>
        <v>Yes</v>
      </c>
    </row>
    <row r="81" spans="1:12" x14ac:dyDescent="0.2">
      <c r="A81" s="45" t="s">
        <v>1442</v>
      </c>
      <c r="B81" s="34" t="s">
        <v>217</v>
      </c>
      <c r="C81" s="46">
        <v>3009.6923077000001</v>
      </c>
      <c r="D81" s="43" t="str">
        <f t="shared" si="11"/>
        <v>N/A</v>
      </c>
      <c r="E81" s="46">
        <v>2722.2335328999998</v>
      </c>
      <c r="F81" s="43" t="str">
        <f t="shared" si="12"/>
        <v>N/A</v>
      </c>
      <c r="G81" s="46">
        <v>2689.0280898999999</v>
      </c>
      <c r="H81" s="43" t="str">
        <f t="shared" si="13"/>
        <v>N/A</v>
      </c>
      <c r="I81" s="12">
        <v>-9.5500000000000007</v>
      </c>
      <c r="J81" s="12">
        <v>-1.22</v>
      </c>
      <c r="K81" s="44" t="s">
        <v>732</v>
      </c>
      <c r="L81" s="9" t="str">
        <f t="shared" si="14"/>
        <v>Yes</v>
      </c>
    </row>
    <row r="82" spans="1:12" ht="25.5" x14ac:dyDescent="0.2">
      <c r="A82" s="45" t="s">
        <v>601</v>
      </c>
      <c r="B82" s="34" t="s">
        <v>217</v>
      </c>
      <c r="C82" s="46">
        <v>104042865</v>
      </c>
      <c r="D82" s="43" t="str">
        <f t="shared" si="11"/>
        <v>N/A</v>
      </c>
      <c r="E82" s="46">
        <v>104411288</v>
      </c>
      <c r="F82" s="43" t="str">
        <f t="shared" si="12"/>
        <v>N/A</v>
      </c>
      <c r="G82" s="46">
        <v>75929620</v>
      </c>
      <c r="H82" s="43" t="str">
        <f t="shared" si="13"/>
        <v>N/A</v>
      </c>
      <c r="I82" s="12">
        <v>0.35410000000000003</v>
      </c>
      <c r="J82" s="12">
        <v>-27.3</v>
      </c>
      <c r="K82" s="44" t="s">
        <v>732</v>
      </c>
      <c r="L82" s="9" t="str">
        <f t="shared" si="14"/>
        <v>Yes</v>
      </c>
    </row>
    <row r="83" spans="1:12" x14ac:dyDescent="0.2">
      <c r="A83" s="45" t="s">
        <v>602</v>
      </c>
      <c r="B83" s="34" t="s">
        <v>217</v>
      </c>
      <c r="C83" s="35">
        <v>4268</v>
      </c>
      <c r="D83" s="43" t="str">
        <f t="shared" si="11"/>
        <v>N/A</v>
      </c>
      <c r="E83" s="35">
        <v>4639</v>
      </c>
      <c r="F83" s="43" t="str">
        <f t="shared" si="12"/>
        <v>N/A</v>
      </c>
      <c r="G83" s="35">
        <v>4366</v>
      </c>
      <c r="H83" s="43" t="str">
        <f t="shared" si="13"/>
        <v>N/A</v>
      </c>
      <c r="I83" s="12">
        <v>8.6929999999999996</v>
      </c>
      <c r="J83" s="12">
        <v>-5.88</v>
      </c>
      <c r="K83" s="44" t="s">
        <v>732</v>
      </c>
      <c r="L83" s="9" t="str">
        <f t="shared" si="14"/>
        <v>Yes</v>
      </c>
    </row>
    <row r="84" spans="1:12" ht="25.5" x14ac:dyDescent="0.2">
      <c r="A84" s="4" t="s">
        <v>1443</v>
      </c>
      <c r="B84" s="34" t="s">
        <v>217</v>
      </c>
      <c r="C84" s="46">
        <v>24377.428538</v>
      </c>
      <c r="D84" s="43" t="str">
        <f t="shared" si="11"/>
        <v>N/A</v>
      </c>
      <c r="E84" s="46">
        <v>22507.283466000001</v>
      </c>
      <c r="F84" s="43" t="str">
        <f t="shared" si="12"/>
        <v>N/A</v>
      </c>
      <c r="G84" s="46">
        <v>17391.117728000001</v>
      </c>
      <c r="H84" s="43" t="str">
        <f t="shared" si="13"/>
        <v>N/A</v>
      </c>
      <c r="I84" s="12">
        <v>-7.67</v>
      </c>
      <c r="J84" s="12">
        <v>-22.7</v>
      </c>
      <c r="K84" s="44" t="s">
        <v>732</v>
      </c>
      <c r="L84" s="9" t="str">
        <f t="shared" si="14"/>
        <v>Yes</v>
      </c>
    </row>
    <row r="85" spans="1:12" x14ac:dyDescent="0.2">
      <c r="A85" s="4" t="s">
        <v>603</v>
      </c>
      <c r="B85" s="34" t="s">
        <v>217</v>
      </c>
      <c r="C85" s="46">
        <v>118734695</v>
      </c>
      <c r="D85" s="43" t="str">
        <f t="shared" si="11"/>
        <v>N/A</v>
      </c>
      <c r="E85" s="46">
        <v>116738767</v>
      </c>
      <c r="F85" s="43" t="str">
        <f t="shared" si="12"/>
        <v>N/A</v>
      </c>
      <c r="G85" s="46">
        <v>111579178</v>
      </c>
      <c r="H85" s="43" t="str">
        <f t="shared" si="13"/>
        <v>N/A</v>
      </c>
      <c r="I85" s="12">
        <v>-1.68</v>
      </c>
      <c r="J85" s="12">
        <v>-4.42</v>
      </c>
      <c r="K85" s="44" t="s">
        <v>732</v>
      </c>
      <c r="L85" s="9" t="str">
        <f t="shared" si="14"/>
        <v>Yes</v>
      </c>
    </row>
    <row r="86" spans="1:12" x14ac:dyDescent="0.2">
      <c r="A86" s="4" t="s">
        <v>604</v>
      </c>
      <c r="B86" s="34" t="s">
        <v>217</v>
      </c>
      <c r="C86" s="35">
        <v>1742</v>
      </c>
      <c r="D86" s="43" t="str">
        <f t="shared" si="11"/>
        <v>N/A</v>
      </c>
      <c r="E86" s="35">
        <v>1763</v>
      </c>
      <c r="F86" s="43" t="str">
        <f t="shared" si="12"/>
        <v>N/A</v>
      </c>
      <c r="G86" s="35">
        <v>1732</v>
      </c>
      <c r="H86" s="43" t="str">
        <f t="shared" si="13"/>
        <v>N/A</v>
      </c>
      <c r="I86" s="12">
        <v>1.206</v>
      </c>
      <c r="J86" s="12">
        <v>-1.76</v>
      </c>
      <c r="K86" s="44" t="s">
        <v>732</v>
      </c>
      <c r="L86" s="9" t="str">
        <f t="shared" si="14"/>
        <v>Yes</v>
      </c>
    </row>
    <row r="87" spans="1:12" x14ac:dyDescent="0.2">
      <c r="A87" s="4" t="s">
        <v>1444</v>
      </c>
      <c r="B87" s="34" t="s">
        <v>217</v>
      </c>
      <c r="C87" s="46">
        <v>68159.985648999995</v>
      </c>
      <c r="D87" s="43" t="str">
        <f t="shared" si="11"/>
        <v>N/A</v>
      </c>
      <c r="E87" s="46">
        <v>66215.976744</v>
      </c>
      <c r="F87" s="43" t="str">
        <f t="shared" si="12"/>
        <v>N/A</v>
      </c>
      <c r="G87" s="46">
        <v>64422.158198999998</v>
      </c>
      <c r="H87" s="43" t="str">
        <f t="shared" si="13"/>
        <v>N/A</v>
      </c>
      <c r="I87" s="12">
        <v>-2.85</v>
      </c>
      <c r="J87" s="12">
        <v>-2.71</v>
      </c>
      <c r="K87" s="44" t="s">
        <v>732</v>
      </c>
      <c r="L87" s="9" t="str">
        <f t="shared" si="14"/>
        <v>Yes</v>
      </c>
    </row>
    <row r="88" spans="1:12" x14ac:dyDescent="0.2">
      <c r="A88" s="45" t="s">
        <v>605</v>
      </c>
      <c r="B88" s="34" t="s">
        <v>217</v>
      </c>
      <c r="C88" s="46">
        <v>521473338</v>
      </c>
      <c r="D88" s="43" t="str">
        <f t="shared" si="11"/>
        <v>N/A</v>
      </c>
      <c r="E88" s="46">
        <v>510540625</v>
      </c>
      <c r="F88" s="43" t="str">
        <f t="shared" si="12"/>
        <v>N/A</v>
      </c>
      <c r="G88" s="46">
        <v>502744456</v>
      </c>
      <c r="H88" s="43" t="str">
        <f t="shared" si="13"/>
        <v>N/A</v>
      </c>
      <c r="I88" s="12">
        <v>-2.1</v>
      </c>
      <c r="J88" s="12">
        <v>-1.53</v>
      </c>
      <c r="K88" s="44" t="s">
        <v>732</v>
      </c>
      <c r="L88" s="9" t="str">
        <f t="shared" si="14"/>
        <v>Yes</v>
      </c>
    </row>
    <row r="89" spans="1:12" x14ac:dyDescent="0.2">
      <c r="A89" s="48" t="s">
        <v>606</v>
      </c>
      <c r="B89" s="35" t="s">
        <v>217</v>
      </c>
      <c r="C89" s="35">
        <v>20731</v>
      </c>
      <c r="D89" s="43" t="str">
        <f t="shared" si="11"/>
        <v>N/A</v>
      </c>
      <c r="E89" s="35">
        <v>19581</v>
      </c>
      <c r="F89" s="43" t="str">
        <f t="shared" si="12"/>
        <v>N/A</v>
      </c>
      <c r="G89" s="35">
        <v>19655</v>
      </c>
      <c r="H89" s="43" t="str">
        <f t="shared" si="13"/>
        <v>N/A</v>
      </c>
      <c r="I89" s="12">
        <v>-5.55</v>
      </c>
      <c r="J89" s="12">
        <v>0.37790000000000001</v>
      </c>
      <c r="K89" s="49" t="s">
        <v>732</v>
      </c>
      <c r="L89" s="9" t="str">
        <f t="shared" si="14"/>
        <v>Yes</v>
      </c>
    </row>
    <row r="90" spans="1:12" x14ac:dyDescent="0.2">
      <c r="A90" s="45" t="s">
        <v>1445</v>
      </c>
      <c r="B90" s="34" t="s">
        <v>217</v>
      </c>
      <c r="C90" s="46">
        <v>25154.278038</v>
      </c>
      <c r="D90" s="43" t="str">
        <f t="shared" si="11"/>
        <v>N/A</v>
      </c>
      <c r="E90" s="46">
        <v>26073.266176000001</v>
      </c>
      <c r="F90" s="43" t="str">
        <f t="shared" si="12"/>
        <v>N/A</v>
      </c>
      <c r="G90" s="46">
        <v>25578.451080999999</v>
      </c>
      <c r="H90" s="43" t="str">
        <f t="shared" si="13"/>
        <v>N/A</v>
      </c>
      <c r="I90" s="12">
        <v>3.653</v>
      </c>
      <c r="J90" s="12">
        <v>-1.9</v>
      </c>
      <c r="K90" s="44" t="s">
        <v>732</v>
      </c>
      <c r="L90" s="9" t="str">
        <f t="shared" si="14"/>
        <v>Yes</v>
      </c>
    </row>
    <row r="91" spans="1:12" ht="25.5" x14ac:dyDescent="0.2">
      <c r="A91" s="45" t="s">
        <v>607</v>
      </c>
      <c r="B91" s="34" t="s">
        <v>217</v>
      </c>
      <c r="C91" s="46">
        <v>298026276</v>
      </c>
      <c r="D91" s="43" t="str">
        <f t="shared" si="11"/>
        <v>N/A</v>
      </c>
      <c r="E91" s="46">
        <v>349151212</v>
      </c>
      <c r="F91" s="43" t="str">
        <f t="shared" si="12"/>
        <v>N/A</v>
      </c>
      <c r="G91" s="46">
        <v>419451532</v>
      </c>
      <c r="H91" s="43" t="str">
        <f t="shared" si="13"/>
        <v>N/A</v>
      </c>
      <c r="I91" s="12">
        <v>17.149999999999999</v>
      </c>
      <c r="J91" s="12">
        <v>20.13</v>
      </c>
      <c r="K91" s="44" t="s">
        <v>732</v>
      </c>
      <c r="L91" s="9" t="str">
        <f t="shared" si="14"/>
        <v>Yes</v>
      </c>
    </row>
    <row r="92" spans="1:12" x14ac:dyDescent="0.2">
      <c r="A92" s="45" t="s">
        <v>608</v>
      </c>
      <c r="B92" s="34" t="s">
        <v>217</v>
      </c>
      <c r="C92" s="35">
        <v>463732</v>
      </c>
      <c r="D92" s="43" t="str">
        <f t="shared" si="11"/>
        <v>N/A</v>
      </c>
      <c r="E92" s="35">
        <v>548249</v>
      </c>
      <c r="F92" s="43" t="str">
        <f t="shared" si="12"/>
        <v>N/A</v>
      </c>
      <c r="G92" s="35">
        <v>604056</v>
      </c>
      <c r="H92" s="43" t="str">
        <f t="shared" si="13"/>
        <v>N/A</v>
      </c>
      <c r="I92" s="12">
        <v>18.23</v>
      </c>
      <c r="J92" s="12">
        <v>10.18</v>
      </c>
      <c r="K92" s="44" t="s">
        <v>732</v>
      </c>
      <c r="L92" s="9" t="str">
        <f t="shared" si="14"/>
        <v>Yes</v>
      </c>
    </row>
    <row r="93" spans="1:12" x14ac:dyDescent="0.2">
      <c r="A93" s="45" t="s">
        <v>1446</v>
      </c>
      <c r="B93" s="34" t="s">
        <v>217</v>
      </c>
      <c r="C93" s="46">
        <v>642.66920548999997</v>
      </c>
      <c r="D93" s="43" t="str">
        <f t="shared" si="11"/>
        <v>N/A</v>
      </c>
      <c r="E93" s="46">
        <v>636.84787752</v>
      </c>
      <c r="F93" s="43" t="str">
        <f t="shared" si="12"/>
        <v>N/A</v>
      </c>
      <c r="G93" s="46">
        <v>694.39179810999997</v>
      </c>
      <c r="H93" s="43" t="str">
        <f t="shared" si="13"/>
        <v>N/A</v>
      </c>
      <c r="I93" s="12">
        <v>-0.90600000000000003</v>
      </c>
      <c r="J93" s="12">
        <v>9.0359999999999996</v>
      </c>
      <c r="K93" s="44" t="s">
        <v>732</v>
      </c>
      <c r="L93" s="9" t="str">
        <f t="shared" si="14"/>
        <v>Yes</v>
      </c>
    </row>
    <row r="94" spans="1:12" x14ac:dyDescent="0.2">
      <c r="A94" s="45" t="s">
        <v>609</v>
      </c>
      <c r="B94" s="34" t="s">
        <v>217</v>
      </c>
      <c r="C94" s="46">
        <v>129562692</v>
      </c>
      <c r="D94" s="43" t="str">
        <f t="shared" si="11"/>
        <v>N/A</v>
      </c>
      <c r="E94" s="46">
        <v>154842522</v>
      </c>
      <c r="F94" s="43" t="str">
        <f t="shared" si="12"/>
        <v>N/A</v>
      </c>
      <c r="G94" s="46">
        <v>149026988</v>
      </c>
      <c r="H94" s="43" t="str">
        <f t="shared" si="13"/>
        <v>N/A</v>
      </c>
      <c r="I94" s="12">
        <v>19.510000000000002</v>
      </c>
      <c r="J94" s="12">
        <v>-3.76</v>
      </c>
      <c r="K94" s="44" t="s">
        <v>732</v>
      </c>
      <c r="L94" s="9" t="str">
        <f t="shared" si="14"/>
        <v>Yes</v>
      </c>
    </row>
    <row r="95" spans="1:12" x14ac:dyDescent="0.2">
      <c r="A95" s="45" t="s">
        <v>610</v>
      </c>
      <c r="B95" s="34" t="s">
        <v>217</v>
      </c>
      <c r="C95" s="35">
        <v>233621</v>
      </c>
      <c r="D95" s="43" t="str">
        <f t="shared" si="11"/>
        <v>N/A</v>
      </c>
      <c r="E95" s="35">
        <v>266306</v>
      </c>
      <c r="F95" s="43" t="str">
        <f t="shared" si="12"/>
        <v>N/A</v>
      </c>
      <c r="G95" s="35">
        <v>291051</v>
      </c>
      <c r="H95" s="43" t="str">
        <f t="shared" si="13"/>
        <v>N/A</v>
      </c>
      <c r="I95" s="12">
        <v>13.99</v>
      </c>
      <c r="J95" s="12">
        <v>9.2919999999999998</v>
      </c>
      <c r="K95" s="44" t="s">
        <v>732</v>
      </c>
      <c r="L95" s="9" t="str">
        <f t="shared" si="14"/>
        <v>Yes</v>
      </c>
    </row>
    <row r="96" spans="1:12" x14ac:dyDescent="0.2">
      <c r="A96" s="45" t="s">
        <v>1447</v>
      </c>
      <c r="B96" s="34" t="s">
        <v>217</v>
      </c>
      <c r="C96" s="46">
        <v>554.58495598000002</v>
      </c>
      <c r="D96" s="43" t="str">
        <f t="shared" si="11"/>
        <v>N/A</v>
      </c>
      <c r="E96" s="46">
        <v>581.44586303000006</v>
      </c>
      <c r="F96" s="43" t="str">
        <f t="shared" si="12"/>
        <v>N/A</v>
      </c>
      <c r="G96" s="46">
        <v>512.03049637000004</v>
      </c>
      <c r="H96" s="43" t="str">
        <f t="shared" si="13"/>
        <v>N/A</v>
      </c>
      <c r="I96" s="12">
        <v>4.843</v>
      </c>
      <c r="J96" s="12">
        <v>-11.9</v>
      </c>
      <c r="K96" s="44" t="s">
        <v>732</v>
      </c>
      <c r="L96" s="9" t="str">
        <f t="shared" si="14"/>
        <v>Yes</v>
      </c>
    </row>
    <row r="97" spans="1:12" ht="25.5" x14ac:dyDescent="0.2">
      <c r="A97" s="45" t="s">
        <v>611</v>
      </c>
      <c r="B97" s="34" t="s">
        <v>217</v>
      </c>
      <c r="C97" s="46">
        <v>5177988</v>
      </c>
      <c r="D97" s="43" t="str">
        <f t="shared" si="11"/>
        <v>N/A</v>
      </c>
      <c r="E97" s="46">
        <v>9163992</v>
      </c>
      <c r="F97" s="43" t="str">
        <f t="shared" si="12"/>
        <v>N/A</v>
      </c>
      <c r="G97" s="46">
        <v>13089834</v>
      </c>
      <c r="H97" s="43" t="str">
        <f t="shared" si="13"/>
        <v>N/A</v>
      </c>
      <c r="I97" s="12">
        <v>76.98</v>
      </c>
      <c r="J97" s="12">
        <v>42.84</v>
      </c>
      <c r="K97" s="44" t="s">
        <v>732</v>
      </c>
      <c r="L97" s="9" t="str">
        <f t="shared" si="14"/>
        <v>No</v>
      </c>
    </row>
    <row r="98" spans="1:12" x14ac:dyDescent="0.2">
      <c r="A98" s="45" t="s">
        <v>612</v>
      </c>
      <c r="B98" s="34" t="s">
        <v>217</v>
      </c>
      <c r="C98" s="35">
        <v>46132</v>
      </c>
      <c r="D98" s="43" t="str">
        <f t="shared" si="11"/>
        <v>N/A</v>
      </c>
      <c r="E98" s="35">
        <v>84121</v>
      </c>
      <c r="F98" s="43" t="str">
        <f t="shared" si="12"/>
        <v>N/A</v>
      </c>
      <c r="G98" s="35">
        <v>112468</v>
      </c>
      <c r="H98" s="43" t="str">
        <f t="shared" si="13"/>
        <v>N/A</v>
      </c>
      <c r="I98" s="12">
        <v>82.35</v>
      </c>
      <c r="J98" s="12">
        <v>33.700000000000003</v>
      </c>
      <c r="K98" s="44" t="s">
        <v>732</v>
      </c>
      <c r="L98" s="9" t="str">
        <f t="shared" si="14"/>
        <v>No</v>
      </c>
    </row>
    <row r="99" spans="1:12" ht="25.5" x14ac:dyDescent="0.2">
      <c r="A99" s="45" t="s">
        <v>1448</v>
      </c>
      <c r="B99" s="34" t="s">
        <v>217</v>
      </c>
      <c r="C99" s="46">
        <v>112.24286829</v>
      </c>
      <c r="D99" s="43" t="str">
        <f t="shared" si="11"/>
        <v>N/A</v>
      </c>
      <c r="E99" s="46">
        <v>108.93821995</v>
      </c>
      <c r="F99" s="43" t="str">
        <f t="shared" si="12"/>
        <v>N/A</v>
      </c>
      <c r="G99" s="46">
        <v>116.38718569</v>
      </c>
      <c r="H99" s="43" t="str">
        <f t="shared" si="13"/>
        <v>N/A</v>
      </c>
      <c r="I99" s="12">
        <v>-2.94</v>
      </c>
      <c r="J99" s="12">
        <v>6.8380000000000001</v>
      </c>
      <c r="K99" s="44" t="s">
        <v>732</v>
      </c>
      <c r="L99" s="9" t="str">
        <f t="shared" si="14"/>
        <v>Yes</v>
      </c>
    </row>
    <row r="100" spans="1:12" ht="25.5" x14ac:dyDescent="0.2">
      <c r="A100" s="45" t="s">
        <v>613</v>
      </c>
      <c r="B100" s="34" t="s">
        <v>217</v>
      </c>
      <c r="C100" s="46">
        <v>123556111</v>
      </c>
      <c r="D100" s="43" t="str">
        <f t="shared" si="11"/>
        <v>N/A</v>
      </c>
      <c r="E100" s="46">
        <v>147617307</v>
      </c>
      <c r="F100" s="43" t="str">
        <f t="shared" si="12"/>
        <v>N/A</v>
      </c>
      <c r="G100" s="46">
        <v>158280418</v>
      </c>
      <c r="H100" s="43" t="str">
        <f t="shared" si="13"/>
        <v>N/A</v>
      </c>
      <c r="I100" s="12">
        <v>19.47</v>
      </c>
      <c r="J100" s="12">
        <v>7.2229999999999999</v>
      </c>
      <c r="K100" s="44" t="s">
        <v>732</v>
      </c>
      <c r="L100" s="9" t="str">
        <f t="shared" si="14"/>
        <v>Yes</v>
      </c>
    </row>
    <row r="101" spans="1:12" x14ac:dyDescent="0.2">
      <c r="A101" s="45" t="s">
        <v>614</v>
      </c>
      <c r="B101" s="34" t="s">
        <v>217</v>
      </c>
      <c r="C101" s="35">
        <v>317434</v>
      </c>
      <c r="D101" s="43" t="str">
        <f t="shared" si="11"/>
        <v>N/A</v>
      </c>
      <c r="E101" s="35">
        <v>348234</v>
      </c>
      <c r="F101" s="43" t="str">
        <f t="shared" si="12"/>
        <v>N/A</v>
      </c>
      <c r="G101" s="35">
        <v>350553</v>
      </c>
      <c r="H101" s="43" t="str">
        <f t="shared" si="13"/>
        <v>N/A</v>
      </c>
      <c r="I101" s="12">
        <v>9.7029999999999994</v>
      </c>
      <c r="J101" s="12">
        <v>0.66590000000000005</v>
      </c>
      <c r="K101" s="44" t="s">
        <v>732</v>
      </c>
      <c r="L101" s="9" t="str">
        <f t="shared" si="14"/>
        <v>Yes</v>
      </c>
    </row>
    <row r="102" spans="1:12" x14ac:dyDescent="0.2">
      <c r="A102" s="45" t="s">
        <v>1449</v>
      </c>
      <c r="B102" s="34" t="s">
        <v>217</v>
      </c>
      <c r="C102" s="46">
        <v>389.23401715</v>
      </c>
      <c r="D102" s="43" t="str">
        <f t="shared" si="11"/>
        <v>N/A</v>
      </c>
      <c r="E102" s="46">
        <v>423.90262582000003</v>
      </c>
      <c r="F102" s="43" t="str">
        <f t="shared" si="12"/>
        <v>N/A</v>
      </c>
      <c r="G102" s="46">
        <v>451.51636984999999</v>
      </c>
      <c r="H102" s="43" t="str">
        <f t="shared" si="13"/>
        <v>N/A</v>
      </c>
      <c r="I102" s="12">
        <v>8.907</v>
      </c>
      <c r="J102" s="12">
        <v>6.5140000000000002</v>
      </c>
      <c r="K102" s="44" t="s">
        <v>732</v>
      </c>
      <c r="L102" s="9" t="str">
        <f t="shared" si="14"/>
        <v>Yes</v>
      </c>
    </row>
    <row r="103" spans="1:12" x14ac:dyDescent="0.2">
      <c r="A103" s="45" t="s">
        <v>615</v>
      </c>
      <c r="B103" s="34" t="s">
        <v>217</v>
      </c>
      <c r="C103" s="46">
        <v>61573769</v>
      </c>
      <c r="D103" s="43" t="str">
        <f t="shared" si="11"/>
        <v>N/A</v>
      </c>
      <c r="E103" s="46">
        <v>80735737</v>
      </c>
      <c r="F103" s="43" t="str">
        <f t="shared" si="12"/>
        <v>N/A</v>
      </c>
      <c r="G103" s="46">
        <v>93572098</v>
      </c>
      <c r="H103" s="43" t="str">
        <f t="shared" si="13"/>
        <v>N/A</v>
      </c>
      <c r="I103" s="12">
        <v>31.12</v>
      </c>
      <c r="J103" s="12">
        <v>15.9</v>
      </c>
      <c r="K103" s="44" t="s">
        <v>732</v>
      </c>
      <c r="L103" s="9" t="str">
        <f t="shared" si="14"/>
        <v>Yes</v>
      </c>
    </row>
    <row r="104" spans="1:12" x14ac:dyDescent="0.2">
      <c r="A104" s="45" t="s">
        <v>616</v>
      </c>
      <c r="B104" s="34" t="s">
        <v>217</v>
      </c>
      <c r="C104" s="35">
        <v>168487</v>
      </c>
      <c r="D104" s="43" t="str">
        <f t="shared" si="11"/>
        <v>N/A</v>
      </c>
      <c r="E104" s="35">
        <v>237211</v>
      </c>
      <c r="F104" s="43" t="str">
        <f t="shared" si="12"/>
        <v>N/A</v>
      </c>
      <c r="G104" s="35">
        <v>207638</v>
      </c>
      <c r="H104" s="43" t="str">
        <f t="shared" si="13"/>
        <v>N/A</v>
      </c>
      <c r="I104" s="12">
        <v>40.79</v>
      </c>
      <c r="J104" s="12">
        <v>-12.5</v>
      </c>
      <c r="K104" s="44" t="s">
        <v>732</v>
      </c>
      <c r="L104" s="9" t="str">
        <f t="shared" si="14"/>
        <v>Yes</v>
      </c>
    </row>
    <row r="105" spans="1:12" x14ac:dyDescent="0.2">
      <c r="A105" s="45" t="s">
        <v>1450</v>
      </c>
      <c r="B105" s="34" t="s">
        <v>217</v>
      </c>
      <c r="C105" s="46">
        <v>365.45115647</v>
      </c>
      <c r="D105" s="43" t="str">
        <f t="shared" si="11"/>
        <v>N/A</v>
      </c>
      <c r="E105" s="46">
        <v>340.35410246999999</v>
      </c>
      <c r="F105" s="43" t="str">
        <f t="shared" si="12"/>
        <v>N/A</v>
      </c>
      <c r="G105" s="46">
        <v>450.65016037999999</v>
      </c>
      <c r="H105" s="43" t="str">
        <f t="shared" si="13"/>
        <v>N/A</v>
      </c>
      <c r="I105" s="12">
        <v>-6.87</v>
      </c>
      <c r="J105" s="12">
        <v>32.409999999999997</v>
      </c>
      <c r="K105" s="44" t="s">
        <v>732</v>
      </c>
      <c r="L105" s="9" t="str">
        <f t="shared" si="14"/>
        <v>No</v>
      </c>
    </row>
    <row r="106" spans="1:12" ht="25.5" x14ac:dyDescent="0.2">
      <c r="A106" s="45" t="s">
        <v>617</v>
      </c>
      <c r="B106" s="34" t="s">
        <v>217</v>
      </c>
      <c r="C106" s="46">
        <v>16139431</v>
      </c>
      <c r="D106" s="43" t="str">
        <f t="shared" si="11"/>
        <v>N/A</v>
      </c>
      <c r="E106" s="46">
        <v>18086028</v>
      </c>
      <c r="F106" s="43" t="str">
        <f t="shared" si="12"/>
        <v>N/A</v>
      </c>
      <c r="G106" s="46">
        <v>19468864</v>
      </c>
      <c r="H106" s="43" t="str">
        <f t="shared" si="13"/>
        <v>N/A</v>
      </c>
      <c r="I106" s="12">
        <v>12.06</v>
      </c>
      <c r="J106" s="12">
        <v>7.6459999999999999</v>
      </c>
      <c r="K106" s="44" t="s">
        <v>732</v>
      </c>
      <c r="L106" s="9" t="str">
        <f t="shared" si="14"/>
        <v>Yes</v>
      </c>
    </row>
    <row r="107" spans="1:12" x14ac:dyDescent="0.2">
      <c r="A107" s="45" t="s">
        <v>618</v>
      </c>
      <c r="B107" s="34" t="s">
        <v>217</v>
      </c>
      <c r="C107" s="35">
        <v>6937</v>
      </c>
      <c r="D107" s="43" t="str">
        <f t="shared" si="11"/>
        <v>N/A</v>
      </c>
      <c r="E107" s="35">
        <v>7240</v>
      </c>
      <c r="F107" s="43" t="str">
        <f t="shared" si="12"/>
        <v>N/A</v>
      </c>
      <c r="G107" s="35">
        <v>7261</v>
      </c>
      <c r="H107" s="43" t="str">
        <f t="shared" si="13"/>
        <v>N/A</v>
      </c>
      <c r="I107" s="12">
        <v>4.3680000000000003</v>
      </c>
      <c r="J107" s="12">
        <v>0.29010000000000002</v>
      </c>
      <c r="K107" s="44" t="s">
        <v>732</v>
      </c>
      <c r="L107" s="9" t="str">
        <f t="shared" si="14"/>
        <v>Yes</v>
      </c>
    </row>
    <row r="108" spans="1:12" ht="25.5" x14ac:dyDescent="0.2">
      <c r="A108" s="45" t="s">
        <v>1451</v>
      </c>
      <c r="B108" s="34" t="s">
        <v>217</v>
      </c>
      <c r="C108" s="46">
        <v>2326.5721493000001</v>
      </c>
      <c r="D108" s="43" t="str">
        <f t="shared" si="11"/>
        <v>N/A</v>
      </c>
      <c r="E108" s="46">
        <v>2498.0701657</v>
      </c>
      <c r="F108" s="43" t="str">
        <f t="shared" si="12"/>
        <v>N/A</v>
      </c>
      <c r="G108" s="46">
        <v>2681.2923839999999</v>
      </c>
      <c r="H108" s="43" t="str">
        <f t="shared" si="13"/>
        <v>N/A</v>
      </c>
      <c r="I108" s="12">
        <v>7.3710000000000004</v>
      </c>
      <c r="J108" s="12">
        <v>7.335</v>
      </c>
      <c r="K108" s="44" t="s">
        <v>732</v>
      </c>
      <c r="L108" s="9" t="str">
        <f t="shared" si="14"/>
        <v>Yes</v>
      </c>
    </row>
    <row r="109" spans="1:12" ht="25.5" x14ac:dyDescent="0.2">
      <c r="A109" s="45" t="s">
        <v>619</v>
      </c>
      <c r="B109" s="34" t="s">
        <v>217</v>
      </c>
      <c r="C109" s="46">
        <v>117833776</v>
      </c>
      <c r="D109" s="43" t="str">
        <f t="shared" si="11"/>
        <v>N/A</v>
      </c>
      <c r="E109" s="46">
        <v>155039920</v>
      </c>
      <c r="F109" s="43" t="str">
        <f t="shared" si="12"/>
        <v>N/A</v>
      </c>
      <c r="G109" s="46">
        <v>166567865</v>
      </c>
      <c r="H109" s="43" t="str">
        <f t="shared" si="13"/>
        <v>N/A</v>
      </c>
      <c r="I109" s="12">
        <v>31.58</v>
      </c>
      <c r="J109" s="12">
        <v>7.4349999999999996</v>
      </c>
      <c r="K109" s="44" t="s">
        <v>732</v>
      </c>
      <c r="L109" s="9" t="str">
        <f t="shared" si="14"/>
        <v>Yes</v>
      </c>
    </row>
    <row r="110" spans="1:12" x14ac:dyDescent="0.2">
      <c r="A110" s="45" t="s">
        <v>620</v>
      </c>
      <c r="B110" s="34" t="s">
        <v>217</v>
      </c>
      <c r="C110" s="35">
        <v>379507</v>
      </c>
      <c r="D110" s="43" t="str">
        <f t="shared" si="11"/>
        <v>N/A</v>
      </c>
      <c r="E110" s="35">
        <v>441726</v>
      </c>
      <c r="F110" s="43" t="str">
        <f t="shared" si="12"/>
        <v>N/A</v>
      </c>
      <c r="G110" s="35">
        <v>450250</v>
      </c>
      <c r="H110" s="43" t="str">
        <f t="shared" si="13"/>
        <v>N/A</v>
      </c>
      <c r="I110" s="12">
        <v>16.39</v>
      </c>
      <c r="J110" s="12">
        <v>1.93</v>
      </c>
      <c r="K110" s="44" t="s">
        <v>732</v>
      </c>
      <c r="L110" s="9" t="str">
        <f t="shared" si="14"/>
        <v>Yes</v>
      </c>
    </row>
    <row r="111" spans="1:12" x14ac:dyDescent="0.2">
      <c r="A111" s="45" t="s">
        <v>1452</v>
      </c>
      <c r="B111" s="34" t="s">
        <v>217</v>
      </c>
      <c r="C111" s="46">
        <v>310.49170635000002</v>
      </c>
      <c r="D111" s="43" t="str">
        <f t="shared" si="11"/>
        <v>N/A</v>
      </c>
      <c r="E111" s="46">
        <v>350.98662972</v>
      </c>
      <c r="F111" s="43" t="str">
        <f t="shared" si="12"/>
        <v>N/A</v>
      </c>
      <c r="G111" s="46">
        <v>369.94528595000003</v>
      </c>
      <c r="H111" s="43" t="str">
        <f t="shared" si="13"/>
        <v>N/A</v>
      </c>
      <c r="I111" s="12">
        <v>13.04</v>
      </c>
      <c r="J111" s="12">
        <v>5.4020000000000001</v>
      </c>
      <c r="K111" s="44" t="s">
        <v>732</v>
      </c>
      <c r="L111" s="9" t="str">
        <f t="shared" si="14"/>
        <v>Yes</v>
      </c>
    </row>
    <row r="112" spans="1:12" x14ac:dyDescent="0.2">
      <c r="A112" s="45" t="s">
        <v>621</v>
      </c>
      <c r="B112" s="34" t="s">
        <v>217</v>
      </c>
      <c r="C112" s="46">
        <v>339106200</v>
      </c>
      <c r="D112" s="43" t="str">
        <f t="shared" si="11"/>
        <v>N/A</v>
      </c>
      <c r="E112" s="46">
        <v>367082345</v>
      </c>
      <c r="F112" s="43" t="str">
        <f t="shared" si="12"/>
        <v>N/A</v>
      </c>
      <c r="G112" s="46">
        <v>352596332</v>
      </c>
      <c r="H112" s="43" t="str">
        <f t="shared" si="13"/>
        <v>N/A</v>
      </c>
      <c r="I112" s="12">
        <v>8.25</v>
      </c>
      <c r="J112" s="12">
        <v>-3.95</v>
      </c>
      <c r="K112" s="44" t="s">
        <v>732</v>
      </c>
      <c r="L112" s="9" t="str">
        <f t="shared" si="14"/>
        <v>Yes</v>
      </c>
    </row>
    <row r="113" spans="1:12" x14ac:dyDescent="0.2">
      <c r="A113" s="45" t="s">
        <v>622</v>
      </c>
      <c r="B113" s="34" t="s">
        <v>217</v>
      </c>
      <c r="C113" s="35">
        <v>453646</v>
      </c>
      <c r="D113" s="43" t="str">
        <f t="shared" si="11"/>
        <v>N/A</v>
      </c>
      <c r="E113" s="35">
        <v>499986</v>
      </c>
      <c r="F113" s="43" t="str">
        <f t="shared" si="12"/>
        <v>N/A</v>
      </c>
      <c r="G113" s="35">
        <v>529044</v>
      </c>
      <c r="H113" s="43" t="str">
        <f t="shared" si="13"/>
        <v>N/A</v>
      </c>
      <c r="I113" s="12">
        <v>10.220000000000001</v>
      </c>
      <c r="J113" s="12">
        <v>5.8120000000000003</v>
      </c>
      <c r="K113" s="44" t="s">
        <v>732</v>
      </c>
      <c r="L113" s="9" t="str">
        <f t="shared" si="14"/>
        <v>Yes</v>
      </c>
    </row>
    <row r="114" spans="1:12" x14ac:dyDescent="0.2">
      <c r="A114" s="45" t="s">
        <v>1453</v>
      </c>
      <c r="B114" s="34" t="s">
        <v>217</v>
      </c>
      <c r="C114" s="46">
        <v>747.51281835999998</v>
      </c>
      <c r="D114" s="43" t="str">
        <f t="shared" si="11"/>
        <v>N/A</v>
      </c>
      <c r="E114" s="46">
        <v>734.18524719000004</v>
      </c>
      <c r="F114" s="43" t="str">
        <f t="shared" si="12"/>
        <v>N/A</v>
      </c>
      <c r="G114" s="46">
        <v>666.47827401999996</v>
      </c>
      <c r="H114" s="43" t="str">
        <f t="shared" si="13"/>
        <v>N/A</v>
      </c>
      <c r="I114" s="12">
        <v>-1.78</v>
      </c>
      <c r="J114" s="12">
        <v>-9.2200000000000006</v>
      </c>
      <c r="K114" s="44" t="s">
        <v>732</v>
      </c>
      <c r="L114" s="9" t="str">
        <f t="shared" si="14"/>
        <v>Yes</v>
      </c>
    </row>
    <row r="115" spans="1:12" ht="25.5" x14ac:dyDescent="0.2">
      <c r="A115" s="45" t="s">
        <v>623</v>
      </c>
      <c r="B115" s="34" t="s">
        <v>217</v>
      </c>
      <c r="C115" s="46">
        <v>107475049</v>
      </c>
      <c r="D115" s="43" t="str">
        <f t="shared" si="11"/>
        <v>N/A</v>
      </c>
      <c r="E115" s="46">
        <v>109587848</v>
      </c>
      <c r="F115" s="43" t="str">
        <f t="shared" si="12"/>
        <v>N/A</v>
      </c>
      <c r="G115" s="46">
        <v>118619043</v>
      </c>
      <c r="H115" s="43" t="str">
        <f t="shared" si="13"/>
        <v>N/A</v>
      </c>
      <c r="I115" s="12">
        <v>1.966</v>
      </c>
      <c r="J115" s="12">
        <v>8.2409999999999997</v>
      </c>
      <c r="K115" s="44" t="s">
        <v>732</v>
      </c>
      <c r="L115" s="9" t="str">
        <f t="shared" si="14"/>
        <v>Yes</v>
      </c>
    </row>
    <row r="116" spans="1:12" x14ac:dyDescent="0.2">
      <c r="A116" s="48" t="s">
        <v>624</v>
      </c>
      <c r="B116" s="35" t="s">
        <v>217</v>
      </c>
      <c r="C116" s="35">
        <v>71497</v>
      </c>
      <c r="D116" s="43" t="str">
        <f t="shared" si="11"/>
        <v>N/A</v>
      </c>
      <c r="E116" s="35">
        <v>71263</v>
      </c>
      <c r="F116" s="43" t="str">
        <f t="shared" si="12"/>
        <v>N/A</v>
      </c>
      <c r="G116" s="35">
        <v>70937</v>
      </c>
      <c r="H116" s="43" t="str">
        <f t="shared" si="13"/>
        <v>N/A</v>
      </c>
      <c r="I116" s="12">
        <v>-0.32700000000000001</v>
      </c>
      <c r="J116" s="12">
        <v>-0.45700000000000002</v>
      </c>
      <c r="K116" s="49" t="s">
        <v>732</v>
      </c>
      <c r="L116" s="9" t="str">
        <f t="shared" si="14"/>
        <v>Yes</v>
      </c>
    </row>
    <row r="117" spans="1:12" ht="25.5" x14ac:dyDescent="0.2">
      <c r="A117" s="45" t="s">
        <v>1454</v>
      </c>
      <c r="B117" s="34" t="s">
        <v>217</v>
      </c>
      <c r="C117" s="46">
        <v>1503.2106102</v>
      </c>
      <c r="D117" s="43" t="str">
        <f t="shared" si="11"/>
        <v>N/A</v>
      </c>
      <c r="E117" s="46">
        <v>1537.7944795999999</v>
      </c>
      <c r="F117" s="43" t="str">
        <f t="shared" si="12"/>
        <v>N/A</v>
      </c>
      <c r="G117" s="46">
        <v>1672.1745069999999</v>
      </c>
      <c r="H117" s="43" t="str">
        <f t="shared" si="13"/>
        <v>N/A</v>
      </c>
      <c r="I117" s="12">
        <v>2.3010000000000002</v>
      </c>
      <c r="J117" s="12">
        <v>8.7379999999999995</v>
      </c>
      <c r="K117" s="44" t="s">
        <v>732</v>
      </c>
      <c r="L117" s="9" t="str">
        <f t="shared" si="14"/>
        <v>Yes</v>
      </c>
    </row>
    <row r="118" spans="1:12" ht="25.5" x14ac:dyDescent="0.2">
      <c r="A118" s="45" t="s">
        <v>625</v>
      </c>
      <c r="B118" s="34" t="s">
        <v>217</v>
      </c>
      <c r="C118" s="46">
        <v>34492696</v>
      </c>
      <c r="D118" s="43" t="str">
        <f t="shared" si="11"/>
        <v>N/A</v>
      </c>
      <c r="E118" s="46">
        <v>35892201</v>
      </c>
      <c r="F118" s="43" t="str">
        <f t="shared" si="12"/>
        <v>N/A</v>
      </c>
      <c r="G118" s="46">
        <v>38667285</v>
      </c>
      <c r="H118" s="43" t="str">
        <f t="shared" si="13"/>
        <v>N/A</v>
      </c>
      <c r="I118" s="12">
        <v>4.0570000000000004</v>
      </c>
      <c r="J118" s="12">
        <v>7.7320000000000002</v>
      </c>
      <c r="K118" s="44" t="s">
        <v>732</v>
      </c>
      <c r="L118" s="9" t="str">
        <f t="shared" si="14"/>
        <v>Yes</v>
      </c>
    </row>
    <row r="119" spans="1:12" x14ac:dyDescent="0.2">
      <c r="A119" s="45" t="s">
        <v>626</v>
      </c>
      <c r="B119" s="34" t="s">
        <v>217</v>
      </c>
      <c r="C119" s="35">
        <v>43969</v>
      </c>
      <c r="D119" s="43" t="str">
        <f t="shared" si="11"/>
        <v>N/A</v>
      </c>
      <c r="E119" s="35">
        <v>46353</v>
      </c>
      <c r="F119" s="43" t="str">
        <f t="shared" si="12"/>
        <v>N/A</v>
      </c>
      <c r="G119" s="35">
        <v>49281</v>
      </c>
      <c r="H119" s="43" t="str">
        <f t="shared" si="13"/>
        <v>N/A</v>
      </c>
      <c r="I119" s="12">
        <v>5.4219999999999997</v>
      </c>
      <c r="J119" s="12">
        <v>6.3170000000000002</v>
      </c>
      <c r="K119" s="44" t="s">
        <v>732</v>
      </c>
      <c r="L119" s="9" t="str">
        <f t="shared" si="14"/>
        <v>Yes</v>
      </c>
    </row>
    <row r="120" spans="1:12" ht="25.5" x14ac:dyDescent="0.2">
      <c r="A120" s="45" t="s">
        <v>1455</v>
      </c>
      <c r="B120" s="34" t="s">
        <v>217</v>
      </c>
      <c r="C120" s="46">
        <v>784.47760921999998</v>
      </c>
      <c r="D120" s="43" t="str">
        <f t="shared" si="11"/>
        <v>N/A</v>
      </c>
      <c r="E120" s="46">
        <v>774.32315060999997</v>
      </c>
      <c r="F120" s="43" t="str">
        <f t="shared" si="12"/>
        <v>N/A</v>
      </c>
      <c r="G120" s="46">
        <v>784.62866012999996</v>
      </c>
      <c r="H120" s="43" t="str">
        <f t="shared" si="13"/>
        <v>N/A</v>
      </c>
      <c r="I120" s="12">
        <v>-1.29</v>
      </c>
      <c r="J120" s="12">
        <v>1.331</v>
      </c>
      <c r="K120" s="44" t="s">
        <v>732</v>
      </c>
      <c r="L120" s="9" t="str">
        <f t="shared" si="14"/>
        <v>Yes</v>
      </c>
    </row>
    <row r="121" spans="1:12" ht="25.5" x14ac:dyDescent="0.2">
      <c r="A121" s="45" t="s">
        <v>627</v>
      </c>
      <c r="B121" s="34" t="s">
        <v>217</v>
      </c>
      <c r="C121" s="46">
        <v>119130810</v>
      </c>
      <c r="D121" s="43" t="str">
        <f t="shared" si="11"/>
        <v>N/A</v>
      </c>
      <c r="E121" s="46">
        <v>116554685</v>
      </c>
      <c r="F121" s="43" t="str">
        <f t="shared" si="12"/>
        <v>N/A</v>
      </c>
      <c r="G121" s="46">
        <v>104708905</v>
      </c>
      <c r="H121" s="43" t="str">
        <f t="shared" si="13"/>
        <v>N/A</v>
      </c>
      <c r="I121" s="12">
        <v>-2.16</v>
      </c>
      <c r="J121" s="12">
        <v>-10.199999999999999</v>
      </c>
      <c r="K121" s="44" t="s">
        <v>732</v>
      </c>
      <c r="L121" s="9" t="str">
        <f t="shared" si="14"/>
        <v>Yes</v>
      </c>
    </row>
    <row r="122" spans="1:12" x14ac:dyDescent="0.2">
      <c r="A122" s="45" t="s">
        <v>628</v>
      </c>
      <c r="B122" s="34" t="s">
        <v>217</v>
      </c>
      <c r="C122" s="35">
        <v>23491</v>
      </c>
      <c r="D122" s="43" t="str">
        <f t="shared" si="11"/>
        <v>N/A</v>
      </c>
      <c r="E122" s="35">
        <v>23665</v>
      </c>
      <c r="F122" s="43" t="str">
        <f t="shared" si="12"/>
        <v>N/A</v>
      </c>
      <c r="G122" s="35">
        <v>22350</v>
      </c>
      <c r="H122" s="43" t="str">
        <f t="shared" si="13"/>
        <v>N/A</v>
      </c>
      <c r="I122" s="12">
        <v>0.74070000000000003</v>
      </c>
      <c r="J122" s="12">
        <v>-5.56</v>
      </c>
      <c r="K122" s="44" t="s">
        <v>732</v>
      </c>
      <c r="L122" s="9" t="str">
        <f t="shared" si="14"/>
        <v>Yes</v>
      </c>
    </row>
    <row r="123" spans="1:12" ht="25.5" x14ac:dyDescent="0.2">
      <c r="A123" s="45" t="s">
        <v>1456</v>
      </c>
      <c r="B123" s="34" t="s">
        <v>217</v>
      </c>
      <c r="C123" s="46">
        <v>5071.3383849000002</v>
      </c>
      <c r="D123" s="43" t="str">
        <f t="shared" si="11"/>
        <v>N/A</v>
      </c>
      <c r="E123" s="46">
        <v>4925.1926896000004</v>
      </c>
      <c r="F123" s="43" t="str">
        <f t="shared" si="12"/>
        <v>N/A</v>
      </c>
      <c r="G123" s="46">
        <v>4684.9621924000003</v>
      </c>
      <c r="H123" s="43" t="str">
        <f t="shared" si="13"/>
        <v>N/A</v>
      </c>
      <c r="I123" s="12">
        <v>-2.88</v>
      </c>
      <c r="J123" s="12">
        <v>-4.88</v>
      </c>
      <c r="K123" s="44" t="s">
        <v>732</v>
      </c>
      <c r="L123" s="9" t="str">
        <f t="shared" si="14"/>
        <v>Yes</v>
      </c>
    </row>
    <row r="124" spans="1:12" ht="25.5" x14ac:dyDescent="0.2">
      <c r="A124" s="45" t="s">
        <v>629</v>
      </c>
      <c r="B124" s="34" t="s">
        <v>217</v>
      </c>
      <c r="C124" s="46">
        <v>106476180</v>
      </c>
      <c r="D124" s="43" t="str">
        <f t="shared" si="11"/>
        <v>N/A</v>
      </c>
      <c r="E124" s="46">
        <v>118168278</v>
      </c>
      <c r="F124" s="43" t="str">
        <f t="shared" si="12"/>
        <v>N/A</v>
      </c>
      <c r="G124" s="46">
        <v>117374059</v>
      </c>
      <c r="H124" s="43" t="str">
        <f t="shared" si="13"/>
        <v>N/A</v>
      </c>
      <c r="I124" s="12">
        <v>10.98</v>
      </c>
      <c r="J124" s="12">
        <v>-0.67200000000000004</v>
      </c>
      <c r="K124" s="44" t="s">
        <v>732</v>
      </c>
      <c r="L124" s="9" t="str">
        <f t="shared" si="14"/>
        <v>Yes</v>
      </c>
    </row>
    <row r="125" spans="1:12" ht="25.5" x14ac:dyDescent="0.2">
      <c r="A125" s="45" t="s">
        <v>630</v>
      </c>
      <c r="B125" s="34" t="s">
        <v>217</v>
      </c>
      <c r="C125" s="35">
        <v>53770</v>
      </c>
      <c r="D125" s="43" t="str">
        <f t="shared" si="11"/>
        <v>N/A</v>
      </c>
      <c r="E125" s="35">
        <v>50426</v>
      </c>
      <c r="F125" s="43" t="str">
        <f t="shared" si="12"/>
        <v>N/A</v>
      </c>
      <c r="G125" s="35">
        <v>43525</v>
      </c>
      <c r="H125" s="43" t="str">
        <f t="shared" si="13"/>
        <v>N/A</v>
      </c>
      <c r="I125" s="12">
        <v>-6.22</v>
      </c>
      <c r="J125" s="12">
        <v>-13.7</v>
      </c>
      <c r="K125" s="44" t="s">
        <v>732</v>
      </c>
      <c r="L125" s="9" t="str">
        <f t="shared" si="14"/>
        <v>Yes</v>
      </c>
    </row>
    <row r="126" spans="1:12" ht="25.5" x14ac:dyDescent="0.2">
      <c r="A126" s="45" t="s">
        <v>1457</v>
      </c>
      <c r="B126" s="34" t="s">
        <v>217</v>
      </c>
      <c r="C126" s="46">
        <v>1980.2153616999999</v>
      </c>
      <c r="D126" s="43" t="str">
        <f t="shared" si="11"/>
        <v>N/A</v>
      </c>
      <c r="E126" s="46">
        <v>2343.3997938000002</v>
      </c>
      <c r="F126" s="43" t="str">
        <f t="shared" si="12"/>
        <v>N/A</v>
      </c>
      <c r="G126" s="46">
        <v>2696.7043997999999</v>
      </c>
      <c r="H126" s="43" t="str">
        <f t="shared" si="13"/>
        <v>N/A</v>
      </c>
      <c r="I126" s="12">
        <v>18.34</v>
      </c>
      <c r="J126" s="12">
        <v>15.08</v>
      </c>
      <c r="K126" s="44" t="s">
        <v>732</v>
      </c>
      <c r="L126" s="9" t="str">
        <f t="shared" si="14"/>
        <v>Yes</v>
      </c>
    </row>
    <row r="127" spans="1:12" ht="25.5" x14ac:dyDescent="0.2">
      <c r="A127" s="45" t="s">
        <v>631</v>
      </c>
      <c r="B127" s="34" t="s">
        <v>217</v>
      </c>
      <c r="C127" s="46">
        <v>0</v>
      </c>
      <c r="D127" s="43" t="str">
        <f t="shared" si="11"/>
        <v>N/A</v>
      </c>
      <c r="E127" s="46">
        <v>0</v>
      </c>
      <c r="F127" s="43" t="str">
        <f t="shared" si="12"/>
        <v>N/A</v>
      </c>
      <c r="G127" s="46">
        <v>0</v>
      </c>
      <c r="H127" s="43" t="str">
        <f t="shared" si="13"/>
        <v>N/A</v>
      </c>
      <c r="I127" s="12" t="s">
        <v>1743</v>
      </c>
      <c r="J127" s="12" t="s">
        <v>1743</v>
      </c>
      <c r="K127" s="44" t="s">
        <v>732</v>
      </c>
      <c r="L127" s="9" t="str">
        <f t="shared" si="14"/>
        <v>N/A</v>
      </c>
    </row>
    <row r="128" spans="1:12" x14ac:dyDescent="0.2">
      <c r="A128" s="45" t="s">
        <v>632</v>
      </c>
      <c r="B128" s="34" t="s">
        <v>217</v>
      </c>
      <c r="C128" s="35">
        <v>0</v>
      </c>
      <c r="D128" s="43" t="str">
        <f t="shared" si="11"/>
        <v>N/A</v>
      </c>
      <c r="E128" s="35">
        <v>0</v>
      </c>
      <c r="F128" s="43" t="str">
        <f t="shared" si="12"/>
        <v>N/A</v>
      </c>
      <c r="G128" s="35">
        <v>0</v>
      </c>
      <c r="H128" s="43" t="str">
        <f t="shared" si="13"/>
        <v>N/A</v>
      </c>
      <c r="I128" s="12" t="s">
        <v>1743</v>
      </c>
      <c r="J128" s="12" t="s">
        <v>1743</v>
      </c>
      <c r="K128" s="44" t="s">
        <v>732</v>
      </c>
      <c r="L128" s="9" t="str">
        <f t="shared" si="14"/>
        <v>N/A</v>
      </c>
    </row>
    <row r="129" spans="1:12" ht="25.5" x14ac:dyDescent="0.2">
      <c r="A129" s="45" t="s">
        <v>1458</v>
      </c>
      <c r="B129" s="34" t="s">
        <v>217</v>
      </c>
      <c r="C129" s="46" t="s">
        <v>1743</v>
      </c>
      <c r="D129" s="43" t="str">
        <f t="shared" si="11"/>
        <v>N/A</v>
      </c>
      <c r="E129" s="46" t="s">
        <v>1743</v>
      </c>
      <c r="F129" s="43" t="str">
        <f t="shared" si="12"/>
        <v>N/A</v>
      </c>
      <c r="G129" s="46" t="s">
        <v>1743</v>
      </c>
      <c r="H129" s="43" t="str">
        <f t="shared" si="13"/>
        <v>N/A</v>
      </c>
      <c r="I129" s="12" t="s">
        <v>1743</v>
      </c>
      <c r="J129" s="12" t="s">
        <v>1743</v>
      </c>
      <c r="K129" s="44" t="s">
        <v>732</v>
      </c>
      <c r="L129" s="9" t="str">
        <f t="shared" si="14"/>
        <v>N/A</v>
      </c>
    </row>
    <row r="130" spans="1:12" ht="25.5" x14ac:dyDescent="0.2">
      <c r="A130" s="45" t="s">
        <v>633</v>
      </c>
      <c r="B130" s="34" t="s">
        <v>217</v>
      </c>
      <c r="C130" s="46">
        <v>2022586</v>
      </c>
      <c r="D130" s="43" t="str">
        <f t="shared" si="11"/>
        <v>N/A</v>
      </c>
      <c r="E130" s="46">
        <v>4298160</v>
      </c>
      <c r="F130" s="43" t="str">
        <f t="shared" si="12"/>
        <v>N/A</v>
      </c>
      <c r="G130" s="46">
        <v>8385909</v>
      </c>
      <c r="H130" s="43" t="str">
        <f t="shared" si="13"/>
        <v>N/A</v>
      </c>
      <c r="I130" s="12">
        <v>112.5</v>
      </c>
      <c r="J130" s="12">
        <v>95.1</v>
      </c>
      <c r="K130" s="44" t="s">
        <v>732</v>
      </c>
      <c r="L130" s="9" t="str">
        <f t="shared" si="14"/>
        <v>No</v>
      </c>
    </row>
    <row r="131" spans="1:12" x14ac:dyDescent="0.2">
      <c r="A131" s="45" t="s">
        <v>634</v>
      </c>
      <c r="B131" s="34" t="s">
        <v>217</v>
      </c>
      <c r="C131" s="35">
        <v>1811</v>
      </c>
      <c r="D131" s="43" t="str">
        <f t="shared" si="11"/>
        <v>N/A</v>
      </c>
      <c r="E131" s="35">
        <v>5960</v>
      </c>
      <c r="F131" s="43" t="str">
        <f t="shared" si="12"/>
        <v>N/A</v>
      </c>
      <c r="G131" s="35">
        <v>10518</v>
      </c>
      <c r="H131" s="43" t="str">
        <f t="shared" si="13"/>
        <v>N/A</v>
      </c>
      <c r="I131" s="12">
        <v>229.1</v>
      </c>
      <c r="J131" s="12">
        <v>76.48</v>
      </c>
      <c r="K131" s="44" t="s">
        <v>732</v>
      </c>
      <c r="L131" s="9" t="str">
        <f t="shared" si="14"/>
        <v>No</v>
      </c>
    </row>
    <row r="132" spans="1:12" ht="25.5" x14ac:dyDescent="0.2">
      <c r="A132" s="45" t="s">
        <v>1459</v>
      </c>
      <c r="B132" s="34" t="s">
        <v>217</v>
      </c>
      <c r="C132" s="46">
        <v>1116.8337935</v>
      </c>
      <c r="D132" s="43" t="str">
        <f t="shared" si="11"/>
        <v>N/A</v>
      </c>
      <c r="E132" s="46">
        <v>721.16778523000005</v>
      </c>
      <c r="F132" s="43" t="str">
        <f t="shared" si="12"/>
        <v>N/A</v>
      </c>
      <c r="G132" s="46">
        <v>797.29121506000001</v>
      </c>
      <c r="H132" s="43" t="str">
        <f t="shared" si="13"/>
        <v>N/A</v>
      </c>
      <c r="I132" s="12">
        <v>-35.4</v>
      </c>
      <c r="J132" s="12">
        <v>10.56</v>
      </c>
      <c r="K132" s="44" t="s">
        <v>732</v>
      </c>
      <c r="L132" s="9" t="str">
        <f t="shared" si="14"/>
        <v>Yes</v>
      </c>
    </row>
    <row r="133" spans="1:12" ht="25.5" x14ac:dyDescent="0.2">
      <c r="A133" s="45" t="s">
        <v>635</v>
      </c>
      <c r="B133" s="34" t="s">
        <v>217</v>
      </c>
      <c r="C133" s="46">
        <v>2050552</v>
      </c>
      <c r="D133" s="43" t="str">
        <f t="shared" si="11"/>
        <v>N/A</v>
      </c>
      <c r="E133" s="46">
        <v>2085504</v>
      </c>
      <c r="F133" s="43" t="str">
        <f t="shared" si="12"/>
        <v>N/A</v>
      </c>
      <c r="G133" s="46">
        <v>1708273</v>
      </c>
      <c r="H133" s="43" t="str">
        <f t="shared" si="13"/>
        <v>N/A</v>
      </c>
      <c r="I133" s="12">
        <v>1.7050000000000001</v>
      </c>
      <c r="J133" s="12">
        <v>-18.100000000000001</v>
      </c>
      <c r="K133" s="44" t="s">
        <v>732</v>
      </c>
      <c r="L133" s="9" t="str">
        <f t="shared" si="14"/>
        <v>Yes</v>
      </c>
    </row>
    <row r="134" spans="1:12" x14ac:dyDescent="0.2">
      <c r="A134" s="45" t="s">
        <v>636</v>
      </c>
      <c r="B134" s="34" t="s">
        <v>217</v>
      </c>
      <c r="C134" s="35">
        <v>161</v>
      </c>
      <c r="D134" s="43" t="str">
        <f t="shared" si="11"/>
        <v>N/A</v>
      </c>
      <c r="E134" s="35">
        <v>152</v>
      </c>
      <c r="F134" s="43" t="str">
        <f t="shared" si="12"/>
        <v>N/A</v>
      </c>
      <c r="G134" s="35">
        <v>147</v>
      </c>
      <c r="H134" s="43" t="str">
        <f t="shared" si="13"/>
        <v>N/A</v>
      </c>
      <c r="I134" s="12">
        <v>-5.59</v>
      </c>
      <c r="J134" s="12">
        <v>-3.29</v>
      </c>
      <c r="K134" s="44" t="s">
        <v>732</v>
      </c>
      <c r="L134" s="9" t="str">
        <f t="shared" si="14"/>
        <v>Yes</v>
      </c>
    </row>
    <row r="135" spans="1:12" x14ac:dyDescent="0.2">
      <c r="A135" s="45" t="s">
        <v>1460</v>
      </c>
      <c r="B135" s="34" t="s">
        <v>217</v>
      </c>
      <c r="C135" s="46">
        <v>12736.347825999999</v>
      </c>
      <c r="D135" s="43" t="str">
        <f t="shared" si="11"/>
        <v>N/A</v>
      </c>
      <c r="E135" s="46">
        <v>13720.421053</v>
      </c>
      <c r="F135" s="43" t="str">
        <f t="shared" si="12"/>
        <v>N/A</v>
      </c>
      <c r="G135" s="46">
        <v>11620.904762</v>
      </c>
      <c r="H135" s="43" t="str">
        <f t="shared" si="13"/>
        <v>N/A</v>
      </c>
      <c r="I135" s="12">
        <v>7.726</v>
      </c>
      <c r="J135" s="12">
        <v>-15.3</v>
      </c>
      <c r="K135" s="44" t="s">
        <v>732</v>
      </c>
      <c r="L135" s="9" t="str">
        <f t="shared" si="14"/>
        <v>Yes</v>
      </c>
    </row>
    <row r="136" spans="1:12" ht="25.5" x14ac:dyDescent="0.2">
      <c r="A136" s="45" t="s">
        <v>637</v>
      </c>
      <c r="B136" s="34" t="s">
        <v>217</v>
      </c>
      <c r="C136" s="46">
        <v>1611884</v>
      </c>
      <c r="D136" s="43" t="str">
        <f t="shared" si="11"/>
        <v>N/A</v>
      </c>
      <c r="E136" s="46">
        <v>3065423</v>
      </c>
      <c r="F136" s="43" t="str">
        <f t="shared" si="12"/>
        <v>N/A</v>
      </c>
      <c r="G136" s="46">
        <v>5452074</v>
      </c>
      <c r="H136" s="43" t="str">
        <f t="shared" si="13"/>
        <v>N/A</v>
      </c>
      <c r="I136" s="12">
        <v>90.18</v>
      </c>
      <c r="J136" s="12">
        <v>77.86</v>
      </c>
      <c r="K136" s="44" t="s">
        <v>732</v>
      </c>
      <c r="L136" s="9" t="str">
        <f>IF(J136="Div by 0", "N/A", IF(OR(J136="N/A",K136="N/A"),"N/A", IF(J136&gt;VALUE(MID(K136,1,2)), "No", IF(J136&lt;-1*VALUE(MID(K136,1,2)), "No", "Yes"))))</f>
        <v>No</v>
      </c>
    </row>
    <row r="137" spans="1:12" x14ac:dyDescent="0.2">
      <c r="A137" s="45" t="s">
        <v>638</v>
      </c>
      <c r="B137" s="34" t="s">
        <v>217</v>
      </c>
      <c r="C137" s="35">
        <v>9444</v>
      </c>
      <c r="D137" s="43" t="str">
        <f t="shared" si="11"/>
        <v>N/A</v>
      </c>
      <c r="E137" s="35">
        <v>19562</v>
      </c>
      <c r="F137" s="43" t="str">
        <f t="shared" si="12"/>
        <v>N/A</v>
      </c>
      <c r="G137" s="35">
        <v>24834</v>
      </c>
      <c r="H137" s="43" t="str">
        <f t="shared" si="13"/>
        <v>N/A</v>
      </c>
      <c r="I137" s="12">
        <v>107.1</v>
      </c>
      <c r="J137" s="12">
        <v>26.95</v>
      </c>
      <c r="K137" s="44" t="s">
        <v>732</v>
      </c>
      <c r="L137" s="9" t="str">
        <f t="shared" ref="L137:L141" si="15">IF(J137="Div by 0", "N/A", IF(OR(J137="N/A",K137="N/A"),"N/A", IF(J137&gt;VALUE(MID(K137,1,2)), "No", IF(J137&lt;-1*VALUE(MID(K137,1,2)), "No", "Yes"))))</f>
        <v>Yes</v>
      </c>
    </row>
    <row r="138" spans="1:12" ht="25.5" x14ac:dyDescent="0.2">
      <c r="A138" s="45" t="s">
        <v>1461</v>
      </c>
      <c r="B138" s="34" t="s">
        <v>217</v>
      </c>
      <c r="C138" s="46">
        <v>170.67810249999999</v>
      </c>
      <c r="D138" s="43" t="str">
        <f t="shared" si="11"/>
        <v>N/A</v>
      </c>
      <c r="E138" s="46">
        <v>156.70294448000001</v>
      </c>
      <c r="F138" s="43" t="str">
        <f t="shared" si="12"/>
        <v>N/A</v>
      </c>
      <c r="G138" s="46">
        <v>219.54071031999999</v>
      </c>
      <c r="H138" s="43" t="str">
        <f t="shared" si="13"/>
        <v>N/A</v>
      </c>
      <c r="I138" s="12">
        <v>-8.19</v>
      </c>
      <c r="J138" s="12">
        <v>40.1</v>
      </c>
      <c r="K138" s="44" t="s">
        <v>732</v>
      </c>
      <c r="L138" s="9" t="str">
        <f t="shared" si="15"/>
        <v>No</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85137292</v>
      </c>
      <c r="D142" s="43" t="str">
        <f t="shared" si="11"/>
        <v>N/A</v>
      </c>
      <c r="E142" s="46">
        <v>96545395</v>
      </c>
      <c r="F142" s="43" t="str">
        <f t="shared" si="12"/>
        <v>N/A</v>
      </c>
      <c r="G142" s="46">
        <v>82263935</v>
      </c>
      <c r="H142" s="43" t="str">
        <f t="shared" si="13"/>
        <v>N/A</v>
      </c>
      <c r="I142" s="12">
        <v>13.4</v>
      </c>
      <c r="J142" s="12">
        <v>-14.8</v>
      </c>
      <c r="K142" s="44" t="s">
        <v>732</v>
      </c>
      <c r="L142" s="9" t="str">
        <f t="shared" ref="L142:L153" si="16">IF(J142="Div by 0", "N/A", IF(K142="N/A","N/A", IF(J142&gt;VALUE(MID(K142,1,2)), "No", IF(J142&lt;-1*VALUE(MID(K142,1,2)), "No", "Yes"))))</f>
        <v>Yes</v>
      </c>
    </row>
    <row r="143" spans="1:12" ht="25.5" x14ac:dyDescent="0.2">
      <c r="A143" s="45" t="s">
        <v>642</v>
      </c>
      <c r="B143" s="34" t="s">
        <v>217</v>
      </c>
      <c r="C143" s="35">
        <v>215514</v>
      </c>
      <c r="D143" s="43" t="str">
        <f t="shared" si="11"/>
        <v>N/A</v>
      </c>
      <c r="E143" s="35">
        <v>225389</v>
      </c>
      <c r="F143" s="43" t="str">
        <f t="shared" si="12"/>
        <v>N/A</v>
      </c>
      <c r="G143" s="35">
        <v>198057</v>
      </c>
      <c r="H143" s="43" t="str">
        <f t="shared" si="13"/>
        <v>N/A</v>
      </c>
      <c r="I143" s="12">
        <v>4.5819999999999999</v>
      </c>
      <c r="J143" s="12">
        <v>-12.1</v>
      </c>
      <c r="K143" s="44" t="s">
        <v>732</v>
      </c>
      <c r="L143" s="9" t="str">
        <f t="shared" si="16"/>
        <v>Yes</v>
      </c>
    </row>
    <row r="144" spans="1:12" ht="25.5" x14ac:dyDescent="0.2">
      <c r="A144" s="45" t="s">
        <v>1463</v>
      </c>
      <c r="B144" s="34" t="s">
        <v>217</v>
      </c>
      <c r="C144" s="46">
        <v>395.04297632999999</v>
      </c>
      <c r="D144" s="43" t="str">
        <f t="shared" si="11"/>
        <v>N/A</v>
      </c>
      <c r="E144" s="46">
        <v>428.35007475999998</v>
      </c>
      <c r="F144" s="43" t="str">
        <f t="shared" si="12"/>
        <v>N/A</v>
      </c>
      <c r="G144" s="46">
        <v>415.35484733999999</v>
      </c>
      <c r="H144" s="43" t="str">
        <f t="shared" si="13"/>
        <v>N/A</v>
      </c>
      <c r="I144" s="12">
        <v>8.4309999999999992</v>
      </c>
      <c r="J144" s="12">
        <v>-3.03</v>
      </c>
      <c r="K144" s="44" t="s">
        <v>732</v>
      </c>
      <c r="L144" s="9" t="str">
        <f t="shared" si="16"/>
        <v>Yes</v>
      </c>
    </row>
    <row r="145" spans="1:12" ht="25.5" x14ac:dyDescent="0.2">
      <c r="A145" s="45" t="s">
        <v>643</v>
      </c>
      <c r="B145" s="34" t="s">
        <v>217</v>
      </c>
      <c r="C145" s="46">
        <v>182840831</v>
      </c>
      <c r="D145" s="43" t="str">
        <f t="shared" ref="D145:D153" si="17">IF($B145="N/A","N/A",IF(C145&gt;10,"No",IF(C145&lt;-10,"No","Yes")))</f>
        <v>N/A</v>
      </c>
      <c r="E145" s="46">
        <v>183556167</v>
      </c>
      <c r="F145" s="43" t="str">
        <f t="shared" ref="F145:F153" si="18">IF($B145="N/A","N/A",IF(E145&gt;10,"No",IF(E145&lt;-10,"No","Yes")))</f>
        <v>N/A</v>
      </c>
      <c r="G145" s="46">
        <v>183344798</v>
      </c>
      <c r="H145" s="43" t="str">
        <f t="shared" ref="H145:H153" si="19">IF($B145="N/A","N/A",IF(G145&gt;10,"No",IF(G145&lt;-10,"No","Yes")))</f>
        <v>N/A</v>
      </c>
      <c r="I145" s="12">
        <v>0.39119999999999999</v>
      </c>
      <c r="J145" s="12">
        <v>-0.115</v>
      </c>
      <c r="K145" s="44" t="s">
        <v>732</v>
      </c>
      <c r="L145" s="9" t="str">
        <f t="shared" si="16"/>
        <v>Yes</v>
      </c>
    </row>
    <row r="146" spans="1:12" x14ac:dyDescent="0.2">
      <c r="A146" s="45" t="s">
        <v>644</v>
      </c>
      <c r="B146" s="34" t="s">
        <v>217</v>
      </c>
      <c r="C146" s="35">
        <v>4477</v>
      </c>
      <c r="D146" s="43" t="str">
        <f t="shared" si="17"/>
        <v>N/A</v>
      </c>
      <c r="E146" s="35">
        <v>4407</v>
      </c>
      <c r="F146" s="43" t="str">
        <f t="shared" si="18"/>
        <v>N/A</v>
      </c>
      <c r="G146" s="35">
        <v>5273</v>
      </c>
      <c r="H146" s="43" t="str">
        <f t="shared" si="19"/>
        <v>N/A</v>
      </c>
      <c r="I146" s="12">
        <v>-1.56</v>
      </c>
      <c r="J146" s="12">
        <v>19.649999999999999</v>
      </c>
      <c r="K146" s="44" t="s">
        <v>732</v>
      </c>
      <c r="L146" s="9" t="str">
        <f t="shared" si="16"/>
        <v>Yes</v>
      </c>
    </row>
    <row r="147" spans="1:12" ht="25.5" x14ac:dyDescent="0.2">
      <c r="A147" s="45" t="s">
        <v>1464</v>
      </c>
      <c r="B147" s="34" t="s">
        <v>217</v>
      </c>
      <c r="C147" s="46">
        <v>40840.033728000002</v>
      </c>
      <c r="D147" s="43" t="str">
        <f t="shared" si="17"/>
        <v>N/A</v>
      </c>
      <c r="E147" s="46">
        <v>41651.047651000001</v>
      </c>
      <c r="F147" s="43" t="str">
        <f t="shared" si="18"/>
        <v>N/A</v>
      </c>
      <c r="G147" s="46">
        <v>34770.490802</v>
      </c>
      <c r="H147" s="43" t="str">
        <f t="shared" si="19"/>
        <v>N/A</v>
      </c>
      <c r="I147" s="12">
        <v>1.986</v>
      </c>
      <c r="J147" s="12">
        <v>-16.5</v>
      </c>
      <c r="K147" s="44" t="s">
        <v>732</v>
      </c>
      <c r="L147" s="9" t="str">
        <f t="shared" si="16"/>
        <v>Yes</v>
      </c>
    </row>
    <row r="148" spans="1:12" ht="25.5" x14ac:dyDescent="0.2">
      <c r="A148" s="45" t="s">
        <v>645</v>
      </c>
      <c r="B148" s="34" t="s">
        <v>217</v>
      </c>
      <c r="C148" s="46">
        <v>181849439</v>
      </c>
      <c r="D148" s="43" t="str">
        <f t="shared" si="17"/>
        <v>N/A</v>
      </c>
      <c r="E148" s="46">
        <v>199053055</v>
      </c>
      <c r="F148" s="43" t="str">
        <f t="shared" si="18"/>
        <v>N/A</v>
      </c>
      <c r="G148" s="46">
        <v>224165486</v>
      </c>
      <c r="H148" s="43" t="str">
        <f t="shared" si="19"/>
        <v>N/A</v>
      </c>
      <c r="I148" s="12">
        <v>9.4600000000000009</v>
      </c>
      <c r="J148" s="12">
        <v>12.62</v>
      </c>
      <c r="K148" s="44" t="s">
        <v>732</v>
      </c>
      <c r="L148" s="9" t="str">
        <f t="shared" si="16"/>
        <v>Yes</v>
      </c>
    </row>
    <row r="149" spans="1:12" x14ac:dyDescent="0.2">
      <c r="A149" s="45" t="s">
        <v>646</v>
      </c>
      <c r="B149" s="34" t="s">
        <v>217</v>
      </c>
      <c r="C149" s="35">
        <v>100286</v>
      </c>
      <c r="D149" s="43" t="str">
        <f t="shared" si="17"/>
        <v>N/A</v>
      </c>
      <c r="E149" s="35">
        <v>118492</v>
      </c>
      <c r="F149" s="43" t="str">
        <f t="shared" si="18"/>
        <v>N/A</v>
      </c>
      <c r="G149" s="35">
        <v>123778</v>
      </c>
      <c r="H149" s="43" t="str">
        <f t="shared" si="19"/>
        <v>N/A</v>
      </c>
      <c r="I149" s="12">
        <v>18.149999999999999</v>
      </c>
      <c r="J149" s="12">
        <v>4.4610000000000003</v>
      </c>
      <c r="K149" s="44" t="s">
        <v>732</v>
      </c>
      <c r="L149" s="9" t="str">
        <f t="shared" si="16"/>
        <v>Yes</v>
      </c>
    </row>
    <row r="150" spans="1:12" ht="25.5" x14ac:dyDescent="0.2">
      <c r="A150" s="45" t="s">
        <v>1465</v>
      </c>
      <c r="B150" s="34" t="s">
        <v>217</v>
      </c>
      <c r="C150" s="46">
        <v>1813.3083282</v>
      </c>
      <c r="D150" s="43" t="str">
        <f t="shared" si="17"/>
        <v>N/A</v>
      </c>
      <c r="E150" s="46">
        <v>1679.8860261</v>
      </c>
      <c r="F150" s="43" t="str">
        <f t="shared" si="18"/>
        <v>N/A</v>
      </c>
      <c r="G150" s="46">
        <v>1811.0285025999999</v>
      </c>
      <c r="H150" s="43" t="str">
        <f t="shared" si="19"/>
        <v>N/A</v>
      </c>
      <c r="I150" s="12">
        <v>-7.36</v>
      </c>
      <c r="J150" s="12">
        <v>7.8070000000000004</v>
      </c>
      <c r="K150" s="44" t="s">
        <v>732</v>
      </c>
      <c r="L150" s="9" t="str">
        <f t="shared" si="16"/>
        <v>Yes</v>
      </c>
    </row>
    <row r="151" spans="1:12" ht="25.5" x14ac:dyDescent="0.2">
      <c r="A151" s="45" t="s">
        <v>647</v>
      </c>
      <c r="B151" s="34" t="s">
        <v>217</v>
      </c>
      <c r="C151" s="46">
        <v>3683853</v>
      </c>
      <c r="D151" s="43" t="str">
        <f t="shared" si="17"/>
        <v>N/A</v>
      </c>
      <c r="E151" s="46">
        <v>4069546</v>
      </c>
      <c r="F151" s="43" t="str">
        <f t="shared" si="18"/>
        <v>N/A</v>
      </c>
      <c r="G151" s="46">
        <v>4096595</v>
      </c>
      <c r="H151" s="43" t="str">
        <f t="shared" si="19"/>
        <v>N/A</v>
      </c>
      <c r="I151" s="12">
        <v>10.47</v>
      </c>
      <c r="J151" s="12">
        <v>0.66469999999999996</v>
      </c>
      <c r="K151" s="44" t="s">
        <v>732</v>
      </c>
      <c r="L151" s="9" t="str">
        <f t="shared" si="16"/>
        <v>Yes</v>
      </c>
    </row>
    <row r="152" spans="1:12" x14ac:dyDescent="0.2">
      <c r="A152" s="45" t="s">
        <v>648</v>
      </c>
      <c r="B152" s="34" t="s">
        <v>217</v>
      </c>
      <c r="C152" s="35">
        <v>750</v>
      </c>
      <c r="D152" s="43" t="str">
        <f t="shared" si="17"/>
        <v>N/A</v>
      </c>
      <c r="E152" s="35">
        <v>766</v>
      </c>
      <c r="F152" s="43" t="str">
        <f t="shared" si="18"/>
        <v>N/A</v>
      </c>
      <c r="G152" s="35">
        <v>749</v>
      </c>
      <c r="H152" s="43" t="str">
        <f t="shared" si="19"/>
        <v>N/A</v>
      </c>
      <c r="I152" s="12">
        <v>2.133</v>
      </c>
      <c r="J152" s="12">
        <v>-2.2200000000000002</v>
      </c>
      <c r="K152" s="44" t="s">
        <v>732</v>
      </c>
      <c r="L152" s="9" t="str">
        <f t="shared" si="16"/>
        <v>Yes</v>
      </c>
    </row>
    <row r="153" spans="1:12" ht="25.5" x14ac:dyDescent="0.2">
      <c r="A153" s="45" t="s">
        <v>1466</v>
      </c>
      <c r="B153" s="34" t="s">
        <v>217</v>
      </c>
      <c r="C153" s="46">
        <v>4911.8040000000001</v>
      </c>
      <c r="D153" s="43" t="str">
        <f t="shared" si="17"/>
        <v>N/A</v>
      </c>
      <c r="E153" s="46">
        <v>5312.7232376000002</v>
      </c>
      <c r="F153" s="43" t="str">
        <f t="shared" si="18"/>
        <v>N/A</v>
      </c>
      <c r="G153" s="46">
        <v>5469.4192255999997</v>
      </c>
      <c r="H153" s="43" t="str">
        <f t="shared" si="19"/>
        <v>N/A</v>
      </c>
      <c r="I153" s="12">
        <v>8.1620000000000008</v>
      </c>
      <c r="J153" s="12">
        <v>2.9489999999999998</v>
      </c>
      <c r="K153" s="44" t="s">
        <v>732</v>
      </c>
      <c r="L153" s="9" t="str">
        <f t="shared" si="16"/>
        <v>Yes</v>
      </c>
    </row>
    <row r="154" spans="1:12" x14ac:dyDescent="0.2">
      <c r="A154" s="45" t="s">
        <v>1532</v>
      </c>
      <c r="B154" s="34" t="s">
        <v>217</v>
      </c>
      <c r="C154" s="46">
        <v>760.55769120000002</v>
      </c>
      <c r="D154" s="43" t="str">
        <f t="shared" ref="D154:D173" si="20">IF($B154="N/A","N/A",IF(C154&gt;10,"No",IF(C154&lt;-10,"No","Yes")))</f>
        <v>N/A</v>
      </c>
      <c r="E154" s="46">
        <v>790.97659152999995</v>
      </c>
      <c r="F154" s="43" t="str">
        <f t="shared" ref="F154:F173" si="21">IF($B154="N/A","N/A",IF(E154&gt;10,"No",IF(E154&lt;-10,"No","Yes")))</f>
        <v>N/A</v>
      </c>
      <c r="G154" s="46">
        <v>739.57352781999998</v>
      </c>
      <c r="H154" s="43" t="str">
        <f t="shared" ref="H154:H173" si="22">IF($B154="N/A","N/A",IF(G154&gt;10,"No",IF(G154&lt;-10,"No","Yes")))</f>
        <v>N/A</v>
      </c>
      <c r="I154" s="12">
        <v>4</v>
      </c>
      <c r="J154" s="12">
        <v>-6.5</v>
      </c>
      <c r="K154" s="44" t="s">
        <v>732</v>
      </c>
      <c r="L154" s="9" t="str">
        <f t="shared" ref="L154:L173" si="23">IF(J154="Div by 0", "N/A", IF(K154="N/A","N/A", IF(J154&gt;VALUE(MID(K154,1,2)), "No", IF(J154&lt;-1*VALUE(MID(K154,1,2)), "No", "Yes"))))</f>
        <v>Yes</v>
      </c>
    </row>
    <row r="155" spans="1:12" x14ac:dyDescent="0.2">
      <c r="A155" s="50" t="s">
        <v>1533</v>
      </c>
      <c r="B155" s="34" t="s">
        <v>217</v>
      </c>
      <c r="C155" s="46">
        <v>562.39022797999996</v>
      </c>
      <c r="D155" s="43" t="str">
        <f t="shared" si="20"/>
        <v>N/A</v>
      </c>
      <c r="E155" s="46">
        <v>590.10062335999999</v>
      </c>
      <c r="F155" s="43" t="str">
        <f t="shared" si="21"/>
        <v>N/A</v>
      </c>
      <c r="G155" s="46">
        <v>468.10317373999999</v>
      </c>
      <c r="H155" s="43" t="str">
        <f t="shared" si="22"/>
        <v>N/A</v>
      </c>
      <c r="I155" s="12">
        <v>4.9269999999999996</v>
      </c>
      <c r="J155" s="12">
        <v>-20.7</v>
      </c>
      <c r="K155" s="44" t="s">
        <v>732</v>
      </c>
      <c r="L155" s="9" t="str">
        <f t="shared" si="23"/>
        <v>Yes</v>
      </c>
    </row>
    <row r="156" spans="1:12" ht="25.5" x14ac:dyDescent="0.2">
      <c r="A156" s="50" t="s">
        <v>1534</v>
      </c>
      <c r="B156" s="34" t="s">
        <v>217</v>
      </c>
      <c r="C156" s="46">
        <v>2257.5034162000002</v>
      </c>
      <c r="D156" s="43" t="str">
        <f t="shared" si="20"/>
        <v>N/A</v>
      </c>
      <c r="E156" s="46">
        <v>2385.5993426999999</v>
      </c>
      <c r="F156" s="43" t="str">
        <f t="shared" si="21"/>
        <v>N/A</v>
      </c>
      <c r="G156" s="46">
        <v>2353.9742095000001</v>
      </c>
      <c r="H156" s="43" t="str">
        <f t="shared" si="22"/>
        <v>N/A</v>
      </c>
      <c r="I156" s="12">
        <v>5.6740000000000004</v>
      </c>
      <c r="J156" s="12">
        <v>-1.33</v>
      </c>
      <c r="K156" s="44" t="s">
        <v>732</v>
      </c>
      <c r="L156" s="9" t="str">
        <f t="shared" si="23"/>
        <v>Yes</v>
      </c>
    </row>
    <row r="157" spans="1:12" x14ac:dyDescent="0.2">
      <c r="A157" s="50" t="s">
        <v>1535</v>
      </c>
      <c r="B157" s="34" t="s">
        <v>217</v>
      </c>
      <c r="C157" s="46">
        <v>385.95435781999998</v>
      </c>
      <c r="D157" s="43" t="str">
        <f t="shared" si="20"/>
        <v>N/A</v>
      </c>
      <c r="E157" s="46">
        <v>381.16808658000002</v>
      </c>
      <c r="F157" s="43" t="str">
        <f t="shared" si="21"/>
        <v>N/A</v>
      </c>
      <c r="G157" s="46">
        <v>348.28189687000003</v>
      </c>
      <c r="H157" s="43" t="str">
        <f t="shared" si="22"/>
        <v>N/A</v>
      </c>
      <c r="I157" s="12">
        <v>-1.24</v>
      </c>
      <c r="J157" s="12">
        <v>-8.6300000000000008</v>
      </c>
      <c r="K157" s="44" t="s">
        <v>732</v>
      </c>
      <c r="L157" s="9" t="str">
        <f t="shared" si="23"/>
        <v>Yes</v>
      </c>
    </row>
    <row r="158" spans="1:12" x14ac:dyDescent="0.2">
      <c r="A158" s="50" t="s">
        <v>1536</v>
      </c>
      <c r="B158" s="34" t="s">
        <v>217</v>
      </c>
      <c r="C158" s="46">
        <v>1039.1061505</v>
      </c>
      <c r="D158" s="43" t="str">
        <f t="shared" si="20"/>
        <v>N/A</v>
      </c>
      <c r="E158" s="46">
        <v>1178.5495725000001</v>
      </c>
      <c r="F158" s="43" t="str">
        <f t="shared" si="21"/>
        <v>N/A</v>
      </c>
      <c r="G158" s="46">
        <v>1052.0321346999999</v>
      </c>
      <c r="H158" s="43" t="str">
        <f t="shared" si="22"/>
        <v>N/A</v>
      </c>
      <c r="I158" s="12">
        <v>13.42</v>
      </c>
      <c r="J158" s="12">
        <v>-10.7</v>
      </c>
      <c r="K158" s="44" t="s">
        <v>732</v>
      </c>
      <c r="L158" s="9" t="str">
        <f t="shared" si="23"/>
        <v>Yes</v>
      </c>
    </row>
    <row r="159" spans="1:12" x14ac:dyDescent="0.2">
      <c r="A159" s="45" t="s">
        <v>1537</v>
      </c>
      <c r="B159" s="34" t="s">
        <v>217</v>
      </c>
      <c r="C159" s="46">
        <v>978.23743050999997</v>
      </c>
      <c r="D159" s="43" t="str">
        <f t="shared" si="20"/>
        <v>N/A</v>
      </c>
      <c r="E159" s="46">
        <v>922.11360528</v>
      </c>
      <c r="F159" s="43" t="str">
        <f t="shared" si="21"/>
        <v>N/A</v>
      </c>
      <c r="G159" s="46">
        <v>822.93765883000003</v>
      </c>
      <c r="H159" s="43" t="str">
        <f t="shared" si="22"/>
        <v>N/A</v>
      </c>
      <c r="I159" s="12">
        <v>-5.74</v>
      </c>
      <c r="J159" s="12">
        <v>-10.8</v>
      </c>
      <c r="K159" s="44" t="s">
        <v>732</v>
      </c>
      <c r="L159" s="9" t="str">
        <f t="shared" si="23"/>
        <v>Yes</v>
      </c>
    </row>
    <row r="160" spans="1:12" x14ac:dyDescent="0.2">
      <c r="A160" s="50" t="s">
        <v>1538</v>
      </c>
      <c r="B160" s="34" t="s">
        <v>217</v>
      </c>
      <c r="C160" s="46">
        <v>7523.0257358999997</v>
      </c>
      <c r="D160" s="43" t="str">
        <f t="shared" si="20"/>
        <v>N/A</v>
      </c>
      <c r="E160" s="46">
        <v>7348.0977684999998</v>
      </c>
      <c r="F160" s="43" t="str">
        <f t="shared" si="21"/>
        <v>N/A</v>
      </c>
      <c r="G160" s="46">
        <v>7199.9834208000002</v>
      </c>
      <c r="H160" s="43" t="str">
        <f t="shared" si="22"/>
        <v>N/A</v>
      </c>
      <c r="I160" s="12">
        <v>-2.33</v>
      </c>
      <c r="J160" s="12">
        <v>-2.02</v>
      </c>
      <c r="K160" s="44" t="s">
        <v>732</v>
      </c>
      <c r="L160" s="9" t="str">
        <f t="shared" si="23"/>
        <v>Yes</v>
      </c>
    </row>
    <row r="161" spans="1:12" ht="25.5" x14ac:dyDescent="0.2">
      <c r="A161" s="50" t="s">
        <v>1539</v>
      </c>
      <c r="B161" s="34" t="s">
        <v>217</v>
      </c>
      <c r="C161" s="46">
        <v>2236.7296792000002</v>
      </c>
      <c r="D161" s="43" t="str">
        <f t="shared" si="20"/>
        <v>N/A</v>
      </c>
      <c r="E161" s="46">
        <v>2087.1504325000001</v>
      </c>
      <c r="F161" s="43" t="str">
        <f t="shared" si="21"/>
        <v>N/A</v>
      </c>
      <c r="G161" s="46">
        <v>1939.4993578999999</v>
      </c>
      <c r="H161" s="43" t="str">
        <f t="shared" si="22"/>
        <v>N/A</v>
      </c>
      <c r="I161" s="12">
        <v>-6.69</v>
      </c>
      <c r="J161" s="12">
        <v>-7.07</v>
      </c>
      <c r="K161" s="44" t="s">
        <v>732</v>
      </c>
      <c r="L161" s="9" t="str">
        <f t="shared" si="23"/>
        <v>Yes</v>
      </c>
    </row>
    <row r="162" spans="1:12" x14ac:dyDescent="0.2">
      <c r="A162" s="50" t="s">
        <v>1540</v>
      </c>
      <c r="B162" s="34" t="s">
        <v>217</v>
      </c>
      <c r="C162" s="46">
        <v>167.15441446</v>
      </c>
      <c r="D162" s="43" t="str">
        <f t="shared" si="20"/>
        <v>N/A</v>
      </c>
      <c r="E162" s="46">
        <v>160.81465714999999</v>
      </c>
      <c r="F162" s="43" t="str">
        <f t="shared" si="21"/>
        <v>N/A</v>
      </c>
      <c r="G162" s="46">
        <v>113.97553680999999</v>
      </c>
      <c r="H162" s="43" t="str">
        <f t="shared" si="22"/>
        <v>N/A</v>
      </c>
      <c r="I162" s="12">
        <v>-3.79</v>
      </c>
      <c r="J162" s="12">
        <v>-29.1</v>
      </c>
      <c r="K162" s="44" t="s">
        <v>732</v>
      </c>
      <c r="L162" s="9" t="str">
        <f t="shared" si="23"/>
        <v>Yes</v>
      </c>
    </row>
    <row r="163" spans="1:12" x14ac:dyDescent="0.2">
      <c r="A163" s="50" t="s">
        <v>1541</v>
      </c>
      <c r="B163" s="34" t="s">
        <v>217</v>
      </c>
      <c r="C163" s="46">
        <v>2.9842867383999998</v>
      </c>
      <c r="D163" s="43" t="str">
        <f t="shared" si="20"/>
        <v>N/A</v>
      </c>
      <c r="E163" s="46">
        <v>4.9419452002000002</v>
      </c>
      <c r="F163" s="43" t="str">
        <f t="shared" si="21"/>
        <v>N/A</v>
      </c>
      <c r="G163" s="46">
        <v>3.1825695615999998</v>
      </c>
      <c r="H163" s="43" t="str">
        <f t="shared" si="22"/>
        <v>N/A</v>
      </c>
      <c r="I163" s="12">
        <v>65.599999999999994</v>
      </c>
      <c r="J163" s="12">
        <v>-35.6</v>
      </c>
      <c r="K163" s="44" t="s">
        <v>732</v>
      </c>
      <c r="L163" s="9" t="str">
        <f t="shared" si="23"/>
        <v>No</v>
      </c>
    </row>
    <row r="164" spans="1:12" x14ac:dyDescent="0.2">
      <c r="A164" s="45" t="s">
        <v>1542</v>
      </c>
      <c r="B164" s="34" t="s">
        <v>217</v>
      </c>
      <c r="C164" s="46">
        <v>445.48428288000002</v>
      </c>
      <c r="D164" s="43" t="str">
        <f t="shared" si="20"/>
        <v>N/A</v>
      </c>
      <c r="E164" s="46">
        <v>462.32848564</v>
      </c>
      <c r="F164" s="43" t="str">
        <f t="shared" si="21"/>
        <v>N/A</v>
      </c>
      <c r="G164" s="46">
        <v>420.0831025</v>
      </c>
      <c r="H164" s="43" t="str">
        <f t="shared" si="22"/>
        <v>N/A</v>
      </c>
      <c r="I164" s="12">
        <v>3.7810000000000001</v>
      </c>
      <c r="J164" s="12">
        <v>-9.14</v>
      </c>
      <c r="K164" s="44" t="s">
        <v>732</v>
      </c>
      <c r="L164" s="9" t="str">
        <f t="shared" si="23"/>
        <v>Yes</v>
      </c>
    </row>
    <row r="165" spans="1:12" x14ac:dyDescent="0.2">
      <c r="A165" s="50" t="s">
        <v>1543</v>
      </c>
      <c r="B165" s="34" t="s">
        <v>217</v>
      </c>
      <c r="C165" s="46">
        <v>87.966646716</v>
      </c>
      <c r="D165" s="43" t="str">
        <f t="shared" si="20"/>
        <v>N/A</v>
      </c>
      <c r="E165" s="46">
        <v>104.25742163</v>
      </c>
      <c r="F165" s="43" t="str">
        <f t="shared" si="21"/>
        <v>N/A</v>
      </c>
      <c r="G165" s="46">
        <v>103.54866273</v>
      </c>
      <c r="H165" s="43" t="str">
        <f t="shared" si="22"/>
        <v>N/A</v>
      </c>
      <c r="I165" s="12">
        <v>18.52</v>
      </c>
      <c r="J165" s="12">
        <v>-0.68</v>
      </c>
      <c r="K165" s="44" t="s">
        <v>732</v>
      </c>
      <c r="L165" s="9" t="str">
        <f t="shared" si="23"/>
        <v>Yes</v>
      </c>
    </row>
    <row r="166" spans="1:12" x14ac:dyDescent="0.2">
      <c r="A166" s="50" t="s">
        <v>1544</v>
      </c>
      <c r="B166" s="34" t="s">
        <v>217</v>
      </c>
      <c r="C166" s="46">
        <v>1643.9885856000001</v>
      </c>
      <c r="D166" s="43" t="str">
        <f t="shared" si="20"/>
        <v>N/A</v>
      </c>
      <c r="E166" s="46">
        <v>1647.3811538</v>
      </c>
      <c r="F166" s="43" t="str">
        <f t="shared" si="21"/>
        <v>N/A</v>
      </c>
      <c r="G166" s="46">
        <v>1495.9553731999999</v>
      </c>
      <c r="H166" s="43" t="str">
        <f t="shared" si="22"/>
        <v>N/A</v>
      </c>
      <c r="I166" s="12">
        <v>0.2064</v>
      </c>
      <c r="J166" s="12">
        <v>-9.19</v>
      </c>
      <c r="K166" s="44" t="s">
        <v>732</v>
      </c>
      <c r="L166" s="9" t="str">
        <f t="shared" si="23"/>
        <v>Yes</v>
      </c>
    </row>
    <row r="167" spans="1:12" x14ac:dyDescent="0.2">
      <c r="A167" s="50" t="s">
        <v>1545</v>
      </c>
      <c r="B167" s="34" t="s">
        <v>217</v>
      </c>
      <c r="C167" s="46">
        <v>247.55156725000001</v>
      </c>
      <c r="D167" s="43" t="str">
        <f t="shared" si="20"/>
        <v>N/A</v>
      </c>
      <c r="E167" s="46">
        <v>255.93327065</v>
      </c>
      <c r="F167" s="43" t="str">
        <f t="shared" si="21"/>
        <v>N/A</v>
      </c>
      <c r="G167" s="46">
        <v>228.62812847999999</v>
      </c>
      <c r="H167" s="43" t="str">
        <f t="shared" si="22"/>
        <v>N/A</v>
      </c>
      <c r="I167" s="12">
        <v>3.3860000000000001</v>
      </c>
      <c r="J167" s="12">
        <v>-10.7</v>
      </c>
      <c r="K167" s="44" t="s">
        <v>732</v>
      </c>
      <c r="L167" s="9" t="str">
        <f t="shared" si="23"/>
        <v>Yes</v>
      </c>
    </row>
    <row r="168" spans="1:12" x14ac:dyDescent="0.2">
      <c r="A168" s="50" t="s">
        <v>1546</v>
      </c>
      <c r="B168" s="34" t="s">
        <v>217</v>
      </c>
      <c r="C168" s="46">
        <v>294.87528793000001</v>
      </c>
      <c r="D168" s="43" t="str">
        <f t="shared" si="20"/>
        <v>N/A</v>
      </c>
      <c r="E168" s="46">
        <v>366.60376020000001</v>
      </c>
      <c r="F168" s="43" t="str">
        <f t="shared" si="21"/>
        <v>N/A</v>
      </c>
      <c r="G168" s="46">
        <v>363.42306460999998</v>
      </c>
      <c r="H168" s="43" t="str">
        <f t="shared" si="22"/>
        <v>N/A</v>
      </c>
      <c r="I168" s="12">
        <v>24.33</v>
      </c>
      <c r="J168" s="12">
        <v>-0.86799999999999999</v>
      </c>
      <c r="K168" s="44" t="s">
        <v>732</v>
      </c>
      <c r="L168" s="9" t="str">
        <f t="shared" si="23"/>
        <v>Yes</v>
      </c>
    </row>
    <row r="169" spans="1:12" x14ac:dyDescent="0.2">
      <c r="A169" s="45" t="s">
        <v>1547</v>
      </c>
      <c r="B169" s="34" t="s">
        <v>217</v>
      </c>
      <c r="C169" s="46">
        <v>2086.3301489</v>
      </c>
      <c r="D169" s="43" t="str">
        <f t="shared" si="20"/>
        <v>N/A</v>
      </c>
      <c r="E169" s="46">
        <v>2268.7965681999999</v>
      </c>
      <c r="F169" s="43" t="str">
        <f t="shared" si="21"/>
        <v>N/A</v>
      </c>
      <c r="G169" s="46">
        <v>2291.7676698999999</v>
      </c>
      <c r="H169" s="43" t="str">
        <f t="shared" si="22"/>
        <v>N/A</v>
      </c>
      <c r="I169" s="12">
        <v>8.7460000000000004</v>
      </c>
      <c r="J169" s="12">
        <v>1.012</v>
      </c>
      <c r="K169" s="44" t="s">
        <v>732</v>
      </c>
      <c r="L169" s="9" t="str">
        <f t="shared" si="23"/>
        <v>Yes</v>
      </c>
    </row>
    <row r="170" spans="1:12" x14ac:dyDescent="0.2">
      <c r="A170" s="50" t="s">
        <v>1548</v>
      </c>
      <c r="B170" s="34" t="s">
        <v>217</v>
      </c>
      <c r="C170" s="46">
        <v>3427.0460489000002</v>
      </c>
      <c r="D170" s="43" t="str">
        <f t="shared" si="20"/>
        <v>N/A</v>
      </c>
      <c r="E170" s="46">
        <v>3523.1110308000002</v>
      </c>
      <c r="F170" s="43" t="str">
        <f t="shared" si="21"/>
        <v>N/A</v>
      </c>
      <c r="G170" s="46">
        <v>3268.5579908</v>
      </c>
      <c r="H170" s="43" t="str">
        <f t="shared" si="22"/>
        <v>N/A</v>
      </c>
      <c r="I170" s="12">
        <v>2.8029999999999999</v>
      </c>
      <c r="J170" s="12">
        <v>-7.23</v>
      </c>
      <c r="K170" s="44" t="s">
        <v>732</v>
      </c>
      <c r="L170" s="9" t="str">
        <f t="shared" si="23"/>
        <v>Yes</v>
      </c>
    </row>
    <row r="171" spans="1:12" x14ac:dyDescent="0.2">
      <c r="A171" s="50" t="s">
        <v>1549</v>
      </c>
      <c r="B171" s="34" t="s">
        <v>217</v>
      </c>
      <c r="C171" s="46">
        <v>6462.9468865999997</v>
      </c>
      <c r="D171" s="43" t="str">
        <f t="shared" si="20"/>
        <v>N/A</v>
      </c>
      <c r="E171" s="46">
        <v>6635.6013147000003</v>
      </c>
      <c r="F171" s="43" t="str">
        <f t="shared" si="21"/>
        <v>N/A</v>
      </c>
      <c r="G171" s="46">
        <v>6521.5272080000004</v>
      </c>
      <c r="H171" s="43" t="str">
        <f t="shared" si="22"/>
        <v>N/A</v>
      </c>
      <c r="I171" s="12">
        <v>2.6709999999999998</v>
      </c>
      <c r="J171" s="12">
        <v>-1.72</v>
      </c>
      <c r="K171" s="44" t="s">
        <v>732</v>
      </c>
      <c r="L171" s="9" t="str">
        <f t="shared" si="23"/>
        <v>Yes</v>
      </c>
    </row>
    <row r="172" spans="1:12" x14ac:dyDescent="0.2">
      <c r="A172" s="50" t="s">
        <v>1550</v>
      </c>
      <c r="B172" s="34" t="s">
        <v>217</v>
      </c>
      <c r="C172" s="46">
        <v>1066.8706795000001</v>
      </c>
      <c r="D172" s="43" t="str">
        <f t="shared" si="20"/>
        <v>N/A</v>
      </c>
      <c r="E172" s="46">
        <v>1220.1064409000001</v>
      </c>
      <c r="F172" s="43" t="str">
        <f t="shared" si="21"/>
        <v>N/A</v>
      </c>
      <c r="G172" s="46">
        <v>1317.4194554000001</v>
      </c>
      <c r="H172" s="43" t="str">
        <f t="shared" si="22"/>
        <v>N/A</v>
      </c>
      <c r="I172" s="12">
        <v>14.36</v>
      </c>
      <c r="J172" s="12">
        <v>7.976</v>
      </c>
      <c r="K172" s="44" t="s">
        <v>732</v>
      </c>
      <c r="L172" s="9" t="str">
        <f t="shared" si="23"/>
        <v>Yes</v>
      </c>
    </row>
    <row r="173" spans="1:12" x14ac:dyDescent="0.2">
      <c r="A173" s="50" t="s">
        <v>1551</v>
      </c>
      <c r="B173" s="34" t="s">
        <v>217</v>
      </c>
      <c r="C173" s="46">
        <v>1533.4119665000001</v>
      </c>
      <c r="D173" s="43" t="str">
        <f t="shared" si="20"/>
        <v>N/A</v>
      </c>
      <c r="E173" s="46">
        <v>1988.1396036000001</v>
      </c>
      <c r="F173" s="43" t="str">
        <f t="shared" si="21"/>
        <v>N/A</v>
      </c>
      <c r="G173" s="46">
        <v>2066.9618243999998</v>
      </c>
      <c r="H173" s="43" t="str">
        <f t="shared" si="22"/>
        <v>N/A</v>
      </c>
      <c r="I173" s="12">
        <v>29.65</v>
      </c>
      <c r="J173" s="12">
        <v>3.9649999999999999</v>
      </c>
      <c r="K173" s="44" t="s">
        <v>732</v>
      </c>
      <c r="L173" s="9" t="str">
        <f t="shared" si="23"/>
        <v>Yes</v>
      </c>
    </row>
    <row r="174" spans="1:12" x14ac:dyDescent="0.2">
      <c r="A174" s="45" t="s">
        <v>372</v>
      </c>
      <c r="B174" s="34" t="s">
        <v>217</v>
      </c>
      <c r="C174" s="8">
        <v>14.574465848999999</v>
      </c>
      <c r="D174" s="43" t="str">
        <f t="shared" ref="D174:D203" si="24">IF($B174="N/A","N/A",IF(C174&gt;10,"No",IF(C174&lt;-10,"No","Yes")))</f>
        <v>N/A</v>
      </c>
      <c r="E174" s="8">
        <v>14.163725809000001</v>
      </c>
      <c r="F174" s="43" t="str">
        <f t="shared" ref="F174:F203" si="25">IF($B174="N/A","N/A",IF(E174&gt;10,"No",IF(E174&lt;-10,"No","Yes")))</f>
        <v>N/A</v>
      </c>
      <c r="G174" s="8">
        <v>13.318417010999999</v>
      </c>
      <c r="H174" s="43" t="str">
        <f t="shared" ref="H174:H203" si="26">IF($B174="N/A","N/A",IF(G174&gt;10,"No",IF(G174&lt;-10,"No","Yes")))</f>
        <v>N/A</v>
      </c>
      <c r="I174" s="12">
        <v>-2.82</v>
      </c>
      <c r="J174" s="12">
        <v>-5.97</v>
      </c>
      <c r="K174" s="44" t="s">
        <v>732</v>
      </c>
      <c r="L174" s="9" t="str">
        <f t="shared" ref="L174:L203" si="27">IF(J174="Div by 0", "N/A", IF(K174="N/A","N/A", IF(J174&gt;VALUE(MID(K174,1,2)), "No", IF(J174&lt;-1*VALUE(MID(K174,1,2)), "No", "Yes"))))</f>
        <v>Yes</v>
      </c>
    </row>
    <row r="175" spans="1:12" x14ac:dyDescent="0.2">
      <c r="A175" s="50" t="s">
        <v>483</v>
      </c>
      <c r="B175" s="34" t="s">
        <v>217</v>
      </c>
      <c r="C175" s="8">
        <v>27.043546075999998</v>
      </c>
      <c r="D175" s="43" t="str">
        <f t="shared" si="24"/>
        <v>N/A</v>
      </c>
      <c r="E175" s="8">
        <v>26.501038938000001</v>
      </c>
      <c r="F175" s="43" t="str">
        <f t="shared" si="25"/>
        <v>N/A</v>
      </c>
      <c r="G175" s="8">
        <v>26.300830782999999</v>
      </c>
      <c r="H175" s="43" t="str">
        <f t="shared" si="26"/>
        <v>N/A</v>
      </c>
      <c r="I175" s="12">
        <v>-2.0099999999999998</v>
      </c>
      <c r="J175" s="12">
        <v>-0.755</v>
      </c>
      <c r="K175" s="44" t="s">
        <v>732</v>
      </c>
      <c r="L175" s="9" t="str">
        <f t="shared" si="27"/>
        <v>Yes</v>
      </c>
    </row>
    <row r="176" spans="1:12" x14ac:dyDescent="0.2">
      <c r="A176" s="50" t="s">
        <v>484</v>
      </c>
      <c r="B176" s="34" t="s">
        <v>217</v>
      </c>
      <c r="C176" s="8">
        <v>20.255761410000002</v>
      </c>
      <c r="D176" s="43" t="str">
        <f t="shared" si="24"/>
        <v>N/A</v>
      </c>
      <c r="E176" s="8">
        <v>19.889292510000001</v>
      </c>
      <c r="F176" s="43" t="str">
        <f t="shared" si="25"/>
        <v>N/A</v>
      </c>
      <c r="G176" s="8">
        <v>19.943632846</v>
      </c>
      <c r="H176" s="43" t="str">
        <f t="shared" si="26"/>
        <v>N/A</v>
      </c>
      <c r="I176" s="12">
        <v>-1.81</v>
      </c>
      <c r="J176" s="12">
        <v>0.2732</v>
      </c>
      <c r="K176" s="44" t="s">
        <v>732</v>
      </c>
      <c r="L176" s="9" t="str">
        <f t="shared" si="27"/>
        <v>Yes</v>
      </c>
    </row>
    <row r="177" spans="1:12" x14ac:dyDescent="0.2">
      <c r="A177" s="50" t="s">
        <v>485</v>
      </c>
      <c r="B177" s="34" t="s">
        <v>217</v>
      </c>
      <c r="C177" s="8">
        <v>9.4104271427999997</v>
      </c>
      <c r="D177" s="43" t="str">
        <f t="shared" si="24"/>
        <v>N/A</v>
      </c>
      <c r="E177" s="8">
        <v>9.0745835904999996</v>
      </c>
      <c r="F177" s="43" t="str">
        <f t="shared" si="25"/>
        <v>N/A</v>
      </c>
      <c r="G177" s="8">
        <v>8.350091441</v>
      </c>
      <c r="H177" s="43" t="str">
        <f t="shared" si="26"/>
        <v>N/A</v>
      </c>
      <c r="I177" s="12">
        <v>-3.57</v>
      </c>
      <c r="J177" s="12">
        <v>-7.98</v>
      </c>
      <c r="K177" s="44" t="s">
        <v>732</v>
      </c>
      <c r="L177" s="9" t="str">
        <f t="shared" si="27"/>
        <v>Yes</v>
      </c>
    </row>
    <row r="178" spans="1:12" x14ac:dyDescent="0.2">
      <c r="A178" s="50" t="s">
        <v>486</v>
      </c>
      <c r="B178" s="34" t="s">
        <v>217</v>
      </c>
      <c r="C178" s="8">
        <v>26.219354839000001</v>
      </c>
      <c r="D178" s="43" t="str">
        <f t="shared" si="24"/>
        <v>N/A</v>
      </c>
      <c r="E178" s="8">
        <v>26.815001942999999</v>
      </c>
      <c r="F178" s="43" t="str">
        <f t="shared" si="25"/>
        <v>N/A</v>
      </c>
      <c r="G178" s="8">
        <v>23.880739106</v>
      </c>
      <c r="H178" s="43" t="str">
        <f t="shared" si="26"/>
        <v>N/A</v>
      </c>
      <c r="I178" s="12">
        <v>2.2719999999999998</v>
      </c>
      <c r="J178" s="12">
        <v>-10.9</v>
      </c>
      <c r="K178" s="44" t="s">
        <v>732</v>
      </c>
      <c r="L178" s="9" t="str">
        <f t="shared" si="27"/>
        <v>Yes</v>
      </c>
    </row>
    <row r="179" spans="1:12" x14ac:dyDescent="0.2">
      <c r="A179" s="45" t="s">
        <v>1552</v>
      </c>
      <c r="B179" s="34" t="s">
        <v>217</v>
      </c>
      <c r="C179" s="8">
        <v>3.5050866517000001</v>
      </c>
      <c r="D179" s="43" t="str">
        <f t="shared" si="24"/>
        <v>N/A</v>
      </c>
      <c r="E179" s="8">
        <v>3.2671860712999998</v>
      </c>
      <c r="F179" s="43" t="str">
        <f t="shared" si="25"/>
        <v>N/A</v>
      </c>
      <c r="G179" s="8">
        <v>3.0561780617999998</v>
      </c>
      <c r="H179" s="43" t="str">
        <f t="shared" si="26"/>
        <v>N/A</v>
      </c>
      <c r="I179" s="12">
        <v>-6.79</v>
      </c>
      <c r="J179" s="12">
        <v>-6.46</v>
      </c>
      <c r="K179" s="44" t="s">
        <v>732</v>
      </c>
      <c r="L179" s="9" t="str">
        <f t="shared" si="27"/>
        <v>Yes</v>
      </c>
    </row>
    <row r="180" spans="1:12" x14ac:dyDescent="0.2">
      <c r="A180" s="50" t="s">
        <v>1553</v>
      </c>
      <c r="B180" s="34" t="s">
        <v>217</v>
      </c>
      <c r="C180" s="8">
        <v>30.153980086000001</v>
      </c>
      <c r="D180" s="43" t="str">
        <f t="shared" si="24"/>
        <v>N/A</v>
      </c>
      <c r="E180" s="8">
        <v>28.383774505000002</v>
      </c>
      <c r="F180" s="43" t="str">
        <f t="shared" si="25"/>
        <v>N/A</v>
      </c>
      <c r="G180" s="8">
        <v>28.627386678000001</v>
      </c>
      <c r="H180" s="43" t="str">
        <f t="shared" si="26"/>
        <v>N/A</v>
      </c>
      <c r="I180" s="12">
        <v>-5.87</v>
      </c>
      <c r="J180" s="12">
        <v>0.85829999999999995</v>
      </c>
      <c r="K180" s="44" t="s">
        <v>732</v>
      </c>
      <c r="L180" s="9" t="str">
        <f t="shared" si="27"/>
        <v>Yes</v>
      </c>
    </row>
    <row r="181" spans="1:12" x14ac:dyDescent="0.2">
      <c r="A181" s="50" t="s">
        <v>1554</v>
      </c>
      <c r="B181" s="34" t="s">
        <v>217</v>
      </c>
      <c r="C181" s="8">
        <v>5.9611387256999997</v>
      </c>
      <c r="D181" s="43" t="str">
        <f t="shared" si="24"/>
        <v>N/A</v>
      </c>
      <c r="E181" s="8">
        <v>5.5985123680999997</v>
      </c>
      <c r="F181" s="43" t="str">
        <f t="shared" si="25"/>
        <v>N/A</v>
      </c>
      <c r="G181" s="8">
        <v>5.3582149289999998</v>
      </c>
      <c r="H181" s="43" t="str">
        <f t="shared" si="26"/>
        <v>N/A</v>
      </c>
      <c r="I181" s="12">
        <v>-6.08</v>
      </c>
      <c r="J181" s="12">
        <v>-4.29</v>
      </c>
      <c r="K181" s="44" t="s">
        <v>732</v>
      </c>
      <c r="L181" s="9" t="str">
        <f t="shared" si="27"/>
        <v>Yes</v>
      </c>
    </row>
    <row r="182" spans="1:12" x14ac:dyDescent="0.2">
      <c r="A182" s="50" t="s">
        <v>1555</v>
      </c>
      <c r="B182" s="34" t="s">
        <v>217</v>
      </c>
      <c r="C182" s="8">
        <v>0.69682719500000001</v>
      </c>
      <c r="D182" s="43" t="str">
        <f t="shared" si="24"/>
        <v>N/A</v>
      </c>
      <c r="E182" s="8">
        <v>0.71370752989999997</v>
      </c>
      <c r="F182" s="43" t="str">
        <f t="shared" si="25"/>
        <v>N/A</v>
      </c>
      <c r="G182" s="8">
        <v>0.63134349020000002</v>
      </c>
      <c r="H182" s="43" t="str">
        <f t="shared" si="26"/>
        <v>N/A</v>
      </c>
      <c r="I182" s="12">
        <v>2.4220000000000002</v>
      </c>
      <c r="J182" s="12">
        <v>-11.5</v>
      </c>
      <c r="K182" s="44" t="s">
        <v>732</v>
      </c>
      <c r="L182" s="9" t="str">
        <f t="shared" si="27"/>
        <v>Yes</v>
      </c>
    </row>
    <row r="183" spans="1:12" x14ac:dyDescent="0.2">
      <c r="A183" s="50" t="s">
        <v>1556</v>
      </c>
      <c r="B183" s="34" t="s">
        <v>217</v>
      </c>
      <c r="C183" s="8">
        <v>3.72759857E-2</v>
      </c>
      <c r="D183" s="43" t="str">
        <f t="shared" si="24"/>
        <v>N/A</v>
      </c>
      <c r="E183" s="8">
        <v>4.5666537100000001E-2</v>
      </c>
      <c r="F183" s="43" t="str">
        <f t="shared" si="25"/>
        <v>N/A</v>
      </c>
      <c r="G183" s="8">
        <v>4.0676792599999997E-2</v>
      </c>
      <c r="H183" s="43" t="str">
        <f t="shared" si="26"/>
        <v>N/A</v>
      </c>
      <c r="I183" s="12">
        <v>22.51</v>
      </c>
      <c r="J183" s="12">
        <v>-10.9</v>
      </c>
      <c r="K183" s="44" t="s">
        <v>732</v>
      </c>
      <c r="L183" s="9" t="str">
        <f t="shared" si="27"/>
        <v>Yes</v>
      </c>
    </row>
    <row r="184" spans="1:12" x14ac:dyDescent="0.2">
      <c r="A184" s="45" t="s">
        <v>97</v>
      </c>
      <c r="B184" s="34" t="s">
        <v>217</v>
      </c>
      <c r="C184" s="8">
        <v>59.595537618999998</v>
      </c>
      <c r="D184" s="43" t="str">
        <f t="shared" si="24"/>
        <v>N/A</v>
      </c>
      <c r="E184" s="8">
        <v>62.971639297999999</v>
      </c>
      <c r="F184" s="43" t="str">
        <f t="shared" si="25"/>
        <v>N/A</v>
      </c>
      <c r="G184" s="8">
        <v>63.030277036000001</v>
      </c>
      <c r="H184" s="43" t="str">
        <f t="shared" si="26"/>
        <v>N/A</v>
      </c>
      <c r="I184" s="12">
        <v>5.665</v>
      </c>
      <c r="J184" s="12">
        <v>9.3100000000000002E-2</v>
      </c>
      <c r="K184" s="44" t="s">
        <v>732</v>
      </c>
      <c r="L184" s="9" t="str">
        <f t="shared" si="27"/>
        <v>Yes</v>
      </c>
    </row>
    <row r="185" spans="1:12" x14ac:dyDescent="0.2">
      <c r="A185" s="50" t="s">
        <v>487</v>
      </c>
      <c r="B185" s="34" t="s">
        <v>217</v>
      </c>
      <c r="C185" s="8">
        <v>23.358180531999999</v>
      </c>
      <c r="D185" s="43" t="str">
        <f t="shared" si="24"/>
        <v>N/A</v>
      </c>
      <c r="E185" s="8">
        <v>24.853193604000001</v>
      </c>
      <c r="F185" s="43" t="str">
        <f t="shared" si="25"/>
        <v>N/A</v>
      </c>
      <c r="G185" s="8">
        <v>25.499198367999998</v>
      </c>
      <c r="H185" s="43" t="str">
        <f t="shared" si="26"/>
        <v>N/A</v>
      </c>
      <c r="I185" s="12">
        <v>6.4</v>
      </c>
      <c r="J185" s="12">
        <v>2.5990000000000002</v>
      </c>
      <c r="K185" s="44" t="s">
        <v>732</v>
      </c>
      <c r="L185" s="9" t="str">
        <f t="shared" si="27"/>
        <v>Yes</v>
      </c>
    </row>
    <row r="186" spans="1:12" x14ac:dyDescent="0.2">
      <c r="A186" s="50" t="s">
        <v>488</v>
      </c>
      <c r="B186" s="34" t="s">
        <v>217</v>
      </c>
      <c r="C186" s="8">
        <v>62.140081338000002</v>
      </c>
      <c r="D186" s="43" t="str">
        <f t="shared" si="24"/>
        <v>N/A</v>
      </c>
      <c r="E186" s="8">
        <v>62.402698495000003</v>
      </c>
      <c r="F186" s="43" t="str">
        <f t="shared" si="25"/>
        <v>N/A</v>
      </c>
      <c r="G186" s="8">
        <v>63.257120939000004</v>
      </c>
      <c r="H186" s="43" t="str">
        <f t="shared" si="26"/>
        <v>N/A</v>
      </c>
      <c r="I186" s="12">
        <v>0.42259999999999998</v>
      </c>
      <c r="J186" s="12">
        <v>1.369</v>
      </c>
      <c r="K186" s="44" t="s">
        <v>732</v>
      </c>
      <c r="L186" s="9" t="str">
        <f t="shared" si="27"/>
        <v>Yes</v>
      </c>
    </row>
    <row r="187" spans="1:12" x14ac:dyDescent="0.2">
      <c r="A187" s="50" t="s">
        <v>489</v>
      </c>
      <c r="B187" s="34" t="s">
        <v>217</v>
      </c>
      <c r="C187" s="8">
        <v>62.480541813999999</v>
      </c>
      <c r="D187" s="43" t="str">
        <f t="shared" si="24"/>
        <v>N/A</v>
      </c>
      <c r="E187" s="8">
        <v>65.142155080999999</v>
      </c>
      <c r="F187" s="43" t="str">
        <f t="shared" si="25"/>
        <v>N/A</v>
      </c>
      <c r="G187" s="8">
        <v>64.650046996</v>
      </c>
      <c r="H187" s="43" t="str">
        <f t="shared" si="26"/>
        <v>N/A</v>
      </c>
      <c r="I187" s="12">
        <v>4.26</v>
      </c>
      <c r="J187" s="12">
        <v>-0.755</v>
      </c>
      <c r="K187" s="44" t="s">
        <v>732</v>
      </c>
      <c r="L187" s="9" t="str">
        <f t="shared" si="27"/>
        <v>Yes</v>
      </c>
    </row>
    <row r="188" spans="1:12" x14ac:dyDescent="0.2">
      <c r="A188" s="50" t="s">
        <v>490</v>
      </c>
      <c r="B188" s="34" t="s">
        <v>217</v>
      </c>
      <c r="C188" s="8">
        <v>62.467861409999998</v>
      </c>
      <c r="D188" s="43" t="str">
        <f t="shared" si="24"/>
        <v>N/A</v>
      </c>
      <c r="E188" s="8">
        <v>73.140303148000001</v>
      </c>
      <c r="F188" s="43" t="str">
        <f t="shared" si="25"/>
        <v>N/A</v>
      </c>
      <c r="G188" s="8">
        <v>72.927430870999999</v>
      </c>
      <c r="H188" s="43" t="str">
        <f t="shared" si="26"/>
        <v>N/A</v>
      </c>
      <c r="I188" s="12">
        <v>17.079999999999998</v>
      </c>
      <c r="J188" s="12">
        <v>-0.29099999999999998</v>
      </c>
      <c r="K188" s="44" t="s">
        <v>732</v>
      </c>
      <c r="L188" s="9" t="str">
        <f t="shared" si="27"/>
        <v>Yes</v>
      </c>
    </row>
    <row r="189" spans="1:12" x14ac:dyDescent="0.2">
      <c r="A189" s="45" t="s">
        <v>118</v>
      </c>
      <c r="B189" s="34" t="s">
        <v>217</v>
      </c>
      <c r="C189" s="8">
        <v>82.012669336000002</v>
      </c>
      <c r="D189" s="43" t="str">
        <f t="shared" si="24"/>
        <v>N/A</v>
      </c>
      <c r="E189" s="8">
        <v>86.592962596000007</v>
      </c>
      <c r="F189" s="43" t="str">
        <f t="shared" si="25"/>
        <v>N/A</v>
      </c>
      <c r="G189" s="8">
        <v>87.247855182999999</v>
      </c>
      <c r="H189" s="43" t="str">
        <f t="shared" si="26"/>
        <v>N/A</v>
      </c>
      <c r="I189" s="12">
        <v>5.585</v>
      </c>
      <c r="J189" s="12">
        <v>0.75629999999999997</v>
      </c>
      <c r="K189" s="44" t="s">
        <v>732</v>
      </c>
      <c r="L189" s="9" t="str">
        <f t="shared" si="27"/>
        <v>Yes</v>
      </c>
    </row>
    <row r="190" spans="1:12" x14ac:dyDescent="0.2">
      <c r="A190" s="50" t="s">
        <v>491</v>
      </c>
      <c r="B190" s="34" t="s">
        <v>217</v>
      </c>
      <c r="C190" s="8">
        <v>88.358089848999995</v>
      </c>
      <c r="D190" s="43" t="str">
        <f t="shared" si="24"/>
        <v>N/A</v>
      </c>
      <c r="E190" s="8">
        <v>87.881470773999993</v>
      </c>
      <c r="F190" s="43" t="str">
        <f t="shared" si="25"/>
        <v>N/A</v>
      </c>
      <c r="G190" s="8">
        <v>88.452849439000005</v>
      </c>
      <c r="H190" s="43" t="str">
        <f t="shared" si="26"/>
        <v>N/A</v>
      </c>
      <c r="I190" s="12">
        <v>-0.53900000000000003</v>
      </c>
      <c r="J190" s="12">
        <v>0.6502</v>
      </c>
      <c r="K190" s="44" t="s">
        <v>732</v>
      </c>
      <c r="L190" s="9" t="str">
        <f t="shared" si="27"/>
        <v>Yes</v>
      </c>
    </row>
    <row r="191" spans="1:12" x14ac:dyDescent="0.2">
      <c r="A191" s="50" t="s">
        <v>492</v>
      </c>
      <c r="B191" s="34" t="s">
        <v>217</v>
      </c>
      <c r="C191" s="8">
        <v>89.864437414999998</v>
      </c>
      <c r="D191" s="43" t="str">
        <f t="shared" si="24"/>
        <v>N/A</v>
      </c>
      <c r="E191" s="8">
        <v>90.332987372000005</v>
      </c>
      <c r="F191" s="43" t="str">
        <f t="shared" si="25"/>
        <v>N/A</v>
      </c>
      <c r="G191" s="8">
        <v>91.518244280000005</v>
      </c>
      <c r="H191" s="43" t="str">
        <f t="shared" si="26"/>
        <v>N/A</v>
      </c>
      <c r="I191" s="12">
        <v>0.52139999999999997</v>
      </c>
      <c r="J191" s="12">
        <v>1.3120000000000001</v>
      </c>
      <c r="K191" s="44" t="s">
        <v>732</v>
      </c>
      <c r="L191" s="9" t="str">
        <f t="shared" si="27"/>
        <v>Yes</v>
      </c>
    </row>
    <row r="192" spans="1:12" x14ac:dyDescent="0.2">
      <c r="A192" s="50" t="s">
        <v>493</v>
      </c>
      <c r="B192" s="34" t="s">
        <v>217</v>
      </c>
      <c r="C192" s="8">
        <v>81.694227337000001</v>
      </c>
      <c r="D192" s="43" t="str">
        <f t="shared" si="24"/>
        <v>N/A</v>
      </c>
      <c r="E192" s="8">
        <v>86.559341359000001</v>
      </c>
      <c r="F192" s="43" t="str">
        <f t="shared" si="25"/>
        <v>N/A</v>
      </c>
      <c r="G192" s="8">
        <v>87.322127260000002</v>
      </c>
      <c r="H192" s="43" t="str">
        <f t="shared" si="26"/>
        <v>N/A</v>
      </c>
      <c r="I192" s="12">
        <v>5.9550000000000001</v>
      </c>
      <c r="J192" s="12">
        <v>0.88119999999999998</v>
      </c>
      <c r="K192" s="44" t="s">
        <v>732</v>
      </c>
      <c r="L192" s="9" t="str">
        <f t="shared" si="27"/>
        <v>Yes</v>
      </c>
    </row>
    <row r="193" spans="1:12" x14ac:dyDescent="0.2">
      <c r="A193" s="50" t="s">
        <v>494</v>
      </c>
      <c r="B193" s="34" t="s">
        <v>217</v>
      </c>
      <c r="C193" s="8">
        <v>71.858542412999995</v>
      </c>
      <c r="D193" s="43" t="str">
        <f t="shared" si="24"/>
        <v>N/A</v>
      </c>
      <c r="E193" s="8">
        <v>81.868441508000004</v>
      </c>
      <c r="F193" s="43" t="str">
        <f t="shared" si="25"/>
        <v>N/A</v>
      </c>
      <c r="G193" s="8">
        <v>81.890172660000005</v>
      </c>
      <c r="H193" s="43" t="str">
        <f t="shared" si="26"/>
        <v>N/A</v>
      </c>
      <c r="I193" s="12">
        <v>13.93</v>
      </c>
      <c r="J193" s="12">
        <v>2.6499999999999999E-2</v>
      </c>
      <c r="K193" s="44" t="s">
        <v>732</v>
      </c>
      <c r="L193" s="9" t="str">
        <f t="shared" si="27"/>
        <v>Yes</v>
      </c>
    </row>
    <row r="194" spans="1:12" x14ac:dyDescent="0.2">
      <c r="A194" s="45" t="s">
        <v>1557</v>
      </c>
      <c r="B194" s="34" t="s">
        <v>217</v>
      </c>
      <c r="C194" s="35">
        <v>4.3210145842000003</v>
      </c>
      <c r="D194" s="43" t="str">
        <f t="shared" si="24"/>
        <v>N/A</v>
      </c>
      <c r="E194" s="35">
        <v>4.4809973501</v>
      </c>
      <c r="F194" s="43" t="str">
        <f t="shared" si="25"/>
        <v>N/A</v>
      </c>
      <c r="G194" s="35">
        <v>4.6798135756999999</v>
      </c>
      <c r="H194" s="43" t="str">
        <f t="shared" si="26"/>
        <v>N/A</v>
      </c>
      <c r="I194" s="12">
        <v>3.702</v>
      </c>
      <c r="J194" s="12">
        <v>4.4370000000000003</v>
      </c>
      <c r="K194" s="44" t="s">
        <v>732</v>
      </c>
      <c r="L194" s="9" t="str">
        <f t="shared" si="27"/>
        <v>Yes</v>
      </c>
    </row>
    <row r="195" spans="1:12" x14ac:dyDescent="0.2">
      <c r="A195" s="50" t="s">
        <v>1558</v>
      </c>
      <c r="B195" s="34" t="s">
        <v>217</v>
      </c>
      <c r="C195" s="35">
        <v>0.72610824220000003</v>
      </c>
      <c r="D195" s="43" t="str">
        <f t="shared" si="24"/>
        <v>N/A</v>
      </c>
      <c r="E195" s="35">
        <v>0.69168882529999998</v>
      </c>
      <c r="F195" s="43" t="str">
        <f t="shared" si="25"/>
        <v>N/A</v>
      </c>
      <c r="G195" s="35">
        <v>0.80382377390000004</v>
      </c>
      <c r="H195" s="43" t="str">
        <f t="shared" si="26"/>
        <v>N/A</v>
      </c>
      <c r="I195" s="12">
        <v>-4.74</v>
      </c>
      <c r="J195" s="12">
        <v>16.21</v>
      </c>
      <c r="K195" s="44" t="s">
        <v>732</v>
      </c>
      <c r="L195" s="9" t="str">
        <f t="shared" si="27"/>
        <v>Yes</v>
      </c>
    </row>
    <row r="196" spans="1:12" x14ac:dyDescent="0.2">
      <c r="A196" s="50" t="s">
        <v>1559</v>
      </c>
      <c r="B196" s="34" t="s">
        <v>217</v>
      </c>
      <c r="C196" s="35">
        <v>8.2203631820999998</v>
      </c>
      <c r="D196" s="43" t="str">
        <f t="shared" si="24"/>
        <v>N/A</v>
      </c>
      <c r="E196" s="35">
        <v>8.3711949903999994</v>
      </c>
      <c r="F196" s="43" t="str">
        <f t="shared" si="25"/>
        <v>N/A</v>
      </c>
      <c r="G196" s="35">
        <v>8.5635504641000004</v>
      </c>
      <c r="H196" s="43" t="str">
        <f t="shared" si="26"/>
        <v>N/A</v>
      </c>
      <c r="I196" s="12">
        <v>1.835</v>
      </c>
      <c r="J196" s="12">
        <v>2.298</v>
      </c>
      <c r="K196" s="44" t="s">
        <v>732</v>
      </c>
      <c r="L196" s="9" t="str">
        <f t="shared" si="27"/>
        <v>Yes</v>
      </c>
    </row>
    <row r="197" spans="1:12" x14ac:dyDescent="0.2">
      <c r="A197" s="50" t="s">
        <v>1560</v>
      </c>
      <c r="B197" s="34" t="s">
        <v>217</v>
      </c>
      <c r="C197" s="35">
        <v>4.2409821157999996</v>
      </c>
      <c r="D197" s="43" t="str">
        <f t="shared" si="24"/>
        <v>N/A</v>
      </c>
      <c r="E197" s="35">
        <v>4.4397525266000004</v>
      </c>
      <c r="F197" s="43" t="str">
        <f t="shared" si="25"/>
        <v>N/A</v>
      </c>
      <c r="G197" s="35">
        <v>4.6379878274999999</v>
      </c>
      <c r="H197" s="43" t="str">
        <f t="shared" si="26"/>
        <v>N/A</v>
      </c>
      <c r="I197" s="12">
        <v>4.6870000000000003</v>
      </c>
      <c r="J197" s="12">
        <v>4.4649999999999999</v>
      </c>
      <c r="K197" s="44" t="s">
        <v>732</v>
      </c>
      <c r="L197" s="9" t="str">
        <f t="shared" si="27"/>
        <v>Yes</v>
      </c>
    </row>
    <row r="198" spans="1:12" x14ac:dyDescent="0.2">
      <c r="A198" s="50" t="s">
        <v>1561</v>
      </c>
      <c r="B198" s="34" t="s">
        <v>217</v>
      </c>
      <c r="C198" s="35">
        <v>3.2238990958999998</v>
      </c>
      <c r="D198" s="43" t="str">
        <f t="shared" si="24"/>
        <v>N/A</v>
      </c>
      <c r="E198" s="35">
        <v>3.3238640480999999</v>
      </c>
      <c r="F198" s="43" t="str">
        <f t="shared" si="25"/>
        <v>N/A</v>
      </c>
      <c r="G198" s="35">
        <v>3.410647628</v>
      </c>
      <c r="H198" s="43" t="str">
        <f t="shared" si="26"/>
        <v>N/A</v>
      </c>
      <c r="I198" s="12">
        <v>3.101</v>
      </c>
      <c r="J198" s="12">
        <v>2.6110000000000002</v>
      </c>
      <c r="K198" s="44" t="s">
        <v>732</v>
      </c>
      <c r="L198" s="9" t="str">
        <f t="shared" si="27"/>
        <v>Yes</v>
      </c>
    </row>
    <row r="199" spans="1:12" x14ac:dyDescent="0.2">
      <c r="A199" s="45" t="s">
        <v>1562</v>
      </c>
      <c r="B199" s="34" t="s">
        <v>217</v>
      </c>
      <c r="C199" s="35">
        <v>206.34267831</v>
      </c>
      <c r="D199" s="43" t="str">
        <f t="shared" si="24"/>
        <v>N/A</v>
      </c>
      <c r="E199" s="35">
        <v>209.39196638999999</v>
      </c>
      <c r="F199" s="43" t="str">
        <f t="shared" si="25"/>
        <v>N/A</v>
      </c>
      <c r="G199" s="35">
        <v>208.70450647000001</v>
      </c>
      <c r="H199" s="43" t="str">
        <f t="shared" si="26"/>
        <v>N/A</v>
      </c>
      <c r="I199" s="12">
        <v>1.478</v>
      </c>
      <c r="J199" s="12">
        <v>-0.32800000000000001</v>
      </c>
      <c r="K199" s="44" t="s">
        <v>732</v>
      </c>
      <c r="L199" s="9" t="str">
        <f t="shared" si="27"/>
        <v>Yes</v>
      </c>
    </row>
    <row r="200" spans="1:12" x14ac:dyDescent="0.2">
      <c r="A200" s="50" t="s">
        <v>1563</v>
      </c>
      <c r="B200" s="34" t="s">
        <v>217</v>
      </c>
      <c r="C200" s="35">
        <v>225.80428244999999</v>
      </c>
      <c r="D200" s="43" t="str">
        <f t="shared" si="24"/>
        <v>N/A</v>
      </c>
      <c r="E200" s="35">
        <v>235.99395251000001</v>
      </c>
      <c r="F200" s="43" t="str">
        <f t="shared" si="25"/>
        <v>N/A</v>
      </c>
      <c r="G200" s="35">
        <v>234.35963852</v>
      </c>
      <c r="H200" s="43" t="str">
        <f t="shared" si="26"/>
        <v>N/A</v>
      </c>
      <c r="I200" s="12">
        <v>4.5129999999999999</v>
      </c>
      <c r="J200" s="12">
        <v>-0.69299999999999995</v>
      </c>
      <c r="K200" s="44" t="s">
        <v>732</v>
      </c>
      <c r="L200" s="9" t="str">
        <f t="shared" si="27"/>
        <v>Yes</v>
      </c>
    </row>
    <row r="201" spans="1:12" x14ac:dyDescent="0.2">
      <c r="A201" s="50" t="s">
        <v>1564</v>
      </c>
      <c r="B201" s="34" t="s">
        <v>217</v>
      </c>
      <c r="C201" s="35">
        <v>230.29669497</v>
      </c>
      <c r="D201" s="43" t="str">
        <f t="shared" si="24"/>
        <v>N/A</v>
      </c>
      <c r="E201" s="35">
        <v>229.87764559999999</v>
      </c>
      <c r="F201" s="43" t="str">
        <f t="shared" si="25"/>
        <v>N/A</v>
      </c>
      <c r="G201" s="35">
        <v>231.73155929000001</v>
      </c>
      <c r="H201" s="43" t="str">
        <f t="shared" si="26"/>
        <v>N/A</v>
      </c>
      <c r="I201" s="12">
        <v>-0.182</v>
      </c>
      <c r="J201" s="12">
        <v>0.80649999999999999</v>
      </c>
      <c r="K201" s="44" t="s">
        <v>732</v>
      </c>
      <c r="L201" s="9" t="str">
        <f t="shared" si="27"/>
        <v>Yes</v>
      </c>
    </row>
    <row r="202" spans="1:12" x14ac:dyDescent="0.2">
      <c r="A202" s="50" t="s">
        <v>1565</v>
      </c>
      <c r="B202" s="34" t="s">
        <v>217</v>
      </c>
      <c r="C202" s="35">
        <v>67.385964912000006</v>
      </c>
      <c r="D202" s="43" t="str">
        <f t="shared" si="24"/>
        <v>N/A</v>
      </c>
      <c r="E202" s="35">
        <v>62.956627155</v>
      </c>
      <c r="F202" s="43" t="str">
        <f t="shared" si="25"/>
        <v>N/A</v>
      </c>
      <c r="G202" s="35">
        <v>51.914021927</v>
      </c>
      <c r="H202" s="43" t="str">
        <f t="shared" si="26"/>
        <v>N/A</v>
      </c>
      <c r="I202" s="12">
        <v>-6.57</v>
      </c>
      <c r="J202" s="12">
        <v>-17.5</v>
      </c>
      <c r="K202" s="44" t="s">
        <v>732</v>
      </c>
      <c r="L202" s="9" t="str">
        <f t="shared" si="27"/>
        <v>Yes</v>
      </c>
    </row>
    <row r="203" spans="1:12" x14ac:dyDescent="0.2">
      <c r="A203" s="50" t="s">
        <v>1566</v>
      </c>
      <c r="B203" s="34" t="s">
        <v>217</v>
      </c>
      <c r="C203" s="35">
        <v>43.846153846</v>
      </c>
      <c r="D203" s="43" t="str">
        <f t="shared" si="24"/>
        <v>N/A</v>
      </c>
      <c r="E203" s="35">
        <v>62.021276596</v>
      </c>
      <c r="F203" s="43" t="str">
        <f t="shared" si="25"/>
        <v>N/A</v>
      </c>
      <c r="G203" s="35">
        <v>45.829787234000001</v>
      </c>
      <c r="H203" s="43" t="str">
        <f t="shared" si="26"/>
        <v>N/A</v>
      </c>
      <c r="I203" s="12">
        <v>41.45</v>
      </c>
      <c r="J203" s="12">
        <v>-26.1</v>
      </c>
      <c r="K203" s="44" t="s">
        <v>732</v>
      </c>
      <c r="L203" s="9" t="str">
        <f t="shared" si="27"/>
        <v>Yes</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-16.7</v>
      </c>
      <c r="J204" s="12">
        <v>20</v>
      </c>
      <c r="K204" s="14" t="s">
        <v>217</v>
      </c>
      <c r="L204" s="9" t="str">
        <f t="shared" ref="L204:L214" si="31">IF(J204="Div by 0", "N/A", IF(K204="N/A","N/A", IF(J204&gt;VALUE(MID(K204,1,2)), "No", IF(J204&lt;-1*VALUE(MID(K204,1,2)), "No", "Yes"))))</f>
        <v>N/A</v>
      </c>
    </row>
    <row r="205" spans="1:12" x14ac:dyDescent="0.2">
      <c r="A205" s="45" t="s">
        <v>128</v>
      </c>
      <c r="B205" s="34" t="s">
        <v>217</v>
      </c>
      <c r="C205" s="35">
        <v>16</v>
      </c>
      <c r="D205" s="43" t="str">
        <f t="shared" si="28"/>
        <v>N/A</v>
      </c>
      <c r="E205" s="35">
        <v>18</v>
      </c>
      <c r="F205" s="43" t="str">
        <f t="shared" si="29"/>
        <v>N/A</v>
      </c>
      <c r="G205" s="35">
        <v>31</v>
      </c>
      <c r="H205" s="43" t="str">
        <f t="shared" si="30"/>
        <v>N/A</v>
      </c>
      <c r="I205" s="12">
        <v>12.5</v>
      </c>
      <c r="J205" s="12">
        <v>72.22</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25</v>
      </c>
      <c r="J206" s="12">
        <v>-20</v>
      </c>
      <c r="K206" s="14" t="s">
        <v>217</v>
      </c>
      <c r="L206" s="9" t="str">
        <f t="shared" si="31"/>
        <v>N/A</v>
      </c>
    </row>
    <row r="207" spans="1:12" ht="25.5" x14ac:dyDescent="0.2">
      <c r="A207" s="45" t="s">
        <v>1567</v>
      </c>
      <c r="B207" s="34" t="s">
        <v>217</v>
      </c>
      <c r="C207" s="35">
        <v>11</v>
      </c>
      <c r="D207" s="43" t="str">
        <f t="shared" si="28"/>
        <v>N/A</v>
      </c>
      <c r="E207" s="35">
        <v>0</v>
      </c>
      <c r="F207" s="43" t="str">
        <f t="shared" si="29"/>
        <v>N/A</v>
      </c>
      <c r="G207" s="35">
        <v>0</v>
      </c>
      <c r="H207" s="43" t="str">
        <f t="shared" si="30"/>
        <v>N/A</v>
      </c>
      <c r="I207" s="12">
        <v>-100</v>
      </c>
      <c r="J207" s="12" t="s">
        <v>1743</v>
      </c>
      <c r="K207" s="14" t="s">
        <v>217</v>
      </c>
      <c r="L207" s="9" t="str">
        <f t="shared" si="31"/>
        <v>N/A</v>
      </c>
    </row>
    <row r="208" spans="1:12" x14ac:dyDescent="0.2">
      <c r="A208" s="45" t="s">
        <v>1615</v>
      </c>
      <c r="B208" s="34" t="s">
        <v>217</v>
      </c>
      <c r="C208" s="35">
        <v>25</v>
      </c>
      <c r="D208" s="43" t="str">
        <f t="shared" si="28"/>
        <v>N/A</v>
      </c>
      <c r="E208" s="35">
        <v>37</v>
      </c>
      <c r="F208" s="43" t="str">
        <f t="shared" si="29"/>
        <v>N/A</v>
      </c>
      <c r="G208" s="35">
        <v>33</v>
      </c>
      <c r="H208" s="43" t="str">
        <f t="shared" si="30"/>
        <v>N/A</v>
      </c>
      <c r="I208" s="12">
        <v>48</v>
      </c>
      <c r="J208" s="12">
        <v>-10.8</v>
      </c>
      <c r="K208" s="14" t="s">
        <v>217</v>
      </c>
      <c r="L208" s="9" t="str">
        <f t="shared" si="31"/>
        <v>N/A</v>
      </c>
    </row>
    <row r="209" spans="1:12" x14ac:dyDescent="0.2">
      <c r="A209" s="45" t="s">
        <v>1616</v>
      </c>
      <c r="B209" s="34" t="s">
        <v>217</v>
      </c>
      <c r="C209" s="35">
        <v>56</v>
      </c>
      <c r="D209" s="43" t="str">
        <f t="shared" si="28"/>
        <v>N/A</v>
      </c>
      <c r="E209" s="35">
        <v>55</v>
      </c>
      <c r="F209" s="43" t="str">
        <f t="shared" si="29"/>
        <v>N/A</v>
      </c>
      <c r="G209" s="35">
        <v>52</v>
      </c>
      <c r="H209" s="43" t="str">
        <f t="shared" si="30"/>
        <v>N/A</v>
      </c>
      <c r="I209" s="12">
        <v>-1.79</v>
      </c>
      <c r="J209" s="12">
        <v>-5.45</v>
      </c>
      <c r="K209" s="14" t="s">
        <v>217</v>
      </c>
      <c r="L209" s="9" t="str">
        <f t="shared" si="31"/>
        <v>N/A</v>
      </c>
    </row>
    <row r="210" spans="1:12" x14ac:dyDescent="0.2">
      <c r="A210" s="45" t="s">
        <v>125</v>
      </c>
      <c r="B210" s="34" t="s">
        <v>217</v>
      </c>
      <c r="C210" s="46">
        <v>7730093</v>
      </c>
      <c r="D210" s="43" t="str">
        <f t="shared" si="28"/>
        <v>N/A</v>
      </c>
      <c r="E210" s="46">
        <v>10412929</v>
      </c>
      <c r="F210" s="43" t="str">
        <f t="shared" si="29"/>
        <v>N/A</v>
      </c>
      <c r="G210" s="46">
        <v>3901425</v>
      </c>
      <c r="H210" s="43" t="str">
        <f t="shared" si="30"/>
        <v>N/A</v>
      </c>
      <c r="I210" s="12">
        <v>34.71</v>
      </c>
      <c r="J210" s="12">
        <v>-62.5</v>
      </c>
      <c r="K210" s="14" t="s">
        <v>217</v>
      </c>
      <c r="L210" s="9" t="str">
        <f t="shared" si="31"/>
        <v>N/A</v>
      </c>
    </row>
    <row r="211" spans="1:12" x14ac:dyDescent="0.2">
      <c r="A211" s="45" t="s">
        <v>1617</v>
      </c>
      <c r="B211" s="34" t="s">
        <v>217</v>
      </c>
      <c r="C211" s="46">
        <v>845469</v>
      </c>
      <c r="D211" s="43" t="str">
        <f t="shared" si="28"/>
        <v>N/A</v>
      </c>
      <c r="E211" s="46">
        <v>873163</v>
      </c>
      <c r="F211" s="43" t="str">
        <f t="shared" si="29"/>
        <v>N/A</v>
      </c>
      <c r="G211" s="46">
        <v>1146026</v>
      </c>
      <c r="H211" s="43" t="str">
        <f t="shared" si="30"/>
        <v>N/A</v>
      </c>
      <c r="I211" s="12">
        <v>3.2759999999999998</v>
      </c>
      <c r="J211" s="12">
        <v>31.25</v>
      </c>
      <c r="K211" s="14" t="s">
        <v>217</v>
      </c>
      <c r="L211" s="9" t="str">
        <f t="shared" si="31"/>
        <v>N/A</v>
      </c>
    </row>
    <row r="212" spans="1:12" x14ac:dyDescent="0.2">
      <c r="A212" s="45" t="s">
        <v>1568</v>
      </c>
      <c r="B212" s="34" t="s">
        <v>217</v>
      </c>
      <c r="C212" s="46">
        <v>219995</v>
      </c>
      <c r="D212" s="43" t="str">
        <f t="shared" si="28"/>
        <v>N/A</v>
      </c>
      <c r="E212" s="46">
        <v>191625</v>
      </c>
      <c r="F212" s="43" t="str">
        <f t="shared" si="29"/>
        <v>N/A</v>
      </c>
      <c r="G212" s="46">
        <v>191625</v>
      </c>
      <c r="H212" s="43" t="str">
        <f t="shared" si="30"/>
        <v>N/A</v>
      </c>
      <c r="I212" s="12">
        <v>-12.9</v>
      </c>
      <c r="J212" s="12">
        <v>0</v>
      </c>
      <c r="K212" s="14" t="s">
        <v>217</v>
      </c>
      <c r="L212" s="9" t="str">
        <f t="shared" si="31"/>
        <v>N/A</v>
      </c>
    </row>
    <row r="213" spans="1:12" x14ac:dyDescent="0.2">
      <c r="A213" s="45" t="s">
        <v>1618</v>
      </c>
      <c r="B213" s="34" t="s">
        <v>217</v>
      </c>
      <c r="C213" s="46">
        <v>7729465</v>
      </c>
      <c r="D213" s="43" t="str">
        <f t="shared" si="28"/>
        <v>N/A</v>
      </c>
      <c r="E213" s="46">
        <v>10412594</v>
      </c>
      <c r="F213" s="43" t="str">
        <f t="shared" si="29"/>
        <v>N/A</v>
      </c>
      <c r="G213" s="46">
        <v>3900578</v>
      </c>
      <c r="H213" s="43" t="str">
        <f t="shared" si="30"/>
        <v>N/A</v>
      </c>
      <c r="I213" s="12">
        <v>34.71</v>
      </c>
      <c r="J213" s="12">
        <v>-62.5</v>
      </c>
      <c r="K213" s="14" t="s">
        <v>217</v>
      </c>
      <c r="L213" s="9" t="str">
        <f t="shared" si="31"/>
        <v>N/A</v>
      </c>
    </row>
    <row r="214" spans="1:12" x14ac:dyDescent="0.2">
      <c r="A214" s="50" t="s">
        <v>1619</v>
      </c>
      <c r="B214" s="34" t="s">
        <v>217</v>
      </c>
      <c r="C214" s="46">
        <v>373691</v>
      </c>
      <c r="D214" s="43" t="str">
        <f t="shared" si="28"/>
        <v>N/A</v>
      </c>
      <c r="E214" s="46">
        <v>369668</v>
      </c>
      <c r="F214" s="43" t="str">
        <f t="shared" si="29"/>
        <v>N/A</v>
      </c>
      <c r="G214" s="46">
        <v>364190</v>
      </c>
      <c r="H214" s="43" t="str">
        <f t="shared" si="30"/>
        <v>N/A</v>
      </c>
      <c r="I214" s="12">
        <v>-1.08</v>
      </c>
      <c r="J214" s="12">
        <v>-1.48</v>
      </c>
      <c r="K214" s="14" t="s">
        <v>217</v>
      </c>
      <c r="L214" s="9" t="str">
        <f t="shared" si="31"/>
        <v>N/A</v>
      </c>
    </row>
    <row r="215" spans="1:12" ht="25.5" x14ac:dyDescent="0.2">
      <c r="A215" s="45" t="s">
        <v>1382</v>
      </c>
      <c r="B215" s="34" t="s">
        <v>217</v>
      </c>
      <c r="C215" s="46">
        <v>12123984</v>
      </c>
      <c r="D215" s="43" t="str">
        <f t="shared" ref="D215:D229" si="32">IF($B215="N/A","N/A",IF(C215&gt;10,"No",IF(C215&lt;-10,"No","Yes")))</f>
        <v>N/A</v>
      </c>
      <c r="E215" s="46">
        <v>15486395</v>
      </c>
      <c r="F215" s="43" t="str">
        <f t="shared" ref="F215:F229" si="33">IF($B215="N/A","N/A",IF(E215&gt;10,"No",IF(E215&lt;-10,"No","Yes")))</f>
        <v>N/A</v>
      </c>
      <c r="G215" s="46">
        <v>14389625</v>
      </c>
      <c r="H215" s="43" t="str">
        <f t="shared" ref="H215:H229" si="34">IF($B215="N/A","N/A",IF(G215&gt;10,"No",IF(G215&lt;-10,"No","Yes")))</f>
        <v>N/A</v>
      </c>
      <c r="I215" s="12">
        <v>27.73</v>
      </c>
      <c r="J215" s="12">
        <v>-7.08</v>
      </c>
      <c r="K215" s="44" t="s">
        <v>732</v>
      </c>
      <c r="L215" s="9" t="str">
        <f t="shared" ref="L215:L229" si="35">IF(J215="Div by 0", "N/A", IF(K215="N/A","N/A", IF(J215&gt;VALUE(MID(K215,1,2)), "No", IF(J215&lt;-1*VALUE(MID(K215,1,2)), "No", "Yes"))))</f>
        <v>Yes</v>
      </c>
    </row>
    <row r="216" spans="1:12" x14ac:dyDescent="0.2">
      <c r="A216" s="45" t="s">
        <v>649</v>
      </c>
      <c r="B216" s="34" t="s">
        <v>217</v>
      </c>
      <c r="C216" s="35">
        <v>55548</v>
      </c>
      <c r="D216" s="43" t="str">
        <f t="shared" si="32"/>
        <v>N/A</v>
      </c>
      <c r="E216" s="35">
        <v>58848</v>
      </c>
      <c r="F216" s="43" t="str">
        <f t="shared" si="33"/>
        <v>N/A</v>
      </c>
      <c r="G216" s="35">
        <v>57914</v>
      </c>
      <c r="H216" s="43" t="str">
        <f t="shared" si="34"/>
        <v>N/A</v>
      </c>
      <c r="I216" s="12">
        <v>5.9409999999999998</v>
      </c>
      <c r="J216" s="12">
        <v>-1.59</v>
      </c>
      <c r="K216" s="44" t="s">
        <v>732</v>
      </c>
      <c r="L216" s="9" t="str">
        <f t="shared" si="35"/>
        <v>Yes</v>
      </c>
    </row>
    <row r="217" spans="1:12" ht="25.5" x14ac:dyDescent="0.2">
      <c r="A217" s="45" t="s">
        <v>1383</v>
      </c>
      <c r="B217" s="34" t="s">
        <v>217</v>
      </c>
      <c r="C217" s="46">
        <v>218.26139555</v>
      </c>
      <c r="D217" s="43" t="str">
        <f t="shared" si="32"/>
        <v>N/A</v>
      </c>
      <c r="E217" s="46">
        <v>263.15924075999999</v>
      </c>
      <c r="F217" s="43" t="str">
        <f t="shared" si="33"/>
        <v>N/A</v>
      </c>
      <c r="G217" s="46">
        <v>248.46539697</v>
      </c>
      <c r="H217" s="43" t="str">
        <f t="shared" si="34"/>
        <v>N/A</v>
      </c>
      <c r="I217" s="12">
        <v>20.57</v>
      </c>
      <c r="J217" s="12">
        <v>-5.58</v>
      </c>
      <c r="K217" s="44" t="s">
        <v>732</v>
      </c>
      <c r="L217" s="9" t="str">
        <f t="shared" si="35"/>
        <v>Yes</v>
      </c>
    </row>
    <row r="218" spans="1:12" ht="25.5" x14ac:dyDescent="0.2">
      <c r="A218" s="45" t="s">
        <v>1384</v>
      </c>
      <c r="B218" s="34" t="s">
        <v>217</v>
      </c>
      <c r="C218" s="46">
        <v>1135068</v>
      </c>
      <c r="D218" s="43" t="str">
        <f t="shared" si="32"/>
        <v>N/A</v>
      </c>
      <c r="E218" s="46">
        <v>4541924</v>
      </c>
      <c r="F218" s="43" t="str">
        <f t="shared" si="33"/>
        <v>N/A</v>
      </c>
      <c r="G218" s="46">
        <v>5322123</v>
      </c>
      <c r="H218" s="43" t="str">
        <f t="shared" si="34"/>
        <v>N/A</v>
      </c>
      <c r="I218" s="12">
        <v>300.10000000000002</v>
      </c>
      <c r="J218" s="12">
        <v>17.18</v>
      </c>
      <c r="K218" s="44" t="s">
        <v>732</v>
      </c>
      <c r="L218" s="9" t="str">
        <f t="shared" si="35"/>
        <v>Yes</v>
      </c>
    </row>
    <row r="219" spans="1:12" x14ac:dyDescent="0.2">
      <c r="A219" s="45" t="s">
        <v>516</v>
      </c>
      <c r="B219" s="34" t="s">
        <v>217</v>
      </c>
      <c r="C219" s="35">
        <v>7491</v>
      </c>
      <c r="D219" s="43" t="str">
        <f t="shared" si="32"/>
        <v>N/A</v>
      </c>
      <c r="E219" s="35">
        <v>16100</v>
      </c>
      <c r="F219" s="43" t="str">
        <f t="shared" si="33"/>
        <v>N/A</v>
      </c>
      <c r="G219" s="35">
        <v>18617</v>
      </c>
      <c r="H219" s="43" t="str">
        <f t="shared" si="34"/>
        <v>N/A</v>
      </c>
      <c r="I219" s="12">
        <v>114.9</v>
      </c>
      <c r="J219" s="12">
        <v>15.63</v>
      </c>
      <c r="K219" s="44" t="s">
        <v>732</v>
      </c>
      <c r="L219" s="9" t="str">
        <f t="shared" si="35"/>
        <v>Yes</v>
      </c>
    </row>
    <row r="220" spans="1:12" ht="25.5" x14ac:dyDescent="0.2">
      <c r="A220" s="45" t="s">
        <v>1385</v>
      </c>
      <c r="B220" s="34" t="s">
        <v>217</v>
      </c>
      <c r="C220" s="46">
        <v>151.52422906999999</v>
      </c>
      <c r="D220" s="43" t="str">
        <f t="shared" si="32"/>
        <v>N/A</v>
      </c>
      <c r="E220" s="46">
        <v>282.10708075000002</v>
      </c>
      <c r="F220" s="43" t="str">
        <f t="shared" si="33"/>
        <v>N/A</v>
      </c>
      <c r="G220" s="46">
        <v>285.87436214000002</v>
      </c>
      <c r="H220" s="43" t="str">
        <f t="shared" si="34"/>
        <v>N/A</v>
      </c>
      <c r="I220" s="12">
        <v>86.18</v>
      </c>
      <c r="J220" s="12">
        <v>1.335</v>
      </c>
      <c r="K220" s="44" t="s">
        <v>732</v>
      </c>
      <c r="L220" s="9" t="str">
        <f t="shared" si="35"/>
        <v>Yes</v>
      </c>
    </row>
    <row r="221" spans="1:12" ht="25.5" x14ac:dyDescent="0.2">
      <c r="A221" s="45" t="s">
        <v>1386</v>
      </c>
      <c r="B221" s="34" t="s">
        <v>217</v>
      </c>
      <c r="C221" s="46">
        <v>6840753</v>
      </c>
      <c r="D221" s="43" t="str">
        <f t="shared" si="32"/>
        <v>N/A</v>
      </c>
      <c r="E221" s="46">
        <v>11527865</v>
      </c>
      <c r="F221" s="43" t="str">
        <f t="shared" si="33"/>
        <v>N/A</v>
      </c>
      <c r="G221" s="46">
        <v>23859948</v>
      </c>
      <c r="H221" s="43" t="str">
        <f t="shared" si="34"/>
        <v>N/A</v>
      </c>
      <c r="I221" s="12">
        <v>68.52</v>
      </c>
      <c r="J221" s="12">
        <v>107</v>
      </c>
      <c r="K221" s="44" t="s">
        <v>732</v>
      </c>
      <c r="L221" s="9" t="str">
        <f t="shared" si="35"/>
        <v>No</v>
      </c>
    </row>
    <row r="222" spans="1:12" x14ac:dyDescent="0.2">
      <c r="A222" s="45" t="s">
        <v>517</v>
      </c>
      <c r="B222" s="34" t="s">
        <v>217</v>
      </c>
      <c r="C222" s="35">
        <v>16907</v>
      </c>
      <c r="D222" s="43" t="str">
        <f t="shared" si="32"/>
        <v>N/A</v>
      </c>
      <c r="E222" s="35">
        <v>33356</v>
      </c>
      <c r="F222" s="43" t="str">
        <f t="shared" si="33"/>
        <v>N/A</v>
      </c>
      <c r="G222" s="35">
        <v>44329</v>
      </c>
      <c r="H222" s="43" t="str">
        <f t="shared" si="34"/>
        <v>N/A</v>
      </c>
      <c r="I222" s="12">
        <v>97.29</v>
      </c>
      <c r="J222" s="12">
        <v>32.9</v>
      </c>
      <c r="K222" s="44" t="s">
        <v>732</v>
      </c>
      <c r="L222" s="9" t="str">
        <f t="shared" si="35"/>
        <v>No</v>
      </c>
    </row>
    <row r="223" spans="1:12" ht="25.5" x14ac:dyDescent="0.2">
      <c r="A223" s="45" t="s">
        <v>1387</v>
      </c>
      <c r="B223" s="34" t="s">
        <v>217</v>
      </c>
      <c r="C223" s="46">
        <v>404.61069379999998</v>
      </c>
      <c r="D223" s="43" t="str">
        <f t="shared" si="32"/>
        <v>N/A</v>
      </c>
      <c r="E223" s="46">
        <v>345.60094135999998</v>
      </c>
      <c r="F223" s="43" t="str">
        <f t="shared" si="33"/>
        <v>N/A</v>
      </c>
      <c r="G223" s="46">
        <v>538.24692639</v>
      </c>
      <c r="H223" s="43" t="str">
        <f t="shared" si="34"/>
        <v>N/A</v>
      </c>
      <c r="I223" s="12">
        <v>-14.6</v>
      </c>
      <c r="J223" s="12">
        <v>55.74</v>
      </c>
      <c r="K223" s="44" t="s">
        <v>732</v>
      </c>
      <c r="L223" s="9" t="str">
        <f t="shared" si="35"/>
        <v>No</v>
      </c>
    </row>
    <row r="224" spans="1:12" ht="25.5" x14ac:dyDescent="0.2">
      <c r="A224" s="45" t="s">
        <v>1388</v>
      </c>
      <c r="B224" s="34" t="s">
        <v>217</v>
      </c>
      <c r="C224" s="46">
        <v>44041930</v>
      </c>
      <c r="D224" s="43" t="str">
        <f t="shared" si="32"/>
        <v>N/A</v>
      </c>
      <c r="E224" s="46">
        <v>52234927</v>
      </c>
      <c r="F224" s="43" t="str">
        <f t="shared" si="33"/>
        <v>N/A</v>
      </c>
      <c r="G224" s="46">
        <v>56815482</v>
      </c>
      <c r="H224" s="43" t="str">
        <f t="shared" si="34"/>
        <v>N/A</v>
      </c>
      <c r="I224" s="12">
        <v>18.600000000000001</v>
      </c>
      <c r="J224" s="12">
        <v>8.7690000000000001</v>
      </c>
      <c r="K224" s="44" t="s">
        <v>732</v>
      </c>
      <c r="L224" s="9" t="str">
        <f t="shared" si="35"/>
        <v>Yes</v>
      </c>
    </row>
    <row r="225" spans="1:12" x14ac:dyDescent="0.2">
      <c r="A225" s="45" t="s">
        <v>518</v>
      </c>
      <c r="B225" s="34" t="s">
        <v>217</v>
      </c>
      <c r="C225" s="35">
        <v>48676</v>
      </c>
      <c r="D225" s="43" t="str">
        <f t="shared" si="32"/>
        <v>N/A</v>
      </c>
      <c r="E225" s="35">
        <v>51580</v>
      </c>
      <c r="F225" s="43" t="str">
        <f t="shared" si="33"/>
        <v>N/A</v>
      </c>
      <c r="G225" s="35">
        <v>52193</v>
      </c>
      <c r="H225" s="43" t="str">
        <f t="shared" si="34"/>
        <v>N/A</v>
      </c>
      <c r="I225" s="12">
        <v>5.9660000000000002</v>
      </c>
      <c r="J225" s="12">
        <v>1.1879999999999999</v>
      </c>
      <c r="K225" s="44" t="s">
        <v>732</v>
      </c>
      <c r="L225" s="9" t="str">
        <f t="shared" si="35"/>
        <v>Yes</v>
      </c>
    </row>
    <row r="226" spans="1:12" ht="25.5" x14ac:dyDescent="0.2">
      <c r="A226" s="45" t="s">
        <v>1389</v>
      </c>
      <c r="B226" s="34" t="s">
        <v>217</v>
      </c>
      <c r="C226" s="46">
        <v>904.79764154999998</v>
      </c>
      <c r="D226" s="43" t="str">
        <f t="shared" si="32"/>
        <v>N/A</v>
      </c>
      <c r="E226" s="46">
        <v>1012.6973052</v>
      </c>
      <c r="F226" s="43" t="str">
        <f t="shared" si="33"/>
        <v>N/A</v>
      </c>
      <c r="G226" s="46">
        <v>1088.5651716</v>
      </c>
      <c r="H226" s="43" t="str">
        <f t="shared" si="34"/>
        <v>N/A</v>
      </c>
      <c r="I226" s="12">
        <v>11.93</v>
      </c>
      <c r="J226" s="12">
        <v>7.492</v>
      </c>
      <c r="K226" s="44" t="s">
        <v>732</v>
      </c>
      <c r="L226" s="9" t="str">
        <f t="shared" si="35"/>
        <v>Yes</v>
      </c>
    </row>
    <row r="227" spans="1:12" ht="25.5" x14ac:dyDescent="0.2">
      <c r="A227" s="45" t="s">
        <v>1390</v>
      </c>
      <c r="B227" s="34" t="s">
        <v>217</v>
      </c>
      <c r="C227" s="46">
        <v>476500945</v>
      </c>
      <c r="D227" s="43" t="str">
        <f t="shared" si="32"/>
        <v>N/A</v>
      </c>
      <c r="E227" s="46">
        <v>479892985</v>
      </c>
      <c r="F227" s="43" t="str">
        <f t="shared" si="33"/>
        <v>N/A</v>
      </c>
      <c r="G227" s="46">
        <v>462942420</v>
      </c>
      <c r="H227" s="43" t="str">
        <f t="shared" si="34"/>
        <v>N/A</v>
      </c>
      <c r="I227" s="12">
        <v>0.71189999999999998</v>
      </c>
      <c r="J227" s="12">
        <v>-3.53</v>
      </c>
      <c r="K227" s="44" t="s">
        <v>732</v>
      </c>
      <c r="L227" s="9" t="str">
        <f t="shared" si="35"/>
        <v>Yes</v>
      </c>
    </row>
    <row r="228" spans="1:12" ht="25.5" x14ac:dyDescent="0.2">
      <c r="A228" s="45" t="s">
        <v>519</v>
      </c>
      <c r="B228" s="34" t="s">
        <v>217</v>
      </c>
      <c r="C228" s="35">
        <v>29545</v>
      </c>
      <c r="D228" s="43" t="str">
        <f t="shared" si="32"/>
        <v>N/A</v>
      </c>
      <c r="E228" s="35">
        <v>28984</v>
      </c>
      <c r="F228" s="43" t="str">
        <f t="shared" si="33"/>
        <v>N/A</v>
      </c>
      <c r="G228" s="35">
        <v>27191</v>
      </c>
      <c r="H228" s="43" t="str">
        <f t="shared" si="34"/>
        <v>N/A</v>
      </c>
      <c r="I228" s="12">
        <v>-1.9</v>
      </c>
      <c r="J228" s="12">
        <v>-6.19</v>
      </c>
      <c r="K228" s="44" t="s">
        <v>732</v>
      </c>
      <c r="L228" s="9" t="str">
        <f t="shared" si="35"/>
        <v>Yes</v>
      </c>
    </row>
    <row r="229" spans="1:12" ht="25.5" x14ac:dyDescent="0.2">
      <c r="A229" s="45" t="s">
        <v>1391</v>
      </c>
      <c r="B229" s="34" t="s">
        <v>217</v>
      </c>
      <c r="C229" s="46">
        <v>16127.972415</v>
      </c>
      <c r="D229" s="43" t="str">
        <f t="shared" si="32"/>
        <v>N/A</v>
      </c>
      <c r="E229" s="46">
        <v>16557.168955000001</v>
      </c>
      <c r="F229" s="43" t="str">
        <f t="shared" si="33"/>
        <v>N/A</v>
      </c>
      <c r="G229" s="46">
        <v>17025.575374</v>
      </c>
      <c r="H229" s="43" t="str">
        <f t="shared" si="34"/>
        <v>N/A</v>
      </c>
      <c r="I229" s="12">
        <v>2.661</v>
      </c>
      <c r="J229" s="12">
        <v>2.8290000000000002</v>
      </c>
      <c r="K229" s="44" t="s">
        <v>732</v>
      </c>
      <c r="L229" s="9" t="str">
        <f t="shared" si="35"/>
        <v>Yes</v>
      </c>
    </row>
    <row r="230" spans="1:12" x14ac:dyDescent="0.2">
      <c r="A230" s="4" t="s">
        <v>1392</v>
      </c>
      <c r="B230" s="34" t="s">
        <v>217</v>
      </c>
      <c r="C230" s="51">
        <v>503172343</v>
      </c>
      <c r="D230" s="43" t="str">
        <f t="shared" ref="D230:D253" si="36">IF($B230="N/A","N/A",IF(C230&gt;10,"No",IF(C230&lt;-10,"No","Yes")))</f>
        <v>N/A</v>
      </c>
      <c r="E230" s="51">
        <v>509799579</v>
      </c>
      <c r="F230" s="43" t="str">
        <f t="shared" ref="F230:F253" si="37">IF($B230="N/A","N/A",IF(E230&gt;10,"No",IF(E230&lt;-10,"No","Yes")))</f>
        <v>N/A</v>
      </c>
      <c r="G230" s="51">
        <v>497451579</v>
      </c>
      <c r="H230" s="43" t="str">
        <f t="shared" ref="H230:H253" si="38">IF($B230="N/A","N/A",IF(G230&gt;10,"No",IF(G230&lt;-10,"No","Yes")))</f>
        <v>N/A</v>
      </c>
      <c r="I230" s="12">
        <v>1.3169999999999999</v>
      </c>
      <c r="J230" s="12">
        <v>-2.42</v>
      </c>
      <c r="K230" s="44" t="s">
        <v>732</v>
      </c>
      <c r="L230" s="9" t="str">
        <f t="shared" ref="L230:L253" si="39">IF(J230="Div by 0", "N/A", IF(K230="N/A","N/A", IF(J230&gt;VALUE(MID(K230,1,2)), "No", IF(J230&lt;-1*VALUE(MID(K230,1,2)), "No", "Yes"))))</f>
        <v>Yes</v>
      </c>
    </row>
    <row r="231" spans="1:12" x14ac:dyDescent="0.2">
      <c r="A231" s="4" t="s">
        <v>1569</v>
      </c>
      <c r="B231" s="34" t="s">
        <v>217</v>
      </c>
      <c r="C231" s="49">
        <v>36545</v>
      </c>
      <c r="D231" s="49" t="str">
        <f t="shared" si="36"/>
        <v>N/A</v>
      </c>
      <c r="E231" s="49">
        <v>36642</v>
      </c>
      <c r="F231" s="49" t="str">
        <f t="shared" si="37"/>
        <v>N/A</v>
      </c>
      <c r="G231" s="49">
        <v>36102</v>
      </c>
      <c r="H231" s="43" t="str">
        <f t="shared" si="38"/>
        <v>N/A</v>
      </c>
      <c r="I231" s="12">
        <v>0.26540000000000002</v>
      </c>
      <c r="J231" s="12">
        <v>-1.47</v>
      </c>
      <c r="K231" s="44" t="s">
        <v>732</v>
      </c>
      <c r="L231" s="9" t="str">
        <f t="shared" si="39"/>
        <v>Yes</v>
      </c>
    </row>
    <row r="232" spans="1:12" x14ac:dyDescent="0.2">
      <c r="A232" s="4" t="s">
        <v>1570</v>
      </c>
      <c r="B232" s="34" t="s">
        <v>217</v>
      </c>
      <c r="C232" s="51">
        <v>13768.568696</v>
      </c>
      <c r="D232" s="43" t="str">
        <f t="shared" si="36"/>
        <v>N/A</v>
      </c>
      <c r="E232" s="51">
        <v>13912.984526</v>
      </c>
      <c r="F232" s="43" t="str">
        <f t="shared" si="37"/>
        <v>N/A</v>
      </c>
      <c r="G232" s="51">
        <v>13779.05875</v>
      </c>
      <c r="H232" s="43" t="str">
        <f t="shared" si="38"/>
        <v>N/A</v>
      </c>
      <c r="I232" s="12">
        <v>1.0489999999999999</v>
      </c>
      <c r="J232" s="12">
        <v>-0.96299999999999997</v>
      </c>
      <c r="K232" s="44" t="s">
        <v>732</v>
      </c>
      <c r="L232" s="9" t="str">
        <f t="shared" si="39"/>
        <v>Yes</v>
      </c>
    </row>
    <row r="233" spans="1:12" x14ac:dyDescent="0.2">
      <c r="A233" s="52" t="s">
        <v>1571</v>
      </c>
      <c r="B233" s="34" t="s">
        <v>217</v>
      </c>
      <c r="C233" s="51">
        <v>8371.4837031999996</v>
      </c>
      <c r="D233" s="43" t="str">
        <f t="shared" si="36"/>
        <v>N/A</v>
      </c>
      <c r="E233" s="51">
        <v>8560.4136801999994</v>
      </c>
      <c r="F233" s="43" t="str">
        <f t="shared" si="37"/>
        <v>N/A</v>
      </c>
      <c r="G233" s="51">
        <v>8530.6697507999997</v>
      </c>
      <c r="H233" s="43" t="str">
        <f t="shared" si="38"/>
        <v>N/A</v>
      </c>
      <c r="I233" s="12">
        <v>2.2570000000000001</v>
      </c>
      <c r="J233" s="12">
        <v>-0.34699999999999998</v>
      </c>
      <c r="K233" s="44" t="s">
        <v>732</v>
      </c>
      <c r="L233" s="9" t="str">
        <f t="shared" si="39"/>
        <v>Yes</v>
      </c>
    </row>
    <row r="234" spans="1:12" x14ac:dyDescent="0.2">
      <c r="A234" s="52" t="s">
        <v>1572</v>
      </c>
      <c r="B234" s="34" t="s">
        <v>217</v>
      </c>
      <c r="C234" s="51">
        <v>20669.640316000001</v>
      </c>
      <c r="D234" s="43" t="str">
        <f t="shared" si="36"/>
        <v>N/A</v>
      </c>
      <c r="E234" s="51">
        <v>20541.258872999999</v>
      </c>
      <c r="F234" s="43" t="str">
        <f t="shared" si="37"/>
        <v>N/A</v>
      </c>
      <c r="G234" s="51">
        <v>19789.139144000001</v>
      </c>
      <c r="H234" s="43" t="str">
        <f t="shared" si="38"/>
        <v>N/A</v>
      </c>
      <c r="I234" s="12">
        <v>-0.621</v>
      </c>
      <c r="J234" s="12">
        <v>-3.66</v>
      </c>
      <c r="K234" s="44" t="s">
        <v>732</v>
      </c>
      <c r="L234" s="9" t="str">
        <f t="shared" si="39"/>
        <v>Yes</v>
      </c>
    </row>
    <row r="235" spans="1:12" x14ac:dyDescent="0.2">
      <c r="A235" s="52" t="s">
        <v>1573</v>
      </c>
      <c r="B235" s="34" t="s">
        <v>217</v>
      </c>
      <c r="C235" s="51">
        <v>1648.1903660999999</v>
      </c>
      <c r="D235" s="43" t="str">
        <f t="shared" si="36"/>
        <v>N/A</v>
      </c>
      <c r="E235" s="51">
        <v>2282.2853186000002</v>
      </c>
      <c r="F235" s="43" t="str">
        <f t="shared" si="37"/>
        <v>N/A</v>
      </c>
      <c r="G235" s="51">
        <v>1693.6215247</v>
      </c>
      <c r="H235" s="43" t="str">
        <f t="shared" si="38"/>
        <v>N/A</v>
      </c>
      <c r="I235" s="12">
        <v>38.47</v>
      </c>
      <c r="J235" s="12">
        <v>-25.8</v>
      </c>
      <c r="K235" s="44" t="s">
        <v>732</v>
      </c>
      <c r="L235" s="9" t="str">
        <f t="shared" si="39"/>
        <v>Yes</v>
      </c>
    </row>
    <row r="236" spans="1:12" x14ac:dyDescent="0.2">
      <c r="A236" s="52" t="s">
        <v>1574</v>
      </c>
      <c r="B236" s="34" t="s">
        <v>217</v>
      </c>
      <c r="C236" s="51">
        <v>676.22471910000002</v>
      </c>
      <c r="D236" s="43" t="str">
        <f t="shared" si="36"/>
        <v>N/A</v>
      </c>
      <c r="E236" s="51">
        <v>675.67836256999999</v>
      </c>
      <c r="F236" s="43" t="str">
        <f t="shared" si="37"/>
        <v>N/A</v>
      </c>
      <c r="G236" s="51">
        <v>824.01147228000002</v>
      </c>
      <c r="H236" s="43" t="str">
        <f t="shared" si="38"/>
        <v>N/A</v>
      </c>
      <c r="I236" s="12">
        <v>-8.1000000000000003E-2</v>
      </c>
      <c r="J236" s="12">
        <v>21.95</v>
      </c>
      <c r="K236" s="44" t="s">
        <v>732</v>
      </c>
      <c r="L236" s="9" t="str">
        <f t="shared" si="39"/>
        <v>Yes</v>
      </c>
    </row>
    <row r="237" spans="1:12" x14ac:dyDescent="0.2">
      <c r="A237" s="45" t="s">
        <v>1575</v>
      </c>
      <c r="B237" s="34" t="s">
        <v>217</v>
      </c>
      <c r="C237" s="43">
        <v>4.8009216929000003</v>
      </c>
      <c r="D237" s="43" t="str">
        <f t="shared" si="36"/>
        <v>N/A</v>
      </c>
      <c r="E237" s="43">
        <v>4.6149428326999997</v>
      </c>
      <c r="F237" s="43" t="str">
        <f t="shared" si="37"/>
        <v>N/A</v>
      </c>
      <c r="G237" s="43">
        <v>4.3011905654999998</v>
      </c>
      <c r="H237" s="43" t="str">
        <f t="shared" si="38"/>
        <v>N/A</v>
      </c>
      <c r="I237" s="12">
        <v>-3.87</v>
      </c>
      <c r="J237" s="12">
        <v>-6.8</v>
      </c>
      <c r="K237" s="44" t="s">
        <v>732</v>
      </c>
      <c r="L237" s="9" t="str">
        <f t="shared" si="39"/>
        <v>Yes</v>
      </c>
    </row>
    <row r="238" spans="1:12" x14ac:dyDescent="0.2">
      <c r="A238" s="50" t="s">
        <v>1576</v>
      </c>
      <c r="B238" s="34" t="s">
        <v>217</v>
      </c>
      <c r="C238" s="43">
        <v>28.601483577</v>
      </c>
      <c r="D238" s="43" t="str">
        <f t="shared" si="36"/>
        <v>N/A</v>
      </c>
      <c r="E238" s="43">
        <v>28.132622640000001</v>
      </c>
      <c r="F238" s="43" t="str">
        <f t="shared" si="37"/>
        <v>N/A</v>
      </c>
      <c r="G238" s="43">
        <v>26.976752659999999</v>
      </c>
      <c r="H238" s="43" t="str">
        <f t="shared" si="38"/>
        <v>N/A</v>
      </c>
      <c r="I238" s="12">
        <v>-1.64</v>
      </c>
      <c r="J238" s="12">
        <v>-4.1100000000000003</v>
      </c>
      <c r="K238" s="44" t="s">
        <v>732</v>
      </c>
      <c r="L238" s="9" t="str">
        <f t="shared" si="39"/>
        <v>Yes</v>
      </c>
    </row>
    <row r="239" spans="1:12" x14ac:dyDescent="0.2">
      <c r="A239" s="50" t="s">
        <v>1577</v>
      </c>
      <c r="B239" s="34" t="s">
        <v>217</v>
      </c>
      <c r="C239" s="43">
        <v>16.028016267999998</v>
      </c>
      <c r="D239" s="43" t="str">
        <f t="shared" si="36"/>
        <v>N/A</v>
      </c>
      <c r="E239" s="43">
        <v>15.595917661</v>
      </c>
      <c r="F239" s="43" t="str">
        <f t="shared" si="37"/>
        <v>N/A</v>
      </c>
      <c r="G239" s="43">
        <v>15.460943233</v>
      </c>
      <c r="H239" s="43" t="str">
        <f t="shared" si="38"/>
        <v>N/A</v>
      </c>
      <c r="I239" s="12">
        <v>-2.7</v>
      </c>
      <c r="J239" s="12">
        <v>-0.86499999999999999</v>
      </c>
      <c r="K239" s="44" t="s">
        <v>732</v>
      </c>
      <c r="L239" s="9" t="str">
        <f t="shared" si="39"/>
        <v>Yes</v>
      </c>
    </row>
    <row r="240" spans="1:12" x14ac:dyDescent="0.2">
      <c r="A240" s="50" t="s">
        <v>1578</v>
      </c>
      <c r="B240" s="34" t="s">
        <v>217</v>
      </c>
      <c r="C240" s="43">
        <v>0.52873291550000001</v>
      </c>
      <c r="D240" s="43" t="str">
        <f t="shared" si="36"/>
        <v>N/A</v>
      </c>
      <c r="E240" s="43">
        <v>0.48586716810000002</v>
      </c>
      <c r="F240" s="43" t="str">
        <f t="shared" si="37"/>
        <v>N/A</v>
      </c>
      <c r="G240" s="43">
        <v>0.40620195710000001</v>
      </c>
      <c r="H240" s="43" t="str">
        <f t="shared" si="38"/>
        <v>N/A</v>
      </c>
      <c r="I240" s="12">
        <v>-8.11</v>
      </c>
      <c r="J240" s="12">
        <v>-16.399999999999999</v>
      </c>
      <c r="K240" s="44" t="s">
        <v>732</v>
      </c>
      <c r="L240" s="9" t="str">
        <f t="shared" si="39"/>
        <v>Yes</v>
      </c>
    </row>
    <row r="241" spans="1:12" x14ac:dyDescent="0.2">
      <c r="A241" s="50" t="s">
        <v>1579</v>
      </c>
      <c r="B241" s="34" t="s">
        <v>217</v>
      </c>
      <c r="C241" s="43">
        <v>0.4253285544</v>
      </c>
      <c r="D241" s="43" t="str">
        <f t="shared" si="36"/>
        <v>N/A</v>
      </c>
      <c r="E241" s="43">
        <v>0.49844539450000003</v>
      </c>
      <c r="F241" s="43" t="str">
        <f t="shared" si="37"/>
        <v>N/A</v>
      </c>
      <c r="G241" s="43">
        <v>0.45263750050000001</v>
      </c>
      <c r="H241" s="43" t="str">
        <f t="shared" si="38"/>
        <v>N/A</v>
      </c>
      <c r="I241" s="12">
        <v>17.190000000000001</v>
      </c>
      <c r="J241" s="12">
        <v>-9.19</v>
      </c>
      <c r="K241" s="44" t="s">
        <v>732</v>
      </c>
      <c r="L241" s="9" t="str">
        <f t="shared" si="39"/>
        <v>Yes</v>
      </c>
    </row>
    <row r="242" spans="1:12" ht="25.5" x14ac:dyDescent="0.2">
      <c r="A242" s="4" t="s">
        <v>1404</v>
      </c>
      <c r="B242" s="34" t="s">
        <v>217</v>
      </c>
      <c r="C242" s="51">
        <v>476500945</v>
      </c>
      <c r="D242" s="43" t="str">
        <f t="shared" si="36"/>
        <v>N/A</v>
      </c>
      <c r="E242" s="51">
        <v>479892985</v>
      </c>
      <c r="F242" s="43" t="str">
        <f t="shared" si="37"/>
        <v>N/A</v>
      </c>
      <c r="G242" s="51">
        <v>462942420</v>
      </c>
      <c r="H242" s="43" t="str">
        <f t="shared" si="38"/>
        <v>N/A</v>
      </c>
      <c r="I242" s="12">
        <v>0.71189999999999998</v>
      </c>
      <c r="J242" s="12">
        <v>-3.53</v>
      </c>
      <c r="K242" s="44" t="s">
        <v>732</v>
      </c>
      <c r="L242" s="9" t="str">
        <f t="shared" si="39"/>
        <v>Yes</v>
      </c>
    </row>
    <row r="243" spans="1:12" x14ac:dyDescent="0.2">
      <c r="A243" s="4" t="s">
        <v>1580</v>
      </c>
      <c r="B243" s="34" t="s">
        <v>217</v>
      </c>
      <c r="C243" s="49">
        <v>29545</v>
      </c>
      <c r="D243" s="49" t="str">
        <f t="shared" si="36"/>
        <v>N/A</v>
      </c>
      <c r="E243" s="49">
        <v>28984</v>
      </c>
      <c r="F243" s="49" t="str">
        <f t="shared" si="37"/>
        <v>N/A</v>
      </c>
      <c r="G243" s="49">
        <v>27191</v>
      </c>
      <c r="H243" s="43" t="str">
        <f t="shared" si="38"/>
        <v>N/A</v>
      </c>
      <c r="I243" s="12">
        <v>-1.9</v>
      </c>
      <c r="J243" s="12">
        <v>-6.19</v>
      </c>
      <c r="K243" s="44" t="s">
        <v>732</v>
      </c>
      <c r="L243" s="9" t="str">
        <f t="shared" si="39"/>
        <v>Yes</v>
      </c>
    </row>
    <row r="244" spans="1:12" ht="25.5" x14ac:dyDescent="0.2">
      <c r="A244" s="4" t="s">
        <v>1581</v>
      </c>
      <c r="B244" s="34" t="s">
        <v>217</v>
      </c>
      <c r="C244" s="51">
        <v>16127.972415</v>
      </c>
      <c r="D244" s="43" t="str">
        <f t="shared" si="36"/>
        <v>N/A</v>
      </c>
      <c r="E244" s="51">
        <v>16557.168955000001</v>
      </c>
      <c r="F244" s="43" t="str">
        <f t="shared" si="37"/>
        <v>N/A</v>
      </c>
      <c r="G244" s="51">
        <v>17025.575374</v>
      </c>
      <c r="H244" s="43" t="str">
        <f t="shared" si="38"/>
        <v>N/A</v>
      </c>
      <c r="I244" s="12">
        <v>2.661</v>
      </c>
      <c r="J244" s="12">
        <v>2.8290000000000002</v>
      </c>
      <c r="K244" s="44" t="s">
        <v>732</v>
      </c>
      <c r="L244" s="9" t="str">
        <f t="shared" si="39"/>
        <v>Yes</v>
      </c>
    </row>
    <row r="245" spans="1:12" ht="25.5" x14ac:dyDescent="0.2">
      <c r="A245" s="52" t="s">
        <v>1582</v>
      </c>
      <c r="B245" s="34" t="s">
        <v>217</v>
      </c>
      <c r="C245" s="51">
        <v>8714.4930805999993</v>
      </c>
      <c r="D245" s="43" t="str">
        <f t="shared" si="36"/>
        <v>N/A</v>
      </c>
      <c r="E245" s="51">
        <v>9027.7335533000005</v>
      </c>
      <c r="F245" s="43" t="str">
        <f t="shared" si="37"/>
        <v>N/A</v>
      </c>
      <c r="G245" s="51">
        <v>9083.7256345000005</v>
      </c>
      <c r="H245" s="43" t="str">
        <f t="shared" si="38"/>
        <v>N/A</v>
      </c>
      <c r="I245" s="12">
        <v>3.5939999999999999</v>
      </c>
      <c r="J245" s="12">
        <v>0.62019999999999997</v>
      </c>
      <c r="K245" s="44" t="s">
        <v>732</v>
      </c>
      <c r="L245" s="9" t="str">
        <f t="shared" si="39"/>
        <v>Yes</v>
      </c>
    </row>
    <row r="246" spans="1:12" ht="25.5" x14ac:dyDescent="0.2">
      <c r="A246" s="52" t="s">
        <v>1583</v>
      </c>
      <c r="B246" s="34" t="s">
        <v>217</v>
      </c>
      <c r="C246" s="51">
        <v>23427.402742999999</v>
      </c>
      <c r="D246" s="43" t="str">
        <f t="shared" si="36"/>
        <v>N/A</v>
      </c>
      <c r="E246" s="51">
        <v>23763.718893000001</v>
      </c>
      <c r="F246" s="43" t="str">
        <f t="shared" si="37"/>
        <v>N/A</v>
      </c>
      <c r="G246" s="51">
        <v>24623.935936000002</v>
      </c>
      <c r="H246" s="43" t="str">
        <f t="shared" si="38"/>
        <v>N/A</v>
      </c>
      <c r="I246" s="12">
        <v>1.4359999999999999</v>
      </c>
      <c r="J246" s="12">
        <v>3.62</v>
      </c>
      <c r="K246" s="44" t="s">
        <v>732</v>
      </c>
      <c r="L246" s="9" t="str">
        <f t="shared" si="39"/>
        <v>Yes</v>
      </c>
    </row>
    <row r="247" spans="1:12" ht="25.5" x14ac:dyDescent="0.2">
      <c r="A247" s="52" t="s">
        <v>1584</v>
      </c>
      <c r="B247" s="34" t="s">
        <v>217</v>
      </c>
      <c r="C247" s="51">
        <v>26230.708332999999</v>
      </c>
      <c r="D247" s="43" t="str">
        <f t="shared" si="36"/>
        <v>N/A</v>
      </c>
      <c r="E247" s="51">
        <v>34467.049019999999</v>
      </c>
      <c r="F247" s="43" t="str">
        <f t="shared" si="37"/>
        <v>N/A</v>
      </c>
      <c r="G247" s="51">
        <v>34247.974359</v>
      </c>
      <c r="H247" s="43" t="str">
        <f t="shared" si="38"/>
        <v>N/A</v>
      </c>
      <c r="I247" s="12">
        <v>31.4</v>
      </c>
      <c r="J247" s="12">
        <v>-0.63600000000000001</v>
      </c>
      <c r="K247" s="44" t="s">
        <v>732</v>
      </c>
      <c r="L247" s="9" t="str">
        <f t="shared" si="39"/>
        <v>Yes</v>
      </c>
    </row>
    <row r="248" spans="1:12" ht="25.5" x14ac:dyDescent="0.2">
      <c r="A248" s="52" t="s">
        <v>1585</v>
      </c>
      <c r="B248" s="34" t="s">
        <v>217</v>
      </c>
      <c r="C248" s="51">
        <v>10149</v>
      </c>
      <c r="D248" s="43" t="str">
        <f t="shared" si="36"/>
        <v>N/A</v>
      </c>
      <c r="E248" s="51">
        <v>3327.75</v>
      </c>
      <c r="F248" s="43" t="str">
        <f t="shared" si="37"/>
        <v>N/A</v>
      </c>
      <c r="G248" s="51">
        <v>20164.25</v>
      </c>
      <c r="H248" s="43" t="str">
        <f t="shared" si="38"/>
        <v>N/A</v>
      </c>
      <c r="I248" s="12">
        <v>-67.2</v>
      </c>
      <c r="J248" s="12">
        <v>505.9</v>
      </c>
      <c r="K248" s="44" t="s">
        <v>732</v>
      </c>
      <c r="L248" s="9" t="str">
        <f t="shared" si="39"/>
        <v>No</v>
      </c>
    </row>
    <row r="249" spans="1:12" ht="25.5" x14ac:dyDescent="0.2">
      <c r="A249" s="45" t="s">
        <v>1586</v>
      </c>
      <c r="B249" s="34" t="s">
        <v>217</v>
      </c>
      <c r="C249" s="43">
        <v>3.8813307268999999</v>
      </c>
      <c r="D249" s="43" t="str">
        <f t="shared" si="36"/>
        <v>N/A</v>
      </c>
      <c r="E249" s="43">
        <v>3.6504421992</v>
      </c>
      <c r="F249" s="43" t="str">
        <f t="shared" si="37"/>
        <v>N/A</v>
      </c>
      <c r="G249" s="43">
        <v>3.2395344487000002</v>
      </c>
      <c r="H249" s="43" t="str">
        <f t="shared" si="38"/>
        <v>N/A</v>
      </c>
      <c r="I249" s="12">
        <v>-5.95</v>
      </c>
      <c r="J249" s="12">
        <v>-11.3</v>
      </c>
      <c r="K249" s="44" t="s">
        <v>732</v>
      </c>
      <c r="L249" s="9" t="str">
        <f t="shared" si="39"/>
        <v>Yes</v>
      </c>
    </row>
    <row r="250" spans="1:12" ht="25.5" x14ac:dyDescent="0.2">
      <c r="A250" s="50" t="s">
        <v>1587</v>
      </c>
      <c r="B250" s="34" t="s">
        <v>217</v>
      </c>
      <c r="C250" s="43">
        <v>26.604639353</v>
      </c>
      <c r="D250" s="43" t="str">
        <f t="shared" si="36"/>
        <v>N/A</v>
      </c>
      <c r="E250" s="43">
        <v>25.734935405000002</v>
      </c>
      <c r="F250" s="43" t="str">
        <f t="shared" si="37"/>
        <v>N/A</v>
      </c>
      <c r="G250" s="43">
        <v>24.263955692</v>
      </c>
      <c r="H250" s="43" t="str">
        <f t="shared" si="38"/>
        <v>N/A</v>
      </c>
      <c r="I250" s="12">
        <v>-3.27</v>
      </c>
      <c r="J250" s="12">
        <v>-5.72</v>
      </c>
      <c r="K250" s="44" t="s">
        <v>732</v>
      </c>
      <c r="L250" s="9" t="str">
        <f t="shared" si="39"/>
        <v>Yes</v>
      </c>
    </row>
    <row r="251" spans="1:12" ht="25.5" x14ac:dyDescent="0.2">
      <c r="A251" s="50" t="s">
        <v>1588</v>
      </c>
      <c r="B251" s="34" t="s">
        <v>217</v>
      </c>
      <c r="C251" s="43">
        <v>13.37641211</v>
      </c>
      <c r="D251" s="43" t="str">
        <f t="shared" si="36"/>
        <v>N/A</v>
      </c>
      <c r="E251" s="43">
        <v>12.657844664000001</v>
      </c>
      <c r="F251" s="43" t="str">
        <f t="shared" si="37"/>
        <v>N/A</v>
      </c>
      <c r="G251" s="43">
        <v>11.531919151</v>
      </c>
      <c r="H251" s="43" t="str">
        <f t="shared" si="38"/>
        <v>N/A</v>
      </c>
      <c r="I251" s="12">
        <v>-5.37</v>
      </c>
      <c r="J251" s="12">
        <v>-8.9</v>
      </c>
      <c r="K251" s="44" t="s">
        <v>732</v>
      </c>
      <c r="L251" s="9" t="str">
        <f t="shared" si="39"/>
        <v>Yes</v>
      </c>
    </row>
    <row r="252" spans="1:12" ht="25.5" x14ac:dyDescent="0.2">
      <c r="A252" s="50" t="s">
        <v>1589</v>
      </c>
      <c r="B252" s="34" t="s">
        <v>217</v>
      </c>
      <c r="C252" s="43">
        <v>1.46700462E-2</v>
      </c>
      <c r="D252" s="43" t="str">
        <f t="shared" si="36"/>
        <v>N/A</v>
      </c>
      <c r="E252" s="43">
        <v>1.9611575400000001E-2</v>
      </c>
      <c r="F252" s="43" t="str">
        <f t="shared" si="37"/>
        <v>N/A</v>
      </c>
      <c r="G252" s="43">
        <v>7.1039804000000003E-3</v>
      </c>
      <c r="H252" s="43" t="str">
        <f t="shared" si="38"/>
        <v>N/A</v>
      </c>
      <c r="I252" s="12">
        <v>33.68</v>
      </c>
      <c r="J252" s="12">
        <v>-63.8</v>
      </c>
      <c r="K252" s="44" t="s">
        <v>732</v>
      </c>
      <c r="L252" s="9" t="str">
        <f t="shared" si="39"/>
        <v>No</v>
      </c>
    </row>
    <row r="253" spans="1:12" ht="25.5" x14ac:dyDescent="0.2">
      <c r="A253" s="50" t="s">
        <v>1590</v>
      </c>
      <c r="B253" s="34" t="s">
        <v>217</v>
      </c>
      <c r="C253" s="43">
        <v>2.8673835E-3</v>
      </c>
      <c r="D253" s="43" t="str">
        <f t="shared" si="36"/>
        <v>N/A</v>
      </c>
      <c r="E253" s="43">
        <v>3.8865138000000001E-3</v>
      </c>
      <c r="F253" s="43" t="str">
        <f t="shared" si="37"/>
        <v>N/A</v>
      </c>
      <c r="G253" s="43">
        <v>3.4618547000000001E-3</v>
      </c>
      <c r="H253" s="43" t="str">
        <f t="shared" si="38"/>
        <v>N/A</v>
      </c>
      <c r="I253" s="12">
        <v>35.54</v>
      </c>
      <c r="J253" s="12">
        <v>-10.9</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146443</v>
      </c>
      <c r="D7" s="146" t="str">
        <f>IF($B7="N/A","N/A",IF(C7&gt;15,"No",IF(C7&lt;-15,"No","Yes")))</f>
        <v>N/A</v>
      </c>
      <c r="E7" s="145">
        <v>149398</v>
      </c>
      <c r="F7" s="146" t="str">
        <f>IF($B7="N/A","N/A",IF(E7&gt;15,"No",IF(E7&lt;-15,"No","Yes")))</f>
        <v>N/A</v>
      </c>
      <c r="G7" s="145">
        <v>149652</v>
      </c>
      <c r="H7" s="146" t="str">
        <f>IF($B7="N/A","N/A",IF(G7&gt;15,"No",IF(G7&lt;-15,"No","Yes")))</f>
        <v>N/A</v>
      </c>
      <c r="I7" s="147">
        <v>2.0179999999999998</v>
      </c>
      <c r="J7" s="147">
        <v>0.17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100</v>
      </c>
      <c r="F13" s="134" t="str">
        <f t="shared" si="2"/>
        <v>Yes</v>
      </c>
      <c r="G13" s="134">
        <v>100</v>
      </c>
      <c r="H13" s="134" t="str">
        <f t="shared" si="3"/>
        <v>Yes</v>
      </c>
      <c r="I13" s="143" t="s">
        <v>217</v>
      </c>
      <c r="J13" s="143">
        <v>0</v>
      </c>
      <c r="K13" s="134" t="str">
        <f t="shared" si="0"/>
        <v>Yes</v>
      </c>
    </row>
    <row r="14" spans="1:11" x14ac:dyDescent="0.2">
      <c r="A14" s="28" t="s">
        <v>309</v>
      </c>
      <c r="B14" s="136" t="s">
        <v>217</v>
      </c>
      <c r="C14" s="149">
        <v>146443</v>
      </c>
      <c r="D14" s="134" t="str">
        <f>IF($B14="N/A","N/A",IF(C14&gt;15,"No",IF(C14&lt;-15,"No","Yes")))</f>
        <v>N/A</v>
      </c>
      <c r="E14" s="149">
        <v>149398</v>
      </c>
      <c r="F14" s="134" t="str">
        <f>IF($B14="N/A","N/A",IF(E14&gt;15,"No",IF(E14&lt;-15,"No","Yes")))</f>
        <v>N/A</v>
      </c>
      <c r="G14" s="149">
        <v>149652</v>
      </c>
      <c r="H14" s="134" t="str">
        <f>IF($B14="N/A","N/A",IF(G14&gt;15,"No",IF(G14&lt;-15,"No","Yes")))</f>
        <v>N/A</v>
      </c>
      <c r="I14" s="143">
        <v>2.0179999999999998</v>
      </c>
      <c r="J14" s="143">
        <v>0.17</v>
      </c>
      <c r="K14" s="134" t="str">
        <f t="shared" si="0"/>
        <v>Yes</v>
      </c>
    </row>
    <row r="15" spans="1:11" x14ac:dyDescent="0.2">
      <c r="A15" s="25" t="s">
        <v>435</v>
      </c>
      <c r="B15" s="136" t="s">
        <v>219</v>
      </c>
      <c r="C15" s="134">
        <v>21.227371741999999</v>
      </c>
      <c r="D15" s="134" t="str">
        <f>IF($B15="N/A","N/A",IF(C15&gt;20,"No",IF(C15&lt;5,"No","Yes")))</f>
        <v>No</v>
      </c>
      <c r="E15" s="134">
        <v>20.839636407</v>
      </c>
      <c r="F15" s="134" t="str">
        <f>IF($B15="N/A","N/A",IF(E15&gt;20,"No",IF(E15&lt;5,"No","Yes")))</f>
        <v>No</v>
      </c>
      <c r="G15" s="134">
        <v>20.916526341000001</v>
      </c>
      <c r="H15" s="134" t="str">
        <f>IF($B15="N/A","N/A",IF(G15&gt;20,"No",IF(G15&lt;5,"No","Yes")))</f>
        <v>No</v>
      </c>
      <c r="I15" s="143">
        <v>-1.83</v>
      </c>
      <c r="J15" s="143">
        <v>0.36899999999999999</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79.083473659000006</v>
      </c>
      <c r="H16" s="134" t="str">
        <f>IF($B16="N/A","N/A",IF(G16&gt;15,"No",IF(G16&lt;-15,"No","Yes")))</f>
        <v>N/A</v>
      </c>
      <c r="I16" s="143" t="s">
        <v>217</v>
      </c>
      <c r="J16" s="143" t="s">
        <v>217</v>
      </c>
      <c r="K16" s="134" t="str">
        <f t="shared" si="0"/>
        <v>N/A</v>
      </c>
    </row>
    <row r="17" spans="1:11" x14ac:dyDescent="0.2">
      <c r="A17" s="25" t="s">
        <v>437</v>
      </c>
      <c r="B17" s="136" t="s">
        <v>217</v>
      </c>
      <c r="C17" s="134">
        <v>3.4054205390000001</v>
      </c>
      <c r="D17" s="134" t="str">
        <f>IF($B17="N/A","N/A",IF(C17&gt;15,"No",IF(C17&lt;-15,"No","Yes")))</f>
        <v>N/A</v>
      </c>
      <c r="E17" s="134">
        <v>4.2999236938000003</v>
      </c>
      <c r="F17" s="134" t="str">
        <f>IF($B17="N/A","N/A",IF(E17&gt;15,"No",IF(E17&lt;-15,"No","Yes")))</f>
        <v>N/A</v>
      </c>
      <c r="G17" s="134">
        <v>1.5054927432</v>
      </c>
      <c r="H17" s="134" t="str">
        <f>IF($B17="N/A","N/A",IF(G17&gt;15,"No",IF(G17&lt;-15,"No","Yes")))</f>
        <v>N/A</v>
      </c>
      <c r="I17" s="143">
        <v>26.27</v>
      </c>
      <c r="J17" s="143">
        <v>-65</v>
      </c>
      <c r="K17" s="134" t="str">
        <f t="shared" si="0"/>
        <v>No</v>
      </c>
    </row>
    <row r="18" spans="1:11" x14ac:dyDescent="0.2">
      <c r="A18" s="25" t="s">
        <v>813</v>
      </c>
      <c r="B18" s="136" t="s">
        <v>217</v>
      </c>
      <c r="C18" s="182">
        <v>4649.0792058999996</v>
      </c>
      <c r="D18" s="134" t="str">
        <f>IF($B18="N/A","N/A",IF(C18&gt;15,"No",IF(C18&lt;-15,"No","Yes")))</f>
        <v>N/A</v>
      </c>
      <c r="E18" s="182">
        <v>4531.2061021</v>
      </c>
      <c r="F18" s="134" t="str">
        <f>IF($B18="N/A","N/A",IF(E18&gt;15,"No",IF(E18&lt;-15,"No","Yes")))</f>
        <v>N/A</v>
      </c>
      <c r="G18" s="182">
        <v>5489.2933866000003</v>
      </c>
      <c r="H18" s="134" t="str">
        <f>IF($B18="N/A","N/A",IF(G18&gt;15,"No",IF(G18&lt;-15,"No","Yes")))</f>
        <v>N/A</v>
      </c>
      <c r="I18" s="143">
        <v>-2.54</v>
      </c>
      <c r="J18" s="143">
        <v>21.14</v>
      </c>
      <c r="K18" s="134" t="str">
        <f t="shared" si="0"/>
        <v>Yes</v>
      </c>
    </row>
    <row r="19" spans="1:11" x14ac:dyDescent="0.2">
      <c r="A19" s="3" t="s">
        <v>310</v>
      </c>
      <c r="B19" s="136" t="s">
        <v>217</v>
      </c>
      <c r="C19" s="149">
        <v>712</v>
      </c>
      <c r="D19" s="136" t="s">
        <v>217</v>
      </c>
      <c r="E19" s="149">
        <v>363</v>
      </c>
      <c r="F19" s="136" t="s">
        <v>217</v>
      </c>
      <c r="G19" s="149">
        <v>978</v>
      </c>
      <c r="H19" s="134" t="str">
        <f>IF($B19="N/A","N/A",IF(G19&gt;15,"No",IF(G19&lt;-15,"No","Yes")))</f>
        <v>N/A</v>
      </c>
      <c r="I19" s="143">
        <v>-49</v>
      </c>
      <c r="J19" s="143">
        <v>169.4</v>
      </c>
      <c r="K19" s="134" t="str">
        <f t="shared" si="0"/>
        <v>No</v>
      </c>
    </row>
    <row r="20" spans="1:11" x14ac:dyDescent="0.2">
      <c r="A20" s="3" t="s">
        <v>350</v>
      </c>
      <c r="B20" s="136" t="s">
        <v>217</v>
      </c>
      <c r="C20" s="149" t="s">
        <v>217</v>
      </c>
      <c r="D20" s="136" t="s">
        <v>217</v>
      </c>
      <c r="E20" s="149" t="s">
        <v>217</v>
      </c>
      <c r="F20" s="136" t="s">
        <v>217</v>
      </c>
      <c r="G20" s="150">
        <v>0.65351615750000003</v>
      </c>
      <c r="H20" s="134" t="str">
        <f>IF($B20="N/A","N/A",IF(G20&gt;15,"No",IF(G20&lt;-15,"No","Yes")))</f>
        <v>N/A</v>
      </c>
      <c r="I20" s="143" t="s">
        <v>217</v>
      </c>
      <c r="J20" s="143" t="s">
        <v>217</v>
      </c>
      <c r="K20" s="134" t="str">
        <f t="shared" si="0"/>
        <v>N/A</v>
      </c>
    </row>
    <row r="21" spans="1:11" ht="25.5" x14ac:dyDescent="0.2">
      <c r="A21" s="3" t="s">
        <v>814</v>
      </c>
      <c r="B21" s="136" t="s">
        <v>217</v>
      </c>
      <c r="C21" s="151">
        <v>10703.325843000001</v>
      </c>
      <c r="D21" s="134" t="str">
        <f>IF($B21="N/A","N/A",IF(C21&gt;60,"No",IF(C21&lt;15,"No","Yes")))</f>
        <v>N/A</v>
      </c>
      <c r="E21" s="151">
        <v>5885.0936639000001</v>
      </c>
      <c r="F21" s="134" t="str">
        <f>IF($B21="N/A","N/A",IF(E21&gt;60,"No",IF(E21&lt;15,"No","Yes")))</f>
        <v>N/A</v>
      </c>
      <c r="G21" s="151">
        <v>5658.0858896</v>
      </c>
      <c r="H21" s="134" t="str">
        <f>IF($B21="N/A","N/A",IF(G21&gt;60,"No",IF(G21&lt;15,"No","Yes")))</f>
        <v>N/A</v>
      </c>
      <c r="I21" s="143">
        <v>-45</v>
      </c>
      <c r="J21" s="143">
        <v>-3.86</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115357</v>
      </c>
      <c r="D6" s="9" t="str">
        <f>IF($B6="N/A","N/A",IF(C6&gt;15,"No",IF(C6&lt;-15,"No","Yes")))</f>
        <v>N/A</v>
      </c>
      <c r="E6" s="35">
        <v>118264</v>
      </c>
      <c r="F6" s="9" t="str">
        <f>IF($B6="N/A","N/A",IF(E6&gt;15,"No",IF(E6&lt;-15,"No","Yes")))</f>
        <v>N/A</v>
      </c>
      <c r="G6" s="35">
        <v>118350</v>
      </c>
      <c r="H6" s="9" t="str">
        <f>IF($B6="N/A","N/A",IF(G6&gt;15,"No",IF(G6&lt;-15,"No","Yes")))</f>
        <v>N/A</v>
      </c>
      <c r="I6" s="10">
        <v>2.52</v>
      </c>
      <c r="J6" s="10">
        <v>7.2700000000000001E-2</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4882.5587870999998</v>
      </c>
      <c r="D9" s="9" t="str">
        <f>IF($B9="N/A","N/A",IF(C9&gt;7000,"No",IF(C9&lt;2000,"No","Yes")))</f>
        <v>Yes</v>
      </c>
      <c r="E9" s="88">
        <v>5145.2842031</v>
      </c>
      <c r="F9" s="9" t="str">
        <f>IF($B9="N/A","N/A",IF(E9&gt;7000,"No",IF(E9&lt;2000,"No","Yes")))</f>
        <v>Yes</v>
      </c>
      <c r="G9" s="88">
        <v>5183.5210392999998</v>
      </c>
      <c r="H9" s="9" t="str">
        <f>IF($B9="N/A","N/A",IF(G9&gt;7000,"No",IF(G9&lt;2000,"No","Yes")))</f>
        <v>Yes</v>
      </c>
      <c r="I9" s="10">
        <v>5.3810000000000002</v>
      </c>
      <c r="J9" s="10">
        <v>0.74309999999999998</v>
      </c>
      <c r="K9" s="9" t="str">
        <f t="shared" si="0"/>
        <v>Yes</v>
      </c>
    </row>
    <row r="10" spans="1:11" x14ac:dyDescent="0.2">
      <c r="A10" s="102" t="s">
        <v>819</v>
      </c>
      <c r="B10" s="34" t="s">
        <v>217</v>
      </c>
      <c r="C10" s="88">
        <v>1145.0985508000001</v>
      </c>
      <c r="D10" s="9" t="str">
        <f>IF($B10="N/A","N/A",IF(C10&gt;15,"No",IF(C10&lt;-15,"No","Yes")))</f>
        <v>N/A</v>
      </c>
      <c r="E10" s="88">
        <v>1179.8355563</v>
      </c>
      <c r="F10" s="9" t="str">
        <f>IF($B10="N/A","N/A",IF(E10&gt;15,"No",IF(E10&lt;-15,"No","Yes")))</f>
        <v>N/A</v>
      </c>
      <c r="G10" s="88">
        <v>1139.94562</v>
      </c>
      <c r="H10" s="9" t="str">
        <f>IF($B10="N/A","N/A",IF(G10&gt;15,"No",IF(G10&lt;-15,"No","Yes")))</f>
        <v>N/A</v>
      </c>
      <c r="I10" s="10">
        <v>3.0339999999999998</v>
      </c>
      <c r="J10" s="10">
        <v>-3.38</v>
      </c>
      <c r="K10" s="9" t="str">
        <f t="shared" si="0"/>
        <v>Yes</v>
      </c>
    </row>
    <row r="11" spans="1:11" x14ac:dyDescent="0.2">
      <c r="A11" s="102" t="s">
        <v>313</v>
      </c>
      <c r="B11" s="34" t="s">
        <v>223</v>
      </c>
      <c r="C11" s="9">
        <v>1.2682368647</v>
      </c>
      <c r="D11" s="9" t="str">
        <f>IF($B11="N/A","N/A",IF(C11&gt;10,"No",IF(C11&lt;=0,"No","Yes")))</f>
        <v>Yes</v>
      </c>
      <c r="E11" s="9">
        <v>1.0561117499999999</v>
      </c>
      <c r="F11" s="9" t="str">
        <f>IF($B11="N/A","N/A",IF(E11&gt;10,"No",IF(E11&lt;=0,"No","Yes")))</f>
        <v>Yes</v>
      </c>
      <c r="G11" s="9">
        <v>1.0367553866000001</v>
      </c>
      <c r="H11" s="9" t="str">
        <f>IF($B11="N/A","N/A",IF(G11&gt;10,"No",IF(G11&lt;=0,"No","Yes")))</f>
        <v>Yes</v>
      </c>
      <c r="I11" s="10">
        <v>-16.7</v>
      </c>
      <c r="J11" s="10">
        <v>-1.83</v>
      </c>
      <c r="K11" s="9" t="str">
        <f t="shared" si="0"/>
        <v>Yes</v>
      </c>
    </row>
    <row r="12" spans="1:11" x14ac:dyDescent="0.2">
      <c r="A12" s="102" t="s">
        <v>820</v>
      </c>
      <c r="B12" s="34" t="s">
        <v>217</v>
      </c>
      <c r="C12" s="88">
        <v>3471.2775120000001</v>
      </c>
      <c r="D12" s="9" t="str">
        <f>IF($B12="N/A","N/A",IF(C12&gt;15,"No",IF(C12&lt;-15,"No","Yes")))</f>
        <v>N/A</v>
      </c>
      <c r="E12" s="88">
        <v>2526.0336268999999</v>
      </c>
      <c r="F12" s="9" t="str">
        <f>IF($B12="N/A","N/A",IF(E12&gt;15,"No",IF(E12&lt;-15,"No","Yes")))</f>
        <v>N/A</v>
      </c>
      <c r="G12" s="88">
        <v>2534.4531376999998</v>
      </c>
      <c r="H12" s="9" t="str">
        <f>IF($B12="N/A","N/A",IF(G12&gt;15,"No",IF(G12&lt;-15,"No","Yes")))</f>
        <v>N/A</v>
      </c>
      <c r="I12" s="10">
        <v>-27.2</v>
      </c>
      <c r="J12" s="10">
        <v>0.33329999999999999</v>
      </c>
      <c r="K12" s="9" t="str">
        <f t="shared" si="0"/>
        <v>Yes</v>
      </c>
    </row>
    <row r="13" spans="1:11" x14ac:dyDescent="0.2">
      <c r="A13" s="102" t="s">
        <v>314</v>
      </c>
      <c r="B13" s="34" t="s">
        <v>218</v>
      </c>
      <c r="C13" s="8">
        <v>99.997399377999997</v>
      </c>
      <c r="D13" s="9" t="str">
        <f>IF($B13="N/A","N/A",IF(C13&gt;100,"No",IF(C13&lt;95,"No","Yes")))</f>
        <v>Yes</v>
      </c>
      <c r="E13" s="8">
        <v>99.999154434000005</v>
      </c>
      <c r="F13" s="9" t="str">
        <f>IF($B13="N/A","N/A",IF(E13&gt;100,"No",IF(E13&lt;95,"No","Yes")))</f>
        <v>Yes</v>
      </c>
      <c r="G13" s="8">
        <v>99.999155048999995</v>
      </c>
      <c r="H13" s="9" t="str">
        <f>IF($B13="N/A","N/A",IF(G13&gt;100,"No",IF(G13&lt;95,"No","Yes")))</f>
        <v>Yes</v>
      </c>
      <c r="I13" s="10">
        <v>1.8E-3</v>
      </c>
      <c r="J13" s="10">
        <v>0</v>
      </c>
      <c r="K13" s="9" t="str">
        <f t="shared" si="0"/>
        <v>Yes</v>
      </c>
    </row>
    <row r="14" spans="1:11" x14ac:dyDescent="0.2">
      <c r="A14" s="102" t="s">
        <v>821</v>
      </c>
      <c r="B14" s="34" t="s">
        <v>224</v>
      </c>
      <c r="C14" s="8">
        <v>1.1111534927</v>
      </c>
      <c r="D14" s="9" t="str">
        <f>IF($B14="N/A","N/A",IF(C14&gt;1,"Yes","No"))</f>
        <v>Yes</v>
      </c>
      <c r="E14" s="8">
        <v>1.1140424309000001</v>
      </c>
      <c r="F14" s="9" t="str">
        <f>IF($B14="N/A","N/A",IF(E14&gt;1,"Yes","No"))</f>
        <v>Yes</v>
      </c>
      <c r="G14" s="8">
        <v>1.1258903751</v>
      </c>
      <c r="H14" s="9" t="str">
        <f>IF($B14="N/A","N/A",IF(G14&gt;1,"Yes","No"))</f>
        <v>Yes</v>
      </c>
      <c r="I14" s="10">
        <v>0.26</v>
      </c>
      <c r="J14" s="10">
        <v>1.0640000000000001</v>
      </c>
      <c r="K14" s="9" t="str">
        <f t="shared" si="0"/>
        <v>Yes</v>
      </c>
    </row>
    <row r="15" spans="1:11" x14ac:dyDescent="0.2">
      <c r="A15" s="102" t="s">
        <v>315</v>
      </c>
      <c r="B15" s="34" t="s">
        <v>218</v>
      </c>
      <c r="C15" s="8">
        <v>96.085196389999993</v>
      </c>
      <c r="D15" s="9" t="str">
        <f>IF($B15="N/A","N/A",IF(C15&gt;100,"No",IF(C15&lt;95,"No","Yes")))</f>
        <v>Yes</v>
      </c>
      <c r="E15" s="8">
        <v>96.116316038999997</v>
      </c>
      <c r="F15" s="9" t="str">
        <f>IF($B15="N/A","N/A",IF(E15&gt;100,"No",IF(E15&lt;95,"No","Yes")))</f>
        <v>Yes</v>
      </c>
      <c r="G15" s="8">
        <v>96.475707646999993</v>
      </c>
      <c r="H15" s="9" t="str">
        <f>IF($B15="N/A","N/A",IF(G15&gt;100,"No",IF(G15&lt;95,"No","Yes")))</f>
        <v>Yes</v>
      </c>
      <c r="I15" s="10">
        <v>3.2399999999999998E-2</v>
      </c>
      <c r="J15" s="10">
        <v>0.37390000000000001</v>
      </c>
      <c r="K15" s="9" t="str">
        <f t="shared" si="0"/>
        <v>Yes</v>
      </c>
    </row>
    <row r="16" spans="1:11" x14ac:dyDescent="0.2">
      <c r="A16" s="102" t="s">
        <v>822</v>
      </c>
      <c r="B16" s="34" t="s">
        <v>225</v>
      </c>
      <c r="C16" s="8">
        <v>9.5421640006999997</v>
      </c>
      <c r="D16" s="9" t="str">
        <f>IF($B16="N/A","N/A",IF(C16&gt;3,"Yes","No"))</f>
        <v>Yes</v>
      </c>
      <c r="E16" s="8">
        <v>9.6948738025000001</v>
      </c>
      <c r="F16" s="9" t="str">
        <f>IF($B16="N/A","N/A",IF(E16&gt;3,"Yes","No"))</f>
        <v>Yes</v>
      </c>
      <c r="G16" s="8">
        <v>9.8373693936999995</v>
      </c>
      <c r="H16" s="9" t="str">
        <f>IF($B16="N/A","N/A",IF(G16&gt;3,"Yes","No"))</f>
        <v>Yes</v>
      </c>
      <c r="I16" s="10">
        <v>1.6</v>
      </c>
      <c r="J16" s="10">
        <v>1.47</v>
      </c>
      <c r="K16" s="9" t="str">
        <f t="shared" si="0"/>
        <v>Yes</v>
      </c>
    </row>
    <row r="17" spans="1:11" x14ac:dyDescent="0.2">
      <c r="A17" s="102" t="s">
        <v>823</v>
      </c>
      <c r="B17" s="34" t="s">
        <v>226</v>
      </c>
      <c r="C17" s="8">
        <v>4.2639891814000004</v>
      </c>
      <c r="D17" s="9" t="str">
        <f>IF($B17="N/A","N/A",IF(C17&gt;=8,"No",IF(C17&lt;2,"No","Yes")))</f>
        <v>Yes</v>
      </c>
      <c r="E17" s="8">
        <v>4.3582081975999998</v>
      </c>
      <c r="F17" s="9" t="str">
        <f>IF($B17="N/A","N/A",IF(E17&gt;=8,"No",IF(E17&lt;2,"No","Yes")))</f>
        <v>Yes</v>
      </c>
      <c r="G17" s="8">
        <v>4.5430640405</v>
      </c>
      <c r="H17" s="9" t="str">
        <f>IF($B17="N/A","N/A",IF(G17&gt;=8,"No",IF(G17&lt;2,"No","Yes")))</f>
        <v>Yes</v>
      </c>
      <c r="I17" s="10">
        <v>2.21</v>
      </c>
      <c r="J17" s="10">
        <v>4.242</v>
      </c>
      <c r="K17" s="9" t="str">
        <f t="shared" si="0"/>
        <v>Yes</v>
      </c>
    </row>
    <row r="18" spans="1:11" x14ac:dyDescent="0.2">
      <c r="A18" s="102" t="s">
        <v>824</v>
      </c>
      <c r="B18" s="34" t="s">
        <v>226</v>
      </c>
      <c r="C18" s="8">
        <v>4.2638764878000002</v>
      </c>
      <c r="D18" s="9" t="str">
        <f>IF($B18="N/A","N/A",IF(C18&gt;=8,"No",IF(C18&lt;2,"No","Yes")))</f>
        <v>Yes</v>
      </c>
      <c r="E18" s="8">
        <v>4.3610373576999999</v>
      </c>
      <c r="F18" s="9" t="str">
        <f>IF($B18="N/A","N/A",IF(E18&gt;=8,"No",IF(E18&lt;2,"No","Yes")))</f>
        <v>Yes</v>
      </c>
      <c r="G18" s="8">
        <v>4.5471651880000001</v>
      </c>
      <c r="H18" s="9" t="str">
        <f>IF($B18="N/A","N/A",IF(G18&gt;=8,"No",IF(G18&lt;2,"No","Yes")))</f>
        <v>Yes</v>
      </c>
      <c r="I18" s="10">
        <v>2.2789999999999999</v>
      </c>
      <c r="J18" s="10">
        <v>4.2679999999999998</v>
      </c>
      <c r="K18" s="9" t="str">
        <f t="shared" si="0"/>
        <v>Yes</v>
      </c>
    </row>
    <row r="19" spans="1:11" x14ac:dyDescent="0.2">
      <c r="A19" s="102" t="s">
        <v>316</v>
      </c>
      <c r="B19" s="34" t="s">
        <v>227</v>
      </c>
      <c r="C19" s="8">
        <v>99.999133126000004</v>
      </c>
      <c r="D19" s="9" t="str">
        <f>IF(OR($B19="N/A",$C19="N/A"),"N/A",IF(C19&gt;100,"No",IF(C19&lt;98,"No","Yes")))</f>
        <v>Yes</v>
      </c>
      <c r="E19" s="8">
        <v>99.999154434000005</v>
      </c>
      <c r="F19" s="9" t="str">
        <f>IF(OR($B19="N/A",$E19="N/A"),"N/A",IF(E19&gt;100,"No",IF(E19&lt;98,"No","Yes")))</f>
        <v>Yes</v>
      </c>
      <c r="G19" s="8">
        <v>99.999155048999995</v>
      </c>
      <c r="H19" s="9" t="str">
        <f>IF($B19="N/A","N/A",IF(G19&gt;100,"No",IF(G19&lt;98,"No","Yes")))</f>
        <v>Yes</v>
      </c>
      <c r="I19" s="10">
        <v>0</v>
      </c>
      <c r="J19" s="10">
        <v>0</v>
      </c>
      <c r="K19" s="9" t="str">
        <f t="shared" si="0"/>
        <v>Yes</v>
      </c>
    </row>
    <row r="20" spans="1:11" x14ac:dyDescent="0.2">
      <c r="A20" s="102" t="s">
        <v>31</v>
      </c>
      <c r="B20" s="59" t="s">
        <v>218</v>
      </c>
      <c r="C20" s="8">
        <v>99.580432916999996</v>
      </c>
      <c r="D20" s="9" t="str">
        <f>IF($B20="N/A","N/A",IF(C20&gt;100,"No",IF(C20&lt;95,"No","Yes")))</f>
        <v>Yes</v>
      </c>
      <c r="E20" s="8">
        <v>99.650781303000002</v>
      </c>
      <c r="F20" s="9" t="str">
        <f>IF($B20="N/A","N/A",IF(E20&gt;100,"No",IF(E20&lt;95,"No","Yes")))</f>
        <v>Yes</v>
      </c>
      <c r="G20" s="8">
        <v>99.602027883000005</v>
      </c>
      <c r="H20" s="9" t="str">
        <f>IF($B20="N/A","N/A",IF(G20&gt;100,"No",IF(G20&lt;95,"No","Yes")))</f>
        <v>Yes</v>
      </c>
      <c r="I20" s="10">
        <v>7.0599999999999996E-2</v>
      </c>
      <c r="J20" s="10">
        <v>-4.9000000000000002E-2</v>
      </c>
      <c r="K20" s="9" t="str">
        <f t="shared" si="0"/>
        <v>Yes</v>
      </c>
    </row>
    <row r="21" spans="1:11" x14ac:dyDescent="0.2">
      <c r="A21" s="102" t="s">
        <v>317</v>
      </c>
      <c r="B21" s="34" t="s">
        <v>218</v>
      </c>
      <c r="C21" s="8">
        <v>99.065509679000002</v>
      </c>
      <c r="D21" s="9" t="str">
        <f>IF($B21="N/A","N/A",IF(C21&gt;100,"No",IF(C21&lt;95,"No","Yes")))</f>
        <v>Yes</v>
      </c>
      <c r="E21" s="8">
        <v>98.766319421000006</v>
      </c>
      <c r="F21" s="9" t="str">
        <f>IF($B21="N/A","N/A",IF(E21&gt;100,"No",IF(E21&lt;95,"No","Yes")))</f>
        <v>Yes</v>
      </c>
      <c r="G21" s="8">
        <v>98.785804815999995</v>
      </c>
      <c r="H21" s="9" t="str">
        <f>IF($B21="N/A","N/A",IF(G21&gt;100,"No",IF(G21&lt;95,"No","Yes")))</f>
        <v>Yes</v>
      </c>
      <c r="I21" s="10">
        <v>-0.30199999999999999</v>
      </c>
      <c r="J21" s="10">
        <v>1.9699999999999999E-2</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4.7003042728000004</v>
      </c>
      <c r="D24" s="9" t="str">
        <f>IF($B24="N/A","N/A",IF(C24&gt;=2,"Yes","No"))</f>
        <v>Yes</v>
      </c>
      <c r="E24" s="8">
        <v>4.8949553541000004</v>
      </c>
      <c r="F24" s="9" t="str">
        <f>IF($B24="N/A","N/A",IF(E24&gt;=2,"Yes","No"))</f>
        <v>Yes</v>
      </c>
      <c r="G24" s="8">
        <v>5.1035741444999996</v>
      </c>
      <c r="H24" s="9" t="str">
        <f>IF($B24="N/A","N/A",IF(G24&gt;=2,"Yes","No"))</f>
        <v>Yes</v>
      </c>
      <c r="I24" s="10">
        <v>4.141</v>
      </c>
      <c r="J24" s="10">
        <v>4.2619999999999996</v>
      </c>
      <c r="K24" s="9" t="str">
        <f t="shared" si="0"/>
        <v>Yes</v>
      </c>
    </row>
    <row r="25" spans="1:11" x14ac:dyDescent="0.2">
      <c r="A25" s="102" t="s">
        <v>826</v>
      </c>
      <c r="B25" s="34" t="s">
        <v>230</v>
      </c>
      <c r="C25" s="8">
        <v>5.7647130213000004</v>
      </c>
      <c r="D25" s="9" t="str">
        <f>IF($B25="N/A","N/A",IF(C25&gt;30,"No",IF(C25&lt;5,"No","Yes")))</f>
        <v>Yes</v>
      </c>
      <c r="E25" s="8">
        <v>5.3236826084000004</v>
      </c>
      <c r="F25" s="9" t="str">
        <f>IF($B25="N/A","N/A",IF(E25&gt;30,"No",IF(E25&lt;5,"No","Yes")))</f>
        <v>Yes</v>
      </c>
      <c r="G25" s="8">
        <v>5.0392902407999998</v>
      </c>
      <c r="H25" s="9" t="str">
        <f>IF($B25="N/A","N/A",IF(G25&gt;30,"No",IF(G25&lt;5,"No","Yes")))</f>
        <v>Yes</v>
      </c>
      <c r="I25" s="10">
        <v>-7.65</v>
      </c>
      <c r="J25" s="10">
        <v>-5.34</v>
      </c>
      <c r="K25" s="9" t="str">
        <f t="shared" si="0"/>
        <v>Yes</v>
      </c>
    </row>
    <row r="26" spans="1:11" x14ac:dyDescent="0.2">
      <c r="A26" s="102" t="s">
        <v>827</v>
      </c>
      <c r="B26" s="34" t="s">
        <v>231</v>
      </c>
      <c r="C26" s="8">
        <v>15.791846182</v>
      </c>
      <c r="D26" s="9" t="str">
        <f>IF($B26="N/A","N/A",IF(C26&gt;75,"No",IF(C26&lt;15,"No","Yes")))</f>
        <v>Yes</v>
      </c>
      <c r="E26" s="8">
        <v>15.664107421000001</v>
      </c>
      <c r="F26" s="9" t="str">
        <f>IF($B26="N/A","N/A",IF(E26&gt;75,"No",IF(E26&lt;15,"No","Yes")))</f>
        <v>Yes</v>
      </c>
      <c r="G26" s="8">
        <v>16.213772708</v>
      </c>
      <c r="H26" s="9" t="str">
        <f>IF($B26="N/A","N/A",IF(G26&gt;75,"No",IF(G26&lt;15,"No","Yes")))</f>
        <v>Yes</v>
      </c>
      <c r="I26" s="10">
        <v>-0.80900000000000005</v>
      </c>
      <c r="J26" s="10">
        <v>3.5089999999999999</v>
      </c>
      <c r="K26" s="9" t="str">
        <f t="shared" si="0"/>
        <v>Yes</v>
      </c>
    </row>
    <row r="27" spans="1:11" x14ac:dyDescent="0.2">
      <c r="A27" s="102" t="s">
        <v>828</v>
      </c>
      <c r="B27" s="34" t="s">
        <v>232</v>
      </c>
      <c r="C27" s="8">
        <v>78.439106425999995</v>
      </c>
      <c r="D27" s="9" t="str">
        <f>IF($B27="N/A","N/A",IF(C27&gt;70,"No",IF(C27&lt;25,"No","Yes")))</f>
        <v>No</v>
      </c>
      <c r="E27" s="8">
        <v>79.012209971000004</v>
      </c>
      <c r="F27" s="9" t="str">
        <f>IF($B27="N/A","N/A",IF(E27&gt;70,"No",IF(E27&lt;25,"No","Yes")))</f>
        <v>No</v>
      </c>
      <c r="G27" s="8">
        <v>78.746092099999998</v>
      </c>
      <c r="H27" s="9" t="str">
        <f>IF($B27="N/A","N/A",IF(G27&gt;70,"No",IF(G27&lt;25,"No","Yes")))</f>
        <v>No</v>
      </c>
      <c r="I27" s="10">
        <v>0.73060000000000003</v>
      </c>
      <c r="J27" s="10">
        <v>-0.33700000000000002</v>
      </c>
      <c r="K27" s="9" t="str">
        <f t="shared" si="0"/>
        <v>Yes</v>
      </c>
    </row>
    <row r="28" spans="1:11" x14ac:dyDescent="0.2">
      <c r="A28" s="102" t="s">
        <v>322</v>
      </c>
      <c r="B28" s="34" t="s">
        <v>233</v>
      </c>
      <c r="C28" s="8">
        <v>57.357594251000002</v>
      </c>
      <c r="D28" s="9" t="str">
        <f>IF($B28="N/A","N/A",IF(C28&gt;70,"No",IF(C28&lt;35,"No","Yes")))</f>
        <v>Yes</v>
      </c>
      <c r="E28" s="8">
        <v>59.674964486</v>
      </c>
      <c r="F28" s="9" t="str">
        <f>IF($B28="N/A","N/A",IF(E28&gt;70,"No",IF(E28&lt;35,"No","Yes")))</f>
        <v>Yes</v>
      </c>
      <c r="G28" s="8">
        <v>60.301647654999996</v>
      </c>
      <c r="H28" s="9" t="str">
        <f>IF($B28="N/A","N/A",IF(G28&gt;70,"No",IF(G28&lt;35,"No","Yes")))</f>
        <v>Yes</v>
      </c>
      <c r="I28" s="10">
        <v>4.04</v>
      </c>
      <c r="J28" s="10">
        <v>1.05</v>
      </c>
      <c r="K28" s="9" t="str">
        <f t="shared" si="0"/>
        <v>Yes</v>
      </c>
    </row>
    <row r="29" spans="1:11" x14ac:dyDescent="0.2">
      <c r="A29" s="102" t="s">
        <v>829</v>
      </c>
      <c r="B29" s="34" t="s">
        <v>224</v>
      </c>
      <c r="C29" s="8">
        <v>1.8227337303</v>
      </c>
      <c r="D29" s="9" t="str">
        <f>IF($B29="N/A","N/A",IF(C29&gt;1,"Yes","No"))</f>
        <v>Yes</v>
      </c>
      <c r="E29" s="8">
        <v>1.8436534701</v>
      </c>
      <c r="F29" s="9" t="str">
        <f>IF($B29="N/A","N/A",IF(E29&gt;1,"Yes","No"))</f>
        <v>Yes</v>
      </c>
      <c r="G29" s="8">
        <v>1.9158434571</v>
      </c>
      <c r="H29" s="9" t="str">
        <f>IF($B29="N/A","N/A",IF(G29&gt;1,"Yes","No"))</f>
        <v>Yes</v>
      </c>
      <c r="I29" s="10">
        <v>1.1479999999999999</v>
      </c>
      <c r="J29" s="10">
        <v>3.9159999999999999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97.810053502000002</v>
      </c>
      <c r="D31" s="9" t="str">
        <f>IF($B31="N/A","N/A",IF(C31&gt;15,"No",IF(C31&lt;-15,"No","Yes")))</f>
        <v>N/A</v>
      </c>
      <c r="E31" s="8">
        <v>99.985830476000004</v>
      </c>
      <c r="F31" s="9" t="str">
        <f>IF($B31="N/A","N/A",IF(E31&gt;15,"No",IF(E31&lt;-15,"No","Yes")))</f>
        <v>N/A</v>
      </c>
      <c r="G31" s="8">
        <v>99.987389128999993</v>
      </c>
      <c r="H31" s="9" t="str">
        <f>IF($B31="N/A","N/A",IF(G31&gt;15,"No",IF(G31&lt;-15,"No","Yes")))</f>
        <v>N/A</v>
      </c>
      <c r="I31" s="10">
        <v>2.2240000000000002</v>
      </c>
      <c r="J31" s="10">
        <v>1.6000000000000001E-3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26.432726232</v>
      </c>
      <c r="D35" s="9" t="str">
        <f>IF($B35="N/A","N/A",IF(C35&gt;15,"No",IF(C35&lt;-15,"No","Yes")))</f>
        <v>N/A</v>
      </c>
      <c r="E35" s="8">
        <v>26.383345734999999</v>
      </c>
      <c r="F35" s="9" t="str">
        <f>IF($B35="N/A","N/A",IF(E35&gt;15,"No",IF(E35&lt;-15,"No","Yes")))</f>
        <v>N/A</v>
      </c>
      <c r="G35" s="8">
        <v>25.324038867999999</v>
      </c>
      <c r="H35" s="9" t="str">
        <f>IF($B35="N/A","N/A",IF(G35&gt;15,"No",IF(G35&lt;-15,"No","Yes")))</f>
        <v>N/A</v>
      </c>
      <c r="I35" s="10">
        <v>-0.187</v>
      </c>
      <c r="J35" s="10">
        <v>-4.0199999999999996</v>
      </c>
      <c r="K35" s="9" t="str">
        <f t="shared" si="0"/>
        <v>Yes</v>
      </c>
    </row>
    <row r="36" spans="1:11" ht="25.5" x14ac:dyDescent="0.2">
      <c r="A36" s="102" t="s">
        <v>368</v>
      </c>
      <c r="B36" s="34" t="s">
        <v>217</v>
      </c>
      <c r="C36" s="8">
        <v>27.706164342000001</v>
      </c>
      <c r="D36" s="9" t="str">
        <f>IF($B36="N/A","N/A",IF(C36&gt;15,"No",IF(C36&lt;-15,"No","Yes")))</f>
        <v>N/A</v>
      </c>
      <c r="E36" s="8">
        <v>27.911283230999999</v>
      </c>
      <c r="F36" s="9" t="str">
        <f>IF($B36="N/A","N/A",IF(E36&gt;15,"No",IF(E36&lt;-15,"No","Yes")))</f>
        <v>N/A</v>
      </c>
      <c r="G36" s="8">
        <v>27.046049851999999</v>
      </c>
      <c r="H36" s="9" t="str">
        <f>IF($B36="N/A","N/A",IF(G36&gt;15,"No",IF(G36&lt;-15,"No","Yes")))</f>
        <v>N/A</v>
      </c>
      <c r="I36" s="10">
        <v>0.74029999999999996</v>
      </c>
      <c r="J36" s="10">
        <v>-3.1</v>
      </c>
      <c r="K36" s="9" t="str">
        <f t="shared" si="0"/>
        <v>Yes</v>
      </c>
    </row>
    <row r="37" spans="1:11" x14ac:dyDescent="0.2">
      <c r="A37" s="102" t="s">
        <v>373</v>
      </c>
      <c r="B37" s="34" t="s">
        <v>235</v>
      </c>
      <c r="C37" s="8">
        <v>89.554166631000001</v>
      </c>
      <c r="D37" s="9" t="str">
        <f>IF($B37="N/A","N/A",IF(C37&gt;90,"No",IF(C37&lt;75,"No","Yes")))</f>
        <v>Yes</v>
      </c>
      <c r="E37" s="8">
        <v>89.365318271000007</v>
      </c>
      <c r="F37" s="9" t="str">
        <f>IF($B37="N/A","N/A",IF(E37&gt;90,"No",IF(E37&lt;75,"No","Yes")))</f>
        <v>Yes</v>
      </c>
      <c r="G37" s="8">
        <v>88.415716095999997</v>
      </c>
      <c r="H37" s="9" t="str">
        <f>IF($B37="N/A","N/A",IF(G37&gt;90,"No",IF(G37&lt;75,"No","Yes")))</f>
        <v>Yes</v>
      </c>
      <c r="I37" s="10">
        <v>-0.21099999999999999</v>
      </c>
      <c r="J37" s="10">
        <v>-1.06</v>
      </c>
      <c r="K37" s="9" t="str">
        <f>IF(J37="Div by 0", "N/A", IF(J37="N/A","N/A", IF(J37&gt;30, "No", IF(J37&lt;-30, "No", "Yes"))))</f>
        <v>Yes</v>
      </c>
    </row>
    <row r="38" spans="1:11" x14ac:dyDescent="0.2">
      <c r="A38" s="102" t="s">
        <v>374</v>
      </c>
      <c r="B38" s="34" t="s">
        <v>236</v>
      </c>
      <c r="C38" s="8">
        <v>7.3398233310999998</v>
      </c>
      <c r="D38" s="9" t="str">
        <f>IF($B38="N/A","N/A",IF(C38&gt;10,"No",IF(C38&lt;1,"No","Yes")))</f>
        <v>Yes</v>
      </c>
      <c r="E38" s="8">
        <v>7.1932287087000004</v>
      </c>
      <c r="F38" s="9" t="str">
        <f>IF($B38="N/A","N/A",IF(E38&gt;10,"No",IF(E38&lt;1,"No","Yes")))</f>
        <v>Yes</v>
      </c>
      <c r="G38" s="8">
        <v>7.7211660330000003</v>
      </c>
      <c r="H38" s="9" t="str">
        <f>IF($B38="N/A","N/A",IF(G38&gt;10,"No",IF(G38&lt;1,"No","Yes")))</f>
        <v>Yes</v>
      </c>
      <c r="I38" s="10">
        <v>-2</v>
      </c>
      <c r="J38" s="10">
        <v>7.3390000000000004</v>
      </c>
      <c r="K38" s="9" t="str">
        <f>IF(J38="Div by 0", "N/A", IF(J38="N/A","N/A", IF(J38&gt;30, "No", IF(J38&lt;-30, "No", "Yes"))))</f>
        <v>Yes</v>
      </c>
    </row>
    <row r="39" spans="1:11" x14ac:dyDescent="0.2">
      <c r="A39" s="102" t="s">
        <v>375</v>
      </c>
      <c r="B39" s="34" t="s">
        <v>237</v>
      </c>
      <c r="C39" s="8">
        <v>0.39876210369999998</v>
      </c>
      <c r="D39" s="9" t="str">
        <f>IF($B39="N/A","N/A",IF(C39&gt;2,"No",IF(C39&lt;=0,"No","Yes")))</f>
        <v>Yes</v>
      </c>
      <c r="E39" s="8">
        <v>0.39403368729999999</v>
      </c>
      <c r="F39" s="9" t="str">
        <f>IF($B39="N/A","N/A",IF(E39&gt;2,"No",IF(E39&lt;=0,"No","Yes")))</f>
        <v>Yes</v>
      </c>
      <c r="G39" s="8">
        <v>0.47824250109999999</v>
      </c>
      <c r="H39" s="9" t="str">
        <f>IF($B39="N/A","N/A",IF(G39&gt;2,"No",IF(G39&lt;=0,"No","Yes")))</f>
        <v>Yes</v>
      </c>
      <c r="I39" s="10">
        <v>-1.19</v>
      </c>
      <c r="J39" s="10">
        <v>21.37</v>
      </c>
      <c r="K39" s="9" t="str">
        <f>IF(J39="Div by 0", "N/A", IF(J39="N/A","N/A", IF(J39&gt;30, "No", IF(J39&lt;-30, "No", "Yes"))))</f>
        <v>Yes</v>
      </c>
    </row>
    <row r="40" spans="1:11" x14ac:dyDescent="0.2">
      <c r="A40" s="102" t="s">
        <v>376</v>
      </c>
      <c r="B40" s="34" t="s">
        <v>238</v>
      </c>
      <c r="C40" s="8">
        <v>0.9266884541</v>
      </c>
      <c r="D40" s="9" t="str">
        <f>IF($B40="N/A","N/A",IF(C40&gt;3,"No",IF(C40&lt;=0,"No","Yes")))</f>
        <v>Yes</v>
      </c>
      <c r="E40" s="8">
        <v>0.8937631063</v>
      </c>
      <c r="F40" s="9" t="str">
        <f>IF($B40="N/A","N/A",IF(E40&gt;3,"No",IF(E40&lt;=0,"No","Yes")))</f>
        <v>Yes</v>
      </c>
      <c r="G40" s="8">
        <v>0.93958597379999997</v>
      </c>
      <c r="H40" s="9" t="str">
        <f>IF($B40="N/A","N/A",IF(G40&gt;3,"No",IF(G40&lt;=0,"No","Yes")))</f>
        <v>Yes</v>
      </c>
      <c r="I40" s="10">
        <v>-3.55</v>
      </c>
      <c r="J40" s="10">
        <v>5.1269999999999998</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31086</v>
      </c>
      <c r="D6" s="9" t="str">
        <f>IF($B6="N/A","N/A",IF(C6&gt;15,"No",IF(C6&lt;-15,"No","Yes")))</f>
        <v>N/A</v>
      </c>
      <c r="E6" s="35">
        <v>31134</v>
      </c>
      <c r="F6" s="9" t="str">
        <f>IF($B6="N/A","N/A",IF(E6&gt;15,"No",IF(E6&lt;-15,"No","Yes")))</f>
        <v>N/A</v>
      </c>
      <c r="G6" s="35">
        <v>31302</v>
      </c>
      <c r="H6" s="9" t="str">
        <f>IF($B6="N/A","N/A",IF(G6&gt;15,"No",IF(G6&lt;-15,"No","Yes")))</f>
        <v>N/A</v>
      </c>
      <c r="I6" s="10">
        <v>0.15440000000000001</v>
      </c>
      <c r="J6" s="10">
        <v>0.53959999999999997</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1187.6195072</v>
      </c>
      <c r="D9" s="9" t="str">
        <f>IF($B9="N/A","N/A",IF(C9&gt;15,"No",IF(C9&lt;-15,"No","Yes")))</f>
        <v>N/A</v>
      </c>
      <c r="E9" s="88">
        <v>1272.9603006</v>
      </c>
      <c r="F9" s="9" t="str">
        <f>IF($B9="N/A","N/A",IF(E9&gt;15,"No",IF(E9&lt;-15,"No","Yes")))</f>
        <v>N/A</v>
      </c>
      <c r="G9" s="88">
        <v>938.96878793999997</v>
      </c>
      <c r="H9" s="9" t="str">
        <f>IF($B9="N/A","N/A",IF(G9&gt;15,"No",IF(G9&lt;-15,"No","Yes")))</f>
        <v>N/A</v>
      </c>
      <c r="I9" s="10">
        <v>7.1859999999999999</v>
      </c>
      <c r="J9" s="10">
        <v>-26.2</v>
      </c>
      <c r="K9" s="9" t="str">
        <f t="shared" si="0"/>
        <v>Yes</v>
      </c>
    </row>
    <row r="10" spans="1:11" x14ac:dyDescent="0.2">
      <c r="A10" s="102" t="s">
        <v>313</v>
      </c>
      <c r="B10" s="34" t="s">
        <v>217</v>
      </c>
      <c r="C10" s="8">
        <v>0.7237984945</v>
      </c>
      <c r="D10" s="9" t="str">
        <f>IF($B10="N/A","N/A",IF(C10&gt;15,"No",IF(C10&lt;-15,"No","Yes")))</f>
        <v>N/A</v>
      </c>
      <c r="E10" s="8">
        <v>0.85115950409999996</v>
      </c>
      <c r="F10" s="9" t="str">
        <f>IF($B10="N/A","N/A",IF(E10&gt;15,"No",IF(E10&lt;-15,"No","Yes")))</f>
        <v>N/A</v>
      </c>
      <c r="G10" s="8">
        <v>0.73477733050000005</v>
      </c>
      <c r="H10" s="9" t="str">
        <f>IF($B10="N/A","N/A",IF(G10&gt;15,"No",IF(G10&lt;-15,"No","Yes")))</f>
        <v>N/A</v>
      </c>
      <c r="I10" s="10">
        <v>17.600000000000001</v>
      </c>
      <c r="J10" s="10">
        <v>-13.7</v>
      </c>
      <c r="K10" s="9" t="str">
        <f t="shared" si="0"/>
        <v>Yes</v>
      </c>
    </row>
    <row r="11" spans="1:11" x14ac:dyDescent="0.2">
      <c r="A11" s="102" t="s">
        <v>820</v>
      </c>
      <c r="B11" s="34" t="s">
        <v>217</v>
      </c>
      <c r="C11" s="88">
        <v>2309.3555556000001</v>
      </c>
      <c r="D11" s="9" t="str">
        <f>IF($B11="N/A","N/A",IF(C11&gt;15,"No",IF(C11&lt;-15,"No","Yes")))</f>
        <v>N/A</v>
      </c>
      <c r="E11" s="88">
        <v>2136.0716981</v>
      </c>
      <c r="F11" s="9" t="str">
        <f>IF($B11="N/A","N/A",IF(E11&gt;15,"No",IF(E11&lt;-15,"No","Yes")))</f>
        <v>N/A</v>
      </c>
      <c r="G11" s="88">
        <v>2957.1173912999998</v>
      </c>
      <c r="H11" s="9" t="str">
        <f>IF($B11="N/A","N/A",IF(G11&gt;15,"No",IF(G11&lt;-15,"No","Yes")))</f>
        <v>N/A</v>
      </c>
      <c r="I11" s="10">
        <v>-7.5</v>
      </c>
      <c r="J11" s="10">
        <v>38.44</v>
      </c>
      <c r="K11" s="9" t="str">
        <f t="shared" si="0"/>
        <v>No</v>
      </c>
    </row>
    <row r="12" spans="1:11" x14ac:dyDescent="0.2">
      <c r="A12" s="102" t="s">
        <v>314</v>
      </c>
      <c r="B12" s="34" t="s">
        <v>218</v>
      </c>
      <c r="C12" s="8">
        <v>98.822621115999993</v>
      </c>
      <c r="D12" s="9" t="str">
        <f>IF($B12="N/A","N/A",IF(C12&gt;100,"No",IF(C12&lt;95,"No","Yes")))</f>
        <v>Yes</v>
      </c>
      <c r="E12" s="8">
        <v>98.715230937000001</v>
      </c>
      <c r="F12" s="9" t="str">
        <f>IF($B12="N/A","N/A",IF(E12&gt;100,"No",IF(E12&lt;95,"No","Yes")))</f>
        <v>Yes</v>
      </c>
      <c r="G12" s="8">
        <v>97.492173023999996</v>
      </c>
      <c r="H12" s="9" t="str">
        <f>IF($B12="N/A","N/A",IF(G12&gt;100,"No",IF(G12&lt;95,"No","Yes")))</f>
        <v>Yes</v>
      </c>
      <c r="I12" s="10">
        <v>-0.109</v>
      </c>
      <c r="J12" s="10">
        <v>-1.24</v>
      </c>
      <c r="K12" s="9" t="str">
        <f t="shared" si="0"/>
        <v>Yes</v>
      </c>
    </row>
    <row r="13" spans="1:11" x14ac:dyDescent="0.2">
      <c r="A13" s="102" t="s">
        <v>821</v>
      </c>
      <c r="B13" s="34" t="s">
        <v>224</v>
      </c>
      <c r="C13" s="8">
        <v>1.1759765625</v>
      </c>
      <c r="D13" s="9" t="str">
        <f>IF($B13="N/A","N/A",IF(C13&gt;1,"Yes","No"))</f>
        <v>Yes</v>
      </c>
      <c r="E13" s="8">
        <v>1.1879677230000001</v>
      </c>
      <c r="F13" s="9" t="str">
        <f>IF($B13="N/A","N/A",IF(E13&gt;1,"Yes","No"))</f>
        <v>Yes</v>
      </c>
      <c r="G13" s="8">
        <v>1.1894681653000001</v>
      </c>
      <c r="H13" s="9" t="str">
        <f>IF($B13="N/A","N/A",IF(G13&gt;1,"Yes","No"))</f>
        <v>Yes</v>
      </c>
      <c r="I13" s="10">
        <v>1.02</v>
      </c>
      <c r="J13" s="10">
        <v>0.1263</v>
      </c>
      <c r="K13" s="9" t="str">
        <f t="shared" si="0"/>
        <v>Yes</v>
      </c>
    </row>
    <row r="14" spans="1:11" x14ac:dyDescent="0.2">
      <c r="A14" s="102" t="s">
        <v>315</v>
      </c>
      <c r="B14" s="34" t="s">
        <v>218</v>
      </c>
      <c r="C14" s="8">
        <v>98.967380814999999</v>
      </c>
      <c r="D14" s="9" t="str">
        <f>IF($B14="N/A","N/A",IF(C14&gt;100,"No",IF(C14&lt;95,"No","Yes")))</f>
        <v>Yes</v>
      </c>
      <c r="E14" s="8">
        <v>99.029999357999998</v>
      </c>
      <c r="F14" s="9" t="str">
        <f>IF($B14="N/A","N/A",IF(E14&gt;100,"No",IF(E14&lt;95,"No","Yes")))</f>
        <v>Yes</v>
      </c>
      <c r="G14" s="8">
        <v>98.72851575</v>
      </c>
      <c r="H14" s="9" t="str">
        <f>IF($B14="N/A","N/A",IF(G14&gt;100,"No",IF(G14&lt;95,"No","Yes")))</f>
        <v>Yes</v>
      </c>
      <c r="I14" s="10">
        <v>6.3299999999999995E-2</v>
      </c>
      <c r="J14" s="10">
        <v>-0.30399999999999999</v>
      </c>
      <c r="K14" s="9" t="str">
        <f t="shared" si="0"/>
        <v>Yes</v>
      </c>
    </row>
    <row r="15" spans="1:11" x14ac:dyDescent="0.2">
      <c r="A15" s="102" t="s">
        <v>822</v>
      </c>
      <c r="B15" s="34" t="s">
        <v>225</v>
      </c>
      <c r="C15" s="8">
        <v>12.694815537</v>
      </c>
      <c r="D15" s="9" t="str">
        <f>IF($B15="N/A","N/A",IF(C15&gt;3,"Yes","No"))</f>
        <v>Yes</v>
      </c>
      <c r="E15" s="8">
        <v>12.895854956000001</v>
      </c>
      <c r="F15" s="9" t="str">
        <f>IF($B15="N/A","N/A",IF(E15&gt;3,"Yes","No"))</f>
        <v>Yes</v>
      </c>
      <c r="G15" s="8">
        <v>12.808018379</v>
      </c>
      <c r="H15" s="9" t="str">
        <f>IF($B15="N/A","N/A",IF(G15&gt;3,"Yes","No"))</f>
        <v>Yes</v>
      </c>
      <c r="I15" s="10">
        <v>1.5840000000000001</v>
      </c>
      <c r="J15" s="10">
        <v>-0.68100000000000005</v>
      </c>
      <c r="K15" s="9" t="str">
        <f t="shared" si="0"/>
        <v>Yes</v>
      </c>
    </row>
    <row r="16" spans="1:11" x14ac:dyDescent="0.2">
      <c r="A16" s="102" t="s">
        <v>823</v>
      </c>
      <c r="B16" s="34" t="s">
        <v>226</v>
      </c>
      <c r="C16" s="8">
        <v>5.8287653606000003</v>
      </c>
      <c r="D16" s="9" t="str">
        <f>IF($B16="N/A","N/A",IF(C16&gt;=8,"No",IF(C16&lt;2,"No","Yes")))</f>
        <v>Yes</v>
      </c>
      <c r="E16" s="8">
        <v>5.8074402466999997</v>
      </c>
      <c r="F16" s="9" t="str">
        <f>IF($B16="N/A","N/A",IF(E16&gt;=8,"No",IF(E16&lt;2,"No","Yes")))</f>
        <v>Yes</v>
      </c>
      <c r="G16" s="8">
        <v>5.6169770934000001</v>
      </c>
      <c r="H16" s="9" t="str">
        <f>IF($B16="N/A","N/A",IF(G16&gt;=8,"No",IF(G16&lt;2,"No","Yes")))</f>
        <v>Yes</v>
      </c>
      <c r="I16" s="10">
        <v>-0.36599999999999999</v>
      </c>
      <c r="J16" s="10">
        <v>-3.28</v>
      </c>
      <c r="K16" s="9" t="str">
        <f t="shared" si="0"/>
        <v>Yes</v>
      </c>
    </row>
    <row r="17" spans="1:11" x14ac:dyDescent="0.2">
      <c r="A17" s="102" t="s">
        <v>316</v>
      </c>
      <c r="B17" s="34" t="s">
        <v>227</v>
      </c>
      <c r="C17" s="8">
        <v>99.961397414000004</v>
      </c>
      <c r="D17" s="9" t="str">
        <f>IF(OR($B17="N/A",$C17="N/A"),"N/A",IF(C17&gt;100,"No",IF(C17&lt;98,"No","Yes")))</f>
        <v>Yes</v>
      </c>
      <c r="E17" s="8">
        <v>99.974304618999994</v>
      </c>
      <c r="F17" s="9" t="str">
        <f>IF(OR($B17="N/A",$E17="N/A"),"N/A",IF(E17&gt;100,"No",IF(E17&lt;98,"No","Yes")))</f>
        <v>Yes</v>
      </c>
      <c r="G17" s="8">
        <v>99.955274423000006</v>
      </c>
      <c r="H17" s="9" t="str">
        <f>IF($B17="N/A","N/A",IF(G17&gt;100,"No",IF(G17&lt;98,"No","Yes")))</f>
        <v>Yes</v>
      </c>
      <c r="I17" s="10">
        <v>1.29E-2</v>
      </c>
      <c r="J17" s="10">
        <v>-1.9E-2</v>
      </c>
      <c r="K17" s="9" t="str">
        <f t="shared" si="0"/>
        <v>Yes</v>
      </c>
    </row>
    <row r="18" spans="1:11" x14ac:dyDescent="0.2">
      <c r="A18" s="102" t="s">
        <v>31</v>
      </c>
      <c r="B18" s="34" t="s">
        <v>218</v>
      </c>
      <c r="C18" s="8">
        <v>99.716914367000001</v>
      </c>
      <c r="D18" s="9" t="str">
        <f>IF($B18="N/A","N/A",IF(C18&gt;100,"No",IF(C18&lt;95,"No","Yes")))</f>
        <v>Yes</v>
      </c>
      <c r="E18" s="8">
        <v>99.749470032999994</v>
      </c>
      <c r="F18" s="9" t="str">
        <f>IF($B18="N/A","N/A",IF(E18&gt;100,"No",IF(E18&lt;95,"No","Yes")))</f>
        <v>Yes</v>
      </c>
      <c r="G18" s="8">
        <v>99.680531595000005</v>
      </c>
      <c r="H18" s="9" t="str">
        <f>IF($B18="N/A","N/A",IF(G18&gt;100,"No",IF(G18&lt;95,"No","Yes")))</f>
        <v>Yes</v>
      </c>
      <c r="I18" s="10">
        <v>3.2599999999999997E-2</v>
      </c>
      <c r="J18" s="10">
        <v>-6.9000000000000006E-2</v>
      </c>
      <c r="K18" s="9" t="str">
        <f t="shared" si="0"/>
        <v>Yes</v>
      </c>
    </row>
    <row r="19" spans="1:11" x14ac:dyDescent="0.2">
      <c r="A19" s="102" t="s">
        <v>317</v>
      </c>
      <c r="B19" s="34" t="s">
        <v>218</v>
      </c>
      <c r="C19" s="8">
        <v>99.996783117999996</v>
      </c>
      <c r="D19" s="9" t="str">
        <f>IF($B19="N/A","N/A",IF(C19&gt;100,"No",IF(C19&lt;95,"No","Yes")))</f>
        <v>Yes</v>
      </c>
      <c r="E19" s="8">
        <v>100</v>
      </c>
      <c r="F19" s="9" t="str">
        <f>IF($B19="N/A","N/A",IF(E19&gt;100,"No",IF(E19&lt;95,"No","Yes")))</f>
        <v>Yes</v>
      </c>
      <c r="G19" s="8">
        <v>100</v>
      </c>
      <c r="H19" s="9" t="str">
        <f>IF($B19="N/A","N/A",IF(G19&gt;100,"No",IF(G19&lt;95,"No","Yes")))</f>
        <v>Yes</v>
      </c>
      <c r="I19" s="10">
        <v>3.2000000000000002E-3</v>
      </c>
      <c r="J19" s="10">
        <v>0</v>
      </c>
      <c r="K19" s="9" t="str">
        <f t="shared" si="0"/>
        <v>Yes</v>
      </c>
    </row>
    <row r="20" spans="1:11" x14ac:dyDescent="0.2">
      <c r="A20" s="102" t="s">
        <v>318</v>
      </c>
      <c r="B20" s="34" t="s">
        <v>227</v>
      </c>
      <c r="C20" s="8">
        <v>99.996783117999996</v>
      </c>
      <c r="D20" s="9" t="str">
        <f>IF($B20="N/A","N/A",IF(C20&gt;100,"No",IF(C20&lt;98,"No","Yes")))</f>
        <v>Yes</v>
      </c>
      <c r="E20" s="8">
        <v>99.868311171000002</v>
      </c>
      <c r="F20" s="9" t="str">
        <f>IF($B20="N/A","N/A",IF(E20&gt;100,"No",IF(E20&lt;98,"No","Yes")))</f>
        <v>Yes</v>
      </c>
      <c r="G20" s="8">
        <v>99.945690370999998</v>
      </c>
      <c r="H20" s="9" t="str">
        <f>IF($B20="N/A","N/A",IF(G20&gt;100,"No",IF(G20&lt;98,"No","Yes")))</f>
        <v>Yes</v>
      </c>
      <c r="I20" s="10">
        <v>-0.128</v>
      </c>
      <c r="J20" s="10">
        <v>7.7499999999999999E-2</v>
      </c>
      <c r="K20" s="9" t="str">
        <f t="shared" si="0"/>
        <v>Yes</v>
      </c>
    </row>
    <row r="21" spans="1:11" x14ac:dyDescent="0.2">
      <c r="A21" s="102" t="s">
        <v>825</v>
      </c>
      <c r="B21" s="34" t="s">
        <v>229</v>
      </c>
      <c r="C21" s="8">
        <v>7.8317838185999999</v>
      </c>
      <c r="D21" s="9" t="str">
        <f>IF($B21="N/A","N/A",IF(C21&gt;=2,"Yes","No"))</f>
        <v>Yes</v>
      </c>
      <c r="E21" s="8">
        <v>7.9597337021000003</v>
      </c>
      <c r="F21" s="9" t="str">
        <f>IF($B21="N/A","N/A",IF(E21&gt;=2,"Yes","No"))</f>
        <v>Yes</v>
      </c>
      <c r="G21" s="8">
        <v>7.9641681317000002</v>
      </c>
      <c r="H21" s="9" t="str">
        <f>IF($B21="N/A","N/A",IF(G21&gt;=2,"Yes","No"))</f>
        <v>Yes</v>
      </c>
      <c r="I21" s="10">
        <v>1.6339999999999999</v>
      </c>
      <c r="J21" s="10">
        <v>5.57E-2</v>
      </c>
      <c r="K21" s="9" t="str">
        <f t="shared" si="0"/>
        <v>Yes</v>
      </c>
    </row>
    <row r="22" spans="1:11" x14ac:dyDescent="0.2">
      <c r="A22" s="102" t="s">
        <v>826</v>
      </c>
      <c r="B22" s="34" t="s">
        <v>230</v>
      </c>
      <c r="C22" s="8">
        <v>7.54383143</v>
      </c>
      <c r="D22" s="9" t="str">
        <f>IF($B22="N/A","N/A",IF(C22&gt;30,"No",IF(C22&lt;5,"No","Yes")))</f>
        <v>Yes</v>
      </c>
      <c r="E22" s="8">
        <v>6.9790628116000004</v>
      </c>
      <c r="F22" s="9" t="str">
        <f>IF($B22="N/A","N/A",IF(E22&gt;30,"No",IF(E22&lt;5,"No","Yes")))</f>
        <v>Yes</v>
      </c>
      <c r="G22" s="8">
        <v>6.4599648394000004</v>
      </c>
      <c r="H22" s="9" t="str">
        <f>IF($B22="N/A","N/A",IF(G22&gt;30,"No",IF(G22&lt;5,"No","Yes")))</f>
        <v>Yes</v>
      </c>
      <c r="I22" s="10">
        <v>-7.49</v>
      </c>
      <c r="J22" s="10">
        <v>-7.44</v>
      </c>
      <c r="K22" s="9" t="str">
        <f t="shared" si="0"/>
        <v>Yes</v>
      </c>
    </row>
    <row r="23" spans="1:11" x14ac:dyDescent="0.2">
      <c r="A23" s="102" t="s">
        <v>827</v>
      </c>
      <c r="B23" s="34" t="s">
        <v>231</v>
      </c>
      <c r="C23" s="8">
        <v>36.837703071999996</v>
      </c>
      <c r="D23" s="9" t="str">
        <f>IF($B23="N/A","N/A",IF(C23&gt;75,"No",IF(C23&lt;15,"No","Yes")))</f>
        <v>Yes</v>
      </c>
      <c r="E23" s="8">
        <v>36.509825362999997</v>
      </c>
      <c r="F23" s="9" t="str">
        <f>IF($B23="N/A","N/A",IF(E23&gt;75,"No",IF(E23&lt;15,"No","Yes")))</f>
        <v>Yes</v>
      </c>
      <c r="G23" s="8">
        <v>36.033242768000001</v>
      </c>
      <c r="H23" s="9" t="str">
        <f>IF($B23="N/A","N/A",IF(G23&gt;75,"No",IF(G23&lt;15,"No","Yes")))</f>
        <v>Yes</v>
      </c>
      <c r="I23" s="10">
        <v>-0.89</v>
      </c>
      <c r="J23" s="10">
        <v>-1.31</v>
      </c>
      <c r="K23" s="9" t="str">
        <f t="shared" si="0"/>
        <v>Yes</v>
      </c>
    </row>
    <row r="24" spans="1:11" x14ac:dyDescent="0.2">
      <c r="A24" s="102" t="s">
        <v>828</v>
      </c>
      <c r="B24" s="34" t="s">
        <v>232</v>
      </c>
      <c r="C24" s="8">
        <v>55.544474827000002</v>
      </c>
      <c r="D24" s="9" t="str">
        <f>IF($B24="N/A","N/A",IF(C24&gt;70,"No",IF(C24&lt;25,"No","Yes")))</f>
        <v>Yes</v>
      </c>
      <c r="E24" s="8">
        <v>56.501463352000002</v>
      </c>
      <c r="F24" s="9" t="str">
        <f>IF($B24="N/A","N/A",IF(E24&gt;70,"No",IF(E24&lt;25,"No","Yes")))</f>
        <v>Yes</v>
      </c>
      <c r="G24" s="8">
        <v>57.497203132000003</v>
      </c>
      <c r="H24" s="9" t="str">
        <f>IF($B24="N/A","N/A",IF(G24&gt;70,"No",IF(G24&lt;25,"No","Yes")))</f>
        <v>Yes</v>
      </c>
      <c r="I24" s="10">
        <v>1.7230000000000001</v>
      </c>
      <c r="J24" s="10">
        <v>1.762</v>
      </c>
      <c r="K24" s="9" t="str">
        <f t="shared" si="0"/>
        <v>Yes</v>
      </c>
    </row>
    <row r="25" spans="1:11" x14ac:dyDescent="0.2">
      <c r="A25" s="102" t="s">
        <v>322</v>
      </c>
      <c r="B25" s="34" t="s">
        <v>233</v>
      </c>
      <c r="C25" s="8">
        <v>44.421926268999997</v>
      </c>
      <c r="D25" s="9" t="str">
        <f>IF($B25="N/A","N/A",IF(C25&gt;70,"No",IF(C25&lt;35,"No","Yes")))</f>
        <v>Yes</v>
      </c>
      <c r="E25" s="8">
        <v>45.214235240999997</v>
      </c>
      <c r="F25" s="9" t="str">
        <f>IF($B25="N/A","N/A",IF(E25&gt;70,"No",IF(E25&lt;35,"No","Yes")))</f>
        <v>Yes</v>
      </c>
      <c r="G25" s="8">
        <v>44.920452367000003</v>
      </c>
      <c r="H25" s="9" t="str">
        <f>IF($B25="N/A","N/A",IF(G25&gt;70,"No",IF(G25&lt;35,"No","Yes")))</f>
        <v>Yes</v>
      </c>
      <c r="I25" s="10">
        <v>1.784</v>
      </c>
      <c r="J25" s="10">
        <v>-0.65</v>
      </c>
      <c r="K25" s="9" t="str">
        <f t="shared" si="0"/>
        <v>Yes</v>
      </c>
    </row>
    <row r="26" spans="1:11" x14ac:dyDescent="0.2">
      <c r="A26" s="102" t="s">
        <v>829</v>
      </c>
      <c r="B26" s="34" t="s">
        <v>224</v>
      </c>
      <c r="C26" s="8">
        <v>2.3076254616999998</v>
      </c>
      <c r="D26" s="9" t="str">
        <f>IF($B26="N/A","N/A",IF(C26&gt;1,"Yes","No"))</f>
        <v>Yes</v>
      </c>
      <c r="E26" s="8">
        <v>2.3509980819999998</v>
      </c>
      <c r="F26" s="9" t="str">
        <f>IF($B26="N/A","N/A",IF(E26&gt;1,"Yes","No"))</f>
        <v>Yes</v>
      </c>
      <c r="G26" s="8">
        <v>2.3168337956</v>
      </c>
      <c r="H26" s="9" t="str">
        <f>IF($B26="N/A","N/A",IF(G26&gt;1,"Yes","No"))</f>
        <v>Yes</v>
      </c>
      <c r="I26" s="10">
        <v>1.88</v>
      </c>
      <c r="J26" s="10">
        <v>-1.45</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99.188934752999998</v>
      </c>
      <c r="D28" s="9" t="str">
        <f>IF($B28="N/A","N/A",IF(C28&gt;15,"No",IF(C28&lt;-15,"No","Yes")))</f>
        <v>N/A</v>
      </c>
      <c r="E28" s="8">
        <v>99.829509127999998</v>
      </c>
      <c r="F28" s="9" t="str">
        <f>IF($B28="N/A","N/A",IF(E28&gt;15,"No",IF(E28&lt;-15,"No","Yes")))</f>
        <v>N/A</v>
      </c>
      <c r="G28" s="8">
        <v>99.800867647999993</v>
      </c>
      <c r="H28" s="9" t="str">
        <f>IF($B28="N/A","N/A",IF(G28&gt;15,"No",IF(G28&lt;-15,"No","Yes")))</f>
        <v>N/A</v>
      </c>
      <c r="I28" s="10">
        <v>0.64580000000000004</v>
      </c>
      <c r="J28" s="10">
        <v>-2.9000000000000001E-2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99.992699130999995</v>
      </c>
      <c r="D30" s="9" t="str">
        <f>IF($B30="N/A","N/A",IF(C30&gt;15,"No",IF(C30&lt;-15,"No","Yes")))</f>
        <v>N/A</v>
      </c>
      <c r="E30" s="8">
        <v>100</v>
      </c>
      <c r="F30" s="9" t="str">
        <f>IF($B30="N/A","N/A",IF(E30&gt;15,"No",IF(E30&lt;-15,"No","Yes")))</f>
        <v>N/A</v>
      </c>
      <c r="G30" s="8">
        <v>100</v>
      </c>
      <c r="H30" s="9" t="str">
        <f>IF($B30="N/A","N/A",IF(G30&gt;15,"No",IF(G30&lt;-15,"No","Yes")))</f>
        <v>N/A</v>
      </c>
      <c r="I30" s="10">
        <v>7.3000000000000001E-3</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581604</v>
      </c>
      <c r="D7" s="31" t="str">
        <f>IF($B7="N/A","N/A",IF(C7&gt;15,"No",IF(C7&lt;-15,"No","Yes")))</f>
        <v>N/A</v>
      </c>
      <c r="E7" s="30">
        <v>575710</v>
      </c>
      <c r="F7" s="31" t="str">
        <f>IF($B7="N/A","N/A",IF(E7&gt;15,"No",IF(E7&lt;-15,"No","Yes")))</f>
        <v>N/A</v>
      </c>
      <c r="G7" s="30">
        <v>582523</v>
      </c>
      <c r="H7" s="31" t="str">
        <f>IF($B7="N/A","N/A",IF(G7&gt;15,"No",IF(G7&lt;-15,"No","Yes")))</f>
        <v>N/A</v>
      </c>
      <c r="I7" s="32">
        <v>-1.01</v>
      </c>
      <c r="J7" s="32">
        <v>1.1830000000000001</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
      <c r="A14" s="99" t="s">
        <v>13</v>
      </c>
      <c r="B14" s="34" t="s">
        <v>217</v>
      </c>
      <c r="C14" s="35">
        <v>581604</v>
      </c>
      <c r="D14" s="9" t="str">
        <f>IF($B14="N/A","N/A",IF(C14&gt;15,"No",IF(C14&lt;-15,"No","Yes")))</f>
        <v>N/A</v>
      </c>
      <c r="E14" s="35">
        <v>575710</v>
      </c>
      <c r="F14" s="9" t="str">
        <f>IF($B14="N/A","N/A",IF(E14&gt;15,"No",IF(E14&lt;-15,"No","Yes")))</f>
        <v>N/A</v>
      </c>
      <c r="G14" s="35">
        <v>582523</v>
      </c>
      <c r="H14" s="9" t="str">
        <f>IF($B14="N/A","N/A",IF(G14&gt;15,"No",IF(G14&lt;-15,"No","Yes")))</f>
        <v>N/A</v>
      </c>
      <c r="I14" s="10">
        <v>-1.01</v>
      </c>
      <c r="J14" s="10">
        <v>1.1830000000000001</v>
      </c>
      <c r="K14" s="9" t="str">
        <f t="shared" si="0"/>
        <v>Yes</v>
      </c>
    </row>
    <row r="15" spans="1:11" x14ac:dyDescent="0.2">
      <c r="A15" s="99" t="s">
        <v>442</v>
      </c>
      <c r="B15" s="34" t="s">
        <v>219</v>
      </c>
      <c r="C15" s="8">
        <v>3.8753172262</v>
      </c>
      <c r="D15" s="9" t="str">
        <f>IF($B15="N/A","N/A",IF(C15&gt;20,"No",IF(C15&lt;5,"No","Yes")))</f>
        <v>No</v>
      </c>
      <c r="E15" s="8">
        <v>2.4781574056000002</v>
      </c>
      <c r="F15" s="9" t="str">
        <f>IF($B15="N/A","N/A",IF(E15&gt;20,"No",IF(E15&lt;5,"No","Yes")))</f>
        <v>No</v>
      </c>
      <c r="G15" s="8">
        <v>2.4199902835999998</v>
      </c>
      <c r="H15" s="9" t="str">
        <f>IF($B15="N/A","N/A",IF(G15&gt;20,"No",IF(G15&lt;5,"No","Yes")))</f>
        <v>No</v>
      </c>
      <c r="I15" s="10">
        <v>-36.1</v>
      </c>
      <c r="J15" s="10">
        <v>-2.35</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97.580009716000006</v>
      </c>
      <c r="H16" s="9" t="str">
        <f>IF($B16="N/A","N/A",IF(G16&gt;15,"No",IF(G16&lt;-15,"No","Yes")))</f>
        <v>N/A</v>
      </c>
      <c r="I16" s="10" t="s">
        <v>217</v>
      </c>
      <c r="J16" s="10" t="s">
        <v>217</v>
      </c>
      <c r="K16" s="9" t="str">
        <f t="shared" si="0"/>
        <v>N/A</v>
      </c>
    </row>
    <row r="17" spans="1:11" x14ac:dyDescent="0.2">
      <c r="A17" s="99" t="s">
        <v>444</v>
      </c>
      <c r="B17" s="34" t="s">
        <v>239</v>
      </c>
      <c r="C17" s="8">
        <v>2.2831686163999998</v>
      </c>
      <c r="D17" s="9" t="str">
        <f>IF($B17="N/A","N/A",IF(C17&gt;1,"Yes","No"))</f>
        <v>Yes</v>
      </c>
      <c r="E17" s="8">
        <v>1.2270066527000001</v>
      </c>
      <c r="F17" s="9" t="str">
        <f>IF($B17="N/A","N/A",IF(E17&gt;1,"Yes","No"))</f>
        <v>Yes</v>
      </c>
      <c r="G17" s="8">
        <v>1.9109975056999999</v>
      </c>
      <c r="H17" s="9" t="str">
        <f>IF($B17="N/A","N/A",IF(G17&gt;1,"Yes","No"))</f>
        <v>Yes</v>
      </c>
      <c r="I17" s="10">
        <v>-46.3</v>
      </c>
      <c r="J17" s="10">
        <v>55.74</v>
      </c>
      <c r="K17" s="9" t="str">
        <f t="shared" si="0"/>
        <v>No</v>
      </c>
    </row>
    <row r="18" spans="1:11" x14ac:dyDescent="0.2">
      <c r="A18" s="99" t="s">
        <v>856</v>
      </c>
      <c r="B18" s="34" t="s">
        <v>217</v>
      </c>
      <c r="C18" s="100">
        <v>972.93380525999999</v>
      </c>
      <c r="D18" s="9" t="str">
        <f>IF($B18="N/A","N/A",IF(C18&gt;15,"No",IF(C18&lt;-15,"No","Yes")))</f>
        <v>N/A</v>
      </c>
      <c r="E18" s="100">
        <v>792.92723668999997</v>
      </c>
      <c r="F18" s="9" t="str">
        <f>IF($B18="N/A","N/A",IF(E18&gt;15,"No",IF(E18&lt;-15,"No","Yes")))</f>
        <v>N/A</v>
      </c>
      <c r="G18" s="100">
        <v>850.88007545999994</v>
      </c>
      <c r="H18" s="9" t="str">
        <f>IF($B18="N/A","N/A",IF(G18&gt;15,"No",IF(G18&lt;-15,"No","Yes")))</f>
        <v>N/A</v>
      </c>
      <c r="I18" s="10">
        <v>-18.5</v>
      </c>
      <c r="J18" s="10">
        <v>7.3090000000000002</v>
      </c>
      <c r="K18" s="9" t="str">
        <f t="shared" si="0"/>
        <v>Yes</v>
      </c>
    </row>
    <row r="19" spans="1:11" x14ac:dyDescent="0.2">
      <c r="A19" s="3" t="s">
        <v>131</v>
      </c>
      <c r="B19" s="34" t="s">
        <v>217</v>
      </c>
      <c r="C19" s="35">
        <v>434</v>
      </c>
      <c r="D19" s="34" t="s">
        <v>217</v>
      </c>
      <c r="E19" s="35">
        <v>123</v>
      </c>
      <c r="F19" s="34" t="s">
        <v>217</v>
      </c>
      <c r="G19" s="35">
        <v>523</v>
      </c>
      <c r="H19" s="9" t="str">
        <f>IF($B19="N/A","N/A",IF(G19&gt;15,"No",IF(G19&lt;-15,"No","Yes")))</f>
        <v>N/A</v>
      </c>
      <c r="I19" s="10">
        <v>-71.7</v>
      </c>
      <c r="J19" s="10">
        <v>325.2</v>
      </c>
      <c r="K19" s="9" t="str">
        <f t="shared" si="0"/>
        <v>No</v>
      </c>
    </row>
    <row r="20" spans="1:11" x14ac:dyDescent="0.2">
      <c r="A20" s="3" t="s">
        <v>350</v>
      </c>
      <c r="B20" s="29" t="s">
        <v>217</v>
      </c>
      <c r="C20" s="8" t="s">
        <v>217</v>
      </c>
      <c r="D20" s="34" t="s">
        <v>217</v>
      </c>
      <c r="E20" s="8" t="s">
        <v>217</v>
      </c>
      <c r="F20" s="34" t="s">
        <v>217</v>
      </c>
      <c r="G20" s="8">
        <v>8.9781862700000006E-2</v>
      </c>
      <c r="H20" s="9" t="str">
        <f>IF($B20="N/A","N/A",IF(G20&gt;15,"No",IF(G20&lt;-15,"No","Yes")))</f>
        <v>N/A</v>
      </c>
      <c r="I20" s="10" t="s">
        <v>217</v>
      </c>
      <c r="J20" s="10" t="s">
        <v>217</v>
      </c>
      <c r="K20" s="9" t="str">
        <f t="shared" si="0"/>
        <v>N/A</v>
      </c>
    </row>
    <row r="21" spans="1:11" ht="25.5" x14ac:dyDescent="0.2">
      <c r="A21" s="3" t="s">
        <v>835</v>
      </c>
      <c r="B21" s="34" t="s">
        <v>217</v>
      </c>
      <c r="C21" s="100">
        <v>2167.9585253</v>
      </c>
      <c r="D21" s="9" t="str">
        <f>IF($B21="N/A","N/A",IF(C21&gt;60,"No",IF(C21&lt;15,"No","Yes")))</f>
        <v>N/A</v>
      </c>
      <c r="E21" s="100">
        <v>1746.6422763999999</v>
      </c>
      <c r="F21" s="9" t="str">
        <f>IF($B21="N/A","N/A",IF(E21&gt;60,"No",IF(E21&lt;15,"No","Yes")))</f>
        <v>N/A</v>
      </c>
      <c r="G21" s="100">
        <v>2184.0305926999999</v>
      </c>
      <c r="H21" s="9" t="str">
        <f>IF($B21="N/A","N/A",IF(G21&gt;60,"No",IF(G21&lt;15,"No","Yes")))</f>
        <v>N/A</v>
      </c>
      <c r="I21" s="10">
        <v>-19.399999999999999</v>
      </c>
      <c r="J21" s="10">
        <v>25.04</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559065</v>
      </c>
      <c r="D6" s="9" t="str">
        <f>IF($B6="N/A","N/A",IF(C6&gt;15,"No",IF(C6&lt;-15,"No","Yes")))</f>
        <v>N/A</v>
      </c>
      <c r="E6" s="35">
        <v>561443</v>
      </c>
      <c r="F6" s="9" t="str">
        <f>IF($B6="N/A","N/A",IF(E6&gt;15,"No",IF(E6&lt;-15,"No","Yes")))</f>
        <v>N/A</v>
      </c>
      <c r="G6" s="35">
        <v>568426</v>
      </c>
      <c r="H6" s="9" t="str">
        <f>IF($B6="N/A","N/A",IF(G6&gt;15,"No",IF(G6&lt;-15,"No","Yes")))</f>
        <v>N/A</v>
      </c>
      <c r="I6" s="10">
        <v>0.4254</v>
      </c>
      <c r="J6" s="10">
        <v>1.244</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107.92719158</v>
      </c>
      <c r="D9" s="9" t="str">
        <f>IF($B9="N/A","N/A",IF(C9&gt;100,"No",IF(C9&lt;50,"No","Yes")))</f>
        <v>No</v>
      </c>
      <c r="E9" s="36">
        <v>110.88718855</v>
      </c>
      <c r="F9" s="9" t="str">
        <f>IF($B9="N/A","N/A",IF(E9&gt;100,"No",IF(E9&lt;50,"No","Yes")))</f>
        <v>No</v>
      </c>
      <c r="G9" s="36">
        <v>109.26001642</v>
      </c>
      <c r="H9" s="9" t="str">
        <f>IF($B9="N/A","N/A",IF(G9&gt;100,"No",IF(G9&lt;50,"No","Yes")))</f>
        <v>No</v>
      </c>
      <c r="I9" s="10">
        <v>2.7429999999999999</v>
      </c>
      <c r="J9" s="10">
        <v>-1.47</v>
      </c>
      <c r="K9" s="9" t="str">
        <f t="shared" si="0"/>
        <v>Yes</v>
      </c>
    </row>
    <row r="10" spans="1:11" ht="25.5" x14ac:dyDescent="0.2">
      <c r="A10" s="81" t="s">
        <v>838</v>
      </c>
      <c r="B10" s="34" t="s">
        <v>217</v>
      </c>
      <c r="C10" s="36">
        <v>208.61327691</v>
      </c>
      <c r="D10" s="9" t="str">
        <f>IF($B10="N/A","N/A",IF(C10&gt;15,"No",IF(C10&lt;-15,"No","Yes")))</f>
        <v>N/A</v>
      </c>
      <c r="E10" s="36">
        <v>206.79594066999999</v>
      </c>
      <c r="F10" s="9" t="str">
        <f>IF($B10="N/A","N/A",IF(E10&gt;15,"No",IF(E10&lt;-15,"No","Yes")))</f>
        <v>N/A</v>
      </c>
      <c r="G10" s="36">
        <v>198.09522146</v>
      </c>
      <c r="H10" s="9" t="str">
        <f>IF($B10="N/A","N/A",IF(G10&gt;15,"No",IF(G10&lt;-15,"No","Yes")))</f>
        <v>N/A</v>
      </c>
      <c r="I10" s="10">
        <v>-0.871</v>
      </c>
      <c r="J10" s="10">
        <v>-4.21</v>
      </c>
      <c r="K10" s="9" t="str">
        <f t="shared" si="0"/>
        <v>Yes</v>
      </c>
    </row>
    <row r="11" spans="1:11" ht="25.5" x14ac:dyDescent="0.2">
      <c r="A11" s="81" t="s">
        <v>839</v>
      </c>
      <c r="B11" s="34" t="s">
        <v>217</v>
      </c>
      <c r="C11" s="36">
        <v>501.58467741999999</v>
      </c>
      <c r="D11" s="9" t="str">
        <f>IF($B11="N/A","N/A",IF(C11&gt;15,"No",IF(C11&lt;-15,"No","Yes")))</f>
        <v>N/A</v>
      </c>
      <c r="E11" s="36">
        <v>527.61630219000006</v>
      </c>
      <c r="F11" s="9" t="str">
        <f>IF($B11="N/A","N/A",IF(E11&gt;15,"No",IF(E11&lt;-15,"No","Yes")))</f>
        <v>N/A</v>
      </c>
      <c r="G11" s="36">
        <v>555.63252033000003</v>
      </c>
      <c r="H11" s="9" t="str">
        <f>IF($B11="N/A","N/A",IF(G11&gt;15,"No",IF(G11&lt;-15,"No","Yes")))</f>
        <v>N/A</v>
      </c>
      <c r="I11" s="10">
        <v>5.19</v>
      </c>
      <c r="J11" s="10">
        <v>5.31</v>
      </c>
      <c r="K11" s="9" t="str">
        <f t="shared" si="0"/>
        <v>Yes</v>
      </c>
    </row>
    <row r="12" spans="1:11" ht="25.5" x14ac:dyDescent="0.2">
      <c r="A12" s="81" t="s">
        <v>840</v>
      </c>
      <c r="B12" s="34" t="s">
        <v>217</v>
      </c>
      <c r="C12" s="36">
        <v>359.84538815000002</v>
      </c>
      <c r="D12" s="9" t="str">
        <f>IF($B12="N/A","N/A",IF(C12&gt;15,"No",IF(C12&lt;-15,"No","Yes")))</f>
        <v>N/A</v>
      </c>
      <c r="E12" s="36">
        <v>361.77734194999999</v>
      </c>
      <c r="F12" s="9" t="str">
        <f>IF($B12="N/A","N/A",IF(E12&gt;15,"No",IF(E12&lt;-15,"No","Yes")))</f>
        <v>N/A</v>
      </c>
      <c r="G12" s="36">
        <v>350.71618036000001</v>
      </c>
      <c r="H12" s="9" t="str">
        <f>IF($B12="N/A","N/A",IF(G12&gt;15,"No",IF(G12&lt;-15,"No","Yes")))</f>
        <v>N/A</v>
      </c>
      <c r="I12" s="10">
        <v>0.53690000000000004</v>
      </c>
      <c r="J12" s="10">
        <v>-3.06</v>
      </c>
      <c r="K12" s="9" t="str">
        <f t="shared" si="0"/>
        <v>Yes</v>
      </c>
    </row>
    <row r="13" spans="1:11" x14ac:dyDescent="0.2">
      <c r="A13" s="81" t="s">
        <v>655</v>
      </c>
      <c r="B13" s="34" t="s">
        <v>241</v>
      </c>
      <c r="C13" s="8">
        <v>85.283285485999997</v>
      </c>
      <c r="D13" s="9" t="str">
        <f>IF($B13="N/A","N/A",IF(C13&gt;99,"No",IF(C13&lt;75,"No","Yes")))</f>
        <v>Yes</v>
      </c>
      <c r="E13" s="8">
        <v>86.368696377000006</v>
      </c>
      <c r="F13" s="9" t="str">
        <f>IF($B13="N/A","N/A",IF(E13&gt;99,"No",IF(E13&lt;75,"No","Yes")))</f>
        <v>Yes</v>
      </c>
      <c r="G13" s="8">
        <v>86.203481191999998</v>
      </c>
      <c r="H13" s="9" t="str">
        <f>IF($B13="N/A","N/A",IF(G13&gt;99,"No",IF(G13&lt;75,"No","Yes")))</f>
        <v>Yes</v>
      </c>
      <c r="I13" s="10">
        <v>1.2729999999999999</v>
      </c>
      <c r="J13" s="10">
        <v>-0.191</v>
      </c>
      <c r="K13" s="9" t="str">
        <f t="shared" ref="K13:K24" si="1">IF(J13="Div by 0", "N/A", IF(J13="N/A","N/A", IF(J13&gt;30, "No", IF(J13&lt;-30, "No", "Yes"))))</f>
        <v>Yes</v>
      </c>
    </row>
    <row r="14" spans="1:11" x14ac:dyDescent="0.2">
      <c r="A14" s="81" t="s">
        <v>495</v>
      </c>
      <c r="B14" s="34" t="s">
        <v>217</v>
      </c>
      <c r="C14" s="9">
        <v>99.247885332999999</v>
      </c>
      <c r="D14" s="9" t="str">
        <f>IF($B14="N/A","N/A",IF(C14&gt;15,"No",IF(C14&lt;-15,"No","Yes")))</f>
        <v>N/A</v>
      </c>
      <c r="E14" s="9">
        <v>98.988474174000004</v>
      </c>
      <c r="F14" s="9" t="str">
        <f>IF($B14="N/A","N/A",IF(E14&gt;15,"No",IF(E14&lt;-15,"No","Yes")))</f>
        <v>N/A</v>
      </c>
      <c r="G14" s="9">
        <v>99.097964705999999</v>
      </c>
      <c r="H14" s="9" t="str">
        <f>IF($B14="N/A","N/A",IF(G14&gt;15,"No",IF(G14&lt;-15,"No","Yes")))</f>
        <v>N/A</v>
      </c>
      <c r="I14" s="10">
        <v>-0.26100000000000001</v>
      </c>
      <c r="J14" s="10">
        <v>0.1106</v>
      </c>
      <c r="K14" s="9" t="str">
        <f t="shared" si="1"/>
        <v>Yes</v>
      </c>
    </row>
    <row r="15" spans="1:11" x14ac:dyDescent="0.2">
      <c r="A15" s="81" t="s">
        <v>841</v>
      </c>
      <c r="B15" s="34" t="s">
        <v>217</v>
      </c>
      <c r="C15" s="35">
        <v>9.8401996605999997</v>
      </c>
      <c r="D15" s="9" t="str">
        <f>IF($B15="N/A","N/A",IF(C15&gt;15,"No",IF(C15&lt;-15,"No","Yes")))</f>
        <v>N/A</v>
      </c>
      <c r="E15" s="10">
        <v>9.5430723782999998</v>
      </c>
      <c r="F15" s="9" t="str">
        <f>IF($B15="N/A","N/A",IF(E15&gt;15,"No",IF(E15&lt;-15,"No","Yes")))</f>
        <v>N/A</v>
      </c>
      <c r="G15" s="10">
        <v>9.4250848978999997</v>
      </c>
      <c r="H15" s="9" t="str">
        <f>IF($B15="N/A","N/A",IF(G15&gt;15,"No",IF(G15&lt;-15,"No","Yes")))</f>
        <v>N/A</v>
      </c>
      <c r="I15" s="10">
        <v>-3.02</v>
      </c>
      <c r="J15" s="10">
        <v>-1.24</v>
      </c>
      <c r="K15" s="9" t="str">
        <f t="shared" si="1"/>
        <v>Yes</v>
      </c>
    </row>
    <row r="16" spans="1:11" x14ac:dyDescent="0.2">
      <c r="A16" s="78" t="s">
        <v>656</v>
      </c>
      <c r="B16" s="59" t="s">
        <v>242</v>
      </c>
      <c r="C16" s="9">
        <v>7.8466725693999999</v>
      </c>
      <c r="D16" s="9" t="str">
        <f>IF($B16="N/A","N/A",IF(C16&gt;20,"No",IF(C16&lt;=0,"No","Yes")))</f>
        <v>Yes</v>
      </c>
      <c r="E16" s="9">
        <v>7.4762709661000004</v>
      </c>
      <c r="F16" s="9" t="str">
        <f>IF($B16="N/A","N/A",IF(E16&gt;20,"No",IF(E16&lt;=0,"No","Yes")))</f>
        <v>Yes</v>
      </c>
      <c r="G16" s="9">
        <v>7.3052604913000003</v>
      </c>
      <c r="H16" s="9" t="str">
        <f>IF($B16="N/A","N/A",IF(G16&gt;20,"No",IF(G16&lt;=0,"No","Yes")))</f>
        <v>Yes</v>
      </c>
      <c r="I16" s="10">
        <v>-4.72</v>
      </c>
      <c r="J16" s="10">
        <v>-2.29</v>
      </c>
      <c r="K16" s="9" t="str">
        <f t="shared" si="1"/>
        <v>Yes</v>
      </c>
    </row>
    <row r="17" spans="1:11" x14ac:dyDescent="0.2">
      <c r="A17" s="78" t="s">
        <v>370</v>
      </c>
      <c r="B17" s="34" t="s">
        <v>217</v>
      </c>
      <c r="C17" s="9">
        <v>95.641469864000001</v>
      </c>
      <c r="D17" s="9" t="str">
        <f>IF($B17="N/A","N/A",IF(C17&gt;15,"No",IF(C17&lt;-15,"No","Yes")))</f>
        <v>N/A</v>
      </c>
      <c r="E17" s="9">
        <v>99.406789755999995</v>
      </c>
      <c r="F17" s="9" t="str">
        <f>IF($B17="N/A","N/A",IF(E17&gt;15,"No",IF(E17&lt;-15,"No","Yes")))</f>
        <v>N/A</v>
      </c>
      <c r="G17" s="9">
        <v>99.566526189000001</v>
      </c>
      <c r="H17" s="9" t="str">
        <f>IF($B17="N/A","N/A",IF(G17&gt;15,"No",IF(G17&lt;-15,"No","Yes")))</f>
        <v>N/A</v>
      </c>
      <c r="I17" s="10">
        <v>3.9369999999999998</v>
      </c>
      <c r="J17" s="10">
        <v>0.16070000000000001</v>
      </c>
      <c r="K17" s="9" t="str">
        <f t="shared" si="1"/>
        <v>Yes</v>
      </c>
    </row>
    <row r="18" spans="1:11" x14ac:dyDescent="0.2">
      <c r="A18" s="78" t="s">
        <v>842</v>
      </c>
      <c r="B18" s="34" t="s">
        <v>217</v>
      </c>
      <c r="C18" s="10">
        <v>13.546453426999999</v>
      </c>
      <c r="D18" s="9" t="str">
        <f>IF($B18="N/A","N/A",IF(C18&gt;15,"No",IF(C18&lt;-15,"No","Yes")))</f>
        <v>N/A</v>
      </c>
      <c r="E18" s="10">
        <v>13.510473085999999</v>
      </c>
      <c r="F18" s="9" t="str">
        <f>IF($B18="N/A","N/A",IF(E18&gt;15,"No",IF(E18&lt;-15,"No","Yes")))</f>
        <v>N/A</v>
      </c>
      <c r="G18" s="10">
        <v>13.641335107</v>
      </c>
      <c r="H18" s="9" t="str">
        <f>IF($B18="N/A","N/A",IF(G18&gt;15,"No",IF(G18&lt;-15,"No","Yes")))</f>
        <v>N/A</v>
      </c>
      <c r="I18" s="10">
        <v>-0.26600000000000001</v>
      </c>
      <c r="J18" s="10">
        <v>0.96860000000000002</v>
      </c>
      <c r="K18" s="9" t="str">
        <f t="shared" si="1"/>
        <v>Yes</v>
      </c>
    </row>
    <row r="19" spans="1:11" x14ac:dyDescent="0.2">
      <c r="A19" s="81" t="s">
        <v>657</v>
      </c>
      <c r="B19" s="59" t="s">
        <v>243</v>
      </c>
      <c r="C19" s="9">
        <v>4.2928819E-3</v>
      </c>
      <c r="D19" s="9" t="str">
        <f>IF($B19="N/A","N/A",IF(C19&gt;10,"No",IF(C19&lt;=0,"No","Yes")))</f>
        <v>Yes</v>
      </c>
      <c r="E19" s="9">
        <v>4.6309241999999999E-3</v>
      </c>
      <c r="F19" s="9" t="str">
        <f>IF($B19="N/A","N/A",IF(E19&gt;10,"No",IF(E19&lt;=0,"No","Yes")))</f>
        <v>Yes</v>
      </c>
      <c r="G19" s="9">
        <v>5.9814294E-3</v>
      </c>
      <c r="H19" s="9" t="str">
        <f>IF($B19="N/A","N/A",IF(G19&gt;10,"No",IF(G19&lt;=0,"No","Yes")))</f>
        <v>Yes</v>
      </c>
      <c r="I19" s="10">
        <v>7.8739999999999997</v>
      </c>
      <c r="J19" s="10">
        <v>29.16</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20.666666667000001</v>
      </c>
      <c r="D21" s="9" t="str">
        <f>IF($B21="N/A","N/A",IF(C21&gt;15,"No",IF(C21&lt;-15,"No","Yes")))</f>
        <v>N/A</v>
      </c>
      <c r="E21" s="10">
        <v>19.346153846</v>
      </c>
      <c r="F21" s="9" t="str">
        <f>IF($B21="N/A","N/A",IF(E21&gt;15,"No",IF(E21&lt;-15,"No","Yes")))</f>
        <v>N/A</v>
      </c>
      <c r="G21" s="10">
        <v>18.088235294</v>
      </c>
      <c r="H21" s="9" t="str">
        <f>IF($B21="N/A","N/A",IF(G21&gt;15,"No",IF(G21&lt;-15,"No","Yes")))</f>
        <v>N/A</v>
      </c>
      <c r="I21" s="10">
        <v>-6.39</v>
      </c>
      <c r="J21" s="10">
        <v>-6.5</v>
      </c>
      <c r="K21" s="9" t="str">
        <f t="shared" si="1"/>
        <v>Yes</v>
      </c>
    </row>
    <row r="22" spans="1:11" x14ac:dyDescent="0.2">
      <c r="A22" s="81" t="s">
        <v>1720</v>
      </c>
      <c r="B22" s="59" t="s">
        <v>228</v>
      </c>
      <c r="C22" s="9">
        <v>6.8657490632</v>
      </c>
      <c r="D22" s="9" t="str">
        <f>IF($B22="N/A","N/A",IF(C22&gt;5,"No",IF(C22&lt;=0,"No","Yes")))</f>
        <v>No</v>
      </c>
      <c r="E22" s="9">
        <v>6.1504017326999998</v>
      </c>
      <c r="F22" s="9" t="str">
        <f>IF($B22="N/A","N/A",IF(E22&gt;5,"No",IF(E22&lt;=0,"No","Yes")))</f>
        <v>No</v>
      </c>
      <c r="G22" s="9">
        <v>6.4852768874000004</v>
      </c>
      <c r="H22" s="9" t="str">
        <f>IF($B22="N/A","N/A",IF(G22&gt;5,"No",IF(G22&lt;=0,"No","Yes")))</f>
        <v>No</v>
      </c>
      <c r="I22" s="10">
        <v>-10.4</v>
      </c>
      <c r="J22" s="10">
        <v>5.4450000000000003</v>
      </c>
      <c r="K22" s="9" t="str">
        <f t="shared" si="1"/>
        <v>Yes</v>
      </c>
    </row>
    <row r="23" spans="1:11" x14ac:dyDescent="0.2">
      <c r="A23" s="81" t="s">
        <v>130</v>
      </c>
      <c r="B23" s="34" t="s">
        <v>217</v>
      </c>
      <c r="C23" s="9">
        <v>99.369528970000005</v>
      </c>
      <c r="D23" s="9" t="str">
        <f>IF($B23="N/A","N/A",IF(C23&gt;15,"No",IF(C23&lt;-15,"No","Yes")))</f>
        <v>N/A</v>
      </c>
      <c r="E23" s="9">
        <v>98.540441921999999</v>
      </c>
      <c r="F23" s="9" t="str">
        <f>IF($B23="N/A","N/A",IF(E23&gt;15,"No",IF(E23&lt;-15,"No","Yes")))</f>
        <v>N/A</v>
      </c>
      <c r="G23" s="9">
        <v>91.327582465000006</v>
      </c>
      <c r="H23" s="9" t="str">
        <f>IF($B23="N/A","N/A",IF(G23&gt;15,"No",IF(G23&lt;-15,"No","Yes")))</f>
        <v>N/A</v>
      </c>
      <c r="I23" s="10">
        <v>-0.83399999999999996</v>
      </c>
      <c r="J23" s="10">
        <v>-7.32</v>
      </c>
      <c r="K23" s="9" t="str">
        <f t="shared" si="1"/>
        <v>Yes</v>
      </c>
    </row>
    <row r="24" spans="1:11" x14ac:dyDescent="0.2">
      <c r="A24" s="81" t="s">
        <v>844</v>
      </c>
      <c r="B24" s="34" t="s">
        <v>217</v>
      </c>
      <c r="C24" s="10">
        <v>7.5776571757999998</v>
      </c>
      <c r="D24" s="9" t="str">
        <f>IF($B24="N/A","N/A",IF(C24&gt;15,"No",IF(C24&lt;-15,"No","Yes")))</f>
        <v>N/A</v>
      </c>
      <c r="E24" s="10">
        <v>8.4813530432000004</v>
      </c>
      <c r="F24" s="9" t="str">
        <f>IF($B24="N/A","N/A",IF(E24&gt;15,"No",IF(E24&lt;-15,"No","Yes")))</f>
        <v>N/A</v>
      </c>
      <c r="G24" s="10">
        <v>6.4365996375999996</v>
      </c>
      <c r="H24" s="9" t="str">
        <f>IF($B24="N/A","N/A",IF(G24&gt;15,"No",IF(G24&lt;-15,"No","Yes")))</f>
        <v>N/A</v>
      </c>
      <c r="I24" s="10">
        <v>11.93</v>
      </c>
      <c r="J24" s="10">
        <v>-24.1</v>
      </c>
      <c r="K24" s="9" t="str">
        <f t="shared" si="1"/>
        <v>Yes</v>
      </c>
    </row>
    <row r="25" spans="1:11" x14ac:dyDescent="0.2">
      <c r="A25" s="81" t="s">
        <v>15</v>
      </c>
      <c r="B25" s="34" t="s">
        <v>244</v>
      </c>
      <c r="C25" s="9">
        <v>2.7576399881999998</v>
      </c>
      <c r="D25" s="9" t="str">
        <f>IF($B25="N/A","N/A",IF(C25&gt;20,"No",IF(C25&lt;1,"No","Yes")))</f>
        <v>Yes</v>
      </c>
      <c r="E25" s="9">
        <v>2.6223499091</v>
      </c>
      <c r="F25" s="9" t="str">
        <f>IF($B25="N/A","N/A",IF(E25&gt;20,"No",IF(E25&lt;1,"No","Yes")))</f>
        <v>Yes</v>
      </c>
      <c r="G25" s="9">
        <v>2.5438667478000001</v>
      </c>
      <c r="H25" s="9" t="str">
        <f>IF($B25="N/A","N/A",IF(G25&gt;20,"No",IF(G25&lt;1,"No","Yes")))</f>
        <v>Yes</v>
      </c>
      <c r="I25" s="10">
        <v>-4.91</v>
      </c>
      <c r="J25" s="10">
        <v>-2.99</v>
      </c>
      <c r="K25" s="9" t="str">
        <f t="shared" ref="K25:K34" si="2">IF(J25="Div by 0", "N/A", IF(J25="N/A","N/A", IF(J25&gt;30, "No", IF(J25&lt;-30, "No", "Yes"))))</f>
        <v>Yes</v>
      </c>
    </row>
    <row r="26" spans="1:11" x14ac:dyDescent="0.2">
      <c r="A26" s="81" t="s">
        <v>163</v>
      </c>
      <c r="B26" s="34" t="s">
        <v>218</v>
      </c>
      <c r="C26" s="9">
        <v>99.994991638000002</v>
      </c>
      <c r="D26" s="9" t="str">
        <f>IF($B26="N/A","N/A",IF(C26&gt;100,"No",IF(C26&lt;95,"No","Yes")))</f>
        <v>Yes</v>
      </c>
      <c r="E26" s="9">
        <v>99.998575099999996</v>
      </c>
      <c r="F26" s="9" t="str">
        <f>IF($B26="N/A","N/A",IF(E26&gt;100,"No",IF(E26&lt;95,"No","Yes")))</f>
        <v>Yes</v>
      </c>
      <c r="G26" s="9">
        <v>99.998944453999997</v>
      </c>
      <c r="H26" s="9" t="str">
        <f>IF($B26="N/A","N/A",IF(G26&gt;100,"No",IF(G26&lt;95,"No","Yes")))</f>
        <v>Yes</v>
      </c>
      <c r="I26" s="10">
        <v>3.5999999999999999E-3</v>
      </c>
      <c r="J26" s="10">
        <v>4.0000000000000002E-4</v>
      </c>
      <c r="K26" s="9" t="str">
        <f t="shared" si="2"/>
        <v>Yes</v>
      </c>
    </row>
    <row r="27" spans="1:11" x14ac:dyDescent="0.2">
      <c r="A27" s="81" t="s">
        <v>32</v>
      </c>
      <c r="B27" s="34" t="s">
        <v>218</v>
      </c>
      <c r="C27" s="9">
        <v>89.328253423000007</v>
      </c>
      <c r="D27" s="9" t="str">
        <f>IF($B27="N/A","N/A",IF(C27&gt;100,"No",IF(C27&lt;95,"No","Yes")))</f>
        <v>No</v>
      </c>
      <c r="E27" s="9">
        <v>89.955703428000007</v>
      </c>
      <c r="F27" s="9" t="str">
        <f>IF($B27="N/A","N/A",IF(E27&gt;100,"No",IF(E27&lt;95,"No","Yes")))</f>
        <v>No</v>
      </c>
      <c r="G27" s="9">
        <v>91.871237417000003</v>
      </c>
      <c r="H27" s="9" t="str">
        <f>IF($B27="N/A","N/A",IF(G27&gt;100,"No",IF(G27&lt;95,"No","Yes")))</f>
        <v>No</v>
      </c>
      <c r="I27" s="10">
        <v>0.70240000000000002</v>
      </c>
      <c r="J27" s="10">
        <v>2.129</v>
      </c>
      <c r="K27" s="9" t="str">
        <f t="shared" si="2"/>
        <v>Yes</v>
      </c>
    </row>
    <row r="28" spans="1:11" x14ac:dyDescent="0.2">
      <c r="A28" s="81" t="s">
        <v>845</v>
      </c>
      <c r="B28" s="34" t="s">
        <v>230</v>
      </c>
      <c r="C28" s="9">
        <v>26.361675841</v>
      </c>
      <c r="D28" s="9" t="str">
        <f>IF($B28="N/A","N/A",IF(C28&gt;30,"No",IF(C28&lt;5,"No","Yes")))</f>
        <v>Yes</v>
      </c>
      <c r="E28" s="9">
        <v>25.940797941</v>
      </c>
      <c r="F28" s="9" t="str">
        <f>IF($B28="N/A","N/A",IF(E28&gt;30,"No",IF(E28&lt;5,"No","Yes")))</f>
        <v>Yes</v>
      </c>
      <c r="G28" s="9">
        <v>24.437976332000002</v>
      </c>
      <c r="H28" s="9" t="str">
        <f>IF($B28="N/A","N/A",IF(G28&gt;30,"No",IF(G28&lt;5,"No","Yes")))</f>
        <v>Yes</v>
      </c>
      <c r="I28" s="10">
        <v>-1.6</v>
      </c>
      <c r="J28" s="10">
        <v>-5.79</v>
      </c>
      <c r="K28" s="9" t="str">
        <f t="shared" si="2"/>
        <v>Yes</v>
      </c>
    </row>
    <row r="29" spans="1:11" x14ac:dyDescent="0.2">
      <c r="A29" s="81" t="s">
        <v>846</v>
      </c>
      <c r="B29" s="34" t="s">
        <v>231</v>
      </c>
      <c r="C29" s="9">
        <v>45.625276579999998</v>
      </c>
      <c r="D29" s="9" t="str">
        <f>IF($B29="N/A","N/A",IF(C29&gt;75,"No",IF(C29&lt;15,"No","Yes")))</f>
        <v>Yes</v>
      </c>
      <c r="E29" s="9">
        <v>44.366300365999997</v>
      </c>
      <c r="F29" s="9" t="str">
        <f>IF($B29="N/A","N/A",IF(E29&gt;75,"No",IF(E29&lt;15,"No","Yes")))</f>
        <v>Yes</v>
      </c>
      <c r="G29" s="9">
        <v>44.466891347999997</v>
      </c>
      <c r="H29" s="9" t="str">
        <f>IF($B29="N/A","N/A",IF(G29&gt;75,"No",IF(G29&lt;15,"No","Yes")))</f>
        <v>Yes</v>
      </c>
      <c r="I29" s="10">
        <v>-2.76</v>
      </c>
      <c r="J29" s="10">
        <v>0.22670000000000001</v>
      </c>
      <c r="K29" s="9" t="str">
        <f t="shared" si="2"/>
        <v>Yes</v>
      </c>
    </row>
    <row r="30" spans="1:11" x14ac:dyDescent="0.2">
      <c r="A30" s="81" t="s">
        <v>847</v>
      </c>
      <c r="B30" s="34" t="s">
        <v>232</v>
      </c>
      <c r="C30" s="9">
        <v>28.009243036000001</v>
      </c>
      <c r="D30" s="9" t="str">
        <f>IF($B30="N/A","N/A",IF(C30&gt;70,"No",IF(C30&lt;25,"No","Yes")))</f>
        <v>Yes</v>
      </c>
      <c r="E30" s="9">
        <v>29.69032769</v>
      </c>
      <c r="F30" s="9" t="str">
        <f>IF($B30="N/A","N/A",IF(E30&gt;70,"No",IF(E30&lt;25,"No","Yes")))</f>
        <v>Yes</v>
      </c>
      <c r="G30" s="9">
        <v>31.091494006000001</v>
      </c>
      <c r="H30" s="9" t="str">
        <f>IF($B30="N/A","N/A",IF(G30&gt;70,"No",IF(G30&lt;25,"No","Yes")))</f>
        <v>Yes</v>
      </c>
      <c r="I30" s="10">
        <v>6.0019999999999998</v>
      </c>
      <c r="J30" s="10">
        <v>4.7190000000000003</v>
      </c>
      <c r="K30" s="9" t="str">
        <f t="shared" si="2"/>
        <v>Yes</v>
      </c>
    </row>
    <row r="31" spans="1:11" x14ac:dyDescent="0.2">
      <c r="A31" s="81" t="s">
        <v>164</v>
      </c>
      <c r="B31" s="34" t="s">
        <v>218</v>
      </c>
      <c r="C31" s="9">
        <v>99.927915358999996</v>
      </c>
      <c r="D31" s="9" t="str">
        <f>IF($B31="N/A","N/A",IF(C31&gt;100,"No",IF(C31&lt;95,"No","Yes")))</f>
        <v>Yes</v>
      </c>
      <c r="E31" s="9">
        <v>99.934276498000003</v>
      </c>
      <c r="F31" s="9" t="str">
        <f>IF($B31="N/A","N/A",IF(E31&gt;100,"No",IF(E31&lt;95,"No","Yes")))</f>
        <v>Yes</v>
      </c>
      <c r="G31" s="9">
        <v>99.960065162000006</v>
      </c>
      <c r="H31" s="9" t="str">
        <f>IF($B31="N/A","N/A",IF(G31&gt;100,"No",IF(G31&lt;95,"No","Yes")))</f>
        <v>Yes</v>
      </c>
      <c r="I31" s="10">
        <v>6.4000000000000003E-3</v>
      </c>
      <c r="J31" s="10">
        <v>2.58E-2</v>
      </c>
      <c r="K31" s="9" t="str">
        <f t="shared" si="2"/>
        <v>Yes</v>
      </c>
    </row>
    <row r="32" spans="1:11" x14ac:dyDescent="0.2">
      <c r="A32" s="28" t="s">
        <v>373</v>
      </c>
      <c r="B32" s="34" t="s">
        <v>245</v>
      </c>
      <c r="C32" s="9">
        <v>0.79346766479999997</v>
      </c>
      <c r="D32" s="9" t="str">
        <f>IF($B32="N/A","N/A",IF(C32&gt;5,"No",IF(C32&lt;1,"No","Yes")))</f>
        <v>No</v>
      </c>
      <c r="E32" s="9">
        <v>0.86384548390000004</v>
      </c>
      <c r="F32" s="9" t="str">
        <f>IF($B32="N/A","N/A",IF(E32&gt;5,"No",IF(E32&lt;1,"No","Yes")))</f>
        <v>No</v>
      </c>
      <c r="G32" s="9">
        <v>0.64669807499999998</v>
      </c>
      <c r="H32" s="9" t="str">
        <f>IF($B32="N/A","N/A",IF(G32&gt;5,"No",IF(G32&lt;1,"No","Yes")))</f>
        <v>No</v>
      </c>
      <c r="I32" s="10">
        <v>8.8699999999999992</v>
      </c>
      <c r="J32" s="10">
        <v>-25.1</v>
      </c>
      <c r="K32" s="9" t="str">
        <f t="shared" si="2"/>
        <v>Yes</v>
      </c>
    </row>
    <row r="33" spans="1:11" x14ac:dyDescent="0.2">
      <c r="A33" s="28" t="s">
        <v>375</v>
      </c>
      <c r="B33" s="34" t="s">
        <v>246</v>
      </c>
      <c r="C33" s="9">
        <v>98.518776885999998</v>
      </c>
      <c r="D33" s="9" t="str">
        <f>IF($B33="N/A","N/A",IF(C33&gt;98,"No",IF(C33&lt;8,"No","Yes")))</f>
        <v>No</v>
      </c>
      <c r="E33" s="9">
        <v>98.487647010000003</v>
      </c>
      <c r="F33" s="9" t="str">
        <f>IF($B33="N/A","N/A",IF(E33&gt;98,"No",IF(E33&lt;8,"No","Yes")))</f>
        <v>No</v>
      </c>
      <c r="G33" s="9">
        <v>98.760436714999997</v>
      </c>
      <c r="H33" s="9" t="str">
        <f>IF($B33="N/A","N/A",IF(G33&gt;98,"No",IF(G33&lt;8,"No","Yes")))</f>
        <v>No</v>
      </c>
      <c r="I33" s="10">
        <v>-3.2000000000000001E-2</v>
      </c>
      <c r="J33" s="10">
        <v>0.27700000000000002</v>
      </c>
      <c r="K33" s="9" t="str">
        <f t="shared" si="2"/>
        <v>Yes</v>
      </c>
    </row>
    <row r="34" spans="1:11" x14ac:dyDescent="0.2">
      <c r="A34" s="28" t="s">
        <v>376</v>
      </c>
      <c r="B34" s="59" t="s">
        <v>228</v>
      </c>
      <c r="C34" s="9">
        <v>0.29924963999999998</v>
      </c>
      <c r="D34" s="9" t="str">
        <f>IF($B34="N/A","N/A",IF(C34&gt;5,"No",IF(C34&lt;=0,"No","Yes")))</f>
        <v>Yes</v>
      </c>
      <c r="E34" s="9">
        <v>0.2673468188</v>
      </c>
      <c r="F34" s="9" t="str">
        <f>IF($B34="N/A","N/A",IF(E34&gt;5,"No",IF(E34&lt;=0,"No","Yes")))</f>
        <v>Yes</v>
      </c>
      <c r="G34" s="9">
        <v>0.25526629680000001</v>
      </c>
      <c r="H34" s="9" t="str">
        <f>IF($B34="N/A","N/A",IF(G34&gt;5,"No",IF(G34&lt;=0,"No","Yes")))</f>
        <v>Yes</v>
      </c>
      <c r="I34" s="10">
        <v>-10.7</v>
      </c>
      <c r="J34" s="10">
        <v>-4.5199999999999996</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22539</v>
      </c>
      <c r="D6" s="9" t="str">
        <f>IF($B6="N/A","N/A",IF(C6&gt;15,"No",IF(C6&lt;-15,"No","Yes")))</f>
        <v>N/A</v>
      </c>
      <c r="E6" s="35">
        <v>14267</v>
      </c>
      <c r="F6" s="9" t="str">
        <f>IF($B6="N/A","N/A",IF(E6&gt;15,"No",IF(E6&lt;-15,"No","Yes")))</f>
        <v>N/A</v>
      </c>
      <c r="G6" s="35">
        <v>14097</v>
      </c>
      <c r="H6" s="9" t="str">
        <f>IF($B6="N/A","N/A",IF(G6&gt;15,"No",IF(G6&lt;-15,"No","Yes")))</f>
        <v>N/A</v>
      </c>
      <c r="I6" s="10">
        <v>-36.700000000000003</v>
      </c>
      <c r="J6" s="10">
        <v>-1.19</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862.96486090999997</v>
      </c>
      <c r="D9" s="9" t="str">
        <f>IF($B9="N/A","N/A",IF(C9&gt;15,"No",IF(C9&lt;-15,"No","Yes")))</f>
        <v>N/A</v>
      </c>
      <c r="E9" s="36">
        <v>171.13275390999999</v>
      </c>
      <c r="F9" s="9" t="str">
        <f>IF($B9="N/A","N/A",IF(E9&gt;15,"No",IF(E9&lt;-15,"No","Yes")))</f>
        <v>N/A</v>
      </c>
      <c r="G9" s="36">
        <v>183.98254947999999</v>
      </c>
      <c r="H9" s="9" t="str">
        <f>IF($B9="N/A","N/A",IF(G9&gt;15,"No",IF(G9&lt;-15,"No","Yes")))</f>
        <v>N/A</v>
      </c>
      <c r="I9" s="10">
        <v>-80.2</v>
      </c>
      <c r="J9" s="10">
        <v>7.5090000000000003</v>
      </c>
      <c r="K9" s="9" t="str">
        <f t="shared" si="0"/>
        <v>Yes</v>
      </c>
    </row>
    <row r="10" spans="1:11" x14ac:dyDescent="0.2">
      <c r="A10" s="81" t="s">
        <v>655</v>
      </c>
      <c r="B10" s="34" t="s">
        <v>241</v>
      </c>
      <c r="C10" s="8">
        <v>99.392164691999994</v>
      </c>
      <c r="D10" s="9" t="str">
        <f>IF($B10="N/A","N/A",IF(C10&gt;99,"No",IF(C10&lt;75,"No","Yes")))</f>
        <v>No</v>
      </c>
      <c r="E10" s="8">
        <v>98.815448236999998</v>
      </c>
      <c r="F10" s="9" t="str">
        <f>IF($B10="N/A","N/A",IF(E10&gt;99,"No",IF(E10&lt;75,"No","Yes")))</f>
        <v>Yes</v>
      </c>
      <c r="G10" s="8">
        <v>98.730226289000001</v>
      </c>
      <c r="H10" s="9" t="str">
        <f>IF($B10="N/A","N/A",IF(G10&gt;99,"No",IF(G10&lt;75,"No","Yes")))</f>
        <v>Yes</v>
      </c>
      <c r="I10" s="10">
        <v>-0.57999999999999996</v>
      </c>
      <c r="J10" s="10">
        <v>-8.5999999999999993E-2</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0.55015750480000003</v>
      </c>
      <c r="D12" s="9" t="str">
        <f>IF($B12="N/A","N/A",IF(C12&gt;10,"No",IF(C12&lt;=0,"No","Yes")))</f>
        <v>Yes</v>
      </c>
      <c r="E12" s="9">
        <v>1.1424966705999999</v>
      </c>
      <c r="F12" s="9" t="str">
        <f>IF($B12="N/A","N/A",IF(E12&gt;10,"No",IF(E12&lt;=0,"No","Yes")))</f>
        <v>Yes</v>
      </c>
      <c r="G12" s="9">
        <v>1.1846492161</v>
      </c>
      <c r="H12" s="9" t="str">
        <f>IF($B12="N/A","N/A",IF(G12&gt;10,"No",IF(G12&lt;=0,"No","Yes")))</f>
        <v>Yes</v>
      </c>
      <c r="I12" s="10">
        <v>107.7</v>
      </c>
      <c r="J12" s="10">
        <v>3.69</v>
      </c>
      <c r="K12" s="9" t="str">
        <f t="shared" si="0"/>
        <v>Yes</v>
      </c>
    </row>
    <row r="13" spans="1:11" x14ac:dyDescent="0.2">
      <c r="A13" s="81" t="s">
        <v>658</v>
      </c>
      <c r="B13" s="59" t="s">
        <v>228</v>
      </c>
      <c r="C13" s="9">
        <v>5.7677802899999998E-2</v>
      </c>
      <c r="D13" s="9" t="str">
        <f>IF($B13="N/A","N/A",IF(C13&gt;5,"No",IF(C13&lt;=0,"No","Yes")))</f>
        <v>Yes</v>
      </c>
      <c r="E13" s="9">
        <v>4.2055092199999998E-2</v>
      </c>
      <c r="F13" s="9" t="str">
        <f>IF($B13="N/A","N/A",IF(E13&gt;5,"No",IF(E13&lt;=0,"No","Yes")))</f>
        <v>Yes</v>
      </c>
      <c r="G13" s="9">
        <v>8.5124494600000003E-2</v>
      </c>
      <c r="H13" s="9" t="str">
        <f>IF($B13="N/A","N/A",IF(G13&gt;5,"No",IF(G13&lt;=0,"No","Yes")))</f>
        <v>Yes</v>
      </c>
      <c r="I13" s="10">
        <v>-27.1</v>
      </c>
      <c r="J13" s="10">
        <v>102.4</v>
      </c>
      <c r="K13" s="9" t="str">
        <f t="shared" si="0"/>
        <v>No</v>
      </c>
    </row>
    <row r="14" spans="1:11" x14ac:dyDescent="0.2">
      <c r="A14" s="81" t="s">
        <v>163</v>
      </c>
      <c r="B14" s="34" t="s">
        <v>218</v>
      </c>
      <c r="C14" s="9">
        <v>99.942322196999996</v>
      </c>
      <c r="D14" s="9" t="str">
        <f>IF($B14="N/A","N/A",IF(C14&gt;100,"No",IF(C14&lt;95,"No","Yes")))</f>
        <v>Yes</v>
      </c>
      <c r="E14" s="9">
        <v>99.957944908000002</v>
      </c>
      <c r="F14" s="9" t="str">
        <f>IF($B14="N/A","N/A",IF(E14&gt;100,"No",IF(E14&lt;95,"No","Yes")))</f>
        <v>Yes</v>
      </c>
      <c r="G14" s="9">
        <v>99.971625168000003</v>
      </c>
      <c r="H14" s="9" t="str">
        <f>IF($B14="N/A","N/A",IF(G14&gt;100,"No",IF(G14&lt;95,"No","Yes")))</f>
        <v>Yes</v>
      </c>
      <c r="I14" s="10">
        <v>1.5599999999999999E-2</v>
      </c>
      <c r="J14" s="10">
        <v>1.37E-2</v>
      </c>
      <c r="K14" s="9" t="str">
        <f t="shared" si="0"/>
        <v>Yes</v>
      </c>
    </row>
    <row r="15" spans="1:11" x14ac:dyDescent="0.2">
      <c r="A15" s="81" t="s">
        <v>32</v>
      </c>
      <c r="B15" s="34" t="s">
        <v>218</v>
      </c>
      <c r="C15" s="9">
        <v>99.977816230000002</v>
      </c>
      <c r="D15" s="9" t="str">
        <f>IF($B15="N/A","N/A",IF(C15&gt;100,"No",IF(C15&lt;95,"No","Yes")))</f>
        <v>Yes</v>
      </c>
      <c r="E15" s="9">
        <v>99.761687811000002</v>
      </c>
      <c r="F15" s="9" t="str">
        <f>IF($B15="N/A","N/A",IF(E15&gt;100,"No",IF(E15&lt;95,"No","Yes")))</f>
        <v>Yes</v>
      </c>
      <c r="G15" s="9">
        <v>99.496346740000007</v>
      </c>
      <c r="H15" s="9" t="str">
        <f>IF($B15="N/A","N/A",IF(G15&gt;100,"No",IF(G15&lt;95,"No","Yes")))</f>
        <v>Yes</v>
      </c>
      <c r="I15" s="10">
        <v>-0.216</v>
      </c>
      <c r="J15" s="10">
        <v>-0.26600000000000001</v>
      </c>
      <c r="K15" s="9" t="str">
        <f t="shared" si="0"/>
        <v>Yes</v>
      </c>
    </row>
    <row r="16" spans="1:11" x14ac:dyDescent="0.2">
      <c r="A16" s="81" t="s">
        <v>845</v>
      </c>
      <c r="B16" s="34" t="s">
        <v>230</v>
      </c>
      <c r="C16" s="9">
        <v>13.628295021</v>
      </c>
      <c r="D16" s="9" t="str">
        <f>IF($B16="N/A","N/A",IF(C16&gt;30,"No",IF(C16&lt;5,"No","Yes")))</f>
        <v>Yes</v>
      </c>
      <c r="E16" s="9">
        <v>12.330499543</v>
      </c>
      <c r="F16" s="9" t="str">
        <f>IF($B16="N/A","N/A",IF(E16&gt;30,"No",IF(E16&lt;5,"No","Yes")))</f>
        <v>Yes</v>
      </c>
      <c r="G16" s="9">
        <v>12.462569514</v>
      </c>
      <c r="H16" s="9" t="str">
        <f>IF($B16="N/A","N/A",IF(G16&gt;30,"No",IF(G16&lt;5,"No","Yes")))</f>
        <v>Yes</v>
      </c>
      <c r="I16" s="10">
        <v>-9.52</v>
      </c>
      <c r="J16" s="10">
        <v>1.071</v>
      </c>
      <c r="K16" s="9" t="str">
        <f t="shared" si="0"/>
        <v>Yes</v>
      </c>
    </row>
    <row r="17" spans="1:11" x14ac:dyDescent="0.2">
      <c r="A17" s="81" t="s">
        <v>846</v>
      </c>
      <c r="B17" s="34" t="s">
        <v>231</v>
      </c>
      <c r="C17" s="9">
        <v>45.442442530999998</v>
      </c>
      <c r="D17" s="9" t="str">
        <f>IF($B17="N/A","N/A",IF(C17&gt;75,"No",IF(C17&lt;15,"No","Yes")))</f>
        <v>Yes</v>
      </c>
      <c r="E17" s="9">
        <v>45.689594604</v>
      </c>
      <c r="F17" s="9" t="str">
        <f>IF($B17="N/A","N/A",IF(E17&gt;75,"No",IF(E17&lt;15,"No","Yes")))</f>
        <v>Yes</v>
      </c>
      <c r="G17" s="9">
        <v>44.046770283999997</v>
      </c>
      <c r="H17" s="9" t="str">
        <f>IF($B17="N/A","N/A",IF(G17&gt;75,"No",IF(G17&lt;15,"No","Yes")))</f>
        <v>Yes</v>
      </c>
      <c r="I17" s="10">
        <v>0.54390000000000005</v>
      </c>
      <c r="J17" s="10">
        <v>-3.6</v>
      </c>
      <c r="K17" s="9" t="str">
        <f t="shared" si="0"/>
        <v>Yes</v>
      </c>
    </row>
    <row r="18" spans="1:11" x14ac:dyDescent="0.2">
      <c r="A18" s="81" t="s">
        <v>847</v>
      </c>
      <c r="B18" s="34" t="s">
        <v>232</v>
      </c>
      <c r="C18" s="9">
        <v>40.915949232000003</v>
      </c>
      <c r="D18" s="9" t="str">
        <f>IF($B18="N/A","N/A",IF(C18&gt;70,"No",IF(C18&lt;25,"No","Yes")))</f>
        <v>Yes</v>
      </c>
      <c r="E18" s="9">
        <v>41.979905852999998</v>
      </c>
      <c r="F18" s="9" t="str">
        <f>IF($B18="N/A","N/A",IF(E18&gt;70,"No",IF(E18&lt;25,"No","Yes")))</f>
        <v>Yes</v>
      </c>
      <c r="G18" s="9">
        <v>43.483530586000001</v>
      </c>
      <c r="H18" s="9" t="str">
        <f>IF($B18="N/A","N/A",IF(G18&gt;70,"No",IF(G18&lt;25,"No","Yes")))</f>
        <v>Yes</v>
      </c>
      <c r="I18" s="10">
        <v>2.6</v>
      </c>
      <c r="J18" s="10">
        <v>3.5819999999999999</v>
      </c>
      <c r="K18" s="9" t="str">
        <f t="shared" si="0"/>
        <v>Yes</v>
      </c>
    </row>
    <row r="19" spans="1:11" x14ac:dyDescent="0.2">
      <c r="A19" s="81" t="s">
        <v>164</v>
      </c>
      <c r="B19" s="34" t="s">
        <v>218</v>
      </c>
      <c r="C19" s="9">
        <v>99.201384266999995</v>
      </c>
      <c r="D19" s="9" t="str">
        <f>IF($B19="N/A","N/A",IF(C19&gt;100,"No",IF(C19&lt;95,"No","Yes")))</f>
        <v>Yes</v>
      </c>
      <c r="E19" s="9">
        <v>98.759374781000005</v>
      </c>
      <c r="F19" s="9" t="str">
        <f>IF($B19="N/A","N/A",IF(E19&gt;100,"No",IF(E19&lt;95,"No","Yes")))</f>
        <v>Yes</v>
      </c>
      <c r="G19" s="9">
        <v>98.517415052999993</v>
      </c>
      <c r="H19" s="9" t="str">
        <f>IF($B19="N/A","N/A",IF(G19&gt;100,"No",IF(G19&lt;95,"No","Yes")))</f>
        <v>Yes</v>
      </c>
      <c r="I19" s="10">
        <v>-0.44600000000000001</v>
      </c>
      <c r="J19" s="10">
        <v>-0.245</v>
      </c>
      <c r="K19" s="9" t="str">
        <f t="shared" si="0"/>
        <v>Yes</v>
      </c>
    </row>
    <row r="20" spans="1:11" x14ac:dyDescent="0.2">
      <c r="A20" s="28" t="s">
        <v>373</v>
      </c>
      <c r="B20" s="34" t="s">
        <v>245</v>
      </c>
      <c r="C20" s="9">
        <v>6.8503482851999999</v>
      </c>
      <c r="D20" s="9" t="str">
        <f>IF($B20="N/A","N/A",IF(C20&gt;5,"No",IF(C20&lt;1,"No","Yes")))</f>
        <v>No</v>
      </c>
      <c r="E20" s="9">
        <v>4.3947571317999996</v>
      </c>
      <c r="F20" s="9" t="str">
        <f>IF($B20="N/A","N/A",IF(E20&gt;5,"No",IF(E20&lt;1,"No","Yes")))</f>
        <v>Yes</v>
      </c>
      <c r="G20" s="9">
        <v>2.7523586578999999</v>
      </c>
      <c r="H20" s="9" t="str">
        <f>IF($B20="N/A","N/A",IF(G20&gt;5,"No",IF(G20&lt;1,"No","Yes")))</f>
        <v>Yes</v>
      </c>
      <c r="I20" s="10">
        <v>-35.799999999999997</v>
      </c>
      <c r="J20" s="10">
        <v>-37.4</v>
      </c>
      <c r="K20" s="9" t="str">
        <f t="shared" si="0"/>
        <v>No</v>
      </c>
    </row>
    <row r="21" spans="1:11" x14ac:dyDescent="0.2">
      <c r="A21" s="28" t="s">
        <v>375</v>
      </c>
      <c r="B21" s="34" t="s">
        <v>246</v>
      </c>
      <c r="C21" s="9">
        <v>77.949332268999996</v>
      </c>
      <c r="D21" s="9" t="str">
        <f>IF($B21="N/A","N/A",IF(C21&gt;98,"No",IF(C21&lt;8,"No","Yes")))</f>
        <v>Yes</v>
      </c>
      <c r="E21" s="9">
        <v>87.551692716999995</v>
      </c>
      <c r="F21" s="9" t="str">
        <f>IF($B21="N/A","N/A",IF(E21&gt;98,"No",IF(E21&lt;8,"No","Yes")))</f>
        <v>Yes</v>
      </c>
      <c r="G21" s="9">
        <v>88.245726040999998</v>
      </c>
      <c r="H21" s="9" t="str">
        <f>IF($B21="N/A","N/A",IF(G21&gt;98,"No",IF(G21&lt;8,"No","Yes")))</f>
        <v>Yes</v>
      </c>
      <c r="I21" s="10">
        <v>12.32</v>
      </c>
      <c r="J21" s="10">
        <v>0.79269999999999996</v>
      </c>
      <c r="K21" s="9" t="str">
        <f t="shared" si="0"/>
        <v>Yes</v>
      </c>
    </row>
    <row r="22" spans="1:11" x14ac:dyDescent="0.2">
      <c r="A22" s="28" t="s">
        <v>376</v>
      </c>
      <c r="B22" s="59" t="s">
        <v>228</v>
      </c>
      <c r="C22" s="9">
        <v>0.9938329118</v>
      </c>
      <c r="D22" s="9" t="str">
        <f>IF($B22="N/A","N/A",IF(C22&gt;5,"No",IF(C22&lt;=0,"No","Yes")))</f>
        <v>Yes</v>
      </c>
      <c r="E22" s="9">
        <v>0.52568865210000004</v>
      </c>
      <c r="F22" s="9" t="str">
        <f>IF($B22="N/A","N/A",IF(E22&gt;5,"No",IF(E22&lt;=0,"No","Yes")))</f>
        <v>Yes</v>
      </c>
      <c r="G22" s="9">
        <v>0.21990494429999999</v>
      </c>
      <c r="H22" s="9" t="str">
        <f>IF($B22="N/A","N/A",IF(G22&gt;5,"No",IF(G22&lt;=0,"No","Yes")))</f>
        <v>Yes</v>
      </c>
      <c r="I22" s="10">
        <v>-47.1</v>
      </c>
      <c r="J22" s="10">
        <v>-58.2</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2014-12-04T21:35:07Z</dcterms:modified>
  <dc:language>English</dc:language>
</cp:coreProperties>
</file>