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0"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<sst xmlns="http://schemas.openxmlformats.org/spreadsheetml/2006/main" count="7226" uniqueCount="1749">
  <si>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</si>
  <si>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</si>
  <si>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</si>
  <si>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</si>
  <si>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</si>
  <si>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</si>
  <si>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</si>
  <si>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</si>
  <si>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</si>
  <si>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</si>
  <si>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</si>
  <si>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</si>
  <si>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</si>
  <si>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</si>
  <si>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</si>
  <si>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</si>
  <si>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</si>
  <si>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</si>
  <si>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</si>
  <si>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</si>
  <si>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</si>
  <si>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</si>
  <si>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</si>
  <si>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</si>
  <si>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</si>
  <si>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</si>
  <si>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</si>
  <si>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</si>
  <si>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</si>
  <si>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</si>
  <si>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</si>
  <si>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</si>
  <si>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</si>
  <si>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</si>
  <si>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</si>
  <si>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</si>
  <si>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</si>
  <si>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</si>
  <si>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</si>
  <si>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</si>
  <si>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</si>
  <si>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</si>
  <si>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</si>
  <si>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</si>
  <si>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</si>
  <si>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</si>
  <si>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</si>
  <si>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</si>
  <si>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</si>
  <si>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</si>
  <si>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</si>
  <si>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</si>
  <si>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</si>
  <si>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</si>
  <si>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</si>
  <si>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</si>
  <si>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</si>
  <si>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</si>
  <si>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</si>
  <si>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</si>
  <si>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</si>
  <si>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</si>
  <si>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</si>
  <si>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</si>
  <si>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</si>
  <si>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</si>
  <si>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</si>
  <si>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</si>
  <si>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</si>
  <si>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</si>
  <si>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</si>
  <si>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</si>
  <si>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</si>
  <si>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</si>
  <si>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</si>
  <si>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</si>
  <si>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</si>
  <si>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</si>
  <si>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</si>
  <si>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</si>
  <si>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</si>
  <si>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</si>
  <si>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</si>
  <si>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</si>
  <si>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</si>
  <si>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</si>
  <si>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</si>
  <si>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</si>
  <si>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</si>
  <si>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</si>
  <si>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</si>
  <si>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</si>
  <si>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</si>
  <si>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</si>
  <si>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</si>
  <si>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</si>
  <si>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</si>
  <si>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</si>
  <si>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</si>
  <si>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</si>
  <si>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</si>
  <si>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</si>
  <si>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</si>
  <si>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</si>
  <si>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</si>
  <si>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</si>
  <si>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</si>
  <si>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</si>
  <si>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</si>
  <si>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</si>
  <si>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</si>
  <si>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</si>
  <si>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</si>
  <si>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</si>
  <si>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</si>
  <si>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</si>
  <si>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</si>
  <si>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</si>
  <si>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</si>
  <si>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</si>
  <si>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</si>
  <si>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</si>
  <si>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</si>
  <si>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</si>
  <si>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</si>
  <si>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</si>
  <si>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</si>
  <si>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</si>
  <si>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</si>
  <si>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</si>
  <si>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</si>
  <si>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</si>
  <si>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</si>
  <si>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</si>
  <si>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</si>
  <si>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</si>
  <si>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</si>
  <si>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</si>
  <si>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</si>
  <si>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</si>
  <si>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</si>
  <si>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</si>
  <si>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</si>
  <si>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</si>
  <si>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</si>
  <si>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</si>
  <si>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</si>
  <si>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</si>
  <si>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</si>
  <si>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</si>
  <si>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</si>
  <si>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</si>
  <si>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</si>
  <si>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</si>
  <si>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</si>
  <si>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</si>
  <si>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</si>
  <si>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</si>
  <si>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</si>
  <si>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</si>
  <si>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</si>
  <si>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</si>
  <si>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</si>
  <si>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</si>
  <si>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</si>
  <si>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</si>
  <si>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</si>
  <si>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</si>
  <si>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</si>
  <si>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</si>
  <si>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</si>
  <si>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</si>
  <si>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</si>
  <si>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</si>
  <si>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</si>
  <si>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</si>
  <si>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</si>
  <si>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</si>
  <si>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</si>
  <si>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</si>
  <si>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</si>
  <si>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</si>
  <si>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</si>
  <si>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</si>
  <si>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</si>
  <si>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</si>
  <si>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</si>
  <si>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</si>
  <si>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</si>
  <si>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</si>
  <si>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</si>
  <si>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</si>
  <si>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</si>
  <si>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</si>
  <si>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</si>
  <si>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</si>
  <si>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</si>
  <si>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</si>
  <si>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</si>
  <si>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</si>
  <si>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</si>
  <si>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</si>
  <si>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</si>
  <si>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</si>
  <si>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</si>
  <si>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</si>
  <si>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</si>
  <si>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</si>
  <si>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</si>
  <si>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</si>
  <si>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</si>
  <si>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</si>
  <si>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</si>
  <si>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</si>
  <si>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</si>
  <si>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</si>
  <si>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</si>
  <si>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</si>
  <si>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</si>
  <si>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</si>
  <si>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</si>
  <si>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</si>
  <si>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</si>
  <si>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</si>
  <si>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</si>
  <si>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</si>
  <si>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</si>
  <si>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</si>
  <si>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</si>
  <si>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</si>
  <si>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</si>
  <si>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</si>
  <si>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</si>
  <si>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</si>
  <si>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</si>
  <si>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</si>
  <si>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</si>
  <si>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</si>
  <si>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</si>
  <si>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</si>
  <si>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</si>
  <si>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</si>
  <si>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</si>
  <si>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</si>
  <si>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</si>
  <si>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</si>
  <si>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</si>
  <si>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</si>
  <si>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</si>
  <si>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</si>
  <si>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</si>
  <si>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</si>
  <si>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</si>
  <si>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</si>
  <si>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</si>
  <si>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</si>
  <si>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</si>
  <si>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</si>
  <si>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</si>
  <si>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</si>
  <si>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</si>
  <si>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</si>
  <si>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</si>
  <si>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</si>
  <si>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</si>
  <si>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</si>
  <si>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</si>
  <si>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</si>
  <si>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</si>
  <si>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</si>
  <si>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</si>
  <si>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</si>
  <si>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</si>
  <si>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</si>
  <si>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</si>
  <si>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</si>
  <si>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</si>
  <si>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</si>
  <si>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</si>
  <si>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</si>
  <si>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</si>
  <si>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</si>
  <si>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</si>
  <si>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</si>
  <si>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</si>
  <si>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</si>
  <si>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</si>
  <si>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</si>
  <si>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</si>
  <si>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</si>
  <si>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</si>
  <si>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</si>
  <si>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</si>
  <si>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</si>
  <si>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</si>
  <si>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</si>
  <si>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</si>
  <si>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</si>
  <si>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</si>
  <si>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</si>
  <si>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</si>
  <si>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</si>
  <si>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</si>
  <si>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</si>
  <si>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</si>
  <si>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</si>
  <si>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</si>
  <si>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</si>
  <si>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</si>
  <si>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</si>
  <si>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</si>
  <si>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</si>
  <si>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</si>
  <si>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</si>
  <si>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</si>
  <si>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</si>
  <si>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</si>
  <si>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</si>
  <si>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</si>
  <si>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</si>
  <si>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</si>
  <si>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</si>
  <si>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</si>
  <si>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</si>
  <si>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</si>
  <si>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</si>
  <si>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</si>
  <si>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</si>
  <si>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</si>
  <si>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</si>
  <si>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</si>
  <si>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</si>
  <si>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</si>
  <si>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</si>
  <si>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</si>
  <si>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</si>
  <si>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</si>
  <si>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</si>
  <si>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</si>
  <si>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</si>
  <si>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</si>
  <si>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</si>
  <si>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</si>
  <si>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</si>
  <si>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</si>
  <si>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</si>
  <si>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</si>
  <si>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</si>
  <si>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</si>
  <si>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</si>
  <si>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</si>
  <si>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</si>
  <si>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</si>
  <si>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</si>
  <si>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</si>
  <si>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</si>
  <si>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</si>
  <si>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</si>
  <si>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</si>
  <si>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</si>
  <si>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</si>
  <si>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</si>
  <si>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</si>
  <si>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</si>
  <si>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</si>
  <si>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</si>
  <si>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</si>
  <si>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</si>
  <si>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</si>
  <si>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</si>
  <si>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</si>
  <si>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</si>
  <si>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</si>
  <si>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</si>
  <si>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</si>
  <si>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</si>
  <si>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</si>
  <si>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</si>
  <si>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</si>
  <si>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</si>
  <si>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</si>
  <si>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</si>
  <si>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</si>
  <si>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</si>
  <si>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</si>
  <si>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</si>
  <si>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</si>
  <si>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</si>
  <si>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</si>
  <si>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</si>
  <si>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</si>
  <si>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</si>
  <si>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</si>
  <si>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</si>
  <si>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</si>
  <si>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</si>
  <si>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</si>
  <si>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</si>
  <si>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</si>
  <si>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</si>
  <si>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</si>
  <si>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</si>
  <si>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</si>
  <si>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</si>
  <si>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</si>
  <si>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</si>
  <si>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</si>
  <si>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</si>
  <si>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</si>
  <si>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</si>
  <si>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</si>
  <si>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</si>
  <si>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</si>
  <si>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</si>
  <si>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</si>
  <si>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</si>
  <si>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</si>
  <si>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</si>
  <si>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</si>
  <si>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</si>
  <si>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</si>
  <si>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</si>
  <si>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</si>
  <si>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</si>
  <si>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</si>
  <si>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</si>
  <si>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</si>
  <si>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</si>
  <si>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</si>
  <si>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</si>
  <si>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</si>
  <si>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</si>
  <si>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</si>
  <si>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</si>
  <si>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</si>
  <si>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</si>
  <si>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</si>
  <si>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</si>
  <si>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</si>
  <si>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</si>
  <si>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</si>
  <si>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</si>
  <si>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</si>
  <si>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</si>
  <si>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</si>
  <si>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</si>
  <si>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</si>
  <si>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</si>
  <si>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</si>
  <si>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</si>
  <si>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</si>
  <si>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</si>
  <si>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</si>
  <si>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</si>
  <si>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</si>
  <si>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</si>
  <si>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</si>
  <si>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</si>
  <si>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</si>
  <si>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</si>
  <si>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</si>
  <si>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</si>
  <si>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</si>
  <si>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</si>
  <si>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</si>
  <si>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</si>
  <si>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</si>
  <si>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</si>
  <si>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</si>
  <si>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</si>
  <si>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</si>
  <si>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</si>
  <si>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</si>
  <si>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</si>
  <si>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</si>
  <si>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</si>
  <si>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</si>
  <si>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</si>
  <si>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</si>
  <si>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</si>
  <si>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</si>
  <si>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</si>
  <si>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</si>
  <si>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</si>
  <si>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</si>
  <si>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</si>
  <si>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</si>
  <si>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</si>
  <si>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</si>
  <si>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</si>
  <si>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</si>
  <si>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</si>
  <si>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</si>
  <si>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</si>
  <si>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</si>
  <si>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</si>
  <si>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</si>
  <si>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</si>
  <si>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</si>
  <si>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</si>
  <si>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</si>
  <si>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</si>
  <si>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</si>
  <si>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</si>
  <si>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</si>
  <si>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</si>
  <si>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</si>
  <si>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</si>
  <si>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</si>
  <si>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</si>
  <si>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</si>
  <si>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</si>
  <si>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</si>
  <si>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</si>
  <si>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</si>
  <si>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</si>
  <si>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</si>
  <si>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</si>
  <si>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</si>
  <si>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</si>
  <si>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</si>
  <si>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</si>
  <si>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</si>
  <si>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</si>
  <si>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</si>
  <si>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</si>
  <si>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</si>
  <si>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</si>
  <si>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</si>
  <si>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</si>
  <si>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</si>
  <si>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</si>
  <si>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</si>
  <si>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</si>
  <si>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</si>
  <si>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</si>
  <si>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</si>
  <si>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</si>
  <si>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</si>
  <si>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</si>
  <si>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</si>
  <si>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</si>
  <si>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</si>
  <si>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</si>
  <si>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</si>
  <si>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</si>
  <si>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</si>
  <si>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</si>
  <si>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</si>
  <si>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</si>
  <si>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</si>
  <si>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</si>
  <si>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</si>
  <si>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</si>
  <si>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</si>
  <si>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</si>
  <si>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</si>
  <si>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</si>
  <si>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</si>
  <si>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</si>
  <si>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</si>
  <si>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</si>
  <si>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</si>
  <si>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</si>
  <si>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</si>
  <si>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</si>
  <si>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</si>
  <si>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</si>
  <si>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</si>
  <si>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</si>
  <si>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</si>
  <si>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</si>
  <si>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</si>
  <si>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</si>
  <si>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</si>
  <si>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</si>
  <si>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</si>
  <si>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</si>
  <si>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</si>
  <si>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</si>
  <si>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</si>
  <si>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</si>
  <si>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</si>
  <si>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</si>
  <si>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</si>
  <si>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</si>
  <si>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</si>
  <si>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</si>
  <si>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</si>
  <si>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</si>
  <si>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</si>
  <si>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</si>
  <si>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</si>
  <si>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</si>
  <si>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</si>
  <si>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</si>
  <si>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</si>
  <si>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</si>
  <si>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</si>
  <si>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</si>
  <si>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</si>
  <si>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</si>
  <si>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</si>
  <si>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</si>
  <si>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</si>
  <si>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</si>
  <si>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</si>
  <si>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</si>
  <si>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</si>
  <si>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</si>
  <si>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</si>
  <si>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</si>
  <si>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</si>
  <si>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</si>
  <si>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</si>
  <si>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</si>
  <si>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</si>
  <si>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</si>
  <si>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</si>
  <si>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</si>
  <si>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</si>
  <si>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</si>
  <si>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</si>
  <si>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</si>
  <si>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</si>
  <si>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</si>
  <si>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</si>
  <si>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</si>
  <si>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</si>
  <si>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</si>
  <si>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</si>
  <si>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</si>
  <si>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</si>
  <si>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</si>
  <si>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</si>
  <si>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</si>
  <si>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</si>
  <si>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</si>
  <si>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</si>
  <si>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</si>
  <si>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</si>
  <si>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</si>
  <si>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</si>
  <si>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</si>
  <si>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</si>
  <si>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</si>
  <si>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</si>
  <si>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</si>
  <si>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</si>
  <si>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</si>
  <si>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</si>
  <si>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</si>
  <si>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</si>
  <si>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</si>
  <si>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</si>
  <si>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</si>
  <si>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</si>
  <si>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</si>
  <si>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</si>
  <si>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</si>
  <si>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</si>
  <si>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</si>
  <si>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</si>
  <si>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</si>
  <si>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</si>
  <si>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</si>
  <si>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</si>
  <si>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</si>
  <si>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</si>
  <si>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</si>
  <si>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</si>
  <si>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</si>
  <si>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</si>
  <si>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</si>
  <si>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</si>
  <si>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</si>
  <si>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</si>
  <si>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</si>
  <si>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</si>
  <si>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</si>
  <si>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</si>
  <si>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</si>
  <si>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</si>
  <si>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</si>
  <si>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</si>
  <si>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</si>
  <si>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</si>
  <si>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</si>
  <si>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</si>
  <si>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</si>
  <si>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</si>
  <si>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</si>
  <si>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</si>
  <si>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</si>
  <si>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</si>
  <si>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</si>
  <si>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</si>
  <si>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</si>
  <si>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</si>
  <si>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</si>
  <si>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</si>
  <si>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</si>
  <si>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</si>
  <si>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</si>
  <si>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</si>
  <si>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</si>
  <si>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</si>
  <si>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</si>
  <si>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</si>
  <si>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</si>
  <si>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</si>
  <si>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</si>
  <si>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</si>
  <si>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</si>
  <si>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</si>
  <si>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</si>
  <si>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</si>
  <si>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</si>
  <si>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</si>
  <si>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</si>
  <si>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</si>
  <si>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</si>
  <si>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</si>
  <si>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</si>
  <si>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</si>
  <si>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</si>
  <si>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</si>
  <si>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</si>
  <si>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</si>
  <si>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</si>
  <si>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</si>
  <si>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</si>
  <si>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</si>
  <si>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</si>
  <si>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</si>
  <si>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</si>
  <si>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</si>
  <si>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</si>
  <si>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</si>
  <si>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</si>
  <si>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</si>
  <si>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</si>
  <si>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</si>
  <si>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</si>
  <si>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</si>
  <si>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</si>
  <si>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</si>
  <si>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</si>
  <si>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</si>
  <si>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</si>
  <si>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</si>
  <si>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</si>
  <si>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</si>
  <si>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</si>
  <si>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</si>
  <si>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</si>
  <si>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</si>
  <si>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</si>
  <si>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</si>
  <si>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</si>
  <si>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</si>
  <si>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</si>
  <si>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</si>
  <si>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</si>
  <si>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</si>
  <si>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</si>
  <si>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</si>
  <si>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</si>
  <si>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</si>
  <si>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</si>
  <si>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</si>
  <si>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</si>
  <si>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</si>
  <si>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</si>
  <si>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</si>
  <si>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</si>
  <si>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</si>
  <si>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</si>
  <si>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</si>
  <si>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</si>
  <si>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</si>
  <si>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</si>
  <si>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</si>
  <si>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</si>
  <si>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</si>
  <si>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</si>
  <si>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</si>
  <si>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</si>
  <si>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</si>
  <si>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</si>
  <si>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</si>
  <si>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</si>
  <si>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</si>
  <si>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</si>
  <si>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</si>
  <si>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</si>
  <si>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</si>
  <si>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</si>
  <si>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</si>
  <si>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</si>
  <si>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</si>
  <si>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</si>
  <si>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</si>
  <si>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</si>
  <si>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</si>
  <si>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</si>
  <si>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</si>
  <si>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</si>
  <si>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</si>
  <si>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</si>
  <si>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</si>
  <si>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</si>
  <si>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</si>
  <si>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</si>
  <si>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</si>
  <si>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</si>
  <si>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</si>
  <si>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</si>
  <si>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</si>
  <si>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</si>
  <si>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</si>
  <si>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</si>
  <si>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</si>
  <si>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</si>
  <si>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</si>
  <si>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</si>
  <si>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</si>
  <si>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</si>
  <si>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</si>
  <si>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</si>
  <si>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</si>
  <si>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</si>
  <si>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</si>
  <si>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</si>
  <si>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</si>
  <si>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</si>
  <si>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</si>
  <si>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</si>
  <si>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</si>
  <si>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</si>
  <si>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</si>
  <si>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</si>
  <si>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</si>
  <si>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</si>
  <si>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</si>
  <si>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</si>
  <si>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</si>
  <si>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</si>
  <si>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</si>
  <si>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</si>
  <si>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</si>
  <si>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</si>
  <si>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</si>
  <si>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</si>
  <si>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</si>
  <si>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</si>
  <si>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</si>
  <si>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</si>
  <si>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</si>
  <si>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</si>
  <si>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</si>
  <si>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</si>
  <si>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</si>
  <si>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</si>
  <si>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</si>
  <si>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</si>
  <si>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</si>
  <si>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</si>
  <si>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</si>
  <si>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</si>
  <si>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</si>
  <si>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</si>
  <si>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</si>
  <si>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</si>
  <si>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</si>
  <si>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</si>
  <si>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</si>
  <si>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</si>
  <si>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</si>
  <si>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</si>
  <si>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</si>
  <si>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</si>
  <si>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</si>
  <si>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</si>
  <si>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</si>
  <si>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</si>
  <si>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</si>
  <si>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</si>
  <si>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</si>
  <si>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</si>
  <si>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</si>
  <si>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</si>
  <si>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</si>
  <si>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</si>
  <si>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</si>
  <si>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</si>
  <si>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</si>
  <si>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</si>
  <si>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</si>
  <si>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</si>
  <si>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</si>
  <si>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</si>
  <si>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</si>
  <si>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</si>
  <si>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</si>
  <si>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</si>
  <si>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</si>
  <si>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</si>
  <si>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</si>
  <si>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</si>
  <si>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</si>
  <si>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</si>
  <si>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</si>
  <si>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</si>
  <si>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</si>
  <si>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</si>
  <si>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</si>
  <si>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</si>
  <si>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</si>
  <si>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</si>
  <si>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</si>
  <si>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</si>
  <si>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</si>
  <si>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</si>
  <si>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</si>
  <si>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</si>
  <si>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</si>
  <si>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</si>
  <si>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</si>
  <si>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</si>
  <si>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</si>
  <si>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</si>
  <si>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</si>
  <si>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</si>
  <si>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</si>
  <si>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</si>
  <si>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</si>
  <si>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</si>
  <si>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</si>
  <si>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</si>
  <si>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</si>
  <si>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</si>
  <si>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</si>
  <si>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</si>
  <si>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</si>
  <si>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</si>
  <si>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</si>
  <si>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</si>
  <si>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</si>
  <si>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</si>
  <si>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</si>
  <si>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</si>
  <si>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</si>
  <si>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</si>
  <si>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</si>
  <si>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</si>
  <si>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</si>
  <si>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</si>
  <si>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</si>
  <si>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</si>
  <si>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</si>
  <si>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</si>
  <si>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</si>
  <si>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</si>
  <si>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</si>
  <si>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</si>
  <si>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</si>
  <si>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</si>
  <si>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</si>
  <si>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</si>
  <si>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</si>
  <si>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</si>
  <si>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</si>
  <si>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</si>
  <si>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</si>
  <si>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</si>
  <si>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</si>
  <si>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</si>
  <si>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</si>
  <si>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</si>
  <si>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</si>
  <si>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</si>
  <si>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</si>
  <si>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</si>
  <si>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</si>
  <si>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</si>
  <si>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</si>
  <si>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</si>
  <si>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</si>
  <si>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</si>
  <si>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</si>
  <si>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</si>
  <si>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</si>
  <si>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</si>
  <si>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</si>
  <si>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</si>
  <si>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</si>
  <si>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</si>
  <si>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</si>
  <si>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</si>
  <si>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</si>
  <si>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</si>
  <si>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</si>
  <si>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</si>
  <si>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</si>
  <si>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</si>
  <si>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</si>
  <si>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</si>
  <si>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</si>
  <si>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</si>
  <si>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</si>
  <si>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</si>
  <si>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</si>
  <si>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</si>
  <si>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</si>
  <si>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</si>
  <si>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</si>
  <si>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</si>
  <si>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</si>
  <si>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</si>
  <si>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</si>
  <si>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</si>
  <si>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</si>
  <si>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</si>
  <si>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</si>
  <si>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</si>
  <si>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</si>
  <si>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</si>
  <si>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</si>
  <si>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</si>
  <si>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</si>
  <si>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</si>
  <si>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</si>
  <si>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</si>
  <si>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</si>
  <si>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</si>
  <si>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</si>
  <si>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</si>
  <si>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</si>
  <si>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</si>
  <si>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</si>
  <si>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</si>
  <si>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</si>
  <si>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</si>
  <si>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</si>
  <si>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</si>
  <si>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</si>
  <si>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</si>
  <si>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</si>
  <si>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</si>
  <si>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</si>
  <si>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</si>
  <si>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</si>
  <si>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</si>
  <si>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</si>
  <si>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</si>
  <si>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</si>
  <si>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</si>
  <si>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</si>
  <si>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</si>
  <si>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</si>
  <si>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</si>
  <si>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</si>
  <si>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</si>
  <si>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</si>
  <si>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</si>
  <si>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</si>
  <si>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</si>
  <si>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</si>
  <si>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</si>
  <si>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</si>
  <si>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</si>
  <si>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</si>
  <si>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</si>
  <si>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</si>
  <si>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</si>
  <si>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</si>
  <si>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</si>
  <si>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</si>
  <si>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</si>
  <si>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</si>
  <si>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</si>
  <si>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</si>
  <si>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</si>
  <si>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</si>
  <si>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</si>
  <si>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</si>
  <si>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</si>
  <si>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</si>
  <si>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</si>
  <si>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</si>
  <si>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</si>
  <si>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</si>
  <si>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</si>
  <si>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</si>
  <si>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</si>
  <si>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</si>
  <si>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</si>
  <si>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</si>
  <si>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</si>
  <si>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</si>
  <si>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</si>
  <si>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</si>
  <si>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</si>
  <si>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</si>
  <si>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</si>
  <si>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</si>
  <si>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</si>
  <si>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</si>
  <si>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</si>
  <si>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</si>
  <si>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</si>
  <si>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</si>
  <si>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</si>
  <si>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</si>
  <si>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</si>
  <si>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</si>
  <si>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</si>
  <si>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</si>
  <si>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</si>
  <si>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</si>
  <si>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</si>
  <si>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</si>
  <si>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</si>
  <si>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</si>
  <si>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</si>
  <si>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</si>
  <si>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</si>
  <si>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</si>
  <si>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</si>
  <si>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</si>
  <si>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</si>
  <si>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</si>
  <si>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</si>
  <si>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</si>
  <si>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</si>
  <si>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</si>
  <si>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</si>
  <si>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</si>
  <si>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</si>
  <si>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</si>
  <si>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</si>
  <si>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</si>
  <si>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</si>
  <si>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</si>
  <si>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</si>
  <si>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</si>
  <si>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</si>
  <si>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</si>
  <si>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</si>
  <si>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</si>
  <si>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</si>
  <si>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</si>
  <si>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</si>
  <si>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</si>
  <si>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</si>
  <si>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</si>
  <si>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</si>
  <si>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</si>
  <si>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</si>
  <si>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</si>
  <si>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</si>
  <si>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</si>
  <si>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</si>
  <si>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</si>
  <si>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</si>
  <si>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</si>
  <si>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</si>
  <si>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</si>
  <si>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</si>
  <si>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</si>
  <si>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</si>
  <si>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</si>
  <si>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</si>
  <si>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</si>
  <si>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</si>
  <si>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</si>
  <si>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</si>
  <si>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</si>
  <si>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</si>
  <si>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</si>
  <si>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</si>
  <si>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</si>
  <si>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</si>
  <si>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</si>
  <si>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</si>
  <si>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</si>
  <si>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</si>
  <si>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</si>
  <si>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</si>
  <si>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</si>
  <si>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</si>
  <si>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</si>
  <si>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</si>
  <si>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</si>
  <si>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</si>
  <si>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</si>
  <si>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</si>
  <si>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</si>
  <si>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</si>
  <si>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</si>
  <si>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</si>
  <si>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</si>
  <si>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</si>
  <si>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</si>
  <si>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</si>
  <si>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</si>
  <si>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</si>
  <si>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</si>
  <si>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</si>
  <si>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</si>
  <si>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</si>
  <si>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</si>
  <si>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</si>
  <si>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</si>
  <si>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</si>
  <si>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</si>
  <si>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</si>
  <si>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</si>
  <si>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</si>
  <si>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</si>
  <si>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</si>
  <si>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</si>
  <si>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</si>
  <si>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</si>
  <si>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</si>
  <si>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</si>
  <si>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</si>
  <si>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</si>
  <si>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</si>
  <si>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</si>
  <si>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</si>
  <si>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</si>
  <si>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</si>
  <si>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</si>
  <si>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</si>
  <si>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</si>
  <si>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</si>
  <si>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</si>
  <si>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</si>
  <si>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</si>
  <si>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</si>
  <si>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</si>
  <si>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</si>
  <si>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</si>
  <si>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</si>
  <si>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</si>
  <si>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</si>
  <si>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</si>
  <si>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</si>
  <si>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</si>
  <si>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</si>
  <si>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</si>
  <si>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</si>
  <si>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</si>
  <si>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</si>
  <si>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</si>
  <si>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</si>
  <si>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</si>
  <si>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</si>
  <si>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</si>
  <si>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</si>
  <si>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</si>
  <si>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</si>
  <si>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</si>
  <si>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</si>
  <si>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</si>
  <si>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</si>
  <si>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</si>
  <si>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</si>
  <si>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</si>
  <si>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</si>
  <si>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</si>
  <si>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</si>
  <si>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</si>
  <si>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</si>
  <si>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</si>
  <si>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</si>
  <si>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</si>
  <si>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</si>
  <si>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</si>
  <si>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</si>
  <si>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</si>
  <si>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</si>
  <si>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</si>
  <si>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</si>
  <si>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</si>
  <si>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</si>
  <si>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</si>
  <si>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</si>
  <si>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</si>
  <si>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</si>
  <si>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</si>
  <si>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</si>
  <si>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</si>
  <si>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</si>
  <si>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</si>
  <si>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</si>
  <si>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</si>
  <si>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</si>
  <si>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</si>
  <si>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</si>
  <si>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</si>
  <si>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</si>
  <si>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</si>
  <si>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</si>
  <si>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</si>
  <si>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</si>
  <si>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</si>
  <si>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</si>
  <si>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</si>
  <si>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</si>
  <si>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</si>
  <si>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</si>
  <si>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</si>
  <si>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</si>
  <si>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</si>
  <si>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</si>
  <si>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</si>
  <si>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</si>
  <si>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</si>
  <si>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</si>
  <si>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</si>
  <si>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</si>
  <si>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</si>
  <si>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</si>
  <si>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</si>
  <si>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</si>
  <si>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</si>
  <si>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</si>
  <si>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</si>
  <si>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</si>
  <si>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</si>
  <si>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</si>
  <si>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</si>
  <si>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</si>
  <si>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</si>
  <si>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</si>
  <si>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</si>
  <si>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</si>
  <si>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</si>
  <si>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</si>
  <si>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</si>
  <si>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</si>
  <si>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</si>
  <si>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</si>
  <si>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</si>
  <si>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</si>
  <si>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</si>
  <si>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</si>
  <si>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</si>
  <si>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</si>
  <si>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</si>
  <si>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</si>
  <si>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</si>
  <si>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</si>
  <si>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</si>
  <si>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</si>
  <si>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</si>
  <si>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</si>
  <si>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</si>
  <si>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</si>
  <si>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</si>
  <si>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</si>
  <si>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</si>
  <si>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</si>
  <si>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</si>
  <si>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</si>
  <si>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</si>
  <si>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</si>
  <si>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</si>
  <si>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</si>
  <si>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</si>
  <si>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</si>
  <si>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</si>
  <si>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</si>
  <si>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</si>
  <si>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</si>
  <si>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</si>
  <si>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</si>
  <si>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</si>
  <si>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</si>
  <si>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</si>
  <si>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</si>
  <si>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</si>
  <si>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</si>
  <si>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</si>
  <si>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</si>
  <si>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</si>
  <si>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</si>
  <si>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</si>
  <si>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</si>
  <si>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</si>
  <si>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</si>
  <si>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</si>
  <si>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</si>
  <si>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</si>
  <si>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</si>
  <si>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</si>
  <si>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</si>
  <si>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</si>
  <si>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</si>
  <si>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</si>
  <si>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</si>
  <si>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</si>
  <si>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</si>
  <si>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</si>
  <si>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</si>
  <si>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</si>
  <si>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</si>
  <si>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</si>
  <si>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</si>
  <si>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</si>
  <si>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</si>
  <si>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</si>
  <si>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</si>
  <si>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</si>
  <si>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</si>
  <si>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</si>
  <si>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</si>
  <si>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</si>
  <si>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</si>
  <si>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</si>
  <si>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</si>
  <si>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</si>
  <si>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</si>
  <si>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</si>
  <si>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</si>
  <si>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</si>
  <si>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</si>
  <si>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</si>
  <si>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</si>
  <si>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</si>
  <si>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</si>
  <si>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</si>
  <si>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</si>
  <si>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</si>
  <si>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</si>
  <si>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</si>
  <si>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</si>
  <si>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</si>
  <si>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</si>
  <si>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</si>
  <si>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</si>
  <si>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</si>
  <si>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</si>
  <si>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</si>
  <si>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</si>
  <si>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</si>
  <si>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</si>
  <si>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</si>
  <si>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</si>
  <si>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</si>
  <si>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</si>
  <si>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</si>
  <si>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</si>
  <si>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</si>
  <si>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</si>
  <si>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</si>
  <si>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</si>
  <si>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</si>
  <si>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</si>
  <si>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</si>
  <si>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</si>
  <si>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</si>
  <si>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</si>
  <si>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</si>
  <si>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</si>
  <si>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</si>
  <si>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</si>
  <si>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</si>
  <si>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</si>
  <si>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</si>
  <si>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</si>
  <si>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</si>
  <si>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</si>
  <si>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</si>
  <si>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</si>
  <si>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</si>
  <si>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</si>
  <si>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</si>
  <si>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</si>
  <si>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</si>
  <si>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</si>
  <si>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</si>
  <si>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</si>
  <si>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</si>
  <si>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</si>
  <si>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</si>
  <si>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</si>
  <si>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</si>
  <si>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</si>
  <si>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</si>
  <si>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</si>
  <si>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</si>
  <si>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</si>
  <si>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</si>
  <si>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</si>
  <si>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</si>
  <si>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</si>
  <si>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</si>
  <si>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</si>
  <si>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</si>
  <si>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</si>
  <si>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</si>
  <si>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</si>
  <si>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</si>
  <si>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</si>
  <si>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</si>
  <si>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</si>
  <si>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</si>
  <si>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</si>
  <si>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</si>
  <si>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</si>
  <si>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</si>
  <si>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</si>
  <si>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</si>
  <si>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</si>
  <si>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</si>
  <si>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</si>
  <si>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</si>
  <si>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</si>
  <si>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</si>
  <si>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</si>
  <si>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</si>
  <si>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</si>
  <si>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</si>
  <si>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</si>
  <si>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</si>
  <si>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</si>
  <si>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</si>
  <si>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</si>
  <si>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</si>
  <si>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</si>
  <si>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</si>
  <si>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</si>
  <si>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</si>
  <si>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</si>
  <si>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</si>
  <si>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</si>
  <si>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</si>
  <si>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</si>
  <si>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</si>
  <si>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</si>
  <si>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</si>
  <si>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</si>
  <si>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</si>
  <si>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</si>
  <si>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</si>
  <si>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</si>
  <si>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</si>
  <si>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</si>
  <si>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</si>
  <si>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</si>
  <si>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</si>
  <si>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</si>
  <si>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</si>
  <si>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</si>
  <si>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</si>
  <si>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</si>
  <si>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</si>
  <si>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</si>
  <si>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</si>
  <si>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</si>
  <si>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</si>
  <si>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</si>
  <si>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</si>
  <si>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</si>
  <si>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</si>
  <si>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</si>
  <si>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</si>
  <si>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</si>
  <si>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</si>
  <si>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</si>
  <si>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</si>
  <si>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</si>
  <si>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</si>
  <si>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</si>
  <si>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</si>
  <si>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</si>
  <si>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</si>
  <si>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</si>
  <si>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</si>
  <si>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</si>
  <si>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</si>
  <si>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</si>
  <si>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</si>
  <si>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</si>
  <si>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</si>
  <si>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</si>
  <si>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</si>
  <si>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</si>
  <si>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</si>
  <si>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</si>
  <si>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</si>
  <si>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</si>
  <si>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</si>
  <si>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</si>
  <si>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</si>
  <si>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</si>
  <si>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</si>
  <si>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</si>
  <si>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</si>
  <si>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</si>
  <si>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</si>
  <si>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</si>
  <si>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</si>
  <si>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</si>
  <si>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</si>
  <si>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</si>
  <si>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</si>
  <si>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</si>
  <si>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</si>
  <si>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</si>
  <si>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</si>
  <si>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</si>
  <si>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</si>
  <si>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</si>
  <si>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</si>
  <si>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</si>
  <si>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</si>
  <si>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</si>
  <si>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</si>
  <si>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</si>
  <si>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</si>
  <si>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</si>
  <si>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</si>
  <si>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</si>
  <si>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</si>
  <si>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</si>
  <si>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</si>
  <si>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</si>
  <si>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</si>
  <si>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</si>
  <si>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</si>
  <si>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</si>
  <si>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</si>
  <si>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</si>
  <si>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</si>
  <si>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</si>
  <si>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</si>
  <si>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</si>
  <si>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</si>
  <si>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</si>
  <si>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</si>
  <si>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</si>
  <si>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</si>
  <si>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</si>
  <si>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</si>
  <si>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</si>
  <si>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</si>
  <si>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</si>
  <si>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</si>
  <si>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</si>
  <si>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</si>
  <si>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</si>
  <si>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</si>
  <si>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</si>
  <si>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</si>
  <si>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</si>
  <si>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</si>
  <si>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</si>
  <si>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</si>
  <si>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</si>
  <si>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</si>
  <si>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</si>
  <si>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</si>
  <si>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</si>
  <si>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</si>
  <si>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</si>
  <si>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</si>
  <si>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</si>
  <si>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</si>
  <si>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</si>
  <si>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</si>
  <si>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</si>
  <si>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</si>
  <si>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</si>
  <si>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</si>
  <si>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</si>
  <si>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</si>
  <si>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</si>
  <si>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</si>
  <si>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</si>
  <si>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</si>
  <si>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</si>
  <si>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</si>
  <si>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</si>
  <si>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</si>
  <si>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</si>
  <si>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</si>
  <si>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</si>
  <si>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</si>
  <si>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</si>
  <si>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</si>
  <si>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</si>
  <si>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</si>
  <si>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</si>
  <si>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</si>
  <si>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</si>
  <si>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</si>
  <si>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</si>
  <si>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</si>
  <si>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</si>
  <si>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</si>
  <si>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</si>
  <si>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</si>
  <si>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</si>
  <si>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</si>
  <si>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</si>
  <si>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</si>
  <si>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</si>
  <si>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</si>
  <si>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</si>
  <si>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</si>
  <si>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</si>
  <si>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</si>
  <si>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</si>
  <si>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</si>
  <si>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</si>
  <si>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</si>
  <si>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</si>
  <si>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</si>
  <si>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</si>
  <si>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</si>
  <si>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</si>
  <si>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</si>
  <si>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</si>
  <si>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</si>
  <si>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</si>
  <si>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</si>
  <si>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</si>
  <si>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</si>
  <si>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</si>
  <si>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</si>
  <si>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</si>
  <si>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</si>
  <si>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</si>
  <si>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</si>
  <si>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</si>
  <si>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</si>
  <si>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</si>
  <si>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</si>
  <si>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</si>
  <si>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</si>
  <si>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State: OH</t>
  </si>
  <si>
    <t>Div by 0</t>
  </si>
  <si>
    <t>April 14, 2017</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</si>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</sst>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5">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75" x14ac:dyDescent="0.2"/>
  <cols>
    <col min="1" max="1" width="106.5703125" customWidth="1"/>
    <col min="2" max="9" width="9.140625" customWidth="1"/>
  </cols>
  <sheetData>
    <row r="1" spans="1:1" ht="77.25" customHeight="1" x14ac:dyDescent="0.25">
      <c r="A1" s="119" t="s">
        <v>1634</v>
      </c>
    </row>
    <row r="2" spans="1:1" ht="15" x14ac:dyDescent="0.25">
      <c r="A2" s="119" t="s">
        <v>648</v>
      </c>
    </row>
    <row r="3" spans="1:1" ht="30" x14ac:dyDescent="0.6">
      <c r="A3" s="120" t="s">
        <v>1635</v>
      </c>
    </row>
    <row r="4" spans="1:1" ht="30" x14ac:dyDescent="0.6">
      <c r="A4" s="120" t="s">
        <v>1720</v>
      </c>
    </row>
    <row r="5" spans="1:1" ht="18" x14ac:dyDescent="0.25">
      <c r="A5" s="121" t="s">
        <v>1747</v>
      </c>
    </row>
    <row r="6" spans="1:1" ht="16.5" customHeight="1" x14ac:dyDescent="0.2">
      <c r="A6" s="122" t="s">
        <v>648</v>
      </c>
    </row>
    <row r="7" spans="1:1" ht="13.5" x14ac:dyDescent="0.25">
      <c r="A7" s="123" t="s">
        <v>1636</v>
      </c>
    </row>
    <row r="8" spans="1:1" ht="62.1" customHeight="1" x14ac:dyDescent="0.2">
      <c r="A8" s="124" t="s">
        <v>1637</v>
      </c>
    </row>
    <row r="9" spans="1:1" x14ac:dyDescent="0.2">
      <c r="A9" s="125" t="s">
        <v>648</v>
      </c>
    </row>
    <row r="10" spans="1:1" ht="13.5" x14ac:dyDescent="0.25">
      <c r="A10" s="123" t="s">
        <v>1638</v>
      </c>
    </row>
    <row r="11" spans="1:1" ht="95.1" customHeight="1" x14ac:dyDescent="0.2">
      <c r="A11" s="126" t="s">
        <v>1744</v>
      </c>
    </row>
    <row r="12" spans="1:1" x14ac:dyDescent="0.2">
      <c r="A12" s="141"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1582</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105" t="s">
        <v>213</v>
      </c>
      <c r="C6" s="36">
        <v>6356</v>
      </c>
      <c r="D6" s="9" t="str">
        <f>IF($B6="N/A","N/A",IF(C6&lt;0,"No","Yes"))</f>
        <v>N/A</v>
      </c>
      <c r="E6" s="36">
        <v>8809</v>
      </c>
      <c r="F6" s="9" t="str">
        <f>IF($B6="N/A","N/A",IF(E6&lt;0,"No","Yes"))</f>
        <v>N/A</v>
      </c>
      <c r="G6" s="36">
        <v>6599</v>
      </c>
      <c r="H6" s="9" t="str">
        <f>IF($B6="N/A","N/A",IF(G6&lt;0,"No","Yes"))</f>
        <v>N/A</v>
      </c>
      <c r="I6" s="10">
        <v>38.590000000000003</v>
      </c>
      <c r="J6" s="10">
        <v>-25.1</v>
      </c>
      <c r="K6" s="9" t="str">
        <f t="shared" ref="K6:K11" si="0">IF(J6="Div by 0", "N/A", IF(J6="N/A","N/A", IF(J6&gt;30, "No", IF(J6&lt;-30, "No", "Yes"))))</f>
        <v>Yes</v>
      </c>
    </row>
    <row r="7" spans="1:11" x14ac:dyDescent="0.2">
      <c r="A7" s="86" t="s">
        <v>443</v>
      </c>
      <c r="B7" s="105" t="s">
        <v>213</v>
      </c>
      <c r="C7" s="9">
        <v>7.7249842667999999</v>
      </c>
      <c r="D7" s="9" t="str">
        <f t="shared" ref="D7:D11" si="1">IF($B7="N/A","N/A",IF(C7&lt;0,"No","Yes"))</f>
        <v>N/A</v>
      </c>
      <c r="E7" s="9">
        <v>8.4118515155000004</v>
      </c>
      <c r="F7" s="9" t="str">
        <f t="shared" ref="F7:F11" si="2">IF($B7="N/A","N/A",IF(E7&lt;0,"No","Yes"))</f>
        <v>N/A</v>
      </c>
      <c r="G7" s="9">
        <v>9.2135171996</v>
      </c>
      <c r="H7" s="9" t="str">
        <f t="shared" ref="H7:H11" si="3">IF($B7="N/A","N/A",IF(G7&lt;0,"No","Yes"))</f>
        <v>N/A</v>
      </c>
      <c r="I7" s="10">
        <v>8.8919999999999995</v>
      </c>
      <c r="J7" s="10">
        <v>9.5299999999999994</v>
      </c>
      <c r="K7" s="9" t="str">
        <f t="shared" si="0"/>
        <v>Yes</v>
      </c>
    </row>
    <row r="8" spans="1:11" x14ac:dyDescent="0.2">
      <c r="A8" s="86" t="s">
        <v>444</v>
      </c>
      <c r="B8" s="105" t="s">
        <v>213</v>
      </c>
      <c r="C8" s="9">
        <v>77.690371303000006</v>
      </c>
      <c r="D8" s="9" t="str">
        <f t="shared" si="1"/>
        <v>N/A</v>
      </c>
      <c r="E8" s="9">
        <v>79.668520830999995</v>
      </c>
      <c r="F8" s="9" t="str">
        <f t="shared" si="2"/>
        <v>N/A</v>
      </c>
      <c r="G8" s="9">
        <v>78.011819973000001</v>
      </c>
      <c r="H8" s="9" t="str">
        <f t="shared" si="3"/>
        <v>N/A</v>
      </c>
      <c r="I8" s="10">
        <v>2.5459999999999998</v>
      </c>
      <c r="J8" s="10">
        <v>-2.08</v>
      </c>
      <c r="K8" s="9" t="str">
        <f t="shared" si="0"/>
        <v>Yes</v>
      </c>
    </row>
    <row r="9" spans="1:11" x14ac:dyDescent="0.2">
      <c r="A9" s="86" t="s">
        <v>445</v>
      </c>
      <c r="B9" s="105" t="s">
        <v>213</v>
      </c>
      <c r="C9" s="9">
        <v>3.1466331026000001</v>
      </c>
      <c r="D9" s="9" t="str">
        <f t="shared" si="1"/>
        <v>N/A</v>
      </c>
      <c r="E9" s="9">
        <v>0.42002497449999998</v>
      </c>
      <c r="F9" s="9" t="str">
        <f t="shared" si="2"/>
        <v>N/A</v>
      </c>
      <c r="G9" s="9">
        <v>0.72738293679999999</v>
      </c>
      <c r="H9" s="9" t="str">
        <f t="shared" si="3"/>
        <v>N/A</v>
      </c>
      <c r="I9" s="10">
        <v>-86.7</v>
      </c>
      <c r="J9" s="10">
        <v>73.180000000000007</v>
      </c>
      <c r="K9" s="9" t="str">
        <f t="shared" si="0"/>
        <v>No</v>
      </c>
    </row>
    <row r="10" spans="1:11" x14ac:dyDescent="0.2">
      <c r="A10" s="86" t="s">
        <v>446</v>
      </c>
      <c r="B10" s="105" t="s">
        <v>213</v>
      </c>
      <c r="C10" s="9">
        <v>11.202013845</v>
      </c>
      <c r="D10" s="9" t="str">
        <f t="shared" si="1"/>
        <v>N/A</v>
      </c>
      <c r="E10" s="9">
        <v>11.295266205000001</v>
      </c>
      <c r="F10" s="9" t="str">
        <f t="shared" si="2"/>
        <v>N/A</v>
      </c>
      <c r="G10" s="9">
        <v>11.941203213</v>
      </c>
      <c r="H10" s="9" t="str">
        <f t="shared" si="3"/>
        <v>N/A</v>
      </c>
      <c r="I10" s="10">
        <v>0.83250000000000002</v>
      </c>
      <c r="J10" s="10">
        <v>5.7190000000000003</v>
      </c>
      <c r="K10" s="9" t="str">
        <f t="shared" si="0"/>
        <v>Yes</v>
      </c>
    </row>
    <row r="11" spans="1:11" x14ac:dyDescent="0.2">
      <c r="A11" s="86" t="s">
        <v>204</v>
      </c>
      <c r="B11" s="105"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
      <c r="A12" s="86" t="s">
        <v>652</v>
      </c>
      <c r="B12" s="105" t="s">
        <v>213</v>
      </c>
      <c r="C12" s="9">
        <v>99.716803021000004</v>
      </c>
      <c r="D12" s="9" t="str">
        <f t="shared" ref="D12:D23" si="4">IF($B12="N/A","N/A",IF(C12&lt;0,"No","Yes"))</f>
        <v>N/A</v>
      </c>
      <c r="E12" s="9">
        <v>99.829719604999994</v>
      </c>
      <c r="F12" s="9" t="str">
        <f t="shared" ref="F12:F23" si="5">IF($B12="N/A","N/A",IF(E12&lt;0,"No","Yes"))</f>
        <v>N/A</v>
      </c>
      <c r="G12" s="9">
        <v>99.454462797000005</v>
      </c>
      <c r="H12" s="9" t="str">
        <f t="shared" ref="H12:H23" si="6">IF($B12="N/A","N/A",IF(G12&lt;0,"No","Yes"))</f>
        <v>N/A</v>
      </c>
      <c r="I12" s="10">
        <v>0.1132</v>
      </c>
      <c r="J12" s="10">
        <v>-0.376</v>
      </c>
      <c r="K12" s="9" t="str">
        <f t="shared" ref="K12:K23" si="7">IF(J12="Div by 0", "N/A", IF(J12="N/A","N/A", IF(J12&gt;30, "No", IF(J12&lt;-30, "No", "Yes"))))</f>
        <v>Yes</v>
      </c>
    </row>
    <row r="13" spans="1:11" x14ac:dyDescent="0.2">
      <c r="A13" s="86" t="s">
        <v>651</v>
      </c>
      <c r="B13" s="105" t="s">
        <v>213</v>
      </c>
      <c r="C13" s="9">
        <v>86.793941305999994</v>
      </c>
      <c r="D13" s="9" t="str">
        <f t="shared" si="4"/>
        <v>N/A</v>
      </c>
      <c r="E13" s="9">
        <v>91.528314760000001</v>
      </c>
      <c r="F13" s="9" t="str">
        <f t="shared" si="5"/>
        <v>N/A</v>
      </c>
      <c r="G13" s="9">
        <v>91.208288891999999</v>
      </c>
      <c r="H13" s="9" t="str">
        <f t="shared" si="6"/>
        <v>N/A</v>
      </c>
      <c r="I13" s="10">
        <v>5.4550000000000001</v>
      </c>
      <c r="J13" s="10">
        <v>-0.35</v>
      </c>
      <c r="K13" s="9" t="str">
        <f t="shared" si="7"/>
        <v>Yes</v>
      </c>
    </row>
    <row r="14" spans="1:11" x14ac:dyDescent="0.2">
      <c r="A14" s="86" t="s">
        <v>852</v>
      </c>
      <c r="B14" s="105" t="s">
        <v>213</v>
      </c>
      <c r="C14" s="10">
        <v>14.094164697</v>
      </c>
      <c r="D14" s="9" t="str">
        <f t="shared" si="4"/>
        <v>N/A</v>
      </c>
      <c r="E14" s="10">
        <v>13.875388247</v>
      </c>
      <c r="F14" s="9" t="str">
        <f t="shared" si="5"/>
        <v>N/A</v>
      </c>
      <c r="G14" s="10">
        <v>14.367858335999999</v>
      </c>
      <c r="H14" s="9" t="str">
        <f t="shared" si="6"/>
        <v>N/A</v>
      </c>
      <c r="I14" s="10">
        <v>-1.55</v>
      </c>
      <c r="J14" s="10">
        <v>3.5489999999999999</v>
      </c>
      <c r="K14" s="9" t="str">
        <f t="shared" si="7"/>
        <v>Yes</v>
      </c>
    </row>
    <row r="15" spans="1:11" x14ac:dyDescent="0.2">
      <c r="A15" s="86" t="s">
        <v>653</v>
      </c>
      <c r="B15" s="105"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
      <c r="A16" s="86" t="s">
        <v>370</v>
      </c>
      <c r="B16" s="105"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
      <c r="A17" s="86" t="s">
        <v>853</v>
      </c>
      <c r="B17" s="105"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
      <c r="A18" s="86" t="s">
        <v>654</v>
      </c>
      <c r="B18" s="105" t="s">
        <v>213</v>
      </c>
      <c r="C18" s="9">
        <v>3.1466331E-2</v>
      </c>
      <c r="D18" s="9" t="str">
        <f t="shared" si="4"/>
        <v>N/A</v>
      </c>
      <c r="E18" s="9">
        <v>2.2704052700000001E-2</v>
      </c>
      <c r="F18" s="9" t="str">
        <f t="shared" si="5"/>
        <v>N/A</v>
      </c>
      <c r="G18" s="9">
        <v>6.0615244700000001E-2</v>
      </c>
      <c r="H18" s="9" t="str">
        <f t="shared" si="6"/>
        <v>N/A</v>
      </c>
      <c r="I18" s="10">
        <v>-27.8</v>
      </c>
      <c r="J18" s="10">
        <v>167</v>
      </c>
      <c r="K18" s="9" t="str">
        <f t="shared" si="7"/>
        <v>No</v>
      </c>
    </row>
    <row r="19" spans="1:11" x14ac:dyDescent="0.2">
      <c r="A19" s="86" t="s">
        <v>205</v>
      </c>
      <c r="B19" s="105" t="s">
        <v>213</v>
      </c>
      <c r="C19" s="9">
        <v>100</v>
      </c>
      <c r="D19" s="9" t="str">
        <f t="shared" si="4"/>
        <v>N/A</v>
      </c>
      <c r="E19" s="9">
        <v>100</v>
      </c>
      <c r="F19" s="9" t="str">
        <f t="shared" si="5"/>
        <v>N/A</v>
      </c>
      <c r="G19" s="9">
        <v>100</v>
      </c>
      <c r="H19" s="9" t="str">
        <f t="shared" si="6"/>
        <v>N/A</v>
      </c>
      <c r="I19" s="10">
        <v>0</v>
      </c>
      <c r="J19" s="10">
        <v>0</v>
      </c>
      <c r="K19" s="9" t="str">
        <f t="shared" si="7"/>
        <v>Yes</v>
      </c>
    </row>
    <row r="20" spans="1:11" x14ac:dyDescent="0.2">
      <c r="A20" s="86" t="s">
        <v>854</v>
      </c>
      <c r="B20" s="105" t="s">
        <v>213</v>
      </c>
      <c r="C20" s="10">
        <v>5.5</v>
      </c>
      <c r="D20" s="9" t="str">
        <f t="shared" si="4"/>
        <v>N/A</v>
      </c>
      <c r="E20" s="10">
        <v>5.5</v>
      </c>
      <c r="F20" s="9" t="str">
        <f t="shared" si="5"/>
        <v>N/A</v>
      </c>
      <c r="G20" s="10">
        <v>16.25</v>
      </c>
      <c r="H20" s="9" t="str">
        <f t="shared" si="6"/>
        <v>N/A</v>
      </c>
      <c r="I20" s="10">
        <v>0</v>
      </c>
      <c r="J20" s="10">
        <v>195.5</v>
      </c>
      <c r="K20" s="9" t="str">
        <f t="shared" si="7"/>
        <v>No</v>
      </c>
    </row>
    <row r="21" spans="1:11" x14ac:dyDescent="0.2">
      <c r="A21" s="86" t="s">
        <v>655</v>
      </c>
      <c r="B21" s="105" t="s">
        <v>213</v>
      </c>
      <c r="C21" s="9">
        <v>0.12586532410000001</v>
      </c>
      <c r="D21" s="9" t="str">
        <f t="shared" si="4"/>
        <v>N/A</v>
      </c>
      <c r="E21" s="9">
        <v>2.2704052700000001E-2</v>
      </c>
      <c r="F21" s="9" t="str">
        <f t="shared" si="5"/>
        <v>N/A</v>
      </c>
      <c r="G21" s="9">
        <v>0.2879224125</v>
      </c>
      <c r="H21" s="9" t="str">
        <f t="shared" si="6"/>
        <v>N/A</v>
      </c>
      <c r="I21" s="10">
        <v>-82</v>
      </c>
      <c r="J21" s="10">
        <v>1168</v>
      </c>
      <c r="K21" s="9" t="str">
        <f t="shared" si="7"/>
        <v>No</v>
      </c>
    </row>
    <row r="22" spans="1:11" x14ac:dyDescent="0.2">
      <c r="A22" s="86" t="s">
        <v>1698</v>
      </c>
      <c r="B22" s="105" t="s">
        <v>213</v>
      </c>
      <c r="C22" s="9">
        <v>62.5</v>
      </c>
      <c r="D22" s="9" t="str">
        <f t="shared" si="4"/>
        <v>N/A</v>
      </c>
      <c r="E22" s="9">
        <v>50</v>
      </c>
      <c r="F22" s="9" t="str">
        <f t="shared" si="5"/>
        <v>N/A</v>
      </c>
      <c r="G22" s="9">
        <v>89.473684211000005</v>
      </c>
      <c r="H22" s="9" t="str">
        <f t="shared" si="6"/>
        <v>N/A</v>
      </c>
      <c r="I22" s="10">
        <v>-20</v>
      </c>
      <c r="J22" s="10">
        <v>78.95</v>
      </c>
      <c r="K22" s="9" t="str">
        <f t="shared" si="7"/>
        <v>No</v>
      </c>
    </row>
    <row r="23" spans="1:11" x14ac:dyDescent="0.2">
      <c r="A23" s="86" t="s">
        <v>855</v>
      </c>
      <c r="B23" s="105" t="s">
        <v>213</v>
      </c>
      <c r="C23" s="10">
        <v>15.2</v>
      </c>
      <c r="D23" s="9" t="str">
        <f t="shared" si="4"/>
        <v>N/A</v>
      </c>
      <c r="E23" s="10">
        <v>2</v>
      </c>
      <c r="F23" s="9" t="str">
        <f t="shared" si="5"/>
        <v>N/A</v>
      </c>
      <c r="G23" s="10">
        <v>8.8235294117999992</v>
      </c>
      <c r="H23" s="9" t="str">
        <f t="shared" si="6"/>
        <v>N/A</v>
      </c>
      <c r="I23" s="10">
        <v>-86.8</v>
      </c>
      <c r="J23" s="10">
        <v>341.2</v>
      </c>
      <c r="K23" s="9" t="str">
        <f t="shared" si="7"/>
        <v>No</v>
      </c>
    </row>
    <row r="24" spans="1:11" x14ac:dyDescent="0.2">
      <c r="A24" s="86" t="s">
        <v>15</v>
      </c>
      <c r="B24" s="105" t="s">
        <v>213</v>
      </c>
      <c r="C24" s="9">
        <v>1.4002517306</v>
      </c>
      <c r="D24" s="9" t="str">
        <f>IF($B24="N/A","N/A",IF(C24&lt;0,"No","Yes"))</f>
        <v>N/A</v>
      </c>
      <c r="E24" s="9">
        <v>0.76058576460000005</v>
      </c>
      <c r="F24" s="9" t="str">
        <f>IF($B24="N/A","N/A",IF(E24&lt;0,"No","Yes"))</f>
        <v>N/A</v>
      </c>
      <c r="G24" s="9">
        <v>1.4699196848</v>
      </c>
      <c r="H24" s="9" t="str">
        <f>IF($B24="N/A","N/A",IF(G24&lt;0,"No","Yes"))</f>
        <v>N/A</v>
      </c>
      <c r="I24" s="10">
        <v>-45.7</v>
      </c>
      <c r="J24" s="10">
        <v>93.26</v>
      </c>
      <c r="K24" s="9" t="str">
        <f t="shared" ref="K24:K30" si="8">IF(J24="Div by 0", "N/A", IF(J24="N/A","N/A", IF(J24&gt;30, "No", IF(J24&lt;-30, "No", "Yes"))))</f>
        <v>No</v>
      </c>
    </row>
    <row r="25" spans="1:11" x14ac:dyDescent="0.2">
      <c r="A25" s="86" t="s">
        <v>159</v>
      </c>
      <c r="B25" s="105" t="s">
        <v>213</v>
      </c>
      <c r="C25" s="9">
        <v>99.842668345000007</v>
      </c>
      <c r="D25" s="9" t="str">
        <f>IF($B25="N/A","N/A",IF(C25&lt;0,"No","Yes"))</f>
        <v>N/A</v>
      </c>
      <c r="E25" s="9">
        <v>99.875127710000001</v>
      </c>
      <c r="F25" s="9" t="str">
        <f>IF($B25="N/A","N/A",IF(E25&lt;0,"No","Yes"))</f>
        <v>N/A</v>
      </c>
      <c r="G25" s="9">
        <v>99.787846642999995</v>
      </c>
      <c r="H25" s="9" t="str">
        <f>IF($B25="N/A","N/A",IF(G25&lt;0,"No","Yes"))</f>
        <v>N/A</v>
      </c>
      <c r="I25" s="10">
        <v>3.2500000000000001E-2</v>
      </c>
      <c r="J25" s="10">
        <v>-8.6999999999999994E-2</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99.921334172000002</v>
      </c>
      <c r="D27" s="9" t="str">
        <f t="shared" ref="D27:D30" si="9">IF($B27="N/A","N/A",IF(C27&lt;0,"No","Yes"))</f>
        <v>N/A</v>
      </c>
      <c r="E27" s="9">
        <v>99.977295947000002</v>
      </c>
      <c r="F27" s="9" t="str">
        <f t="shared" ref="F27:F30" si="10">IF($B27="N/A","N/A",IF(E27&lt;0,"No","Yes"))</f>
        <v>N/A</v>
      </c>
      <c r="G27" s="9">
        <v>100</v>
      </c>
      <c r="H27" s="9" t="str">
        <f t="shared" ref="H27:H30" si="11">IF($B27="N/A","N/A",IF(G27&lt;0,"No","Yes"))</f>
        <v>N/A</v>
      </c>
      <c r="I27" s="10">
        <v>5.6000000000000001E-2</v>
      </c>
      <c r="J27" s="10">
        <v>2.2700000000000001E-2</v>
      </c>
      <c r="K27" s="9" t="str">
        <f t="shared" si="8"/>
        <v>Yes</v>
      </c>
    </row>
    <row r="28" spans="1:11" x14ac:dyDescent="0.2">
      <c r="A28" s="29" t="s">
        <v>372</v>
      </c>
      <c r="B28" s="105" t="s">
        <v>213</v>
      </c>
      <c r="C28" s="9">
        <v>35.320956576</v>
      </c>
      <c r="D28" s="9" t="str">
        <f t="shared" si="9"/>
        <v>N/A</v>
      </c>
      <c r="E28" s="9">
        <v>37.938472017000002</v>
      </c>
      <c r="F28" s="9" t="str">
        <f t="shared" si="10"/>
        <v>N/A</v>
      </c>
      <c r="G28" s="9">
        <v>35.247764813000003</v>
      </c>
      <c r="H28" s="9" t="str">
        <f t="shared" si="11"/>
        <v>N/A</v>
      </c>
      <c r="I28" s="10">
        <v>7.4109999999999996</v>
      </c>
      <c r="J28" s="10">
        <v>-7.09</v>
      </c>
      <c r="K28" s="9" t="str">
        <f t="shared" si="8"/>
        <v>Yes</v>
      </c>
    </row>
    <row r="29" spans="1:11" x14ac:dyDescent="0.2">
      <c r="A29" s="29" t="s">
        <v>374</v>
      </c>
      <c r="B29" s="105" t="s">
        <v>213</v>
      </c>
      <c r="C29" s="9">
        <v>53.020767778</v>
      </c>
      <c r="D29" s="9" t="str">
        <f t="shared" si="9"/>
        <v>N/A</v>
      </c>
      <c r="E29" s="9">
        <v>49.721875355000002</v>
      </c>
      <c r="F29" s="9" t="str">
        <f t="shared" si="10"/>
        <v>N/A</v>
      </c>
      <c r="G29" s="9">
        <v>50.719806030999997</v>
      </c>
      <c r="H29" s="9" t="str">
        <f t="shared" si="11"/>
        <v>N/A</v>
      </c>
      <c r="I29" s="10">
        <v>-6.22</v>
      </c>
      <c r="J29" s="10">
        <v>2.0070000000000001</v>
      </c>
      <c r="K29" s="9" t="str">
        <f t="shared" si="8"/>
        <v>Yes</v>
      </c>
    </row>
    <row r="30" spans="1:11" x14ac:dyDescent="0.2">
      <c r="A30" s="29" t="s">
        <v>375</v>
      </c>
      <c r="B30" s="105" t="s">
        <v>213</v>
      </c>
      <c r="C30" s="9">
        <v>0.61359345499999995</v>
      </c>
      <c r="D30" s="9" t="str">
        <f t="shared" si="9"/>
        <v>N/A</v>
      </c>
      <c r="E30" s="9">
        <v>0.60165739579999999</v>
      </c>
      <c r="F30" s="9" t="str">
        <f t="shared" si="10"/>
        <v>N/A</v>
      </c>
      <c r="G30" s="9">
        <v>0.81830580389999996</v>
      </c>
      <c r="H30" s="9" t="str">
        <f t="shared" si="11"/>
        <v>N/A</v>
      </c>
      <c r="I30" s="10">
        <v>-1.95</v>
      </c>
      <c r="J30" s="10">
        <v>36.01</v>
      </c>
      <c r="K30" s="9" t="str">
        <f t="shared" si="8"/>
        <v>No</v>
      </c>
    </row>
    <row r="31" spans="1:11" ht="12" customHeight="1" x14ac:dyDescent="0.2">
      <c r="A31" s="158" t="s">
        <v>1633</v>
      </c>
      <c r="B31" s="159"/>
      <c r="C31" s="159"/>
      <c r="D31" s="159"/>
      <c r="E31" s="159"/>
      <c r="F31" s="159"/>
      <c r="G31" s="159"/>
      <c r="H31" s="159"/>
      <c r="I31" s="159"/>
      <c r="J31" s="159"/>
      <c r="K31" s="160"/>
    </row>
    <row r="32" spans="1:11" x14ac:dyDescent="0.2">
      <c r="A32" s="151" t="s">
        <v>1631</v>
      </c>
      <c r="B32" s="152"/>
      <c r="C32" s="152"/>
      <c r="D32" s="152"/>
      <c r="E32" s="152"/>
      <c r="F32" s="152"/>
      <c r="G32" s="152"/>
      <c r="H32" s="152"/>
      <c r="I32" s="152"/>
      <c r="J32" s="152"/>
      <c r="K32" s="153"/>
    </row>
    <row r="33" spans="1:11" x14ac:dyDescent="0.2">
      <c r="A33" s="154" t="s">
        <v>1732</v>
      </c>
      <c r="B33" s="154"/>
      <c r="C33" s="154"/>
      <c r="D33" s="154"/>
      <c r="E33" s="154"/>
      <c r="F33" s="154"/>
      <c r="G33" s="154"/>
      <c r="H33" s="154"/>
      <c r="I33" s="154"/>
      <c r="J33" s="154"/>
      <c r="K33" s="155"/>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x14ac:dyDescent="0.2">
      <c r="A2" s="148" t="s">
        <v>1583</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86" t="s">
        <v>343</v>
      </c>
      <c r="B6" s="9" t="s">
        <v>213</v>
      </c>
      <c r="C6" s="27">
        <v>7</v>
      </c>
      <c r="D6" s="9" t="s">
        <v>213</v>
      </c>
      <c r="E6" s="27">
        <v>7</v>
      </c>
      <c r="F6" s="9" t="s">
        <v>213</v>
      </c>
      <c r="G6" s="27">
        <v>7</v>
      </c>
      <c r="H6" s="9" t="s">
        <v>213</v>
      </c>
      <c r="I6" s="130" t="s">
        <v>213</v>
      </c>
      <c r="J6" s="130" t="s">
        <v>213</v>
      </c>
      <c r="K6" s="9" t="s">
        <v>213</v>
      </c>
    </row>
    <row r="7" spans="1:11" x14ac:dyDescent="0.2">
      <c r="A7" s="89" t="s">
        <v>12</v>
      </c>
      <c r="B7" s="30" t="s">
        <v>213</v>
      </c>
      <c r="C7" s="99">
        <v>125071377</v>
      </c>
      <c r="D7" s="32" t="str">
        <f>IF($B7="N/A","N/A",IF(C7&gt;15,"No",IF(C7&lt;-15,"No","Yes")))</f>
        <v>N/A</v>
      </c>
      <c r="E7" s="31">
        <v>148433573</v>
      </c>
      <c r="F7" s="32" t="str">
        <f>IF($B7="N/A","N/A",IF(E7&gt;15,"No",IF(E7&lt;-15,"No","Yes")))</f>
        <v>N/A</v>
      </c>
      <c r="G7" s="31">
        <v>152265956</v>
      </c>
      <c r="H7" s="32" t="str">
        <f>IF($B7="N/A","N/A",IF(G7&gt;15,"No",IF(G7&lt;-15,"No","Yes")))</f>
        <v>N/A</v>
      </c>
      <c r="I7" s="33">
        <v>18.68</v>
      </c>
      <c r="J7" s="33">
        <v>2.5819999999999999</v>
      </c>
      <c r="K7" s="32" t="str">
        <f t="shared" ref="K7:K54" si="0">IF(J7="Div by 0", "N/A", IF(J7="N/A","N/A", IF(J7&gt;30, "No", IF(J7&lt;-30, "No", "Yes"))))</f>
        <v>Yes</v>
      </c>
    </row>
    <row r="8" spans="1:11" x14ac:dyDescent="0.2">
      <c r="A8" s="89" t="s">
        <v>362</v>
      </c>
      <c r="B8" s="30" t="s">
        <v>213</v>
      </c>
      <c r="C8" s="140">
        <v>56.797155914999998</v>
      </c>
      <c r="D8" s="32" t="str">
        <f>IF($B8="N/A","N/A",IF(C8&gt;15,"No",IF(C8&lt;-15,"No","Yes")))</f>
        <v>N/A</v>
      </c>
      <c r="E8" s="34">
        <v>50.168479740999999</v>
      </c>
      <c r="F8" s="32" t="str">
        <f>IF($B8="N/A","N/A",IF(E8&gt;15,"No",IF(E8&lt;-15,"No","Yes")))</f>
        <v>N/A</v>
      </c>
      <c r="G8" s="34">
        <v>50.964057914999998</v>
      </c>
      <c r="H8" s="32" t="str">
        <f>IF($B8="N/A","N/A",IF(G8&gt;15,"No",IF(G8&lt;-15,"No","Yes")))</f>
        <v>N/A</v>
      </c>
      <c r="I8" s="33">
        <v>-11.7</v>
      </c>
      <c r="J8" s="33">
        <v>1.5860000000000001</v>
      </c>
      <c r="K8" s="32" t="str">
        <f t="shared" si="0"/>
        <v>Yes</v>
      </c>
    </row>
    <row r="9" spans="1:11" x14ac:dyDescent="0.2">
      <c r="A9" s="89" t="s">
        <v>119</v>
      </c>
      <c r="B9" s="35" t="s">
        <v>213</v>
      </c>
      <c r="C9" s="98">
        <v>27.477106132999999</v>
      </c>
      <c r="D9" s="9" t="str">
        <f>IF($B9="N/A","N/A",IF(C9&gt;15,"No",IF(C9&lt;-15,"No","Yes")))</f>
        <v>N/A</v>
      </c>
      <c r="E9" s="9">
        <v>36.071834637999999</v>
      </c>
      <c r="F9" s="9" t="str">
        <f>IF($B9="N/A","N/A",IF(E9&gt;15,"No",IF(E9&lt;-15,"No","Yes")))</f>
        <v>N/A</v>
      </c>
      <c r="G9" s="9">
        <v>35.796993256</v>
      </c>
      <c r="H9" s="9" t="str">
        <f>IF($B9="N/A","N/A",IF(G9&gt;15,"No",IF(G9&lt;-15,"No","Yes")))</f>
        <v>N/A</v>
      </c>
      <c r="I9" s="10">
        <v>31.28</v>
      </c>
      <c r="J9" s="10">
        <v>-0.76200000000000001</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
      <c r="A11" s="89" t="s">
        <v>856</v>
      </c>
      <c r="B11" s="35" t="s">
        <v>213</v>
      </c>
      <c r="C11" s="98">
        <v>15.725737951999999</v>
      </c>
      <c r="D11" s="9" t="str">
        <f>IF($B11="N/A","N/A",IF(C11&gt;15,"No",IF(C11&lt;-15,"No","Yes")))</f>
        <v>N/A</v>
      </c>
      <c r="E11" s="9">
        <v>13.759685620000001</v>
      </c>
      <c r="F11" s="9" t="str">
        <f>IF($B11="N/A","N/A",IF(E11&gt;15,"No",IF(E11&lt;-15,"No","Yes")))</f>
        <v>N/A</v>
      </c>
      <c r="G11" s="9">
        <v>13.23894883</v>
      </c>
      <c r="H11" s="9" t="str">
        <f>IF($B11="N/A","N/A",IF(G11&gt;15,"No",IF(G11&lt;-15,"No","Yes")))</f>
        <v>N/A</v>
      </c>
      <c r="I11" s="10">
        <v>-12.5</v>
      </c>
      <c r="J11" s="10">
        <v>-3.78</v>
      </c>
      <c r="K11" s="9" t="str">
        <f t="shared" si="0"/>
        <v>Yes</v>
      </c>
    </row>
    <row r="12" spans="1:11" x14ac:dyDescent="0.2">
      <c r="A12" s="89" t="s">
        <v>857</v>
      </c>
      <c r="B12" s="100" t="s">
        <v>214</v>
      </c>
      <c r="C12" s="98">
        <v>66.765110436000001</v>
      </c>
      <c r="D12" s="9" t="str">
        <f>IF(OR($B12="N/A",$C12="N/A"),"N/A",IF(C12&gt;100,"No",IF(C12&lt;95,"No","Yes")))</f>
        <v>No</v>
      </c>
      <c r="E12" s="98">
        <v>77.045828913999998</v>
      </c>
      <c r="F12" s="9" t="str">
        <f>IF(OR($B12="N/A",$E12="N/A"),"N/A",IF(E12&gt;100,"No",IF(E12&lt;95,"No","Yes")))</f>
        <v>No</v>
      </c>
      <c r="G12" s="98">
        <v>80.448241472000007</v>
      </c>
      <c r="H12" s="9" t="str">
        <f>IF($B12="N/A","N/A",IF(G12&gt;100,"No",IF(G12&lt;95,"No","Yes")))</f>
        <v>No</v>
      </c>
      <c r="I12" s="101">
        <v>15.4</v>
      </c>
      <c r="J12" s="101">
        <v>4.4160000000000004</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1746</v>
      </c>
      <c r="J13" s="101" t="s">
        <v>1746</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1746</v>
      </c>
      <c r="J14" s="101" t="s">
        <v>1746</v>
      </c>
      <c r="K14" s="9" t="str">
        <f t="shared" si="0"/>
        <v>N/A</v>
      </c>
    </row>
    <row r="15" spans="1:11" x14ac:dyDescent="0.2">
      <c r="A15" s="89" t="s">
        <v>858</v>
      </c>
      <c r="B15" s="100" t="s">
        <v>214</v>
      </c>
      <c r="C15" s="98">
        <v>17.036543938000001</v>
      </c>
      <c r="D15" s="9" t="str">
        <f>IF(OR($B15="N/A",$C15="N/A"),"N/A",IF(C15&gt;100,"No",IF(C15&lt;95,"No","Yes")))</f>
        <v>No</v>
      </c>
      <c r="E15" s="98">
        <v>25.416512576999999</v>
      </c>
      <c r="F15" s="9" t="str">
        <f>IF(OR($B15="N/A",$E15="N/A"),"N/A",IF(E15&gt;100,"No",IF(E15&lt;95,"No","Yes")))</f>
        <v>No</v>
      </c>
      <c r="G15" s="98">
        <v>28.849948190999999</v>
      </c>
      <c r="H15" s="9" t="str">
        <f>IF($B15="N/A","N/A",IF(G15&gt;100,"No",IF(G15&lt;95,"No","Yes")))</f>
        <v>No</v>
      </c>
      <c r="I15" s="101">
        <v>49.19</v>
      </c>
      <c r="J15" s="101">
        <v>13.51</v>
      </c>
      <c r="K15" s="9" t="str">
        <f t="shared" si="0"/>
        <v>Yes</v>
      </c>
    </row>
    <row r="16" spans="1:11" x14ac:dyDescent="0.2">
      <c r="A16" s="89" t="s">
        <v>331</v>
      </c>
      <c r="B16" s="35" t="s">
        <v>213</v>
      </c>
      <c r="C16" s="87">
        <v>71036985</v>
      </c>
      <c r="D16" s="9" t="str">
        <f>IF($B16="N/A","N/A",IF(C16&gt;15,"No",IF(C16&lt;-15,"No","Yes")))</f>
        <v>N/A</v>
      </c>
      <c r="E16" s="36">
        <v>74466867</v>
      </c>
      <c r="F16" s="9" t="str">
        <f>IF($B16="N/A","N/A",IF(E16&gt;15,"No",IF(E16&lt;-15,"No","Yes")))</f>
        <v>N/A</v>
      </c>
      <c r="G16" s="36">
        <v>77600910</v>
      </c>
      <c r="H16" s="9" t="str">
        <f>IF($B16="N/A","N/A",IF(G16&gt;15,"No",IF(G16&lt;-15,"No","Yes")))</f>
        <v>N/A</v>
      </c>
      <c r="I16" s="10">
        <v>4.8280000000000003</v>
      </c>
      <c r="J16" s="10">
        <v>4.2089999999999996</v>
      </c>
      <c r="K16" s="9" t="str">
        <f t="shared" si="0"/>
        <v>Yes</v>
      </c>
    </row>
    <row r="17" spans="1:11" x14ac:dyDescent="0.2">
      <c r="A17" s="89" t="s">
        <v>440</v>
      </c>
      <c r="B17" s="35" t="s">
        <v>215</v>
      </c>
      <c r="C17" s="98">
        <v>12.521563239000001</v>
      </c>
      <c r="D17" s="9" t="str">
        <f>IF($B17="N/A","N/A",IF(C17&gt;20,"No",IF(C17&lt;5,"No","Yes")))</f>
        <v>Yes</v>
      </c>
      <c r="E17" s="9">
        <v>13.061126904</v>
      </c>
      <c r="F17" s="9" t="str">
        <f>IF($B17="N/A","N/A",IF(E17&gt;20,"No",IF(E17&lt;5,"No","Yes")))</f>
        <v>Yes</v>
      </c>
      <c r="G17" s="9">
        <v>12.889337251000001</v>
      </c>
      <c r="H17" s="9" t="str">
        <f>IF($B17="N/A","N/A",IF(G17&gt;20,"No",IF(G17&lt;5,"No","Yes")))</f>
        <v>Yes</v>
      </c>
      <c r="I17" s="10">
        <v>4.3090000000000002</v>
      </c>
      <c r="J17" s="10">
        <v>-1.32</v>
      </c>
      <c r="K17" s="9" t="str">
        <f t="shared" si="0"/>
        <v>Yes</v>
      </c>
    </row>
    <row r="18" spans="1:11" x14ac:dyDescent="0.2">
      <c r="A18" s="89" t="s">
        <v>441</v>
      </c>
      <c r="B18" s="30" t="s">
        <v>213</v>
      </c>
      <c r="C18" s="98">
        <v>87.478436760999998</v>
      </c>
      <c r="D18" s="9" t="str">
        <f>IF($B18="N/A","N/A",IF(C18&gt;15,"No",IF(C18&lt;-15,"No","Yes")))</f>
        <v>N/A</v>
      </c>
      <c r="E18" s="9">
        <v>86.938873095999995</v>
      </c>
      <c r="F18" s="9" t="str">
        <f>IF($B18="N/A","N/A",IF(E18&gt;15,"No",IF(E18&lt;-15,"No","Yes")))</f>
        <v>N/A</v>
      </c>
      <c r="G18" s="9">
        <v>87.110662748999999</v>
      </c>
      <c r="H18" s="9" t="str">
        <f>IF($B18="N/A","N/A",IF(G18&gt;15,"No",IF(G18&lt;-15,"No","Yes")))</f>
        <v>N/A</v>
      </c>
      <c r="I18" s="10">
        <v>-0.61699999999999999</v>
      </c>
      <c r="J18" s="10">
        <v>0.1976</v>
      </c>
      <c r="K18" s="9" t="str">
        <f t="shared" si="0"/>
        <v>Yes</v>
      </c>
    </row>
    <row r="19" spans="1:11" x14ac:dyDescent="0.2">
      <c r="A19" s="89" t="s">
        <v>442</v>
      </c>
      <c r="B19" s="35" t="s">
        <v>216</v>
      </c>
      <c r="C19" s="98">
        <v>1.0530415952000001</v>
      </c>
      <c r="D19" s="9" t="str">
        <f>IF($B19="N/A","N/A",IF(C19&gt;1,"Yes","No"))</f>
        <v>Yes</v>
      </c>
      <c r="E19" s="9">
        <v>4.557972071</v>
      </c>
      <c r="F19" s="9" t="str">
        <f>IF($B19="N/A","N/A",IF(E19&gt;1,"Yes","No"))</f>
        <v>Yes</v>
      </c>
      <c r="G19" s="9">
        <v>3.3873881118</v>
      </c>
      <c r="H19" s="9" t="str">
        <f>IF($B19="N/A","N/A",IF(G19&gt;1,"Yes","No"))</f>
        <v>Yes</v>
      </c>
      <c r="I19" s="10">
        <v>332.8</v>
      </c>
      <c r="J19" s="10">
        <v>-25.7</v>
      </c>
      <c r="K19" s="9" t="str">
        <f t="shared" si="0"/>
        <v>Yes</v>
      </c>
    </row>
    <row r="20" spans="1:11" x14ac:dyDescent="0.2">
      <c r="A20" s="89" t="s">
        <v>859</v>
      </c>
      <c r="B20" s="35" t="s">
        <v>213</v>
      </c>
      <c r="C20" s="91">
        <v>95.405676632999999</v>
      </c>
      <c r="D20" s="9" t="str">
        <f>IF($B20="N/A","N/A",IF(C20&gt;15,"No",IF(C20&lt;-15,"No","Yes")))</f>
        <v>N/A</v>
      </c>
      <c r="E20" s="37">
        <v>96.493420942</v>
      </c>
      <c r="F20" s="9" t="str">
        <f>IF($B20="N/A","N/A",IF(E20&gt;15,"No",IF(E20&lt;-15,"No","Yes")))</f>
        <v>N/A</v>
      </c>
      <c r="G20" s="37">
        <v>108.85098286</v>
      </c>
      <c r="H20" s="9" t="str">
        <f>IF($B20="N/A","N/A",IF(G20&gt;15,"No",IF(G20&lt;-15,"No","Yes")))</f>
        <v>N/A</v>
      </c>
      <c r="I20" s="10">
        <v>1.1399999999999999</v>
      </c>
      <c r="J20" s="10">
        <v>12.81</v>
      </c>
      <c r="K20" s="9" t="str">
        <f t="shared" si="0"/>
        <v>Yes</v>
      </c>
    </row>
    <row r="21" spans="1:11" x14ac:dyDescent="0.2">
      <c r="A21" s="89" t="s">
        <v>34</v>
      </c>
      <c r="B21" s="35" t="s">
        <v>213</v>
      </c>
      <c r="C21" s="102">
        <v>21.683831286</v>
      </c>
      <c r="D21" s="9" t="str">
        <f>IF($B21="N/A","N/A",IF(C21&gt;15,"No",IF(C21&lt;-15,"No","Yes")))</f>
        <v>N/A</v>
      </c>
      <c r="E21" s="103">
        <v>21.523669403</v>
      </c>
      <c r="F21" s="9" t="str">
        <f>IF($B21="N/A","N/A",IF(E21&gt;15,"No",IF(E21&lt;-15,"No","Yes")))</f>
        <v>N/A</v>
      </c>
      <c r="G21" s="103">
        <v>20.620449883999999</v>
      </c>
      <c r="H21" s="9" t="str">
        <f>IF($B21="N/A","N/A",IF(G21&gt;15,"No",IF(G21&lt;-15,"No","Yes")))</f>
        <v>N/A</v>
      </c>
      <c r="I21" s="10">
        <v>-0.73899999999999999</v>
      </c>
      <c r="J21" s="10">
        <v>-4.2</v>
      </c>
      <c r="K21" s="9" t="str">
        <f t="shared" si="0"/>
        <v>Yes</v>
      </c>
    </row>
    <row r="22" spans="1:11" x14ac:dyDescent="0.2">
      <c r="A22" s="89" t="s">
        <v>1699</v>
      </c>
      <c r="B22" s="35" t="s">
        <v>213</v>
      </c>
      <c r="C22" s="102">
        <v>0</v>
      </c>
      <c r="D22" s="9" t="str">
        <f>IF($B22="N/A","N/A",IF(C22&gt;15,"No",IF(C22&lt;-15,"No","Yes")))</f>
        <v>N/A</v>
      </c>
      <c r="E22" s="103">
        <v>0</v>
      </c>
      <c r="F22" s="9" t="str">
        <f>IF($B22="N/A","N/A",IF(E22&gt;15,"No",IF(E22&lt;-15,"No","Yes")))</f>
        <v>N/A</v>
      </c>
      <c r="G22" s="103">
        <v>0</v>
      </c>
      <c r="H22" s="9" t="str">
        <f>IF($B22="N/A","N/A",IF(G22&gt;15,"No",IF(G22&lt;-15,"No","Yes")))</f>
        <v>N/A</v>
      </c>
      <c r="I22" s="10" t="s">
        <v>1746</v>
      </c>
      <c r="J22" s="10" t="s">
        <v>1746</v>
      </c>
      <c r="K22" s="9" t="str">
        <f t="shared" si="0"/>
        <v>N/A</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1746</v>
      </c>
      <c r="J23" s="10" t="s">
        <v>1746</v>
      </c>
      <c r="K23" s="9" t="str">
        <f t="shared" si="0"/>
        <v>N/A</v>
      </c>
    </row>
    <row r="24" spans="1:11" x14ac:dyDescent="0.2">
      <c r="A24" s="89" t="s">
        <v>860</v>
      </c>
      <c r="B24" s="35" t="s">
        <v>243</v>
      </c>
      <c r="C24" s="91">
        <v>291.95995318000001</v>
      </c>
      <c r="D24" s="9" t="str">
        <f>IF($B24="N/A","N/A",IF(C24&gt;300,"No",IF(C24&lt;75,"No","Yes")))</f>
        <v>Yes</v>
      </c>
      <c r="E24" s="37">
        <v>340.70490279000001</v>
      </c>
      <c r="F24" s="9" t="str">
        <f>IF($B24="N/A","N/A",IF(E24&gt;300,"No",IF(E24&lt;75,"No","Yes")))</f>
        <v>No</v>
      </c>
      <c r="G24" s="37">
        <v>362.58946449000001</v>
      </c>
      <c r="H24" s="9" t="str">
        <f>IF($B24="N/A","N/A",IF(G24&gt;300,"No",IF(G24&lt;75,"No","Yes")))</f>
        <v>No</v>
      </c>
      <c r="I24" s="10">
        <v>16.7</v>
      </c>
      <c r="J24" s="10">
        <v>6.423</v>
      </c>
      <c r="K24" s="9" t="str">
        <f t="shared" si="0"/>
        <v>Yes</v>
      </c>
    </row>
    <row r="25" spans="1:11" x14ac:dyDescent="0.2">
      <c r="A25" s="89" t="s">
        <v>861</v>
      </c>
      <c r="B25" s="35" t="s">
        <v>244</v>
      </c>
      <c r="C25" s="91" t="s">
        <v>1746</v>
      </c>
      <c r="D25" s="9" t="str">
        <f>IF($B25="N/A","N/A",IF(C25&gt;250,"No",IF(C25&lt;20,"No","Yes")))</f>
        <v>No</v>
      </c>
      <c r="E25" s="37" t="s">
        <v>1746</v>
      </c>
      <c r="F25" s="9" t="str">
        <f>IF($B25="N/A","N/A",IF(E25&gt;250,"No",IF(E25&lt;20,"No","Yes")))</f>
        <v>No</v>
      </c>
      <c r="G25" s="37" t="s">
        <v>1746</v>
      </c>
      <c r="H25" s="9" t="str">
        <f>IF($B25="N/A","N/A",IF(G25&gt;250,"No",IF(G25&lt;20,"No","Yes")))</f>
        <v>No</v>
      </c>
      <c r="I25" s="10" t="s">
        <v>1746</v>
      </c>
      <c r="J25" s="10" t="s">
        <v>1746</v>
      </c>
      <c r="K25" s="9" t="str">
        <f t="shared" si="0"/>
        <v>N/A</v>
      </c>
    </row>
    <row r="26" spans="1:11" x14ac:dyDescent="0.2">
      <c r="A26" s="89" t="s">
        <v>862</v>
      </c>
      <c r="B26" s="35" t="s">
        <v>245</v>
      </c>
      <c r="C26" s="91"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
      <c r="A27" s="89" t="s">
        <v>131</v>
      </c>
      <c r="B27" s="35" t="s">
        <v>213</v>
      </c>
      <c r="C27" s="87">
        <v>37121</v>
      </c>
      <c r="D27" s="35" t="s">
        <v>213</v>
      </c>
      <c r="E27" s="36">
        <v>45225</v>
      </c>
      <c r="F27" s="35" t="s">
        <v>213</v>
      </c>
      <c r="G27" s="36">
        <v>39939</v>
      </c>
      <c r="H27" s="9" t="str">
        <f>IF($B27="N/A","N/A",IF(G27&gt;15,"No",IF(G27&lt;-15,"No","Yes")))</f>
        <v>N/A</v>
      </c>
      <c r="I27" s="10">
        <v>21.83</v>
      </c>
      <c r="J27" s="10">
        <v>-11.7</v>
      </c>
      <c r="K27" s="9" t="str">
        <f t="shared" si="0"/>
        <v>Yes</v>
      </c>
    </row>
    <row r="28" spans="1:11" x14ac:dyDescent="0.2">
      <c r="A28" s="89" t="s">
        <v>346</v>
      </c>
      <c r="B28" s="35" t="s">
        <v>213</v>
      </c>
      <c r="C28" s="88">
        <v>2.96798523E-2</v>
      </c>
      <c r="D28" s="35" t="s">
        <v>213</v>
      </c>
      <c r="E28" s="8">
        <v>3.04681745E-2</v>
      </c>
      <c r="F28" s="35" t="s">
        <v>213</v>
      </c>
      <c r="G28" s="8">
        <v>2.6229763400000002E-2</v>
      </c>
      <c r="H28" s="9" t="str">
        <f>IF($B28="N/A","N/A",IF(G28&gt;15,"No",IF(G28&lt;-15,"No","Yes")))</f>
        <v>N/A</v>
      </c>
      <c r="I28" s="10">
        <v>2.6560000000000001</v>
      </c>
      <c r="J28" s="10">
        <v>-13.9</v>
      </c>
      <c r="K28" s="9" t="str">
        <f t="shared" si="0"/>
        <v>Yes</v>
      </c>
    </row>
    <row r="29" spans="1:11" ht="25.5" x14ac:dyDescent="0.2">
      <c r="A29" s="89" t="s">
        <v>838</v>
      </c>
      <c r="B29" s="35" t="s">
        <v>213</v>
      </c>
      <c r="C29" s="37">
        <v>87.176584683000002</v>
      </c>
      <c r="D29" s="35" t="s">
        <v>213</v>
      </c>
      <c r="E29" s="37">
        <v>133.71241570000001</v>
      </c>
      <c r="F29" s="35" t="s">
        <v>213</v>
      </c>
      <c r="G29" s="37">
        <v>97.094193645000004</v>
      </c>
      <c r="H29" s="35" t="s">
        <v>213</v>
      </c>
      <c r="I29" s="10">
        <v>53.38</v>
      </c>
      <c r="J29" s="10">
        <v>-27.4</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
      <c r="A31" s="89" t="s">
        <v>206</v>
      </c>
      <c r="B31" s="104" t="s">
        <v>213</v>
      </c>
      <c r="C31" s="87">
        <v>19668397</v>
      </c>
      <c r="D31" s="9" t="str">
        <f t="shared" ref="D31:F50" si="4">IF($B31="N/A","N/A",IF(C31&lt;0,"No","Yes"))</f>
        <v>N/A</v>
      </c>
      <c r="E31" s="87">
        <v>20423993</v>
      </c>
      <c r="F31" s="9" t="str">
        <f t="shared" si="4"/>
        <v>N/A</v>
      </c>
      <c r="G31" s="87">
        <v>20158412</v>
      </c>
      <c r="H31" s="9" t="str">
        <f t="shared" ref="H31:H50" si="5">IF($B31="N/A","N/A",IF(G31&lt;0,"No","Yes"))</f>
        <v>N/A</v>
      </c>
      <c r="I31" s="10">
        <v>3.8420000000000001</v>
      </c>
      <c r="J31" s="10">
        <v>-1.3</v>
      </c>
      <c r="K31" s="9" t="str">
        <f t="shared" si="0"/>
        <v>Yes</v>
      </c>
    </row>
    <row r="32" spans="1:11" ht="25.5" x14ac:dyDescent="0.2">
      <c r="A32" s="2" t="s">
        <v>656</v>
      </c>
      <c r="B32" s="104" t="s">
        <v>213</v>
      </c>
      <c r="C32" s="88">
        <v>99.916795456000003</v>
      </c>
      <c r="D32" s="9" t="str">
        <f t="shared" si="4"/>
        <v>N/A</v>
      </c>
      <c r="E32" s="88">
        <v>99.867347193000001</v>
      </c>
      <c r="F32" s="9" t="str">
        <f t="shared" si="4"/>
        <v>N/A</v>
      </c>
      <c r="G32" s="88">
        <v>99.883755723999997</v>
      </c>
      <c r="H32" s="9" t="str">
        <f t="shared" si="5"/>
        <v>N/A</v>
      </c>
      <c r="I32" s="10">
        <v>-4.9000000000000002E-2</v>
      </c>
      <c r="J32" s="10">
        <v>1.6400000000000001E-2</v>
      </c>
      <c r="K32" s="9" t="str">
        <f t="shared" si="0"/>
        <v>Yes</v>
      </c>
    </row>
    <row r="33" spans="1:11" x14ac:dyDescent="0.2">
      <c r="A33" s="2" t="s">
        <v>657</v>
      </c>
      <c r="B33" s="104" t="s">
        <v>213</v>
      </c>
      <c r="C33" s="88">
        <v>0</v>
      </c>
      <c r="D33" s="9" t="str">
        <f t="shared" si="4"/>
        <v>N/A</v>
      </c>
      <c r="E33" s="88">
        <v>0</v>
      </c>
      <c r="F33" s="9" t="str">
        <f t="shared" si="4"/>
        <v>N/A</v>
      </c>
      <c r="G33" s="88">
        <v>0</v>
      </c>
      <c r="H33" s="9" t="str">
        <f t="shared" si="5"/>
        <v>N/A</v>
      </c>
      <c r="I33" s="10" t="s">
        <v>1746</v>
      </c>
      <c r="J33" s="10" t="s">
        <v>1746</v>
      </c>
      <c r="K33" s="9" t="str">
        <f t="shared" si="0"/>
        <v>N/A</v>
      </c>
    </row>
    <row r="34" spans="1:11" x14ac:dyDescent="0.2">
      <c r="A34" s="2" t="s">
        <v>658</v>
      </c>
      <c r="B34" s="104" t="s">
        <v>213</v>
      </c>
      <c r="C34" s="88">
        <v>0</v>
      </c>
      <c r="D34" s="9" t="str">
        <f t="shared" si="4"/>
        <v>N/A</v>
      </c>
      <c r="E34" s="88">
        <v>0</v>
      </c>
      <c r="F34" s="9" t="str">
        <f t="shared" si="4"/>
        <v>N/A</v>
      </c>
      <c r="G34" s="88">
        <v>0</v>
      </c>
      <c r="H34" s="9" t="str">
        <f t="shared" si="5"/>
        <v>N/A</v>
      </c>
      <c r="I34" s="10" t="s">
        <v>1746</v>
      </c>
      <c r="J34" s="10" t="s">
        <v>1746</v>
      </c>
      <c r="K34" s="9" t="str">
        <f t="shared" si="0"/>
        <v>N/A</v>
      </c>
    </row>
    <row r="35" spans="1:11" x14ac:dyDescent="0.2">
      <c r="A35" s="2" t="s">
        <v>659</v>
      </c>
      <c r="B35" s="104" t="s">
        <v>213</v>
      </c>
      <c r="C35" s="88">
        <v>3.5605341899999997E-2</v>
      </c>
      <c r="D35" s="9" t="str">
        <f t="shared" si="4"/>
        <v>N/A</v>
      </c>
      <c r="E35" s="88">
        <v>8.6643194600000001E-2</v>
      </c>
      <c r="F35" s="9" t="str">
        <f t="shared" si="4"/>
        <v>N/A</v>
      </c>
      <c r="G35" s="88">
        <v>7.1895544199999994E-2</v>
      </c>
      <c r="H35" s="9" t="str">
        <f t="shared" si="5"/>
        <v>N/A</v>
      </c>
      <c r="I35" s="10">
        <v>143.30000000000001</v>
      </c>
      <c r="J35" s="10">
        <v>-17</v>
      </c>
      <c r="K35" s="9" t="str">
        <f t="shared" si="0"/>
        <v>Yes</v>
      </c>
    </row>
    <row r="36" spans="1:11" x14ac:dyDescent="0.2">
      <c r="A36" s="2" t="s">
        <v>349</v>
      </c>
      <c r="B36" s="104" t="s">
        <v>213</v>
      </c>
      <c r="C36" s="87">
        <v>0</v>
      </c>
      <c r="D36" s="9" t="str">
        <f t="shared" si="4"/>
        <v>N/A</v>
      </c>
      <c r="E36" s="87">
        <v>0</v>
      </c>
      <c r="F36" s="9" t="str">
        <f t="shared" si="4"/>
        <v>N/A</v>
      </c>
      <c r="G36" s="87">
        <v>0</v>
      </c>
      <c r="H36" s="9" t="str">
        <f t="shared" si="5"/>
        <v>N/A</v>
      </c>
      <c r="I36" s="10" t="s">
        <v>1746</v>
      </c>
      <c r="J36" s="10" t="s">
        <v>1746</v>
      </c>
      <c r="K36" s="9" t="str">
        <f t="shared" si="0"/>
        <v>N/A</v>
      </c>
    </row>
    <row r="37" spans="1:11" x14ac:dyDescent="0.2">
      <c r="A37" s="2" t="s">
        <v>660</v>
      </c>
      <c r="B37" s="104" t="s">
        <v>213</v>
      </c>
      <c r="C37" s="88" t="s">
        <v>1746</v>
      </c>
      <c r="D37" s="9" t="str">
        <f t="shared" si="4"/>
        <v>N/A</v>
      </c>
      <c r="E37" s="88" t="s">
        <v>1746</v>
      </c>
      <c r="F37" s="9" t="str">
        <f t="shared" si="4"/>
        <v>N/A</v>
      </c>
      <c r="G37" s="88" t="s">
        <v>1746</v>
      </c>
      <c r="H37" s="9" t="str">
        <f t="shared" si="5"/>
        <v>N/A</v>
      </c>
      <c r="I37" s="10" t="s">
        <v>1746</v>
      </c>
      <c r="J37" s="10" t="s">
        <v>1746</v>
      </c>
      <c r="K37" s="9" t="str">
        <f t="shared" si="0"/>
        <v>N/A</v>
      </c>
    </row>
    <row r="38" spans="1:11" x14ac:dyDescent="0.2">
      <c r="A38" s="2" t="s">
        <v>661</v>
      </c>
      <c r="B38" s="104" t="s">
        <v>213</v>
      </c>
      <c r="C38" s="88" t="s">
        <v>1746</v>
      </c>
      <c r="D38" s="9" t="str">
        <f t="shared" si="4"/>
        <v>N/A</v>
      </c>
      <c r="E38" s="88" t="s">
        <v>1746</v>
      </c>
      <c r="F38" s="9" t="str">
        <f t="shared" si="4"/>
        <v>N/A</v>
      </c>
      <c r="G38" s="88" t="s">
        <v>1746</v>
      </c>
      <c r="H38" s="9" t="str">
        <f t="shared" si="5"/>
        <v>N/A</v>
      </c>
      <c r="I38" s="10" t="s">
        <v>1746</v>
      </c>
      <c r="J38" s="10" t="s">
        <v>1746</v>
      </c>
      <c r="K38" s="9" t="str">
        <f t="shared" si="0"/>
        <v>N/A</v>
      </c>
    </row>
    <row r="39" spans="1:11" x14ac:dyDescent="0.2">
      <c r="A39" s="2" t="s">
        <v>662</v>
      </c>
      <c r="B39" s="104" t="s">
        <v>213</v>
      </c>
      <c r="C39" s="88" t="s">
        <v>1746</v>
      </c>
      <c r="D39" s="9" t="str">
        <f t="shared" si="4"/>
        <v>N/A</v>
      </c>
      <c r="E39" s="88" t="s">
        <v>1746</v>
      </c>
      <c r="F39" s="9" t="str">
        <f t="shared" si="4"/>
        <v>N/A</v>
      </c>
      <c r="G39" s="88" t="s">
        <v>1746</v>
      </c>
      <c r="H39" s="9" t="str">
        <f t="shared" si="5"/>
        <v>N/A</v>
      </c>
      <c r="I39" s="10" t="s">
        <v>1746</v>
      </c>
      <c r="J39" s="10" t="s">
        <v>1746</v>
      </c>
      <c r="K39" s="9" t="str">
        <f t="shared" si="0"/>
        <v>N/A</v>
      </c>
    </row>
    <row r="40" spans="1:11" x14ac:dyDescent="0.2">
      <c r="A40" s="2" t="s">
        <v>663</v>
      </c>
      <c r="B40" s="104" t="s">
        <v>213</v>
      </c>
      <c r="C40" s="88" t="s">
        <v>1746</v>
      </c>
      <c r="D40" s="9" t="str">
        <f t="shared" si="4"/>
        <v>N/A</v>
      </c>
      <c r="E40" s="88" t="s">
        <v>1746</v>
      </c>
      <c r="F40" s="9" t="str">
        <f t="shared" si="4"/>
        <v>N/A</v>
      </c>
      <c r="G40" s="88" t="s">
        <v>1746</v>
      </c>
      <c r="H40" s="9" t="str">
        <f t="shared" si="5"/>
        <v>N/A</v>
      </c>
      <c r="I40" s="10" t="s">
        <v>1746</v>
      </c>
      <c r="J40" s="10" t="s">
        <v>1746</v>
      </c>
      <c r="K40" s="9" t="str">
        <f t="shared" si="0"/>
        <v>N/A</v>
      </c>
    </row>
    <row r="41" spans="1:11" x14ac:dyDescent="0.2">
      <c r="A41" s="2" t="s">
        <v>664</v>
      </c>
      <c r="B41" s="104" t="s">
        <v>213</v>
      </c>
      <c r="C41" s="88" t="s">
        <v>1746</v>
      </c>
      <c r="D41" s="9" t="str">
        <f t="shared" si="4"/>
        <v>N/A</v>
      </c>
      <c r="E41" s="88" t="s">
        <v>1746</v>
      </c>
      <c r="F41" s="9" t="str">
        <f t="shared" si="4"/>
        <v>N/A</v>
      </c>
      <c r="G41" s="88" t="s">
        <v>1746</v>
      </c>
      <c r="H41" s="9" t="str">
        <f t="shared" si="5"/>
        <v>N/A</v>
      </c>
      <c r="I41" s="10" t="s">
        <v>1746</v>
      </c>
      <c r="J41" s="10" t="s">
        <v>1746</v>
      </c>
      <c r="K41" s="9" t="str">
        <f t="shared" si="0"/>
        <v>N/A</v>
      </c>
    </row>
    <row r="42" spans="1:11" x14ac:dyDescent="0.2">
      <c r="A42" s="2" t="s">
        <v>665</v>
      </c>
      <c r="B42" s="104" t="s">
        <v>213</v>
      </c>
      <c r="C42" s="88" t="s">
        <v>1746</v>
      </c>
      <c r="D42" s="9" t="str">
        <f t="shared" si="4"/>
        <v>N/A</v>
      </c>
      <c r="E42" s="88" t="s">
        <v>1746</v>
      </c>
      <c r="F42" s="9" t="str">
        <f t="shared" si="4"/>
        <v>N/A</v>
      </c>
      <c r="G42" s="88" t="s">
        <v>1746</v>
      </c>
      <c r="H42" s="9" t="str">
        <f t="shared" si="5"/>
        <v>N/A</v>
      </c>
      <c r="I42" s="10" t="s">
        <v>1746</v>
      </c>
      <c r="J42" s="10" t="s">
        <v>1746</v>
      </c>
      <c r="K42" s="9" t="str">
        <f t="shared" si="0"/>
        <v>N/A</v>
      </c>
    </row>
    <row r="43" spans="1:11" x14ac:dyDescent="0.2">
      <c r="A43" s="2" t="s">
        <v>666</v>
      </c>
      <c r="B43" s="104" t="s">
        <v>213</v>
      </c>
      <c r="C43" s="88" t="s">
        <v>1746</v>
      </c>
      <c r="D43" s="9" t="str">
        <f t="shared" si="4"/>
        <v>N/A</v>
      </c>
      <c r="E43" s="88" t="s">
        <v>1746</v>
      </c>
      <c r="F43" s="9" t="str">
        <f t="shared" si="4"/>
        <v>N/A</v>
      </c>
      <c r="G43" s="88" t="s">
        <v>1746</v>
      </c>
      <c r="H43" s="9" t="str">
        <f t="shared" si="5"/>
        <v>N/A</v>
      </c>
      <c r="I43" s="10" t="s">
        <v>1746</v>
      </c>
      <c r="J43" s="10" t="s">
        <v>1746</v>
      </c>
      <c r="K43" s="9" t="str">
        <f t="shared" si="0"/>
        <v>N/A</v>
      </c>
    </row>
    <row r="44" spans="1:11" x14ac:dyDescent="0.2">
      <c r="A44" s="2" t="s">
        <v>667</v>
      </c>
      <c r="B44" s="104" t="s">
        <v>213</v>
      </c>
      <c r="C44" s="88" t="s">
        <v>1746</v>
      </c>
      <c r="D44" s="9" t="str">
        <f t="shared" si="4"/>
        <v>N/A</v>
      </c>
      <c r="E44" s="88" t="s">
        <v>1746</v>
      </c>
      <c r="F44" s="9" t="str">
        <f t="shared" si="4"/>
        <v>N/A</v>
      </c>
      <c r="G44" s="88" t="s">
        <v>1746</v>
      </c>
      <c r="H44" s="9" t="str">
        <f t="shared" si="5"/>
        <v>N/A</v>
      </c>
      <c r="I44" s="10" t="s">
        <v>1746</v>
      </c>
      <c r="J44" s="10" t="s">
        <v>1746</v>
      </c>
      <c r="K44" s="9" t="str">
        <f t="shared" si="0"/>
        <v>N/A</v>
      </c>
    </row>
    <row r="45" spans="1:11" x14ac:dyDescent="0.2">
      <c r="A45" s="2" t="s">
        <v>668</v>
      </c>
      <c r="B45" s="104" t="s">
        <v>213</v>
      </c>
      <c r="C45" s="88" t="s">
        <v>1746</v>
      </c>
      <c r="D45" s="9" t="str">
        <f t="shared" si="4"/>
        <v>N/A</v>
      </c>
      <c r="E45" s="88" t="s">
        <v>1746</v>
      </c>
      <c r="F45" s="9" t="str">
        <f t="shared" si="4"/>
        <v>N/A</v>
      </c>
      <c r="G45" s="88" t="s">
        <v>1746</v>
      </c>
      <c r="H45" s="9" t="str">
        <f t="shared" si="5"/>
        <v>N/A</v>
      </c>
      <c r="I45" s="10" t="s">
        <v>1746</v>
      </c>
      <c r="J45" s="10" t="s">
        <v>1746</v>
      </c>
      <c r="K45" s="9" t="str">
        <f t="shared" si="0"/>
        <v>N/A</v>
      </c>
    </row>
    <row r="46" spans="1:11" x14ac:dyDescent="0.2">
      <c r="A46" s="2" t="s">
        <v>350</v>
      </c>
      <c r="B46" s="104" t="s">
        <v>213</v>
      </c>
      <c r="C46" s="87">
        <v>0</v>
      </c>
      <c r="D46" s="9" t="str">
        <f t="shared" si="4"/>
        <v>N/A</v>
      </c>
      <c r="E46" s="87">
        <v>0</v>
      </c>
      <c r="F46" s="9" t="str">
        <f t="shared" si="4"/>
        <v>N/A</v>
      </c>
      <c r="G46" s="87">
        <v>0</v>
      </c>
      <c r="H46" s="9" t="str">
        <f t="shared" si="5"/>
        <v>N/A</v>
      </c>
      <c r="I46" s="10" t="s">
        <v>1746</v>
      </c>
      <c r="J46" s="10" t="s">
        <v>1746</v>
      </c>
      <c r="K46" s="9" t="str">
        <f t="shared" si="0"/>
        <v>N/A</v>
      </c>
    </row>
    <row r="47" spans="1:11" x14ac:dyDescent="0.2">
      <c r="A47" s="2" t="s">
        <v>669</v>
      </c>
      <c r="B47" s="104" t="s">
        <v>213</v>
      </c>
      <c r="C47" s="88" t="s">
        <v>1746</v>
      </c>
      <c r="D47" s="9" t="str">
        <f t="shared" si="4"/>
        <v>N/A</v>
      </c>
      <c r="E47" s="88" t="s">
        <v>1746</v>
      </c>
      <c r="F47" s="9" t="str">
        <f t="shared" si="4"/>
        <v>N/A</v>
      </c>
      <c r="G47" s="88" t="s">
        <v>1746</v>
      </c>
      <c r="H47" s="9" t="str">
        <f t="shared" si="5"/>
        <v>N/A</v>
      </c>
      <c r="I47" s="10" t="s">
        <v>1746</v>
      </c>
      <c r="J47" s="10" t="s">
        <v>1746</v>
      </c>
      <c r="K47" s="9" t="str">
        <f t="shared" si="0"/>
        <v>N/A</v>
      </c>
    </row>
    <row r="48" spans="1:11" x14ac:dyDescent="0.2">
      <c r="A48" s="2" t="s">
        <v>670</v>
      </c>
      <c r="B48" s="104" t="s">
        <v>213</v>
      </c>
      <c r="C48" s="88" t="s">
        <v>1746</v>
      </c>
      <c r="D48" s="9" t="str">
        <f t="shared" si="4"/>
        <v>N/A</v>
      </c>
      <c r="E48" s="88" t="s">
        <v>1746</v>
      </c>
      <c r="F48" s="9" t="str">
        <f t="shared" si="4"/>
        <v>N/A</v>
      </c>
      <c r="G48" s="88" t="s">
        <v>1746</v>
      </c>
      <c r="H48" s="9" t="str">
        <f t="shared" si="5"/>
        <v>N/A</v>
      </c>
      <c r="I48" s="10" t="s">
        <v>1746</v>
      </c>
      <c r="J48" s="10" t="s">
        <v>1746</v>
      </c>
      <c r="K48" s="9" t="str">
        <f t="shared" si="0"/>
        <v>N/A</v>
      </c>
    </row>
    <row r="49" spans="1:11" x14ac:dyDescent="0.2">
      <c r="A49" s="2" t="s">
        <v>671</v>
      </c>
      <c r="B49" s="104" t="s">
        <v>213</v>
      </c>
      <c r="C49" s="88" t="s">
        <v>1746</v>
      </c>
      <c r="D49" s="9" t="str">
        <f t="shared" si="4"/>
        <v>N/A</v>
      </c>
      <c r="E49" s="88" t="s">
        <v>1746</v>
      </c>
      <c r="F49" s="9" t="str">
        <f t="shared" si="4"/>
        <v>N/A</v>
      </c>
      <c r="G49" s="88" t="s">
        <v>1746</v>
      </c>
      <c r="H49" s="9" t="str">
        <f t="shared" si="5"/>
        <v>N/A</v>
      </c>
      <c r="I49" s="10" t="s">
        <v>1746</v>
      </c>
      <c r="J49" s="10" t="s">
        <v>1746</v>
      </c>
      <c r="K49" s="9" t="str">
        <f t="shared" si="0"/>
        <v>N/A</v>
      </c>
    </row>
    <row r="50" spans="1:11" x14ac:dyDescent="0.2">
      <c r="A50" s="2" t="s">
        <v>672</v>
      </c>
      <c r="B50" s="104" t="s">
        <v>213</v>
      </c>
      <c r="C50" s="88" t="s">
        <v>1746</v>
      </c>
      <c r="D50" s="9" t="str">
        <f t="shared" si="4"/>
        <v>N/A</v>
      </c>
      <c r="E50" s="88" t="s">
        <v>1746</v>
      </c>
      <c r="F50" s="9" t="str">
        <f t="shared" si="4"/>
        <v>N/A</v>
      </c>
      <c r="G50" s="88" t="s">
        <v>1746</v>
      </c>
      <c r="H50" s="9" t="str">
        <f t="shared" si="5"/>
        <v>N/A</v>
      </c>
      <c r="I50" s="10" t="s">
        <v>1746</v>
      </c>
      <c r="J50" s="10" t="s">
        <v>1746</v>
      </c>
      <c r="K50" s="9" t="str">
        <f t="shared" si="0"/>
        <v>N/A</v>
      </c>
    </row>
    <row r="51" spans="1:11" x14ac:dyDescent="0.2">
      <c r="A51" s="2" t="s">
        <v>351</v>
      </c>
      <c r="B51" s="35" t="s">
        <v>213</v>
      </c>
      <c r="C51" s="87">
        <v>34365995</v>
      </c>
      <c r="D51" s="35" t="s">
        <v>213</v>
      </c>
      <c r="E51" s="36">
        <v>53542713</v>
      </c>
      <c r="F51" s="35" t="s">
        <v>213</v>
      </c>
      <c r="G51" s="36">
        <v>54506634</v>
      </c>
      <c r="H51" s="35" t="s">
        <v>213</v>
      </c>
      <c r="I51" s="10">
        <v>55.8</v>
      </c>
      <c r="J51" s="10">
        <v>1.8</v>
      </c>
      <c r="K51" s="9" t="str">
        <f t="shared" si="0"/>
        <v>Yes</v>
      </c>
    </row>
    <row r="52" spans="1:11" x14ac:dyDescent="0.2">
      <c r="A52" s="2" t="s">
        <v>352</v>
      </c>
      <c r="B52" s="35" t="s">
        <v>213</v>
      </c>
      <c r="C52" s="88">
        <v>95.818901795000002</v>
      </c>
      <c r="D52" s="9" t="str">
        <f t="shared" ref="D52:D54" si="6">IF($B52="N/A","N/A",IF(C52&gt;15,"No",IF(C52&lt;-15,"No","Yes")))</f>
        <v>N/A</v>
      </c>
      <c r="E52" s="8">
        <v>92.377347408999995</v>
      </c>
      <c r="F52" s="9" t="str">
        <f t="shared" ref="F52:F54" si="7">IF($B52="N/A","N/A",IF(E52&gt;15,"No",IF(E52&lt;-15,"No","Yes")))</f>
        <v>N/A</v>
      </c>
      <c r="G52" s="8">
        <v>95.249477338999995</v>
      </c>
      <c r="H52" s="9" t="str">
        <f t="shared" ref="H52:H54" si="8">IF($B52="N/A","N/A",IF(G52&gt;15,"No",IF(G52&lt;-15,"No","Yes")))</f>
        <v>N/A</v>
      </c>
      <c r="I52" s="10">
        <v>-3.59</v>
      </c>
      <c r="J52" s="10">
        <v>3.109</v>
      </c>
      <c r="K52" s="9" t="str">
        <f t="shared" si="0"/>
        <v>Yes</v>
      </c>
    </row>
    <row r="53" spans="1:11" x14ac:dyDescent="0.2">
      <c r="A53" s="2" t="s">
        <v>353</v>
      </c>
      <c r="B53" s="35" t="s">
        <v>213</v>
      </c>
      <c r="C53" s="88">
        <v>0</v>
      </c>
      <c r="D53" s="9" t="str">
        <f t="shared" si="6"/>
        <v>N/A</v>
      </c>
      <c r="E53" s="8">
        <v>0</v>
      </c>
      <c r="F53" s="9" t="str">
        <f t="shared" si="7"/>
        <v>N/A</v>
      </c>
      <c r="G53" s="8">
        <v>0</v>
      </c>
      <c r="H53" s="9" t="str">
        <f t="shared" si="8"/>
        <v>N/A</v>
      </c>
      <c r="I53" s="10" t="s">
        <v>1746</v>
      </c>
      <c r="J53" s="10" t="s">
        <v>1746</v>
      </c>
      <c r="K53" s="9" t="str">
        <f t="shared" si="0"/>
        <v>N/A</v>
      </c>
    </row>
    <row r="54" spans="1:11" x14ac:dyDescent="0.2">
      <c r="A54" s="2" t="s">
        <v>354</v>
      </c>
      <c r="B54" s="35" t="s">
        <v>213</v>
      </c>
      <c r="C54" s="88">
        <v>2.0179802738000001</v>
      </c>
      <c r="D54" s="9" t="str">
        <f t="shared" si="6"/>
        <v>N/A</v>
      </c>
      <c r="E54" s="8">
        <v>6.0677780746999996</v>
      </c>
      <c r="F54" s="9" t="str">
        <f t="shared" si="7"/>
        <v>N/A</v>
      </c>
      <c r="G54" s="8">
        <v>3.4163291023000002</v>
      </c>
      <c r="H54" s="9" t="str">
        <f t="shared" si="8"/>
        <v>N/A</v>
      </c>
      <c r="I54" s="10">
        <v>200.7</v>
      </c>
      <c r="J54" s="10">
        <v>-43.7</v>
      </c>
      <c r="K54" s="9" t="str">
        <f t="shared" si="0"/>
        <v>No</v>
      </c>
    </row>
    <row r="55" spans="1:11" ht="12" customHeight="1" x14ac:dyDescent="0.2">
      <c r="A55" s="158" t="s">
        <v>1633</v>
      </c>
      <c r="B55" s="159"/>
      <c r="C55" s="159"/>
      <c r="D55" s="159"/>
      <c r="E55" s="159"/>
      <c r="F55" s="159"/>
      <c r="G55" s="159"/>
      <c r="H55" s="159"/>
      <c r="I55" s="159"/>
      <c r="J55" s="159"/>
      <c r="K55" s="160"/>
    </row>
    <row r="56" spans="1:11" x14ac:dyDescent="0.2">
      <c r="A56" s="151" t="s">
        <v>1631</v>
      </c>
      <c r="B56" s="152"/>
      <c r="C56" s="152"/>
      <c r="D56" s="152"/>
      <c r="E56" s="152"/>
      <c r="F56" s="152"/>
      <c r="G56" s="152"/>
      <c r="H56" s="152"/>
      <c r="I56" s="152"/>
      <c r="J56" s="152"/>
      <c r="K56" s="153"/>
    </row>
    <row r="57" spans="1:11" x14ac:dyDescent="0.2">
      <c r="A57" s="154" t="s">
        <v>1732</v>
      </c>
      <c r="B57" s="154"/>
      <c r="C57" s="154"/>
      <c r="D57" s="154"/>
      <c r="E57" s="154"/>
      <c r="F57" s="154"/>
      <c r="G57" s="154"/>
      <c r="H57" s="154"/>
      <c r="I57" s="154"/>
      <c r="J57" s="154"/>
      <c r="K57" s="155"/>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ht="12.75" customHeight="1" x14ac:dyDescent="0.2">
      <c r="A2" s="148" t="s">
        <v>1584</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62142044</v>
      </c>
      <c r="D6" s="9" t="str">
        <f>IF($B6="N/A","N/A",IF(C6&gt;15,"No",IF(C6&lt;-15,"No","Yes")))</f>
        <v>N/A</v>
      </c>
      <c r="E6" s="36">
        <v>64740655</v>
      </c>
      <c r="F6" s="9" t="str">
        <f>IF($B6="N/A","N/A",IF(E6&gt;15,"No",IF(E6&lt;-15,"No","Yes")))</f>
        <v>N/A</v>
      </c>
      <c r="G6" s="36">
        <v>67598667</v>
      </c>
      <c r="H6" s="9" t="str">
        <f>IF($B6="N/A","N/A",IF(G6&gt;15,"No",IF(G6&lt;-15,"No","Yes")))</f>
        <v>N/A</v>
      </c>
      <c r="I6" s="10">
        <v>4.1820000000000004</v>
      </c>
      <c r="J6" s="10">
        <v>4.415</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89" t="s">
        <v>16</v>
      </c>
      <c r="B9" s="35" t="s">
        <v>213</v>
      </c>
      <c r="C9" s="88">
        <v>7.2028528999999999E-3</v>
      </c>
      <c r="D9" s="9" t="str">
        <f t="shared" ref="D9:D15" si="1">IF($B9="N/A","N/A",IF(C9&gt;15,"No",IF(C9&lt;-15,"No","Yes")))</f>
        <v>N/A</v>
      </c>
      <c r="E9" s="8">
        <v>7.1825038000000001E-3</v>
      </c>
      <c r="F9" s="9" t="str">
        <f t="shared" ref="F9:F15" si="2">IF($B9="N/A","N/A",IF(E9&gt;15,"No",IF(E9&lt;-15,"No","Yes")))</f>
        <v>N/A</v>
      </c>
      <c r="G9" s="8">
        <v>6.2634370999999998E-3</v>
      </c>
      <c r="H9" s="9" t="str">
        <f t="shared" ref="H9:H15" si="3">IF($B9="N/A","N/A",IF(G9&gt;15,"No",IF(G9&lt;-15,"No","Yes")))</f>
        <v>N/A</v>
      </c>
      <c r="I9" s="10">
        <v>-0.28299999999999997</v>
      </c>
      <c r="J9" s="10">
        <v>-12.8</v>
      </c>
      <c r="K9" s="9" t="str">
        <f t="shared" si="0"/>
        <v>Yes</v>
      </c>
    </row>
    <row r="10" spans="1:11" x14ac:dyDescent="0.2">
      <c r="A10" s="89" t="s">
        <v>36</v>
      </c>
      <c r="B10" s="35" t="s">
        <v>213</v>
      </c>
      <c r="C10" s="88">
        <v>0</v>
      </c>
      <c r="D10" s="9" t="str">
        <f t="shared" si="1"/>
        <v>N/A</v>
      </c>
      <c r="E10" s="8">
        <v>6.0376920000000005E-4</v>
      </c>
      <c r="F10" s="9" t="str">
        <f t="shared" si="2"/>
        <v>N/A</v>
      </c>
      <c r="G10" s="8">
        <v>1.7589179999999999E-4</v>
      </c>
      <c r="H10" s="9" t="str">
        <f t="shared" si="3"/>
        <v>N/A</v>
      </c>
      <c r="I10" s="10" t="s">
        <v>1746</v>
      </c>
      <c r="J10" s="10">
        <v>-70.900000000000006</v>
      </c>
      <c r="K10" s="9" t="str">
        <f t="shared" si="0"/>
        <v>No</v>
      </c>
    </row>
    <row r="11" spans="1:11" x14ac:dyDescent="0.2">
      <c r="A11" s="89" t="s">
        <v>37</v>
      </c>
      <c r="B11" s="35" t="s">
        <v>213</v>
      </c>
      <c r="C11" s="88">
        <v>0</v>
      </c>
      <c r="D11" s="9" t="str">
        <f t="shared" si="1"/>
        <v>N/A</v>
      </c>
      <c r="E11" s="8">
        <v>0</v>
      </c>
      <c r="F11" s="9" t="str">
        <f t="shared" si="2"/>
        <v>N/A</v>
      </c>
      <c r="G11" s="8">
        <v>0</v>
      </c>
      <c r="H11" s="9" t="str">
        <f t="shared" si="3"/>
        <v>N/A</v>
      </c>
      <c r="I11" s="10" t="s">
        <v>1746</v>
      </c>
      <c r="J11" s="10" t="s">
        <v>1746</v>
      </c>
      <c r="K11" s="9" t="str">
        <f t="shared" si="0"/>
        <v>N/A</v>
      </c>
    </row>
    <row r="12" spans="1:11" x14ac:dyDescent="0.2">
      <c r="A12" s="89" t="s">
        <v>38</v>
      </c>
      <c r="B12" s="35" t="s">
        <v>213</v>
      </c>
      <c r="C12" s="88">
        <v>8.2769848999999993E-3</v>
      </c>
      <c r="D12" s="9" t="str">
        <f t="shared" si="1"/>
        <v>N/A</v>
      </c>
      <c r="E12" s="8">
        <v>8.5116843000000008E-3</v>
      </c>
      <c r="F12" s="9" t="str">
        <f t="shared" si="2"/>
        <v>N/A</v>
      </c>
      <c r="G12" s="8">
        <v>7.4842194000000004E-3</v>
      </c>
      <c r="H12" s="9" t="str">
        <f t="shared" si="3"/>
        <v>N/A</v>
      </c>
      <c r="I12" s="10">
        <v>2.8359999999999999</v>
      </c>
      <c r="J12" s="10">
        <v>-12.1</v>
      </c>
      <c r="K12" s="9" t="str">
        <f t="shared" si="0"/>
        <v>Yes</v>
      </c>
    </row>
    <row r="13" spans="1:11" x14ac:dyDescent="0.2">
      <c r="A13" s="89" t="s">
        <v>863</v>
      </c>
      <c r="B13" s="35" t="s">
        <v>213</v>
      </c>
      <c r="C13" s="88">
        <v>0</v>
      </c>
      <c r="D13" s="9" t="str">
        <f t="shared" si="1"/>
        <v>N/A</v>
      </c>
      <c r="E13" s="8">
        <v>0</v>
      </c>
      <c r="F13" s="9" t="str">
        <f t="shared" si="2"/>
        <v>N/A</v>
      </c>
      <c r="G13" s="8">
        <v>0</v>
      </c>
      <c r="H13" s="9" t="str">
        <f t="shared" si="3"/>
        <v>N/A</v>
      </c>
      <c r="I13" s="10" t="s">
        <v>1746</v>
      </c>
      <c r="J13" s="10" t="s">
        <v>1746</v>
      </c>
      <c r="K13" s="9" t="str">
        <f t="shared" si="0"/>
        <v>N/A</v>
      </c>
    </row>
    <row r="14" spans="1:11" x14ac:dyDescent="0.2">
      <c r="A14" s="89" t="s">
        <v>864</v>
      </c>
      <c r="B14" s="35" t="s">
        <v>213</v>
      </c>
      <c r="C14" s="88">
        <v>0</v>
      </c>
      <c r="D14" s="9" t="str">
        <f t="shared" si="1"/>
        <v>N/A</v>
      </c>
      <c r="E14" s="8">
        <v>0</v>
      </c>
      <c r="F14" s="9" t="str">
        <f t="shared" si="2"/>
        <v>N/A</v>
      </c>
      <c r="G14" s="8">
        <v>0</v>
      </c>
      <c r="H14" s="9" t="str">
        <f t="shared" si="3"/>
        <v>N/A</v>
      </c>
      <c r="I14" s="10" t="s">
        <v>1746</v>
      </c>
      <c r="J14" s="10" t="s">
        <v>1746</v>
      </c>
      <c r="K14" s="9" t="str">
        <f t="shared" si="0"/>
        <v>N/A</v>
      </c>
    </row>
    <row r="15" spans="1:11" x14ac:dyDescent="0.2">
      <c r="A15" s="89" t="s">
        <v>161</v>
      </c>
      <c r="B15" s="35" t="s">
        <v>213</v>
      </c>
      <c r="C15" s="88">
        <v>25.751978805</v>
      </c>
      <c r="D15" s="9" t="str">
        <f t="shared" si="1"/>
        <v>N/A</v>
      </c>
      <c r="E15" s="8">
        <v>42.839526415000002</v>
      </c>
      <c r="F15" s="9" t="str">
        <f t="shared" si="2"/>
        <v>N/A</v>
      </c>
      <c r="G15" s="8">
        <v>45.767757521</v>
      </c>
      <c r="H15" s="9" t="str">
        <f t="shared" si="3"/>
        <v>N/A</v>
      </c>
      <c r="I15" s="10">
        <v>66.349999999999994</v>
      </c>
      <c r="J15" s="10">
        <v>6.835</v>
      </c>
      <c r="K15" s="9" t="str">
        <f t="shared" si="0"/>
        <v>Yes</v>
      </c>
    </row>
    <row r="16" spans="1:11" x14ac:dyDescent="0.2">
      <c r="A16" s="89" t="s">
        <v>162</v>
      </c>
      <c r="B16" s="35" t="s">
        <v>246</v>
      </c>
      <c r="C16" s="88">
        <v>84.241709204000003</v>
      </c>
      <c r="D16" s="9" t="str">
        <f>IF($B16="N/A","N/A",IF(C16&gt;95,"Yes","No"))</f>
        <v>No</v>
      </c>
      <c r="E16" s="8">
        <v>73.469176361999999</v>
      </c>
      <c r="F16" s="9" t="str">
        <f>IF($B16="N/A","N/A",IF(E16&gt;95,"Yes","No"))</f>
        <v>No</v>
      </c>
      <c r="G16" s="8">
        <v>72.943209072000002</v>
      </c>
      <c r="H16" s="9" t="str">
        <f>IF($B16="N/A","N/A",IF(G16&gt;95,"Yes","No"))</f>
        <v>No</v>
      </c>
      <c r="I16" s="10">
        <v>-12.8</v>
      </c>
      <c r="J16" s="10">
        <v>-0.71599999999999997</v>
      </c>
      <c r="K16" s="9" t="str">
        <f t="shared" ref="K16:K26" si="4">IF(J16="Div by 0", "N/A", IF(J16="N/A","N/A", IF(J16&gt;30, "No", IF(J16&lt;-30, "No", "Yes"))))</f>
        <v>Yes</v>
      </c>
    </row>
    <row r="17" spans="1:11" x14ac:dyDescent="0.2">
      <c r="A17" s="89" t="s">
        <v>865</v>
      </c>
      <c r="B17" s="60" t="s">
        <v>247</v>
      </c>
      <c r="C17" s="88">
        <v>4.8848071364000001</v>
      </c>
      <c r="D17" s="9" t="str">
        <f>IF($B17="N/A","N/A",IF(C17&gt;90,"No",IF(C17&lt;50,"No","Yes")))</f>
        <v>No</v>
      </c>
      <c r="E17" s="8">
        <v>8.1225637892999991</v>
      </c>
      <c r="F17" s="9" t="str">
        <f>IF($B17="N/A","N/A",IF(E17&gt;90,"No",IF(E17&lt;50,"No","Yes")))</f>
        <v>No</v>
      </c>
      <c r="G17" s="8">
        <v>11.714710291999999</v>
      </c>
      <c r="H17" s="9" t="str">
        <f>IF($B17="N/A","N/A",IF(G17&gt;90,"No",IF(G17&lt;50,"No","Yes")))</f>
        <v>No</v>
      </c>
      <c r="I17" s="10">
        <v>66.28</v>
      </c>
      <c r="J17" s="10">
        <v>44.22</v>
      </c>
      <c r="K17" s="9" t="str">
        <f t="shared" si="4"/>
        <v>No</v>
      </c>
    </row>
    <row r="18" spans="1:11" x14ac:dyDescent="0.2">
      <c r="A18" s="89" t="s">
        <v>866</v>
      </c>
      <c r="B18" s="60" t="s">
        <v>224</v>
      </c>
      <c r="C18" s="88">
        <v>43.109288454999998</v>
      </c>
      <c r="D18" s="9" t="str">
        <f t="shared" ref="D18:D23" si="5">IF($B18="N/A","N/A",IF(C18&gt;5,"No",IF(C18&lt;=0,"No","Yes")))</f>
        <v>No</v>
      </c>
      <c r="E18" s="8">
        <v>40.856037059999998</v>
      </c>
      <c r="F18" s="9" t="str">
        <f t="shared" ref="F18:F23" si="6">IF($B18="N/A","N/A",IF(E18&gt;5,"No",IF(E18&lt;=0,"No","Yes")))</f>
        <v>No</v>
      </c>
      <c r="G18" s="8">
        <v>41.249893286000002</v>
      </c>
      <c r="H18" s="9" t="str">
        <f t="shared" ref="H18:H23" si="7">IF($B18="N/A","N/A",IF(G18&gt;5,"No",IF(G18&lt;=0,"No","Yes")))</f>
        <v>No</v>
      </c>
      <c r="I18" s="10">
        <v>-5.23</v>
      </c>
      <c r="J18" s="10">
        <v>0.96399999999999997</v>
      </c>
      <c r="K18" s="9" t="str">
        <f t="shared" si="4"/>
        <v>Yes</v>
      </c>
    </row>
    <row r="19" spans="1:11" x14ac:dyDescent="0.2">
      <c r="A19" s="89" t="s">
        <v>867</v>
      </c>
      <c r="B19" s="60" t="s">
        <v>224</v>
      </c>
      <c r="C19" s="88">
        <v>1.7324422093</v>
      </c>
      <c r="D19" s="9" t="str">
        <f t="shared" si="5"/>
        <v>Yes</v>
      </c>
      <c r="E19" s="8">
        <v>1.5654321074999999</v>
      </c>
      <c r="F19" s="9" t="str">
        <f t="shared" si="6"/>
        <v>Yes</v>
      </c>
      <c r="G19" s="8">
        <v>1.4369588087</v>
      </c>
      <c r="H19" s="9" t="str">
        <f t="shared" si="7"/>
        <v>Yes</v>
      </c>
      <c r="I19" s="10">
        <v>-9.64</v>
      </c>
      <c r="J19" s="10">
        <v>-8.2100000000000009</v>
      </c>
      <c r="K19" s="9" t="str">
        <f t="shared" si="4"/>
        <v>Yes</v>
      </c>
    </row>
    <row r="20" spans="1:11" x14ac:dyDescent="0.2">
      <c r="A20" s="89" t="s">
        <v>868</v>
      </c>
      <c r="B20" s="60" t="s">
        <v>224</v>
      </c>
      <c r="C20" s="88">
        <v>0.59531836449999997</v>
      </c>
      <c r="D20" s="9" t="str">
        <f t="shared" si="5"/>
        <v>Yes</v>
      </c>
      <c r="E20" s="8">
        <v>0.9595624264</v>
      </c>
      <c r="F20" s="9" t="str">
        <f t="shared" si="6"/>
        <v>Yes</v>
      </c>
      <c r="G20" s="8">
        <v>1.1464397663000001</v>
      </c>
      <c r="H20" s="9" t="str">
        <f t="shared" si="7"/>
        <v>Yes</v>
      </c>
      <c r="I20" s="10">
        <v>61.18</v>
      </c>
      <c r="J20" s="10">
        <v>19.48</v>
      </c>
      <c r="K20" s="9" t="str">
        <f t="shared" si="4"/>
        <v>Yes</v>
      </c>
    </row>
    <row r="21" spans="1:11" x14ac:dyDescent="0.2">
      <c r="A21" s="89" t="s">
        <v>869</v>
      </c>
      <c r="B21" s="35" t="s">
        <v>213</v>
      </c>
      <c r="C21" s="88">
        <v>1.3963171200000001E-2</v>
      </c>
      <c r="D21" s="9" t="str">
        <f t="shared" si="5"/>
        <v>N/A</v>
      </c>
      <c r="E21" s="8">
        <v>1.63220468E-2</v>
      </c>
      <c r="F21" s="9" t="str">
        <f t="shared" si="6"/>
        <v>N/A</v>
      </c>
      <c r="G21" s="8">
        <v>1.4714787199999999E-2</v>
      </c>
      <c r="H21" s="9" t="str">
        <f t="shared" si="7"/>
        <v>N/A</v>
      </c>
      <c r="I21" s="10">
        <v>16.89</v>
      </c>
      <c r="J21" s="10">
        <v>-9.85</v>
      </c>
      <c r="K21" s="9" t="str">
        <f t="shared" si="4"/>
        <v>Yes</v>
      </c>
    </row>
    <row r="22" spans="1:11" x14ac:dyDescent="0.2">
      <c r="A22" s="89" t="s">
        <v>1717</v>
      </c>
      <c r="B22" s="35" t="s">
        <v>213</v>
      </c>
      <c r="C22" s="88">
        <v>1.0564506099999999E-2</v>
      </c>
      <c r="D22" s="9" t="str">
        <f t="shared" si="5"/>
        <v>N/A</v>
      </c>
      <c r="E22" s="8">
        <v>1.47310836E-2</v>
      </c>
      <c r="F22" s="9" t="str">
        <f t="shared" si="6"/>
        <v>N/A</v>
      </c>
      <c r="G22" s="8">
        <v>1.7393834100000002E-2</v>
      </c>
      <c r="H22" s="9" t="str">
        <f t="shared" si="7"/>
        <v>N/A</v>
      </c>
      <c r="I22" s="10">
        <v>39.44</v>
      </c>
      <c r="J22" s="10">
        <v>18.079999999999998</v>
      </c>
      <c r="K22" s="9" t="str">
        <f t="shared" si="4"/>
        <v>Yes</v>
      </c>
    </row>
    <row r="23" spans="1:11" x14ac:dyDescent="0.2">
      <c r="A23" s="89" t="s">
        <v>870</v>
      </c>
      <c r="B23" s="35" t="s">
        <v>213</v>
      </c>
      <c r="C23" s="88">
        <v>3.1701560000000001E-4</v>
      </c>
      <c r="D23" s="9" t="str">
        <f t="shared" si="5"/>
        <v>N/A</v>
      </c>
      <c r="E23" s="8">
        <v>5.9565353500000001E-2</v>
      </c>
      <c r="F23" s="9" t="str">
        <f t="shared" si="6"/>
        <v>N/A</v>
      </c>
      <c r="G23" s="8">
        <v>0.13796869689999999</v>
      </c>
      <c r="H23" s="9" t="str">
        <f t="shared" si="7"/>
        <v>N/A</v>
      </c>
      <c r="I23" s="10">
        <v>18689</v>
      </c>
      <c r="J23" s="10">
        <v>131.6</v>
      </c>
      <c r="K23" s="9" t="str">
        <f t="shared" si="4"/>
        <v>No</v>
      </c>
    </row>
    <row r="24" spans="1:11" x14ac:dyDescent="0.2">
      <c r="A24" s="89" t="s">
        <v>871</v>
      </c>
      <c r="B24" s="35" t="s">
        <v>232</v>
      </c>
      <c r="C24" s="88">
        <v>0.9690765885</v>
      </c>
      <c r="D24" s="9" t="str">
        <f>IF($B24="N/A","N/A",IF(C24&gt;10,"No",IF(C24&lt;1,"No","Yes")))</f>
        <v>No</v>
      </c>
      <c r="E24" s="8">
        <v>0.72127475389999995</v>
      </c>
      <c r="F24" s="9" t="str">
        <f>IF($B24="N/A","N/A",IF(E24&gt;10,"No",IF(E24&lt;1,"No","Yes")))</f>
        <v>No</v>
      </c>
      <c r="G24" s="8">
        <v>0.71520789009999997</v>
      </c>
      <c r="H24" s="9" t="str">
        <f>IF($B24="N/A","N/A",IF(G24&gt;10,"No",IF(G24&lt;1,"No","Yes")))</f>
        <v>No</v>
      </c>
      <c r="I24" s="10">
        <v>-25.6</v>
      </c>
      <c r="J24" s="10">
        <v>-0.84099999999999997</v>
      </c>
      <c r="K24" s="9" t="str">
        <f t="shared" si="4"/>
        <v>Yes</v>
      </c>
    </row>
    <row r="25" spans="1:11" x14ac:dyDescent="0.2">
      <c r="A25" s="89" t="s">
        <v>872</v>
      </c>
      <c r="B25" s="92" t="s">
        <v>239</v>
      </c>
      <c r="C25" s="88">
        <v>7.5714229806000004</v>
      </c>
      <c r="D25" s="9" t="str">
        <f>IF($B25="N/A","N/A",IF(C25&gt;10,"No",IF(C25&lt;=0,"No","Yes")))</f>
        <v>Yes</v>
      </c>
      <c r="E25" s="8">
        <v>7.2543350079</v>
      </c>
      <c r="F25" s="9" t="str">
        <f>IF($B25="N/A","N/A",IF(E25&gt;10,"No",IF(E25&lt;=0,"No","Yes")))</f>
        <v>Yes</v>
      </c>
      <c r="G25" s="8">
        <v>7.1162882545999997</v>
      </c>
      <c r="H25" s="9" t="str">
        <f>IF($B25="N/A","N/A",IF(G25&gt;10,"No",IF(G25&lt;=0,"No","Yes")))</f>
        <v>Yes</v>
      </c>
      <c r="I25" s="10">
        <v>-4.1900000000000004</v>
      </c>
      <c r="J25" s="10">
        <v>-1.9</v>
      </c>
      <c r="K25" s="9" t="str">
        <f t="shared" si="4"/>
        <v>Yes</v>
      </c>
    </row>
    <row r="26" spans="1:11" x14ac:dyDescent="0.2">
      <c r="A26" s="89" t="s">
        <v>873</v>
      </c>
      <c r="B26" s="60" t="s">
        <v>248</v>
      </c>
      <c r="C26" s="88">
        <v>15.045012036999999</v>
      </c>
      <c r="D26" s="9" t="str">
        <f>IF($B26="N/A","N/A",IF(C26&gt;=5,"No",IF(C26&lt;0,"No","Yes")))</f>
        <v>No</v>
      </c>
      <c r="E26" s="8">
        <v>26.530819004000001</v>
      </c>
      <c r="F26" s="9" t="str">
        <f>IF($B26="N/A","N/A",IF(E26&gt;=5,"No",IF(E26&lt;0,"No","Yes")))</f>
        <v>No</v>
      </c>
      <c r="G26" s="8">
        <v>27.056785009999999</v>
      </c>
      <c r="H26" s="9" t="str">
        <f>IF($B26="N/A","N/A",IF(G26&gt;=5,"No",IF(G26&lt;0,"No","Yes")))</f>
        <v>No</v>
      </c>
      <c r="I26" s="10">
        <v>76.34</v>
      </c>
      <c r="J26" s="10">
        <v>1.982</v>
      </c>
      <c r="K26" s="9" t="str">
        <f t="shared" si="4"/>
        <v>Yes</v>
      </c>
    </row>
    <row r="27" spans="1:11" x14ac:dyDescent="0.2">
      <c r="A27" s="89" t="s">
        <v>14</v>
      </c>
      <c r="B27" s="60" t="s">
        <v>249</v>
      </c>
      <c r="C27" s="88">
        <v>1.2001343245</v>
      </c>
      <c r="D27" s="9" t="str">
        <f>IF($B27="N/A","N/A",IF(C27&gt;15,"No",IF(C27&lt;=0,"No","Yes")))</f>
        <v>Yes</v>
      </c>
      <c r="E27" s="8">
        <v>1.1165657808</v>
      </c>
      <c r="F27" s="9" t="str">
        <f>IF($B27="N/A","N/A",IF(E27&gt;15,"No",IF(E27&lt;=0,"No","Yes")))</f>
        <v>Yes</v>
      </c>
      <c r="G27" s="8">
        <v>1.1503895484</v>
      </c>
      <c r="H27" s="9" t="str">
        <f>IF($B27="N/A","N/A",IF(G27&gt;15,"No",IF(G27&lt;=0,"No","Yes")))</f>
        <v>Yes</v>
      </c>
      <c r="I27" s="10">
        <v>-6.96</v>
      </c>
      <c r="J27" s="10">
        <v>3.0289999999999999</v>
      </c>
      <c r="K27" s="9" t="str">
        <f>IF(J27="Div by 0", "N/A", IF(J27="N/A","N/A", IF(J27&gt;30, "No", IF(J27&lt;-30, "No", "Yes"))))</f>
        <v>Yes</v>
      </c>
    </row>
    <row r="28" spans="1:11" x14ac:dyDescent="0.2">
      <c r="A28" s="89" t="s">
        <v>874</v>
      </c>
      <c r="B28" s="35" t="s">
        <v>213</v>
      </c>
      <c r="C28" s="91">
        <v>53.256005727999998</v>
      </c>
      <c r="D28" s="9" t="str">
        <f>IF($B28="N/A","N/A",IF(C28&gt;15,"No",IF(C28&lt;-15,"No","Yes")))</f>
        <v>N/A</v>
      </c>
      <c r="E28" s="37">
        <v>51.910952422999998</v>
      </c>
      <c r="F28" s="9" t="str">
        <f>IF($B28="N/A","N/A",IF(E28&gt;15,"No",IF(E28&lt;-15,"No","Yes")))</f>
        <v>N/A</v>
      </c>
      <c r="G28" s="37">
        <v>52.980982398000002</v>
      </c>
      <c r="H28" s="9" t="str">
        <f>IF($B28="N/A","N/A",IF(G28&gt;15,"No",IF(G28&lt;-15,"No","Yes")))</f>
        <v>N/A</v>
      </c>
      <c r="I28" s="10">
        <v>-2.5299999999999998</v>
      </c>
      <c r="J28" s="10">
        <v>2.0609999999999999</v>
      </c>
      <c r="K28" s="9" t="str">
        <f>IF(J28="Div by 0", "N/A", IF(J28="N/A","N/A", IF(J28&gt;30, "No", IF(J28&lt;-30, "No", "Yes"))))</f>
        <v>Yes</v>
      </c>
    </row>
    <row r="29" spans="1:11" x14ac:dyDescent="0.2">
      <c r="A29" s="89" t="s">
        <v>376</v>
      </c>
      <c r="B29" s="35" t="s">
        <v>250</v>
      </c>
      <c r="C29" s="88">
        <v>4.0845373545000001</v>
      </c>
      <c r="D29" s="9" t="str">
        <f>IF($B29="N/A","N/A",IF(C29&gt;35,"No",IF(C29&lt;10,"No","Yes")))</f>
        <v>No</v>
      </c>
      <c r="E29" s="8">
        <v>3.7772215928000001</v>
      </c>
      <c r="F29" s="9" t="str">
        <f>IF($B29="N/A","N/A",IF(E29&gt;35,"No",IF(E29&lt;10,"No","Yes")))</f>
        <v>No</v>
      </c>
      <c r="G29" s="8">
        <v>3.7713938945000001</v>
      </c>
      <c r="H29" s="9" t="str">
        <f>IF($B29="N/A","N/A",IF(G29&gt;35,"No",IF(G29&lt;10,"No","Yes")))</f>
        <v>No</v>
      </c>
      <c r="I29" s="10">
        <v>-7.52</v>
      </c>
      <c r="J29" s="10">
        <v>-0.154</v>
      </c>
      <c r="K29" s="9" t="str">
        <f t="shared" ref="K29:K54" si="8">IF(J29="Div by 0", "N/A", IF(J29="N/A","N/A", IF(J29&gt;30, "No", IF(J29&lt;-30, "No", "Yes"))))</f>
        <v>Yes</v>
      </c>
    </row>
    <row r="30" spans="1:11" x14ac:dyDescent="0.2">
      <c r="A30" s="89" t="s">
        <v>377</v>
      </c>
      <c r="B30" s="35" t="s">
        <v>251</v>
      </c>
      <c r="C30" s="88">
        <v>1.5546817224</v>
      </c>
      <c r="D30" s="9" t="str">
        <f>IF($B30="N/A","N/A",IF(C30&gt;20,"No",IF(C30&lt;2,"No","Yes")))</f>
        <v>No</v>
      </c>
      <c r="E30" s="8">
        <v>1.5016005013</v>
      </c>
      <c r="F30" s="9" t="str">
        <f>IF($B30="N/A","N/A",IF(E30&gt;20,"No",IF(E30&lt;2,"No","Yes")))</f>
        <v>No</v>
      </c>
      <c r="G30" s="8">
        <v>1.4921640393</v>
      </c>
      <c r="H30" s="9" t="str">
        <f>IF($B30="N/A","N/A",IF(G30&gt;20,"No",IF(G30&lt;2,"No","Yes")))</f>
        <v>No</v>
      </c>
      <c r="I30" s="10">
        <v>-3.41</v>
      </c>
      <c r="J30" s="10">
        <v>-0.628</v>
      </c>
      <c r="K30" s="9" t="str">
        <f t="shared" si="8"/>
        <v>Yes</v>
      </c>
    </row>
    <row r="31" spans="1:11" x14ac:dyDescent="0.2">
      <c r="A31" s="89" t="s">
        <v>378</v>
      </c>
      <c r="B31" s="35" t="s">
        <v>252</v>
      </c>
      <c r="C31" s="88">
        <v>0.47074248149999998</v>
      </c>
      <c r="D31" s="9" t="str">
        <f>IF($B31="N/A","N/A",IF(C31&gt;8,"No",IF(C31&lt;0.5,"No","Yes")))</f>
        <v>No</v>
      </c>
      <c r="E31" s="8">
        <v>0.46888157060000002</v>
      </c>
      <c r="F31" s="9" t="str">
        <f>IF($B31="N/A","N/A",IF(E31&gt;8,"No",IF(E31&lt;0.5,"No","Yes")))</f>
        <v>No</v>
      </c>
      <c r="G31" s="8">
        <v>0.45527081180000001</v>
      </c>
      <c r="H31" s="9" t="str">
        <f>IF($B31="N/A","N/A",IF(G31&gt;8,"No",IF(G31&lt;0.5,"No","Yes")))</f>
        <v>No</v>
      </c>
      <c r="I31" s="10">
        <v>-0.39500000000000002</v>
      </c>
      <c r="J31" s="10">
        <v>-2.9</v>
      </c>
      <c r="K31" s="9" t="str">
        <f t="shared" si="8"/>
        <v>Yes</v>
      </c>
    </row>
    <row r="32" spans="1:11" x14ac:dyDescent="0.2">
      <c r="A32" s="89" t="s">
        <v>379</v>
      </c>
      <c r="B32" s="35" t="s">
        <v>253</v>
      </c>
      <c r="C32" s="88">
        <v>2.7080747456999998</v>
      </c>
      <c r="D32" s="9" t="str">
        <f>IF($B32="N/A","N/A",IF(C32&gt;25,"No",IF(C32&lt;3,"No","Yes")))</f>
        <v>No</v>
      </c>
      <c r="E32" s="8">
        <v>2.5583028160999999</v>
      </c>
      <c r="F32" s="9" t="str">
        <f>IF($B32="N/A","N/A",IF(E32&gt;25,"No",IF(E32&lt;3,"No","Yes")))</f>
        <v>No</v>
      </c>
      <c r="G32" s="8">
        <v>2.5231178005000001</v>
      </c>
      <c r="H32" s="9" t="str">
        <f>IF($B32="N/A","N/A",IF(G32&gt;25,"No",IF(G32&lt;3,"No","Yes")))</f>
        <v>No</v>
      </c>
      <c r="I32" s="10">
        <v>-5.53</v>
      </c>
      <c r="J32" s="10">
        <v>-1.38</v>
      </c>
      <c r="K32" s="9" t="str">
        <f t="shared" si="8"/>
        <v>Yes</v>
      </c>
    </row>
    <row r="33" spans="1:11" x14ac:dyDescent="0.2">
      <c r="A33" s="89" t="s">
        <v>380</v>
      </c>
      <c r="B33" s="35" t="s">
        <v>254</v>
      </c>
      <c r="C33" s="88">
        <v>1.4891335083999999</v>
      </c>
      <c r="D33" s="9" t="str">
        <f>IF($B33="N/A","N/A",IF(C33&gt;25,"No",IF(C33&lt;2,"No","Yes")))</f>
        <v>No</v>
      </c>
      <c r="E33" s="8">
        <v>1.3331453010000001</v>
      </c>
      <c r="F33" s="9" t="str">
        <f>IF($B33="N/A","N/A",IF(E33&gt;25,"No",IF(E33&lt;2,"No","Yes")))</f>
        <v>No</v>
      </c>
      <c r="G33" s="8">
        <v>1.3414125458999999</v>
      </c>
      <c r="H33" s="9" t="str">
        <f>IF($B33="N/A","N/A",IF(G33&gt;25,"No",IF(G33&lt;2,"No","Yes")))</f>
        <v>No</v>
      </c>
      <c r="I33" s="10">
        <v>-10.5</v>
      </c>
      <c r="J33" s="10">
        <v>0.62009999999999998</v>
      </c>
      <c r="K33" s="9" t="str">
        <f t="shared" si="8"/>
        <v>Yes</v>
      </c>
    </row>
    <row r="34" spans="1:11" x14ac:dyDescent="0.2">
      <c r="A34" s="89" t="s">
        <v>381</v>
      </c>
      <c r="B34" s="35" t="s">
        <v>255</v>
      </c>
      <c r="C34" s="88">
        <v>10.269259891000001</v>
      </c>
      <c r="D34" s="9" t="str">
        <f>IF($B34="N/A","N/A",IF(C34&gt;25,"No",IF(C34&lt;=0,"No","Yes")))</f>
        <v>Yes</v>
      </c>
      <c r="E34" s="8">
        <v>13.239119992999999</v>
      </c>
      <c r="F34" s="9" t="str">
        <f>IF($B34="N/A","N/A",IF(E34&gt;25,"No",IF(E34&lt;=0,"No","Yes")))</f>
        <v>Yes</v>
      </c>
      <c r="G34" s="8">
        <v>13.847597024000001</v>
      </c>
      <c r="H34" s="9" t="str">
        <f>IF($B34="N/A","N/A",IF(G34&gt;25,"No",IF(G34&lt;=0,"No","Yes")))</f>
        <v>Yes</v>
      </c>
      <c r="I34" s="10">
        <v>28.92</v>
      </c>
      <c r="J34" s="10">
        <v>4.5960000000000001</v>
      </c>
      <c r="K34" s="9" t="str">
        <f t="shared" si="8"/>
        <v>Yes</v>
      </c>
    </row>
    <row r="35" spans="1:11" x14ac:dyDescent="0.2">
      <c r="A35" s="89" t="s">
        <v>382</v>
      </c>
      <c r="B35" s="35" t="s">
        <v>256</v>
      </c>
      <c r="C35" s="88">
        <v>6.3196987856</v>
      </c>
      <c r="D35" s="9" t="str">
        <f>IF($B35="N/A","N/A",IF(C35&gt;20,"No",IF(C35&lt;4,"No","Yes")))</f>
        <v>Yes</v>
      </c>
      <c r="E35" s="8">
        <v>5.8446690104999997</v>
      </c>
      <c r="F35" s="9" t="str">
        <f>IF($B35="N/A","N/A",IF(E35&gt;20,"No",IF(E35&lt;4,"No","Yes")))</f>
        <v>Yes</v>
      </c>
      <c r="G35" s="8">
        <v>5.7203953445</v>
      </c>
      <c r="H35" s="9" t="str">
        <f>IF($B35="N/A","N/A",IF(G35&gt;20,"No",IF(G35&lt;4,"No","Yes")))</f>
        <v>Yes</v>
      </c>
      <c r="I35" s="10">
        <v>-7.52</v>
      </c>
      <c r="J35" s="10">
        <v>-2.13</v>
      </c>
      <c r="K35" s="9" t="str">
        <f t="shared" si="8"/>
        <v>Yes</v>
      </c>
    </row>
    <row r="36" spans="1:11" x14ac:dyDescent="0.2">
      <c r="A36" s="89" t="s">
        <v>383</v>
      </c>
      <c r="B36" s="35" t="s">
        <v>257</v>
      </c>
      <c r="C36" s="88">
        <v>1.6092164999999999E-6</v>
      </c>
      <c r="D36" s="9" t="str">
        <f>IF($B36="N/A","N/A",IF(C36&gt;=3,"No",IF(C36&lt;0,"No","Yes")))</f>
        <v>Yes</v>
      </c>
      <c r="E36" s="8">
        <v>0</v>
      </c>
      <c r="F36" s="9" t="str">
        <f>IF($B36="N/A","N/A",IF(E36&gt;=3,"No",IF(E36&lt;0,"No","Yes")))</f>
        <v>Yes</v>
      </c>
      <c r="G36" s="8">
        <v>0</v>
      </c>
      <c r="H36" s="9" t="str">
        <f>IF($B36="N/A","N/A",IF(G36&gt;=3,"No",IF(G36&lt;0,"No","Yes")))</f>
        <v>Yes</v>
      </c>
      <c r="I36" s="10">
        <v>-100</v>
      </c>
      <c r="J36" s="10" t="s">
        <v>1746</v>
      </c>
      <c r="K36" s="9" t="str">
        <f t="shared" si="8"/>
        <v>N/A</v>
      </c>
    </row>
    <row r="37" spans="1:11" x14ac:dyDescent="0.2">
      <c r="A37" s="89" t="s">
        <v>384</v>
      </c>
      <c r="B37" s="35" t="s">
        <v>258</v>
      </c>
      <c r="C37" s="88">
        <v>42.737731639000003</v>
      </c>
      <c r="D37" s="9" t="str">
        <f>IF($B37="N/A","N/A",IF(C37&gt;=25,"No",IF(C37&lt;0,"No","Yes")))</f>
        <v>No</v>
      </c>
      <c r="E37" s="8">
        <v>41.152685279000004</v>
      </c>
      <c r="F37" s="9" t="str">
        <f>IF($B37="N/A","N/A",IF(E37&gt;=25,"No",IF(E37&lt;0,"No","Yes")))</f>
        <v>No</v>
      </c>
      <c r="G37" s="8">
        <v>40.656776559999997</v>
      </c>
      <c r="H37" s="9" t="str">
        <f>IF($B37="N/A","N/A",IF(G37&gt;=25,"No",IF(G37&lt;0,"No","Yes")))</f>
        <v>No</v>
      </c>
      <c r="I37" s="10">
        <v>-3.71</v>
      </c>
      <c r="J37" s="10">
        <v>-1.21</v>
      </c>
      <c r="K37" s="9" t="str">
        <f t="shared" si="8"/>
        <v>Yes</v>
      </c>
    </row>
    <row r="38" spans="1:11" x14ac:dyDescent="0.2">
      <c r="A38" s="89" t="s">
        <v>385</v>
      </c>
      <c r="B38" s="35" t="s">
        <v>221</v>
      </c>
      <c r="C38" s="88">
        <v>2.6456081812000001</v>
      </c>
      <c r="D38" s="9" t="str">
        <f>IF($B38="N/A","N/A",IF(C38&gt;3,"Yes","No"))</f>
        <v>No</v>
      </c>
      <c r="E38" s="8">
        <v>2.5918288902</v>
      </c>
      <c r="F38" s="9" t="str">
        <f>IF($B38="N/A","N/A",IF(E38&gt;3,"Yes","No"))</f>
        <v>No</v>
      </c>
      <c r="G38" s="8">
        <v>2.566023972</v>
      </c>
      <c r="H38" s="9" t="str">
        <f>IF($B38="N/A","N/A",IF(G38&gt;3,"Yes","No"))</f>
        <v>No</v>
      </c>
      <c r="I38" s="10">
        <v>-2.0299999999999998</v>
      </c>
      <c r="J38" s="10">
        <v>-0.996</v>
      </c>
      <c r="K38" s="9" t="str">
        <f t="shared" si="8"/>
        <v>Yes</v>
      </c>
    </row>
    <row r="39" spans="1:11" x14ac:dyDescent="0.2">
      <c r="A39" s="89" t="s">
        <v>386</v>
      </c>
      <c r="B39" s="35" t="s">
        <v>220</v>
      </c>
      <c r="C39" s="88">
        <v>2.2853738123</v>
      </c>
      <c r="D39" s="9" t="str">
        <f>IF($B39="N/A","N/A",IF(C39&gt;1,"Yes","No"))</f>
        <v>Yes</v>
      </c>
      <c r="E39" s="8">
        <v>2.2608853740999999</v>
      </c>
      <c r="F39" s="9" t="str">
        <f>IF($B39="N/A","N/A",IF(E39&gt;1,"Yes","No"))</f>
        <v>Yes</v>
      </c>
      <c r="G39" s="8">
        <v>2.1967089972</v>
      </c>
      <c r="H39" s="9" t="str">
        <f>IF($B39="N/A","N/A",IF(G39&gt;1,"Yes","No"))</f>
        <v>Yes</v>
      </c>
      <c r="I39" s="10">
        <v>-1.07</v>
      </c>
      <c r="J39" s="10">
        <v>-2.84</v>
      </c>
      <c r="K39" s="9" t="str">
        <f t="shared" si="8"/>
        <v>Yes</v>
      </c>
    </row>
    <row r="40" spans="1:11" x14ac:dyDescent="0.2">
      <c r="A40" s="89" t="s">
        <v>387</v>
      </c>
      <c r="B40" s="35" t="s">
        <v>213</v>
      </c>
      <c r="C40" s="88">
        <v>1.0717382000000001E-3</v>
      </c>
      <c r="D40" s="9" t="str">
        <f>IF($B40="N/A","N/A",IF(C40&gt;15,"No",IF(C40&lt;-15,"No","Yes")))</f>
        <v>N/A</v>
      </c>
      <c r="E40" s="8">
        <v>1.1924501000000001E-3</v>
      </c>
      <c r="F40" s="9" t="str">
        <f>IF($B40="N/A","N/A",IF(E40&gt;15,"No",IF(E40&lt;-15,"No","Yes")))</f>
        <v>N/A</v>
      </c>
      <c r="G40" s="8">
        <v>1.3920393E-3</v>
      </c>
      <c r="H40" s="9" t="str">
        <f>IF($B40="N/A","N/A",IF(G40&gt;15,"No",IF(G40&lt;-15,"No","Yes")))</f>
        <v>N/A</v>
      </c>
      <c r="I40" s="10">
        <v>11.26</v>
      </c>
      <c r="J40" s="10">
        <v>16.739999999999998</v>
      </c>
      <c r="K40" s="9" t="str">
        <f t="shared" si="8"/>
        <v>Yes</v>
      </c>
    </row>
    <row r="41" spans="1:11" x14ac:dyDescent="0.2">
      <c r="A41" s="89" t="s">
        <v>388</v>
      </c>
      <c r="B41" s="35" t="s">
        <v>213</v>
      </c>
      <c r="C41" s="88">
        <v>1.4804790000000001E-4</v>
      </c>
      <c r="D41" s="9" t="str">
        <f>IF($B41="N/A","N/A",IF(C41&gt;15,"No",IF(C41&lt;-15,"No","Yes")))</f>
        <v>N/A</v>
      </c>
      <c r="E41" s="8">
        <v>3.2591579999999997E-4</v>
      </c>
      <c r="F41" s="9" t="str">
        <f>IF($B41="N/A","N/A",IF(E41&gt;15,"No",IF(E41&lt;-15,"No","Yes")))</f>
        <v>N/A</v>
      </c>
      <c r="G41" s="8">
        <v>2.929052E-4</v>
      </c>
      <c r="H41" s="9" t="str">
        <f>IF($B41="N/A","N/A",IF(G41&gt;15,"No",IF(G41&lt;-15,"No","Yes")))</f>
        <v>N/A</v>
      </c>
      <c r="I41" s="10">
        <v>120.1</v>
      </c>
      <c r="J41" s="10">
        <v>-10.1</v>
      </c>
      <c r="K41" s="9" t="str">
        <f t="shared" si="8"/>
        <v>Yes</v>
      </c>
    </row>
    <row r="42" spans="1:11" x14ac:dyDescent="0.2">
      <c r="A42" s="89" t="s">
        <v>389</v>
      </c>
      <c r="B42" s="35" t="s">
        <v>259</v>
      </c>
      <c r="C42" s="88">
        <v>0</v>
      </c>
      <c r="D42" s="9" t="str">
        <f>IF($B42="N/A","N/A",IF(C42&gt;0,"Yes","No"))</f>
        <v>No</v>
      </c>
      <c r="E42" s="8">
        <v>0</v>
      </c>
      <c r="F42" s="9" t="str">
        <f>IF($B42="N/A","N/A",IF(E42&gt;0,"Yes","No"))</f>
        <v>No</v>
      </c>
      <c r="G42" s="8">
        <v>0</v>
      </c>
      <c r="H42" s="9" t="str">
        <f>IF($B42="N/A","N/A",IF(G42&gt;0,"Yes","No"))</f>
        <v>No</v>
      </c>
      <c r="I42" s="10" t="s">
        <v>1746</v>
      </c>
      <c r="J42" s="10" t="s">
        <v>1746</v>
      </c>
      <c r="K42" s="9" t="str">
        <f t="shared" si="8"/>
        <v>N/A</v>
      </c>
    </row>
    <row r="43" spans="1:11" x14ac:dyDescent="0.2">
      <c r="A43" s="89" t="s">
        <v>390</v>
      </c>
      <c r="B43" s="35" t="s">
        <v>259</v>
      </c>
      <c r="C43" s="88">
        <v>2.8644050000000001E-4</v>
      </c>
      <c r="D43" s="9" t="str">
        <f>IF($B43="N/A","N/A",IF(C43&gt;0,"Yes","No"))</f>
        <v>Yes</v>
      </c>
      <c r="E43" s="8">
        <v>1.7819482981999999</v>
      </c>
      <c r="F43" s="9" t="str">
        <f>IF($B43="N/A","N/A",IF(E43&gt;0,"Yes","No"))</f>
        <v>Yes</v>
      </c>
      <c r="G43" s="8">
        <v>1.8026746001</v>
      </c>
      <c r="H43" s="9" t="str">
        <f>IF($B43="N/A","N/A",IF(G43&gt;0,"Yes","No"))</f>
        <v>Yes</v>
      </c>
      <c r="I43" s="10">
        <v>622000</v>
      </c>
      <c r="J43" s="10">
        <v>1.163</v>
      </c>
      <c r="K43" s="9" t="str">
        <f t="shared" si="8"/>
        <v>Yes</v>
      </c>
    </row>
    <row r="44" spans="1:11" x14ac:dyDescent="0.2">
      <c r="A44" s="89" t="s">
        <v>391</v>
      </c>
      <c r="B44" s="35" t="s">
        <v>259</v>
      </c>
      <c r="C44" s="88">
        <v>1.7706868477</v>
      </c>
      <c r="D44" s="9" t="str">
        <f>IF($B44="N/A","N/A",IF(C44&gt;0,"Yes","No"))</f>
        <v>Yes</v>
      </c>
      <c r="E44" s="8">
        <v>2.3802662999999999E-3</v>
      </c>
      <c r="F44" s="9" t="str">
        <f>IF($B44="N/A","N/A",IF(E44&gt;0,"Yes","No"))</f>
        <v>Yes</v>
      </c>
      <c r="G44" s="8">
        <v>1.079903E-4</v>
      </c>
      <c r="H44" s="9" t="str">
        <f>IF($B44="N/A","N/A",IF(G44&gt;0,"Yes","No"))</f>
        <v>Yes</v>
      </c>
      <c r="I44" s="10">
        <v>-99.9</v>
      </c>
      <c r="J44" s="10">
        <v>-95.5</v>
      </c>
      <c r="K44" s="9" t="str">
        <f t="shared" si="8"/>
        <v>No</v>
      </c>
    </row>
    <row r="45" spans="1:11" x14ac:dyDescent="0.2">
      <c r="A45" s="89" t="s">
        <v>392</v>
      </c>
      <c r="B45" s="35" t="s">
        <v>220</v>
      </c>
      <c r="C45" s="88">
        <v>4.5201281099999997E-2</v>
      </c>
      <c r="D45" s="9" t="str">
        <f>IF($B45="N/A","N/A",IF(C45&gt;1,"Yes","No"))</f>
        <v>No</v>
      </c>
      <c r="E45" s="8">
        <v>5.0782618699999997E-2</v>
      </c>
      <c r="F45" s="9" t="str">
        <f>IF($B45="N/A","N/A",IF(E45&gt;1,"Yes","No"))</f>
        <v>No</v>
      </c>
      <c r="G45" s="8">
        <v>5.0225842499999999E-2</v>
      </c>
      <c r="H45" s="9" t="str">
        <f>IF($B45="N/A","N/A",IF(G45&gt;1,"Yes","No"))</f>
        <v>No</v>
      </c>
      <c r="I45" s="10">
        <v>12.35</v>
      </c>
      <c r="J45" s="10">
        <v>-1.1000000000000001</v>
      </c>
      <c r="K45" s="9" t="str">
        <f t="shared" si="8"/>
        <v>Yes</v>
      </c>
    </row>
    <row r="46" spans="1:11" x14ac:dyDescent="0.2">
      <c r="A46" s="89" t="s">
        <v>393</v>
      </c>
      <c r="B46" s="35" t="s">
        <v>259</v>
      </c>
      <c r="C46" s="88">
        <v>0.1884714317</v>
      </c>
      <c r="D46" s="9" t="str">
        <f>IF($B46="N/A","N/A",IF(C46&gt;0,"Yes","No"))</f>
        <v>Yes</v>
      </c>
      <c r="E46" s="8">
        <v>0.18518811709999999</v>
      </c>
      <c r="F46" s="9" t="str">
        <f>IF($B46="N/A","N/A",IF(E46&gt;0,"Yes","No"))</f>
        <v>Yes</v>
      </c>
      <c r="G46" s="8">
        <v>0.17222676889999999</v>
      </c>
      <c r="H46" s="9" t="str">
        <f>IF($B46="N/A","N/A",IF(G46&gt;0,"Yes","No"))</f>
        <v>Yes</v>
      </c>
      <c r="I46" s="10">
        <v>-1.74</v>
      </c>
      <c r="J46" s="10">
        <v>-7</v>
      </c>
      <c r="K46" s="9" t="str">
        <f t="shared" si="8"/>
        <v>Yes</v>
      </c>
    </row>
    <row r="47" spans="1:11" x14ac:dyDescent="0.2">
      <c r="A47" s="89" t="s">
        <v>394</v>
      </c>
      <c r="B47" s="35" t="s">
        <v>213</v>
      </c>
      <c r="C47" s="88">
        <v>1.8425528E-3</v>
      </c>
      <c r="D47" s="9" t="str">
        <f>IF($B47="N/A","N/A",IF(C47&gt;15,"No",IF(C47&lt;-15,"No","Yes")))</f>
        <v>N/A</v>
      </c>
      <c r="E47" s="8">
        <v>0</v>
      </c>
      <c r="F47" s="9" t="str">
        <f>IF($B47="N/A","N/A",IF(E47&gt;15,"No",IF(E47&lt;-15,"No","Yes")))</f>
        <v>N/A</v>
      </c>
      <c r="G47" s="8">
        <v>0</v>
      </c>
      <c r="H47" s="9" t="str">
        <f>IF($B47="N/A","N/A",IF(G47&gt;15,"No",IF(G47&lt;-15,"No","Yes")))</f>
        <v>N/A</v>
      </c>
      <c r="I47" s="10">
        <v>-100</v>
      </c>
      <c r="J47" s="10" t="s">
        <v>1746</v>
      </c>
      <c r="K47" s="9" t="str">
        <f t="shared" si="8"/>
        <v>N/A</v>
      </c>
    </row>
    <row r="48" spans="1:11" x14ac:dyDescent="0.2">
      <c r="A48" s="89" t="s">
        <v>395</v>
      </c>
      <c r="B48" s="35" t="s">
        <v>213</v>
      </c>
      <c r="C48" s="88">
        <v>0.22639744519999999</v>
      </c>
      <c r="D48" s="9" t="str">
        <f>IF($B48="N/A","N/A",IF(C48&gt;15,"No",IF(C48&lt;-15,"No","Yes")))</f>
        <v>N/A</v>
      </c>
      <c r="E48" s="8">
        <v>0.23015368010000001</v>
      </c>
      <c r="F48" s="9" t="str">
        <f>IF($B48="N/A","N/A",IF(E48&gt;15,"No",IF(E48&lt;-15,"No","Yes")))</f>
        <v>N/A</v>
      </c>
      <c r="G48" s="8">
        <v>0.25268989400000003</v>
      </c>
      <c r="H48" s="9" t="str">
        <f>IF($B48="N/A","N/A",IF(G48&gt;15,"No",IF(G48&lt;-15,"No","Yes")))</f>
        <v>N/A</v>
      </c>
      <c r="I48" s="10">
        <v>1.659</v>
      </c>
      <c r="J48" s="10">
        <v>9.7919999999999998</v>
      </c>
      <c r="K48" s="9" t="str">
        <f t="shared" si="8"/>
        <v>Yes</v>
      </c>
    </row>
    <row r="49" spans="1:11" x14ac:dyDescent="0.2">
      <c r="A49" s="89" t="s">
        <v>396</v>
      </c>
      <c r="B49" s="35" t="s">
        <v>213</v>
      </c>
      <c r="C49" s="88">
        <v>0.81943394069999997</v>
      </c>
      <c r="D49" s="9" t="str">
        <f>IF($B49="N/A","N/A",IF(C49&gt;15,"No",IF(C49&lt;-15,"No","Yes")))</f>
        <v>N/A</v>
      </c>
      <c r="E49" s="8">
        <v>0.49467834389999998</v>
      </c>
      <c r="F49" s="9" t="str">
        <f>IF($B49="N/A","N/A",IF(E49&gt;15,"No",IF(E49&lt;-15,"No","Yes")))</f>
        <v>N/A</v>
      </c>
      <c r="G49" s="8">
        <v>0.48551253239999997</v>
      </c>
      <c r="H49" s="9" t="str">
        <f>IF($B49="N/A","N/A",IF(G49&gt;15,"No",IF(G49&lt;-15,"No","Yes")))</f>
        <v>N/A</v>
      </c>
      <c r="I49" s="10">
        <v>-39.6</v>
      </c>
      <c r="J49" s="10">
        <v>-1.85</v>
      </c>
      <c r="K49" s="9" t="str">
        <f t="shared" si="8"/>
        <v>Yes</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
      <c r="A51" s="89" t="s">
        <v>398</v>
      </c>
      <c r="B51" s="35" t="s">
        <v>213</v>
      </c>
      <c r="C51" s="88">
        <v>3.236469016</v>
      </c>
      <c r="D51" s="9" t="str">
        <f>IF($B51="N/A","N/A",IF(C51&gt;15,"No",IF(C51&lt;-15,"No","Yes")))</f>
        <v>N/A</v>
      </c>
      <c r="E51" s="8">
        <v>3.3994666874999999</v>
      </c>
      <c r="F51" s="9" t="str">
        <f>IF($B51="N/A","N/A",IF(E51&gt;15,"No",IF(E51&lt;-15,"No","Yes")))</f>
        <v>N/A</v>
      </c>
      <c r="G51" s="8">
        <v>3.4220526862999998</v>
      </c>
      <c r="H51" s="9" t="str">
        <f>IF($B51="N/A","N/A",IF(G51&gt;15,"No",IF(G51&lt;-15,"No","Yes")))</f>
        <v>N/A</v>
      </c>
      <c r="I51" s="10">
        <v>5.0359999999999996</v>
      </c>
      <c r="J51" s="10">
        <v>0.66439999999999999</v>
      </c>
      <c r="K51" s="9" t="str">
        <f t="shared" si="8"/>
        <v>Yes</v>
      </c>
    </row>
    <row r="52" spans="1:11" x14ac:dyDescent="0.2">
      <c r="A52" s="89" t="s">
        <v>399</v>
      </c>
      <c r="B52" s="35" t="s">
        <v>220</v>
      </c>
      <c r="C52" s="88">
        <v>12.843655416000001</v>
      </c>
      <c r="D52" s="9" t="str">
        <f>IF($B52="N/A","N/A",IF(C52&gt;1,"Yes","No"))</f>
        <v>Yes</v>
      </c>
      <c r="E52" s="8">
        <v>12.631841615000001</v>
      </c>
      <c r="F52" s="9" t="str">
        <f>IF($B52="N/A","N/A",IF(E52&gt;1,"Yes","No"))</f>
        <v>Yes</v>
      </c>
      <c r="G52" s="8">
        <v>12.772762220000001</v>
      </c>
      <c r="H52" s="9" t="str">
        <f>IF($B52="N/A","N/A",IF(G52&gt;1,"Yes","No"))</f>
        <v>Yes</v>
      </c>
      <c r="I52" s="10">
        <v>-1.65</v>
      </c>
      <c r="J52" s="10">
        <v>1.1160000000000001</v>
      </c>
      <c r="K52" s="9" t="str">
        <f t="shared" si="8"/>
        <v>Yes</v>
      </c>
    </row>
    <row r="53" spans="1:11" x14ac:dyDescent="0.2">
      <c r="A53" s="89" t="s">
        <v>400</v>
      </c>
      <c r="B53" s="35" t="s">
        <v>259</v>
      </c>
      <c r="C53" s="88">
        <v>6.3014921105999999</v>
      </c>
      <c r="D53" s="9" t="str">
        <f>IF($B53="N/A","N/A",IF(C53&gt;0,"Yes","No"))</f>
        <v>Yes</v>
      </c>
      <c r="E53" s="8">
        <v>6.4937016778999999</v>
      </c>
      <c r="F53" s="9" t="str">
        <f>IF($B53="N/A","N/A",IF(E53&gt;0,"Yes","No"))</f>
        <v>Yes</v>
      </c>
      <c r="G53" s="8">
        <v>6.4692015303000003</v>
      </c>
      <c r="H53" s="9" t="str">
        <f>IF($B53="N/A","N/A",IF(G53&gt;0,"Yes","No"))</f>
        <v>Yes</v>
      </c>
      <c r="I53" s="10">
        <v>3.05</v>
      </c>
      <c r="J53" s="10">
        <v>-0.377</v>
      </c>
      <c r="K53" s="9" t="str">
        <f t="shared" si="8"/>
        <v>Yes</v>
      </c>
    </row>
    <row r="54" spans="1:11" x14ac:dyDescent="0.2">
      <c r="A54" s="89" t="s">
        <v>401</v>
      </c>
      <c r="B54" s="35" t="s">
        <v>260</v>
      </c>
      <c r="C54" s="88">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
      <c r="A55" s="89" t="s">
        <v>875</v>
      </c>
      <c r="B55" s="35" t="s">
        <v>213</v>
      </c>
      <c r="C55" s="91">
        <v>66.021513115999994</v>
      </c>
      <c r="D55" s="9" t="str">
        <f>IF($B55="N/A","N/A",IF(C55&gt;15,"No",IF(C55&lt;-15,"No","Yes")))</f>
        <v>N/A</v>
      </c>
      <c r="E55" s="37">
        <v>64.277956517000007</v>
      </c>
      <c r="F55" s="9" t="str">
        <f>IF($B55="N/A","N/A",IF(E55&gt;15,"No",IF(E55&lt;-15,"No","Yes")))</f>
        <v>N/A</v>
      </c>
      <c r="G55" s="37">
        <v>65.164828013999994</v>
      </c>
      <c r="H55" s="9" t="str">
        <f>IF($B55="N/A","N/A",IF(G55&gt;15,"No",IF(G55&lt;-15,"No","Yes")))</f>
        <v>N/A</v>
      </c>
      <c r="I55" s="10">
        <v>-2.64</v>
      </c>
      <c r="J55" s="10">
        <v>1.38</v>
      </c>
      <c r="K55" s="9" t="str">
        <f t="shared" ref="K55:K74" si="9">IF(J55="Div by 0", "N/A", IF(J55="N/A","N/A", IF(J55&gt;30, "No", IF(J55&lt;-30, "No", "Yes"))))</f>
        <v>Yes</v>
      </c>
    </row>
    <row r="56" spans="1:11" x14ac:dyDescent="0.2">
      <c r="A56" s="89" t="s">
        <v>876</v>
      </c>
      <c r="B56" s="35" t="s">
        <v>261</v>
      </c>
      <c r="C56" s="91">
        <v>59.953732445999997</v>
      </c>
      <c r="D56" s="9" t="str">
        <f>IF($B56="N/A","N/A",IF(C56&gt;90,"No",IF(C56&lt;20,"No","Yes")))</f>
        <v>Yes</v>
      </c>
      <c r="E56" s="37">
        <v>65.879909936999994</v>
      </c>
      <c r="F56" s="9" t="str">
        <f>IF($B56="N/A","N/A",IF(E56&gt;90,"No",IF(E56&lt;20,"No","Yes")))</f>
        <v>Yes</v>
      </c>
      <c r="G56" s="37">
        <v>93.289980983999996</v>
      </c>
      <c r="H56" s="9" t="str">
        <f>IF($B56="N/A","N/A",IF(G56&gt;90,"No",IF(G56&lt;20,"No","Yes")))</f>
        <v>No</v>
      </c>
      <c r="I56" s="10">
        <v>9.8849999999999998</v>
      </c>
      <c r="J56" s="10">
        <v>41.61</v>
      </c>
      <c r="K56" s="9" t="str">
        <f t="shared" si="9"/>
        <v>No</v>
      </c>
    </row>
    <row r="57" spans="1:11" x14ac:dyDescent="0.2">
      <c r="A57" s="89" t="s">
        <v>877</v>
      </c>
      <c r="B57" s="35" t="s">
        <v>262</v>
      </c>
      <c r="C57" s="91">
        <v>46.677208933999999</v>
      </c>
      <c r="D57" s="9" t="str">
        <f>IF($B57="N/A","N/A",IF(C57&gt;60,"No",IF(C57&lt;10,"No","Yes")))</f>
        <v>Yes</v>
      </c>
      <c r="E57" s="37">
        <v>52.084019273000003</v>
      </c>
      <c r="F57" s="9" t="str">
        <f>IF($B57="N/A","N/A",IF(E57&gt;60,"No",IF(E57&lt;10,"No","Yes")))</f>
        <v>Yes</v>
      </c>
      <c r="G57" s="37">
        <v>51.175168016000001</v>
      </c>
      <c r="H57" s="9" t="str">
        <f>IF($B57="N/A","N/A",IF(G57&gt;60,"No",IF(G57&lt;10,"No","Yes")))</f>
        <v>Yes</v>
      </c>
      <c r="I57" s="10">
        <v>11.58</v>
      </c>
      <c r="J57" s="10">
        <v>-1.74</v>
      </c>
      <c r="K57" s="9" t="str">
        <f t="shared" si="9"/>
        <v>Yes</v>
      </c>
    </row>
    <row r="58" spans="1:11" ht="25.5" x14ac:dyDescent="0.2">
      <c r="A58" s="89" t="s">
        <v>878</v>
      </c>
      <c r="B58" s="35" t="s">
        <v>263</v>
      </c>
      <c r="C58" s="91">
        <v>34.935691845999997</v>
      </c>
      <c r="D58" s="9" t="str">
        <f>IF($B58="N/A","N/A",IF(C58&gt;100,"No",IF(C58&lt;10,"No","Yes")))</f>
        <v>Yes</v>
      </c>
      <c r="E58" s="37">
        <v>36.791416439000002</v>
      </c>
      <c r="F58" s="9" t="str">
        <f>IF($B58="N/A","N/A",IF(E58&gt;100,"No",IF(E58&lt;10,"No","Yes")))</f>
        <v>Yes</v>
      </c>
      <c r="G58" s="37">
        <v>36.593045812</v>
      </c>
      <c r="H58" s="9" t="str">
        <f>IF($B58="N/A","N/A",IF(G58&gt;100,"No",IF(G58&lt;10,"No","Yes")))</f>
        <v>Yes</v>
      </c>
      <c r="I58" s="10">
        <v>5.3120000000000003</v>
      </c>
      <c r="J58" s="10">
        <v>-0.53900000000000003</v>
      </c>
      <c r="K58" s="9" t="str">
        <f t="shared" si="9"/>
        <v>Yes</v>
      </c>
    </row>
    <row r="59" spans="1:11" x14ac:dyDescent="0.2">
      <c r="A59" s="89" t="s">
        <v>879</v>
      </c>
      <c r="B59" s="35" t="s">
        <v>264</v>
      </c>
      <c r="C59" s="91">
        <v>128.14693915999999</v>
      </c>
      <c r="D59" s="9" t="str">
        <f>IF($B59="N/A","N/A",IF(C59&gt;100,"No",IF(C59&lt;20,"No","Yes")))</f>
        <v>No</v>
      </c>
      <c r="E59" s="37">
        <v>111.05524307</v>
      </c>
      <c r="F59" s="9" t="str">
        <f>IF($B59="N/A","N/A",IF(E59&gt;100,"No",IF(E59&lt;20,"No","Yes")))</f>
        <v>No</v>
      </c>
      <c r="G59" s="37">
        <v>112.09737839</v>
      </c>
      <c r="H59" s="9" t="str">
        <f>IF($B59="N/A","N/A",IF(G59&gt;100,"No",IF(G59&lt;20,"No","Yes")))</f>
        <v>No</v>
      </c>
      <c r="I59" s="10">
        <v>-13.3</v>
      </c>
      <c r="J59" s="10">
        <v>0.93840000000000001</v>
      </c>
      <c r="K59" s="9" t="str">
        <f t="shared" si="9"/>
        <v>Yes</v>
      </c>
    </row>
    <row r="60" spans="1:11" x14ac:dyDescent="0.2">
      <c r="A60" s="89" t="s">
        <v>880</v>
      </c>
      <c r="B60" s="35" t="s">
        <v>264</v>
      </c>
      <c r="C60" s="91">
        <v>71.155272764000003</v>
      </c>
      <c r="D60" s="9" t="str">
        <f>IF($B60="N/A","N/A",IF(C60&gt;100,"No",IF(C60&lt;20,"No","Yes")))</f>
        <v>Yes</v>
      </c>
      <c r="E60" s="37">
        <v>71.137538857999999</v>
      </c>
      <c r="F60" s="9" t="str">
        <f>IF($B60="N/A","N/A",IF(E60&gt;100,"No",IF(E60&lt;20,"No","Yes")))</f>
        <v>Yes</v>
      </c>
      <c r="G60" s="37">
        <v>72.716661318000007</v>
      </c>
      <c r="H60" s="9" t="str">
        <f>IF($B60="N/A","N/A",IF(G60&gt;100,"No",IF(G60&lt;20,"No","Yes")))</f>
        <v>Yes</v>
      </c>
      <c r="I60" s="10">
        <v>-2.5000000000000001E-2</v>
      </c>
      <c r="J60" s="10">
        <v>2.2200000000000002</v>
      </c>
      <c r="K60" s="9" t="str">
        <f t="shared" si="9"/>
        <v>Yes</v>
      </c>
    </row>
    <row r="61" spans="1:11" ht="25.5" x14ac:dyDescent="0.2">
      <c r="A61" s="89" t="s">
        <v>881</v>
      </c>
      <c r="B61" s="35" t="s">
        <v>213</v>
      </c>
      <c r="C61" s="91">
        <v>47.347820145999997</v>
      </c>
      <c r="D61" s="9" t="str">
        <f>IF($B61="N/A","N/A",IF(C61&gt;15,"No",IF(C61&lt;-15,"No","Yes")))</f>
        <v>N/A</v>
      </c>
      <c r="E61" s="37">
        <v>47.297130133000003</v>
      </c>
      <c r="F61" s="9" t="str">
        <f>IF($B61="N/A","N/A",IF(E61&gt;15,"No",IF(E61&lt;-15,"No","Yes")))</f>
        <v>N/A</v>
      </c>
      <c r="G61" s="37">
        <v>45.812791248000003</v>
      </c>
      <c r="H61" s="9" t="str">
        <f>IF($B61="N/A","N/A",IF(G61&gt;15,"No",IF(G61&lt;-15,"No","Yes")))</f>
        <v>N/A</v>
      </c>
      <c r="I61" s="10">
        <v>-0.107</v>
      </c>
      <c r="J61" s="10">
        <v>-3.14</v>
      </c>
      <c r="K61" s="9" t="str">
        <f t="shared" si="9"/>
        <v>Yes</v>
      </c>
    </row>
    <row r="62" spans="1:11" x14ac:dyDescent="0.2">
      <c r="A62" s="89" t="s">
        <v>882</v>
      </c>
      <c r="B62" s="35" t="s">
        <v>265</v>
      </c>
      <c r="C62" s="91">
        <v>33.307652545000003</v>
      </c>
      <c r="D62" s="9" t="str">
        <f>IF($B62="N/A","N/A",IF(C62&gt;60,"No",IF(C62&lt;10,"No","Yes")))</f>
        <v>Yes</v>
      </c>
      <c r="E62" s="37">
        <v>34.076647311999999</v>
      </c>
      <c r="F62" s="9" t="str">
        <f>IF($B62="N/A","N/A",IF(E62&gt;60,"No",IF(E62&lt;10,"No","Yes")))</f>
        <v>Yes</v>
      </c>
      <c r="G62" s="37">
        <v>33.827630116000002</v>
      </c>
      <c r="H62" s="9" t="str">
        <f>IF($B62="N/A","N/A",IF(G62&gt;60,"No",IF(G62&lt;10,"No","Yes")))</f>
        <v>Yes</v>
      </c>
      <c r="I62" s="10">
        <v>2.3090000000000002</v>
      </c>
      <c r="J62" s="10">
        <v>-0.73099999999999998</v>
      </c>
      <c r="K62" s="9" t="str">
        <f t="shared" si="9"/>
        <v>Yes</v>
      </c>
    </row>
    <row r="63" spans="1:11" x14ac:dyDescent="0.2">
      <c r="A63" s="89" t="s">
        <v>883</v>
      </c>
      <c r="B63" s="35" t="s">
        <v>265</v>
      </c>
      <c r="C63" s="91">
        <v>88</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
      <c r="A64" s="89" t="s">
        <v>884</v>
      </c>
      <c r="B64" s="35" t="s">
        <v>213</v>
      </c>
      <c r="C64" s="91">
        <v>63.943309724999999</v>
      </c>
      <c r="D64" s="9" t="str">
        <f t="shared" ref="D64:D74" si="10">IF($B64="N/A","N/A",IF(C64&gt;15,"No",IF(C64&lt;-15,"No","Yes")))</f>
        <v>N/A</v>
      </c>
      <c r="E64" s="37">
        <v>62.638916373999997</v>
      </c>
      <c r="F64" s="9" t="str">
        <f>IF($B64="N/A","N/A",IF(E64&gt;15,"No",IF(E64&lt;-15,"No","Yes")))</f>
        <v>N/A</v>
      </c>
      <c r="G64" s="37">
        <v>62.660664736999998</v>
      </c>
      <c r="H64" s="9" t="str">
        <f>IF($B64="N/A","N/A",IF(G64&gt;15,"No",IF(G64&lt;-15,"No","Yes")))</f>
        <v>N/A</v>
      </c>
      <c r="I64" s="10">
        <v>-2.04</v>
      </c>
      <c r="J64" s="10">
        <v>3.4700000000000002E-2</v>
      </c>
      <c r="K64" s="9" t="str">
        <f t="shared" si="9"/>
        <v>Yes</v>
      </c>
    </row>
    <row r="65" spans="1:11" ht="24.95" customHeight="1" x14ac:dyDescent="0.2">
      <c r="A65" s="89" t="s">
        <v>885</v>
      </c>
      <c r="B65" s="35" t="s">
        <v>213</v>
      </c>
      <c r="C65" s="91">
        <v>84.624048758000001</v>
      </c>
      <c r="D65" s="9" t="str">
        <f t="shared" si="10"/>
        <v>N/A</v>
      </c>
      <c r="E65" s="37">
        <v>81.307504260000002</v>
      </c>
      <c r="F65" s="9" t="str">
        <f t="shared" ref="F65:F73" si="11">IF($B65="N/A","N/A",IF(E65&gt;15,"No",IF(E65&lt;-15,"No","Yes")))</f>
        <v>N/A</v>
      </c>
      <c r="G65" s="37">
        <v>79.93266509</v>
      </c>
      <c r="H65" s="9" t="str">
        <f t="shared" ref="H65:H86" si="12">IF($B65="N/A","N/A",IF(G65&gt;15,"No",IF(G65&lt;-15,"No","Yes")))</f>
        <v>N/A</v>
      </c>
      <c r="I65" s="10">
        <v>-3.92</v>
      </c>
      <c r="J65" s="10">
        <v>-1.69</v>
      </c>
      <c r="K65" s="9" t="str">
        <f t="shared" si="9"/>
        <v>Yes</v>
      </c>
    </row>
    <row r="66" spans="1:11" ht="25.5" x14ac:dyDescent="0.2">
      <c r="A66" s="89" t="s">
        <v>886</v>
      </c>
      <c r="B66" s="35" t="s">
        <v>213</v>
      </c>
      <c r="C66" s="91">
        <v>22.005954887000001</v>
      </c>
      <c r="D66" s="9" t="str">
        <f t="shared" si="10"/>
        <v>N/A</v>
      </c>
      <c r="E66" s="37">
        <v>21.776755262999998</v>
      </c>
      <c r="F66" s="9" t="str">
        <f t="shared" si="11"/>
        <v>N/A</v>
      </c>
      <c r="G66" s="37">
        <v>21.436195659999999</v>
      </c>
      <c r="H66" s="9" t="str">
        <f t="shared" si="12"/>
        <v>N/A</v>
      </c>
      <c r="I66" s="10">
        <v>-1.04</v>
      </c>
      <c r="J66" s="10">
        <v>-1.56</v>
      </c>
      <c r="K66" s="9" t="str">
        <f t="shared" si="9"/>
        <v>Yes</v>
      </c>
    </row>
    <row r="67" spans="1:11" ht="25.5" x14ac:dyDescent="0.2">
      <c r="A67" s="89" t="s">
        <v>887</v>
      </c>
      <c r="B67" s="35" t="s">
        <v>213</v>
      </c>
      <c r="C67" s="91" t="s">
        <v>1746</v>
      </c>
      <c r="D67" s="9" t="str">
        <f t="shared" si="10"/>
        <v>N/A</v>
      </c>
      <c r="E67" s="37" t="s">
        <v>1746</v>
      </c>
      <c r="F67" s="9" t="str">
        <f t="shared" si="11"/>
        <v>N/A</v>
      </c>
      <c r="G67" s="37" t="s">
        <v>1746</v>
      </c>
      <c r="H67" s="9" t="str">
        <f t="shared" si="12"/>
        <v>N/A</v>
      </c>
      <c r="I67" s="10" t="s">
        <v>1746</v>
      </c>
      <c r="J67" s="10" t="s">
        <v>1746</v>
      </c>
      <c r="K67" s="9" t="str">
        <f t="shared" si="9"/>
        <v>N/A</v>
      </c>
    </row>
    <row r="68" spans="1:11" ht="25.5" x14ac:dyDescent="0.2">
      <c r="A68" s="89" t="s">
        <v>888</v>
      </c>
      <c r="B68" s="35" t="s">
        <v>213</v>
      </c>
      <c r="C68" s="91">
        <v>57.398876403999999</v>
      </c>
      <c r="D68" s="9" t="str">
        <f t="shared" si="10"/>
        <v>N/A</v>
      </c>
      <c r="E68" s="37">
        <v>63.363429824999997</v>
      </c>
      <c r="F68" s="9" t="str">
        <f t="shared" si="11"/>
        <v>N/A</v>
      </c>
      <c r="G68" s="37">
        <v>63.705966105000002</v>
      </c>
      <c r="H68" s="9" t="str">
        <f t="shared" si="12"/>
        <v>N/A</v>
      </c>
      <c r="I68" s="10">
        <v>10.39</v>
      </c>
      <c r="J68" s="10">
        <v>0.54059999999999997</v>
      </c>
      <c r="K68" s="9" t="str">
        <f t="shared" si="9"/>
        <v>Yes</v>
      </c>
    </row>
    <row r="69" spans="1:11" ht="25.5" x14ac:dyDescent="0.2">
      <c r="A69" s="89" t="s">
        <v>889</v>
      </c>
      <c r="B69" s="35" t="s">
        <v>213</v>
      </c>
      <c r="C69" s="91">
        <v>55.827787022000003</v>
      </c>
      <c r="D69" s="9" t="str">
        <f t="shared" si="10"/>
        <v>N/A</v>
      </c>
      <c r="E69" s="37">
        <v>1602</v>
      </c>
      <c r="F69" s="9" t="str">
        <f t="shared" si="11"/>
        <v>N/A</v>
      </c>
      <c r="G69" s="37">
        <v>17.493150685</v>
      </c>
      <c r="H69" s="9" t="str">
        <f t="shared" si="12"/>
        <v>N/A</v>
      </c>
      <c r="I69" s="10">
        <v>2770</v>
      </c>
      <c r="J69" s="10">
        <v>-98.9</v>
      </c>
      <c r="K69" s="9" t="str">
        <f t="shared" si="9"/>
        <v>No</v>
      </c>
    </row>
    <row r="70" spans="1:11" ht="25.5" x14ac:dyDescent="0.2">
      <c r="A70" s="89" t="s">
        <v>890</v>
      </c>
      <c r="B70" s="35" t="s">
        <v>213</v>
      </c>
      <c r="C70" s="91">
        <v>34.050304390000001</v>
      </c>
      <c r="D70" s="9" t="str">
        <f t="shared" si="10"/>
        <v>N/A</v>
      </c>
      <c r="E70" s="37">
        <v>33.395382789999999</v>
      </c>
      <c r="F70" s="9" t="str">
        <f t="shared" si="11"/>
        <v>N/A</v>
      </c>
      <c r="G70" s="37">
        <v>33.751413761000002</v>
      </c>
      <c r="H70" s="9" t="str">
        <f t="shared" si="12"/>
        <v>N/A</v>
      </c>
      <c r="I70" s="10">
        <v>-1.92</v>
      </c>
      <c r="J70" s="10">
        <v>1.0660000000000001</v>
      </c>
      <c r="K70" s="9" t="str">
        <f t="shared" si="9"/>
        <v>Yes</v>
      </c>
    </row>
    <row r="71" spans="1:11" x14ac:dyDescent="0.2">
      <c r="A71" s="89" t="s">
        <v>891</v>
      </c>
      <c r="B71" s="35" t="s">
        <v>213</v>
      </c>
      <c r="C71" s="91">
        <v>149.28267589000001</v>
      </c>
      <c r="D71" s="9" t="str">
        <f t="shared" si="10"/>
        <v>N/A</v>
      </c>
      <c r="E71" s="37">
        <v>152.09514396</v>
      </c>
      <c r="F71" s="9" t="str">
        <f t="shared" si="11"/>
        <v>N/A</v>
      </c>
      <c r="G71" s="37">
        <v>151.52035251000001</v>
      </c>
      <c r="H71" s="9" t="str">
        <f t="shared" si="12"/>
        <v>N/A</v>
      </c>
      <c r="I71" s="10">
        <v>1.8839999999999999</v>
      </c>
      <c r="J71" s="10">
        <v>-0.378</v>
      </c>
      <c r="K71" s="9" t="str">
        <f t="shared" si="9"/>
        <v>Yes</v>
      </c>
    </row>
    <row r="72" spans="1:11" ht="25.5" x14ac:dyDescent="0.2">
      <c r="A72" s="89" t="s">
        <v>892</v>
      </c>
      <c r="B72" s="35" t="s">
        <v>213</v>
      </c>
      <c r="C72" s="91">
        <v>125.90841972</v>
      </c>
      <c r="D72" s="9" t="str">
        <f t="shared" si="10"/>
        <v>N/A</v>
      </c>
      <c r="E72" s="37">
        <v>121.1389276</v>
      </c>
      <c r="F72" s="9" t="str">
        <f t="shared" si="11"/>
        <v>N/A</v>
      </c>
      <c r="G72" s="37">
        <v>119.48609496</v>
      </c>
      <c r="H72" s="9" t="str">
        <f t="shared" si="12"/>
        <v>N/A</v>
      </c>
      <c r="I72" s="10">
        <v>-3.79</v>
      </c>
      <c r="J72" s="10">
        <v>-1.36</v>
      </c>
      <c r="K72" s="9" t="str">
        <f t="shared" si="9"/>
        <v>Yes</v>
      </c>
    </row>
    <row r="73" spans="1:11" x14ac:dyDescent="0.2">
      <c r="A73" s="89" t="s">
        <v>893</v>
      </c>
      <c r="B73" s="35" t="s">
        <v>213</v>
      </c>
      <c r="C73" s="91">
        <v>82.082710105999993</v>
      </c>
      <c r="D73" s="9" t="str">
        <f t="shared" si="10"/>
        <v>N/A</v>
      </c>
      <c r="E73" s="37">
        <v>80.651830039999993</v>
      </c>
      <c r="F73" s="9" t="str">
        <f t="shared" si="11"/>
        <v>N/A</v>
      </c>
      <c r="G73" s="37">
        <v>81.787711959999996</v>
      </c>
      <c r="H73" s="9" t="str">
        <f t="shared" si="12"/>
        <v>N/A</v>
      </c>
      <c r="I73" s="10">
        <v>-1.74</v>
      </c>
      <c r="J73" s="10">
        <v>1.4079999999999999</v>
      </c>
      <c r="K73" s="9" t="str">
        <f t="shared" si="9"/>
        <v>Yes</v>
      </c>
    </row>
    <row r="74" spans="1:11" x14ac:dyDescent="0.2">
      <c r="A74" s="89" t="s">
        <v>894</v>
      </c>
      <c r="B74" s="35" t="s">
        <v>213</v>
      </c>
      <c r="C74" s="91">
        <v>54.555342406000001</v>
      </c>
      <c r="D74" s="9" t="str">
        <f t="shared" si="10"/>
        <v>N/A</v>
      </c>
      <c r="E74" s="37">
        <v>54.926886478</v>
      </c>
      <c r="F74" s="9" t="str">
        <f>IF($B74="N/A","N/A",IF(E74&gt;15,"No",IF(E74&lt;-15,"No","Yes")))</f>
        <v>N/A</v>
      </c>
      <c r="G74" s="37">
        <v>55.765155059999998</v>
      </c>
      <c r="H74" s="9" t="str">
        <f t="shared" si="12"/>
        <v>N/A</v>
      </c>
      <c r="I74" s="10">
        <v>0.68100000000000005</v>
      </c>
      <c r="J74" s="10">
        <v>1.526</v>
      </c>
      <c r="K74" s="9" t="str">
        <f t="shared" si="9"/>
        <v>Yes</v>
      </c>
    </row>
    <row r="75" spans="1:11" x14ac:dyDescent="0.2">
      <c r="A75" s="89" t="s">
        <v>895</v>
      </c>
      <c r="B75" s="35" t="s">
        <v>213</v>
      </c>
      <c r="C75" s="88">
        <v>9.1603037700000001E-2</v>
      </c>
      <c r="D75" s="9" t="str">
        <f t="shared" ref="D75:D80" si="13">IF($B75="N/A","N/A",IF(C75&gt;15,"No",IF(C75&lt;-15,"No","Yes")))</f>
        <v>N/A</v>
      </c>
      <c r="E75" s="8">
        <v>0.16072898860000001</v>
      </c>
      <c r="F75" s="9" t="str">
        <f>IF($B75="N/A","N/A",IF(E75&gt;15,"No",IF(E75&lt;-15,"No","Yes")))</f>
        <v>N/A</v>
      </c>
      <c r="G75" s="8">
        <v>0.18266484459999999</v>
      </c>
      <c r="H75" s="9" t="str">
        <f t="shared" si="12"/>
        <v>N/A</v>
      </c>
      <c r="I75" s="10">
        <v>75.459999999999994</v>
      </c>
      <c r="J75" s="10">
        <v>13.65</v>
      </c>
      <c r="K75" s="9" t="str">
        <f t="shared" ref="K75:K80" si="14">IF(J75="Div by 0", "N/A", IF(J75="N/A","N/A", IF(J75&gt;30, "No", IF(J75&lt;-30, "No", "Yes"))))</f>
        <v>Yes</v>
      </c>
    </row>
    <row r="76" spans="1:11" x14ac:dyDescent="0.2">
      <c r="A76" s="89" t="s">
        <v>896</v>
      </c>
      <c r="B76" s="35" t="s">
        <v>213</v>
      </c>
      <c r="C76" s="88">
        <v>1.9455427000000001E-2</v>
      </c>
      <c r="D76" s="9" t="str">
        <f t="shared" si="13"/>
        <v>N/A</v>
      </c>
      <c r="E76" s="8">
        <v>0</v>
      </c>
      <c r="F76" s="9" t="str">
        <f t="shared" ref="F76:F86" si="15">IF($B76="N/A","N/A",IF(E76&gt;15,"No",IF(E76&lt;-15,"No","Yes")))</f>
        <v>N/A</v>
      </c>
      <c r="G76" s="8">
        <v>0</v>
      </c>
      <c r="H76" s="9" t="str">
        <f t="shared" si="12"/>
        <v>N/A</v>
      </c>
      <c r="I76" s="10">
        <v>-100</v>
      </c>
      <c r="J76" s="10" t="s">
        <v>1746</v>
      </c>
      <c r="K76" s="9" t="str">
        <f t="shared" si="14"/>
        <v>N/A</v>
      </c>
    </row>
    <row r="77" spans="1:11" x14ac:dyDescent="0.2">
      <c r="A77" s="89" t="s">
        <v>897</v>
      </c>
      <c r="B77" s="35" t="s">
        <v>213</v>
      </c>
      <c r="C77" s="88">
        <v>0.99251643540000001</v>
      </c>
      <c r="D77" s="9" t="str">
        <f t="shared" si="13"/>
        <v>N/A</v>
      </c>
      <c r="E77" s="8">
        <v>0.94278317079999996</v>
      </c>
      <c r="F77" s="9" t="str">
        <f t="shared" si="15"/>
        <v>N/A</v>
      </c>
      <c r="G77" s="8">
        <v>0.94194460960000004</v>
      </c>
      <c r="H77" s="9" t="str">
        <f t="shared" si="12"/>
        <v>N/A</v>
      </c>
      <c r="I77" s="10">
        <v>-5.01</v>
      </c>
      <c r="J77" s="10">
        <v>-8.8999999999999996E-2</v>
      </c>
      <c r="K77" s="9" t="str">
        <f t="shared" si="14"/>
        <v>Yes</v>
      </c>
    </row>
    <row r="78" spans="1:11" x14ac:dyDescent="0.2">
      <c r="A78" s="89" t="s">
        <v>898</v>
      </c>
      <c r="B78" s="35" t="s">
        <v>213</v>
      </c>
      <c r="C78" s="88">
        <v>0</v>
      </c>
      <c r="D78" s="9" t="str">
        <f t="shared" si="13"/>
        <v>N/A</v>
      </c>
      <c r="E78" s="8">
        <v>0</v>
      </c>
      <c r="F78" s="9" t="str">
        <f t="shared" si="15"/>
        <v>N/A</v>
      </c>
      <c r="G78" s="8">
        <v>0</v>
      </c>
      <c r="H78" s="9" t="str">
        <f t="shared" si="12"/>
        <v>N/A</v>
      </c>
      <c r="I78" s="10" t="s">
        <v>1746</v>
      </c>
      <c r="J78" s="10" t="s">
        <v>1746</v>
      </c>
      <c r="K78" s="9" t="str">
        <f t="shared" si="14"/>
        <v>N/A</v>
      </c>
    </row>
    <row r="79" spans="1:11" ht="25.5" x14ac:dyDescent="0.2">
      <c r="A79" s="89" t="s">
        <v>899</v>
      </c>
      <c r="B79" s="35" t="s">
        <v>213</v>
      </c>
      <c r="C79" s="88">
        <v>49.016773571000002</v>
      </c>
      <c r="D79" s="9" t="str">
        <f t="shared" si="13"/>
        <v>N/A</v>
      </c>
      <c r="E79" s="8">
        <v>48.274957983999997</v>
      </c>
      <c r="F79" s="9" t="str">
        <f t="shared" si="15"/>
        <v>N/A</v>
      </c>
      <c r="G79" s="8">
        <v>47.695723053000002</v>
      </c>
      <c r="H79" s="9" t="str">
        <f t="shared" si="12"/>
        <v>N/A</v>
      </c>
      <c r="I79" s="10">
        <v>-1.51</v>
      </c>
      <c r="J79" s="10">
        <v>-1.2</v>
      </c>
      <c r="K79" s="9" t="str">
        <f t="shared" si="14"/>
        <v>Yes</v>
      </c>
    </row>
    <row r="80" spans="1:11" ht="25.5" x14ac:dyDescent="0.2">
      <c r="A80" s="89" t="s">
        <v>900</v>
      </c>
      <c r="B80" s="35" t="s">
        <v>213</v>
      </c>
      <c r="C80" s="93">
        <v>47.803236083000002</v>
      </c>
      <c r="D80" s="9" t="str">
        <f t="shared" si="13"/>
        <v>N/A</v>
      </c>
      <c r="E80" s="93">
        <v>48.182269703999999</v>
      </c>
      <c r="F80" s="9" t="str">
        <f t="shared" si="15"/>
        <v>N/A</v>
      </c>
      <c r="G80" s="93">
        <v>47.479554589000003</v>
      </c>
      <c r="H80" s="9" t="str">
        <f t="shared" si="12"/>
        <v>N/A</v>
      </c>
      <c r="I80" s="10">
        <v>0.79290000000000005</v>
      </c>
      <c r="J80" s="94">
        <v>-1.46</v>
      </c>
      <c r="K80" s="9" t="str">
        <f t="shared" si="14"/>
        <v>Yes</v>
      </c>
    </row>
    <row r="81" spans="1:11" x14ac:dyDescent="0.2">
      <c r="A81" s="89" t="s">
        <v>901</v>
      </c>
      <c r="B81" s="35" t="s">
        <v>213</v>
      </c>
      <c r="C81" s="95">
        <v>55.806513948000003</v>
      </c>
      <c r="D81" s="9" t="str">
        <f t="shared" ref="D81:D86" si="16">IF($B81="N/A","N/A",IF(C81&gt;15,"No",IF(C81&lt;-15,"No","Yes")))</f>
        <v>N/A</v>
      </c>
      <c r="E81" s="96">
        <v>52.494200294000002</v>
      </c>
      <c r="F81" s="9" t="str">
        <f t="shared" si="15"/>
        <v>N/A</v>
      </c>
      <c r="G81" s="96">
        <v>57.324662492999998</v>
      </c>
      <c r="H81" s="9" t="str">
        <f>IF($B81="N/A","N/A",IF(G81&gt;15,"No",IF(G81&lt;-15,"No","Yes")))</f>
        <v>N/A</v>
      </c>
      <c r="I81" s="10">
        <v>-5.94</v>
      </c>
      <c r="J81" s="10">
        <v>9.202</v>
      </c>
      <c r="K81" s="9" t="str">
        <f t="shared" ref="K81:K86" si="17">IF(J81="Div by 0", "N/A", IF(J81="N/A","N/A", IF(J81&gt;30, "No", IF(J81&lt;-30, "No", "Yes"))))</f>
        <v>Yes</v>
      </c>
    </row>
    <row r="82" spans="1:11" x14ac:dyDescent="0.2">
      <c r="A82" s="89" t="s">
        <v>902</v>
      </c>
      <c r="B82" s="35" t="s">
        <v>213</v>
      </c>
      <c r="C82" s="95">
        <v>45.230190239999999</v>
      </c>
      <c r="D82" s="9" t="str">
        <f t="shared" si="16"/>
        <v>N/A</v>
      </c>
      <c r="E82" s="96" t="s">
        <v>1746</v>
      </c>
      <c r="F82" s="9" t="str">
        <f t="shared" si="15"/>
        <v>N/A</v>
      </c>
      <c r="G82" s="96" t="s">
        <v>1746</v>
      </c>
      <c r="H82" s="9" t="str">
        <f t="shared" si="12"/>
        <v>N/A</v>
      </c>
      <c r="I82" s="10" t="s">
        <v>1746</v>
      </c>
      <c r="J82" s="10" t="s">
        <v>1746</v>
      </c>
      <c r="K82" s="9" t="str">
        <f t="shared" si="17"/>
        <v>N/A</v>
      </c>
    </row>
    <row r="83" spans="1:11" x14ac:dyDescent="0.2">
      <c r="A83" s="89" t="s">
        <v>903</v>
      </c>
      <c r="B83" s="35" t="s">
        <v>213</v>
      </c>
      <c r="C83" s="95">
        <v>72.451633509999994</v>
      </c>
      <c r="D83" s="9" t="str">
        <f t="shared" si="16"/>
        <v>N/A</v>
      </c>
      <c r="E83" s="96">
        <v>74.019127929999996</v>
      </c>
      <c r="F83" s="9" t="str">
        <f t="shared" si="15"/>
        <v>N/A</v>
      </c>
      <c r="G83" s="96">
        <v>75.854982081000003</v>
      </c>
      <c r="H83" s="9" t="str">
        <f t="shared" si="12"/>
        <v>N/A</v>
      </c>
      <c r="I83" s="10">
        <v>2.1640000000000001</v>
      </c>
      <c r="J83" s="10">
        <v>2.48</v>
      </c>
      <c r="K83" s="9" t="str">
        <f t="shared" si="17"/>
        <v>Yes</v>
      </c>
    </row>
    <row r="84" spans="1:11" x14ac:dyDescent="0.2">
      <c r="A84" s="89" t="s">
        <v>904</v>
      </c>
      <c r="B84" s="35" t="s">
        <v>213</v>
      </c>
      <c r="C84" s="95" t="s">
        <v>1746</v>
      </c>
      <c r="D84" s="9" t="str">
        <f t="shared" si="16"/>
        <v>N/A</v>
      </c>
      <c r="E84" s="96" t="s">
        <v>1746</v>
      </c>
      <c r="F84" s="9" t="str">
        <f t="shared" si="15"/>
        <v>N/A</v>
      </c>
      <c r="G84" s="96" t="s">
        <v>1746</v>
      </c>
      <c r="H84" s="9" t="str">
        <f t="shared" si="12"/>
        <v>N/A</v>
      </c>
      <c r="I84" s="10" t="s">
        <v>1746</v>
      </c>
      <c r="J84" s="10" t="s">
        <v>1746</v>
      </c>
      <c r="K84" s="9" t="str">
        <f t="shared" si="17"/>
        <v>N/A</v>
      </c>
    </row>
    <row r="85" spans="1:11" x14ac:dyDescent="0.2">
      <c r="A85" s="89" t="s">
        <v>905</v>
      </c>
      <c r="B85" s="35" t="s">
        <v>213</v>
      </c>
      <c r="C85" s="95">
        <v>64.013558754000002</v>
      </c>
      <c r="D85" s="9" t="str">
        <f t="shared" si="16"/>
        <v>N/A</v>
      </c>
      <c r="E85" s="96">
        <v>62.886305620999998</v>
      </c>
      <c r="F85" s="9" t="str">
        <f t="shared" si="15"/>
        <v>N/A</v>
      </c>
      <c r="G85" s="96">
        <v>63.281024467999998</v>
      </c>
      <c r="H85" s="9" t="str">
        <f t="shared" si="12"/>
        <v>N/A</v>
      </c>
      <c r="I85" s="10">
        <v>-1.76</v>
      </c>
      <c r="J85" s="10">
        <v>0.62770000000000004</v>
      </c>
      <c r="K85" s="9" t="str">
        <f t="shared" si="17"/>
        <v>Yes</v>
      </c>
    </row>
    <row r="86" spans="1:11" ht="25.5" x14ac:dyDescent="0.2">
      <c r="A86" s="89" t="s">
        <v>906</v>
      </c>
      <c r="B86" s="35" t="s">
        <v>213</v>
      </c>
      <c r="C86" s="97">
        <v>64.464979424000006</v>
      </c>
      <c r="D86" s="9" t="str">
        <f t="shared" si="16"/>
        <v>N/A</v>
      </c>
      <c r="E86" s="97">
        <v>62.763462773000001</v>
      </c>
      <c r="F86" s="9" t="str">
        <f t="shared" si="15"/>
        <v>N/A</v>
      </c>
      <c r="G86" s="97">
        <v>63.133240170000001</v>
      </c>
      <c r="H86" s="9" t="str">
        <f t="shared" si="12"/>
        <v>N/A</v>
      </c>
      <c r="I86" s="10">
        <v>-2.64</v>
      </c>
      <c r="J86" s="10">
        <v>0.58919999999999995</v>
      </c>
      <c r="K86" s="9" t="str">
        <f t="shared" si="17"/>
        <v>Yes</v>
      </c>
    </row>
    <row r="87" spans="1:11" x14ac:dyDescent="0.2">
      <c r="A87" s="89" t="s">
        <v>32</v>
      </c>
      <c r="B87" s="35" t="s">
        <v>266</v>
      </c>
      <c r="C87" s="88">
        <v>92.433089261999996</v>
      </c>
      <c r="D87" s="9" t="str">
        <f>IF($B87="N/A","N/A",IF(C87&gt;60,"Yes","No"))</f>
        <v>Yes</v>
      </c>
      <c r="E87" s="8">
        <v>86.624245615000007</v>
      </c>
      <c r="F87" s="9" t="str">
        <f>IF($B87="N/A","N/A",IF(E87&gt;60,"Yes","No"))</f>
        <v>Yes</v>
      </c>
      <c r="G87" s="8">
        <v>86.020761327000002</v>
      </c>
      <c r="H87" s="9" t="str">
        <f>IF($B87="N/A","N/A",IF(G87&gt;60,"Yes","No"))</f>
        <v>Yes</v>
      </c>
      <c r="I87" s="10">
        <v>-6.28</v>
      </c>
      <c r="J87" s="10">
        <v>-0.69699999999999995</v>
      </c>
      <c r="K87" s="9" t="str">
        <f t="shared" ref="K87:K105" si="18">IF(J87="Div by 0", "N/A", IF(J87="N/A","N/A", IF(J87&gt;30, "No", IF(J87&lt;-30, "No", "Yes"))))</f>
        <v>Yes</v>
      </c>
    </row>
    <row r="88" spans="1:11" x14ac:dyDescent="0.2">
      <c r="A88" s="89" t="s">
        <v>39</v>
      </c>
      <c r="B88" s="35" t="s">
        <v>267</v>
      </c>
      <c r="C88" s="88">
        <v>99.822984637999994</v>
      </c>
      <c r="D88" s="9" t="str">
        <f>IF($B88="N/A","N/A",IF(C88&gt;100,"No",IF(C88&lt;85,"No","Yes")))</f>
        <v>Yes</v>
      </c>
      <c r="E88" s="8">
        <v>100</v>
      </c>
      <c r="F88" s="9" t="str">
        <f>IF($B88="N/A","N/A",IF(E88&gt;100,"No",IF(E88&lt;85,"No","Yes")))</f>
        <v>Yes</v>
      </c>
      <c r="G88" s="8">
        <v>99.999515670999997</v>
      </c>
      <c r="H88" s="9" t="str">
        <f>IF($B88="N/A","N/A",IF(G88&gt;100,"No",IF(G88&lt;85,"No","Yes")))</f>
        <v>Yes</v>
      </c>
      <c r="I88" s="10">
        <v>0.17730000000000001</v>
      </c>
      <c r="J88" s="10">
        <v>0</v>
      </c>
      <c r="K88" s="9" t="str">
        <f t="shared" si="18"/>
        <v>Yes</v>
      </c>
    </row>
    <row r="89" spans="1:11" x14ac:dyDescent="0.2">
      <c r="A89" s="89" t="s">
        <v>907</v>
      </c>
      <c r="B89" s="35" t="s">
        <v>213</v>
      </c>
      <c r="C89" s="88">
        <v>22.468198929</v>
      </c>
      <c r="D89" s="9" t="str">
        <f>IF($B89="N/A","N/A",IF(C89&gt;15,"No",IF(C89&lt;-15,"No","Yes")))</f>
        <v>N/A</v>
      </c>
      <c r="E89" s="8">
        <v>5.3463533813000002</v>
      </c>
      <c r="F89" s="9" t="str">
        <f>IF($B89="N/A","N/A",IF(E89&gt;15,"No",IF(E89&lt;-15,"No","Yes")))</f>
        <v>N/A</v>
      </c>
      <c r="G89" s="8">
        <v>5.3513817839</v>
      </c>
      <c r="H89" s="9" t="str">
        <f>IF($B89="N/A","N/A",IF(G89&gt;15,"No",IF(G89&lt;-15,"No","Yes")))</f>
        <v>N/A</v>
      </c>
      <c r="I89" s="10">
        <v>-76.2</v>
      </c>
      <c r="J89" s="10">
        <v>9.4100000000000003E-2</v>
      </c>
      <c r="K89" s="9" t="str">
        <f t="shared" si="18"/>
        <v>Yes</v>
      </c>
    </row>
    <row r="90" spans="1:11" x14ac:dyDescent="0.2">
      <c r="A90" s="89" t="s">
        <v>848</v>
      </c>
      <c r="B90" s="35" t="s">
        <v>268</v>
      </c>
      <c r="C90" s="88">
        <v>32.688988131000002</v>
      </c>
      <c r="D90" s="9" t="str">
        <f>IF($B90="N/A","N/A",IF(C90&gt;25,"No",IF(C90&lt;5,"No","Yes")))</f>
        <v>No</v>
      </c>
      <c r="E90" s="8">
        <v>32.684928956</v>
      </c>
      <c r="F90" s="9" t="str">
        <f>IF($B90="N/A","N/A",IF(E90&gt;25,"No",IF(E90&lt;5,"No","Yes")))</f>
        <v>No</v>
      </c>
      <c r="G90" s="8">
        <v>32.896247301999999</v>
      </c>
      <c r="H90" s="9" t="str">
        <f>IF($B90="N/A","N/A",IF(G90&gt;25,"No",IF(G90&lt;5,"No","Yes")))</f>
        <v>No</v>
      </c>
      <c r="I90" s="10">
        <v>-1.2E-2</v>
      </c>
      <c r="J90" s="10">
        <v>0.64649999999999996</v>
      </c>
      <c r="K90" s="9" t="str">
        <f t="shared" si="18"/>
        <v>Yes</v>
      </c>
    </row>
    <row r="91" spans="1:11" x14ac:dyDescent="0.2">
      <c r="A91" s="89" t="s">
        <v>849</v>
      </c>
      <c r="B91" s="35" t="s">
        <v>269</v>
      </c>
      <c r="C91" s="88">
        <v>37.906836079000001</v>
      </c>
      <c r="D91" s="9" t="str">
        <f>IF($B91="N/A","N/A",IF(C91&gt;70,"No",IF(C91&lt;40,"No","Yes")))</f>
        <v>No</v>
      </c>
      <c r="E91" s="8">
        <v>36.973191540999998</v>
      </c>
      <c r="F91" s="9" t="str">
        <f>IF($B91="N/A","N/A",IF(E91&gt;70,"No",IF(E91&lt;40,"No","Yes")))</f>
        <v>No</v>
      </c>
      <c r="G91" s="8">
        <v>36.262917014000003</v>
      </c>
      <c r="H91" s="9" t="str">
        <f>IF($B91="N/A","N/A",IF(G91&gt;70,"No",IF(G91&lt;40,"No","Yes")))</f>
        <v>No</v>
      </c>
      <c r="I91" s="10">
        <v>-2.46</v>
      </c>
      <c r="J91" s="10">
        <v>-1.92</v>
      </c>
      <c r="K91" s="9" t="str">
        <f t="shared" si="18"/>
        <v>Yes</v>
      </c>
    </row>
    <row r="92" spans="1:11" x14ac:dyDescent="0.2">
      <c r="A92" s="89" t="s">
        <v>850</v>
      </c>
      <c r="B92" s="35" t="s">
        <v>270</v>
      </c>
      <c r="C92" s="88">
        <v>29.359790197999999</v>
      </c>
      <c r="D92" s="9" t="str">
        <f>IF($B92="N/A","N/A",IF(C92&gt;55,"No",IF(C92&lt;20,"No","Yes")))</f>
        <v>Yes</v>
      </c>
      <c r="E92" s="8">
        <v>30.333309772</v>
      </c>
      <c r="F92" s="9" t="str">
        <f>IF($B92="N/A","N/A",IF(E92&gt;55,"No",IF(E92&lt;20,"No","Yes")))</f>
        <v>Yes</v>
      </c>
      <c r="G92" s="8">
        <v>30.840835684000002</v>
      </c>
      <c r="H92" s="9" t="str">
        <f>IF($B92="N/A","N/A",IF(G92&gt;55,"No",IF(G92&lt;20,"No","Yes")))</f>
        <v>Yes</v>
      </c>
      <c r="I92" s="10">
        <v>3.3159999999999998</v>
      </c>
      <c r="J92" s="10">
        <v>1.673</v>
      </c>
      <c r="K92" s="9" t="str">
        <f t="shared" si="18"/>
        <v>Yes</v>
      </c>
    </row>
    <row r="93" spans="1:11" x14ac:dyDescent="0.2">
      <c r="A93" s="89" t="s">
        <v>163</v>
      </c>
      <c r="B93" s="35" t="s">
        <v>246</v>
      </c>
      <c r="C93" s="88">
        <v>99.115074168000007</v>
      </c>
      <c r="D93" s="9" t="str">
        <f>IF($B93="N/A","N/A",IF(C93&gt;95,"Yes","No"))</f>
        <v>Yes</v>
      </c>
      <c r="E93" s="8">
        <v>99.771489799999998</v>
      </c>
      <c r="F93" s="9" t="str">
        <f>IF($B93="N/A","N/A",IF(E93&gt;95,"Yes","No"))</f>
        <v>Yes</v>
      </c>
      <c r="G93" s="8">
        <v>99.769312018999997</v>
      </c>
      <c r="H93" s="9" t="str">
        <f>IF($B93="N/A","N/A",IF(G93&gt;95,"Yes","No"))</f>
        <v>Yes</v>
      </c>
      <c r="I93" s="10">
        <v>0.6623</v>
      </c>
      <c r="J93" s="10">
        <v>-2E-3</v>
      </c>
      <c r="K93" s="9" t="str">
        <f t="shared" si="18"/>
        <v>Yes</v>
      </c>
    </row>
    <row r="94" spans="1:11" x14ac:dyDescent="0.2">
      <c r="A94" s="89" t="s">
        <v>41</v>
      </c>
      <c r="B94" s="35" t="s">
        <v>213</v>
      </c>
      <c r="C94" s="88">
        <v>99.999940577000004</v>
      </c>
      <c r="D94" s="9" t="str">
        <f>IF($B94="N/A","N/A",IF(C94&gt;15,"No",IF(C94&lt;-15,"No","Yes")))</f>
        <v>N/A</v>
      </c>
      <c r="E94" s="8">
        <v>100</v>
      </c>
      <c r="F94" s="9" t="str">
        <f>IF($B94="N/A","N/A",IF(E94&gt;15,"No",IF(E94&lt;-15,"No","Yes")))</f>
        <v>N/A</v>
      </c>
      <c r="G94" s="8">
        <v>100</v>
      </c>
      <c r="H94" s="9" t="str">
        <f>IF($B94="N/A","N/A",IF(G94&gt;15,"No",IF(G94&lt;-15,"No","Yes")))</f>
        <v>N/A</v>
      </c>
      <c r="I94" s="10">
        <v>1E-4</v>
      </c>
      <c r="J94" s="10">
        <v>0</v>
      </c>
      <c r="K94" s="9" t="str">
        <f t="shared" si="18"/>
        <v>Yes</v>
      </c>
    </row>
    <row r="95" spans="1:11" x14ac:dyDescent="0.2">
      <c r="A95" s="89" t="s">
        <v>42</v>
      </c>
      <c r="B95" s="35" t="s">
        <v>213</v>
      </c>
      <c r="C95" s="88">
        <v>99.999984330000004</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908</v>
      </c>
      <c r="B96" s="35" t="s">
        <v>213</v>
      </c>
      <c r="C96" s="88">
        <v>99.999980301999997</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909</v>
      </c>
      <c r="B97" s="35" t="s">
        <v>213</v>
      </c>
      <c r="C97" s="88">
        <v>99.999981976000001</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9" t="s">
        <v>43</v>
      </c>
      <c r="B98" s="35" t="s">
        <v>223</v>
      </c>
      <c r="C98" s="88">
        <v>99.130724270000002</v>
      </c>
      <c r="D98" s="9" t="str">
        <f>IF($B98="N/A","N/A",IF(C98&gt;100,"No",IF(C98&lt;98,"No","Yes")))</f>
        <v>Yes</v>
      </c>
      <c r="E98" s="8">
        <v>99.860423053000005</v>
      </c>
      <c r="F98" s="9" t="str">
        <f>IF($B98="N/A","N/A",IF(E98&gt;100,"No",IF(E98&lt;98,"No","Yes")))</f>
        <v>Yes</v>
      </c>
      <c r="G98" s="8">
        <v>99.858369417999995</v>
      </c>
      <c r="H98" s="9" t="str">
        <f>IF($B98="N/A","N/A",IF(G98&gt;100,"No",IF(G98&lt;98,"No","Yes")))</f>
        <v>Yes</v>
      </c>
      <c r="I98" s="10">
        <v>0.73609999999999998</v>
      </c>
      <c r="J98" s="10">
        <v>-2E-3</v>
      </c>
      <c r="K98" s="9" t="str">
        <f t="shared" si="18"/>
        <v>Yes</v>
      </c>
    </row>
    <row r="99" spans="1:11" x14ac:dyDescent="0.2">
      <c r="A99" s="89" t="s">
        <v>44</v>
      </c>
      <c r="B99" s="35" t="s">
        <v>213</v>
      </c>
      <c r="C99" s="88">
        <v>15.570173548</v>
      </c>
      <c r="D99" s="9" t="str">
        <f>IF($B99="N/A","N/A",IF(C99&gt;15,"No",IF(C99&lt;-15,"No","Yes")))</f>
        <v>N/A</v>
      </c>
      <c r="E99" s="8">
        <v>15.105837940000001</v>
      </c>
      <c r="F99" s="9" t="str">
        <f>IF($B99="N/A","N/A",IF(E99&gt;15,"No",IF(E99&lt;-15,"No","Yes")))</f>
        <v>N/A</v>
      </c>
      <c r="G99" s="8">
        <v>15.631625205000001</v>
      </c>
      <c r="H99" s="9" t="str">
        <f>IF($B99="N/A","N/A",IF(G99&gt;15,"No",IF(G99&lt;-15,"No","Yes")))</f>
        <v>N/A</v>
      </c>
      <c r="I99" s="10">
        <v>-2.98</v>
      </c>
      <c r="J99" s="10">
        <v>3.4809999999999999</v>
      </c>
      <c r="K99" s="9" t="str">
        <f t="shared" si="18"/>
        <v>Yes</v>
      </c>
    </row>
    <row r="100" spans="1:11" x14ac:dyDescent="0.2">
      <c r="A100" s="89" t="s">
        <v>45</v>
      </c>
      <c r="B100" s="35" t="s">
        <v>213</v>
      </c>
      <c r="C100" s="88">
        <v>65.220274153999995</v>
      </c>
      <c r="D100" s="9" t="str">
        <f>IF($B100="N/A","N/A",IF(C100&gt;15,"No",IF(C100&lt;-15,"No","Yes")))</f>
        <v>N/A</v>
      </c>
      <c r="E100" s="8">
        <v>84.894162059999999</v>
      </c>
      <c r="F100" s="9" t="str">
        <f>IF($B100="N/A","N/A",IF(E100&gt;15,"No",IF(E100&lt;-15,"No","Yes")))</f>
        <v>N/A</v>
      </c>
      <c r="G100" s="8">
        <v>84.368374794999994</v>
      </c>
      <c r="H100" s="9" t="str">
        <f>IF($B100="N/A","N/A",IF(G100&gt;15,"No",IF(G100&lt;-15,"No","Yes")))</f>
        <v>N/A</v>
      </c>
      <c r="I100" s="10">
        <v>30.17</v>
      </c>
      <c r="J100" s="10">
        <v>-0.61899999999999999</v>
      </c>
      <c r="K100" s="9" t="str">
        <f t="shared" si="18"/>
        <v>Yes</v>
      </c>
    </row>
    <row r="101" spans="1:11" x14ac:dyDescent="0.2">
      <c r="A101" s="89" t="s">
        <v>355</v>
      </c>
      <c r="B101" s="35" t="s">
        <v>213</v>
      </c>
      <c r="C101" s="88">
        <v>80.790447701999994</v>
      </c>
      <c r="D101" s="9" t="str">
        <f>IF($B101="N/A","N/A",IF(C101&gt;15,"No",IF(C101&lt;-15,"No","Yes")))</f>
        <v>N/A</v>
      </c>
      <c r="E101" s="8">
        <v>100</v>
      </c>
      <c r="F101" s="9" t="str">
        <f>IF($B101="N/A","N/A",IF(E101&gt;15,"No",IF(E101&lt;-15,"No","Yes")))</f>
        <v>N/A</v>
      </c>
      <c r="G101" s="8">
        <v>100</v>
      </c>
      <c r="H101" s="9" t="str">
        <f>IF($B101="N/A","N/A",IF(G101&gt;15,"No",IF(G101&lt;-15,"No","Yes")))</f>
        <v>N/A</v>
      </c>
      <c r="I101" s="10">
        <v>23.78</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
      <c r="A103" s="89" t="s">
        <v>47</v>
      </c>
      <c r="B103" s="35" t="s">
        <v>213</v>
      </c>
      <c r="C103" s="88">
        <v>19.209552297999998</v>
      </c>
      <c r="D103" s="9" t="str">
        <f>IF($B103="N/A","N/A",IF(C103&gt;15,"No",IF(C103&lt;-15,"No","Yes")))</f>
        <v>N/A</v>
      </c>
      <c r="E103" s="8">
        <v>0</v>
      </c>
      <c r="F103" s="9" t="str">
        <f>IF($B103="N/A","N/A",IF(E103&gt;15,"No",IF(E103&lt;-15,"No","Yes")))</f>
        <v>N/A</v>
      </c>
      <c r="G103" s="8">
        <v>0</v>
      </c>
      <c r="H103" s="9" t="str">
        <f>IF($B103="N/A","N/A",IF(G103&gt;15,"No",IF(G103&lt;-15,"No","Yes")))</f>
        <v>N/A</v>
      </c>
      <c r="I103" s="10">
        <v>-100</v>
      </c>
      <c r="J103" s="10" t="s">
        <v>1746</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60.606686195000002</v>
      </c>
      <c r="D106" s="9" t="str">
        <f>IF($B106="N/A","N/A",IF(C106&gt;15,"No",IF(C106&lt;-15,"No","Yes")))</f>
        <v>N/A</v>
      </c>
      <c r="E106" s="8">
        <v>100</v>
      </c>
      <c r="F106" s="9" t="str">
        <f>IF($B106="N/A","N/A",IF(E106&gt;15,"No",IF(E106&lt;-15,"No","Yes")))</f>
        <v>N/A</v>
      </c>
      <c r="G106" s="8">
        <v>100</v>
      </c>
      <c r="H106" s="9" t="str">
        <f>IF($B106="N/A","N/A",IF(G106&gt;15,"No",IF(G106&lt;-15,"No","Yes")))</f>
        <v>N/A</v>
      </c>
      <c r="I106" s="10">
        <v>65</v>
      </c>
      <c r="J106" s="10">
        <v>0</v>
      </c>
      <c r="K106" s="9" t="str">
        <f>IF(J106="Div by 0", "N/A", IF(J106="N/A","N/A", IF(J106&gt;30, "No", IF(J106&lt;-30, "No", "Yes"))))</f>
        <v>Yes</v>
      </c>
    </row>
    <row r="107" spans="1:11" x14ac:dyDescent="0.2">
      <c r="A107" s="89" t="s">
        <v>910</v>
      </c>
      <c r="B107" s="35" t="s">
        <v>213</v>
      </c>
      <c r="C107" s="98">
        <v>31.690399498000001</v>
      </c>
      <c r="D107" s="9" t="str">
        <f t="shared" ref="D107:D130" si="19">IF($B107="N/A","N/A",IF(C107&gt;15,"No",IF(C107&lt;-15,"No","Yes")))</f>
        <v>N/A</v>
      </c>
      <c r="E107" s="9">
        <v>30.540758353000001</v>
      </c>
      <c r="F107" s="9" t="str">
        <f t="shared" ref="F107:F130" si="20">IF($B107="N/A","N/A",IF(E107&gt;15,"No",IF(E107&lt;-15,"No","Yes")))</f>
        <v>N/A</v>
      </c>
      <c r="G107" s="8">
        <v>30.556351059000001</v>
      </c>
      <c r="H107" s="9" t="str">
        <f t="shared" ref="H107:H130" si="21">IF($B107="N/A","N/A",IF(G107&gt;15,"No",IF(G107&lt;-15,"No","Yes")))</f>
        <v>N/A</v>
      </c>
      <c r="I107" s="10">
        <v>-3.63</v>
      </c>
      <c r="J107" s="10">
        <v>5.11E-2</v>
      </c>
      <c r="K107" s="9" t="str">
        <f t="shared" ref="K107:K130" si="22">IF(J107="Div by 0", "N/A", IF(J107="N/A","N/A", IF(J107&gt;30, "No", IF(J107&lt;-30, "No", "Yes"))))</f>
        <v>Yes</v>
      </c>
    </row>
    <row r="108" spans="1:11" x14ac:dyDescent="0.2">
      <c r="A108" s="89" t="s">
        <v>911</v>
      </c>
      <c r="B108" s="35" t="s">
        <v>213</v>
      </c>
      <c r="C108" s="98">
        <v>19.292900954</v>
      </c>
      <c r="D108" s="35" t="s">
        <v>213</v>
      </c>
      <c r="E108" s="9">
        <v>21.184731602999999</v>
      </c>
      <c r="F108" s="35" t="s">
        <v>213</v>
      </c>
      <c r="G108" s="8">
        <v>21.749280943999999</v>
      </c>
      <c r="H108" s="35" t="s">
        <v>213</v>
      </c>
      <c r="I108" s="10">
        <v>9.8059999999999992</v>
      </c>
      <c r="J108" s="10">
        <v>2.665</v>
      </c>
      <c r="K108" s="9" t="str">
        <f t="shared" si="22"/>
        <v>Yes</v>
      </c>
    </row>
    <row r="109" spans="1:11" x14ac:dyDescent="0.2">
      <c r="A109" s="89" t="s">
        <v>912</v>
      </c>
      <c r="B109" s="35" t="s">
        <v>213</v>
      </c>
      <c r="C109" s="98">
        <v>0</v>
      </c>
      <c r="D109" s="9" t="str">
        <f t="shared" si="19"/>
        <v>N/A</v>
      </c>
      <c r="E109" s="9">
        <v>0</v>
      </c>
      <c r="F109" s="9" t="str">
        <f t="shared" si="20"/>
        <v>N/A</v>
      </c>
      <c r="G109" s="8">
        <v>0</v>
      </c>
      <c r="H109" s="9" t="str">
        <f t="shared" si="21"/>
        <v>N/A</v>
      </c>
      <c r="I109" s="10" t="s">
        <v>1746</v>
      </c>
      <c r="J109" s="10" t="s">
        <v>1746</v>
      </c>
      <c r="K109" s="9" t="str">
        <f t="shared" si="22"/>
        <v>N/A</v>
      </c>
    </row>
    <row r="110" spans="1:11" x14ac:dyDescent="0.2">
      <c r="A110" s="89" t="s">
        <v>913</v>
      </c>
      <c r="B110" s="35" t="s">
        <v>213</v>
      </c>
      <c r="C110" s="98">
        <v>0.81943394069999997</v>
      </c>
      <c r="D110" s="9" t="str">
        <f t="shared" si="19"/>
        <v>N/A</v>
      </c>
      <c r="E110" s="9">
        <v>0.49467834389999998</v>
      </c>
      <c r="F110" s="9" t="str">
        <f t="shared" si="20"/>
        <v>N/A</v>
      </c>
      <c r="G110" s="8">
        <v>0.48551253239999997</v>
      </c>
      <c r="H110" s="9" t="str">
        <f t="shared" si="21"/>
        <v>N/A</v>
      </c>
      <c r="I110" s="10">
        <v>-39.6</v>
      </c>
      <c r="J110" s="10">
        <v>-1.85</v>
      </c>
      <c r="K110" s="9" t="str">
        <f t="shared" si="22"/>
        <v>Yes</v>
      </c>
    </row>
    <row r="111" spans="1:11" x14ac:dyDescent="0.2">
      <c r="A111" s="89" t="s">
        <v>914</v>
      </c>
      <c r="B111" s="35" t="s">
        <v>213</v>
      </c>
      <c r="C111" s="98">
        <v>1.3758800999999999E-3</v>
      </c>
      <c r="D111" s="9" t="str">
        <f t="shared" si="19"/>
        <v>N/A</v>
      </c>
      <c r="E111" s="9">
        <v>0</v>
      </c>
      <c r="F111" s="9" t="str">
        <f t="shared" si="20"/>
        <v>N/A</v>
      </c>
      <c r="G111" s="8">
        <v>3.5799520000000002E-4</v>
      </c>
      <c r="H111" s="9" t="str">
        <f t="shared" si="21"/>
        <v>N/A</v>
      </c>
      <c r="I111" s="10">
        <v>-100</v>
      </c>
      <c r="J111" s="10" t="s">
        <v>1746</v>
      </c>
      <c r="K111" s="9" t="str">
        <f t="shared" si="22"/>
        <v>N/A</v>
      </c>
    </row>
    <row r="112" spans="1:11" x14ac:dyDescent="0.2">
      <c r="A112" s="89" t="s">
        <v>915</v>
      </c>
      <c r="B112" s="35" t="s">
        <v>213</v>
      </c>
      <c r="C112" s="98">
        <v>10.265125813999999</v>
      </c>
      <c r="D112" s="9" t="str">
        <f t="shared" si="19"/>
        <v>N/A</v>
      </c>
      <c r="E112" s="9">
        <v>13.22673365</v>
      </c>
      <c r="F112" s="9" t="str">
        <f t="shared" si="20"/>
        <v>N/A</v>
      </c>
      <c r="G112" s="8">
        <v>13.834537595</v>
      </c>
      <c r="H112" s="9" t="str">
        <f t="shared" si="21"/>
        <v>N/A</v>
      </c>
      <c r="I112" s="10">
        <v>28.85</v>
      </c>
      <c r="J112" s="10">
        <v>4.5949999999999998</v>
      </c>
      <c r="K112" s="9" t="str">
        <f t="shared" si="22"/>
        <v>Yes</v>
      </c>
    </row>
    <row r="113" spans="1:11" x14ac:dyDescent="0.2">
      <c r="A113" s="89" t="s">
        <v>916</v>
      </c>
      <c r="B113" s="35" t="s">
        <v>213</v>
      </c>
      <c r="C113" s="98">
        <v>2.3952269738999998</v>
      </c>
      <c r="D113" s="9" t="str">
        <f t="shared" si="19"/>
        <v>N/A</v>
      </c>
      <c r="E113" s="9">
        <v>1.8355359550000001</v>
      </c>
      <c r="F113" s="9" t="str">
        <f t="shared" si="20"/>
        <v>N/A</v>
      </c>
      <c r="G113" s="8">
        <v>1.7193268026999999</v>
      </c>
      <c r="H113" s="9" t="str">
        <f t="shared" si="21"/>
        <v>N/A</v>
      </c>
      <c r="I113" s="10">
        <v>-23.4</v>
      </c>
      <c r="J113" s="10">
        <v>-6.33</v>
      </c>
      <c r="K113" s="9" t="str">
        <f t="shared" si="22"/>
        <v>Yes</v>
      </c>
    </row>
    <row r="114" spans="1:11" x14ac:dyDescent="0.2">
      <c r="A114" s="89" t="s">
        <v>917</v>
      </c>
      <c r="B114" s="35" t="s">
        <v>213</v>
      </c>
      <c r="C114" s="98">
        <v>1.7032928624000001</v>
      </c>
      <c r="D114" s="9" t="str">
        <f t="shared" si="19"/>
        <v>N/A</v>
      </c>
      <c r="E114" s="9">
        <v>3.5062979999999998E-4</v>
      </c>
      <c r="F114" s="9" t="str">
        <f t="shared" si="20"/>
        <v>N/A</v>
      </c>
      <c r="G114" s="8">
        <v>2.8107100000000001E-5</v>
      </c>
      <c r="H114" s="9" t="str">
        <f t="shared" si="21"/>
        <v>N/A</v>
      </c>
      <c r="I114" s="10">
        <v>-100</v>
      </c>
      <c r="J114" s="10">
        <v>-92</v>
      </c>
      <c r="K114" s="9" t="str">
        <f t="shared" si="22"/>
        <v>No</v>
      </c>
    </row>
    <row r="115" spans="1:11" x14ac:dyDescent="0.2">
      <c r="A115" s="89" t="s">
        <v>918</v>
      </c>
      <c r="B115" s="35" t="s">
        <v>213</v>
      </c>
      <c r="C115" s="98">
        <v>1.013806E-4</v>
      </c>
      <c r="D115" s="9" t="str">
        <f t="shared" si="19"/>
        <v>N/A</v>
      </c>
      <c r="E115" s="9">
        <v>1.6865260322</v>
      </c>
      <c r="F115" s="9" t="str">
        <f t="shared" si="20"/>
        <v>N/A</v>
      </c>
      <c r="G115" s="8">
        <v>1.7424174947</v>
      </c>
      <c r="H115" s="9" t="str">
        <f t="shared" si="21"/>
        <v>N/A</v>
      </c>
      <c r="I115" s="10">
        <v>1660000</v>
      </c>
      <c r="J115" s="10">
        <v>3.3140000000000001</v>
      </c>
      <c r="K115" s="9" t="str">
        <f t="shared" si="22"/>
        <v>Yes</v>
      </c>
    </row>
    <row r="116" spans="1:11" x14ac:dyDescent="0.2">
      <c r="A116" s="89" t="s">
        <v>919</v>
      </c>
      <c r="B116" s="35" t="s">
        <v>213</v>
      </c>
      <c r="C116" s="98">
        <v>2.2044785009000001</v>
      </c>
      <c r="D116" s="9" t="str">
        <f t="shared" si="19"/>
        <v>N/A</v>
      </c>
      <c r="E116" s="9">
        <v>2.1428281811000001</v>
      </c>
      <c r="F116" s="9" t="str">
        <f t="shared" si="20"/>
        <v>N/A</v>
      </c>
      <c r="G116" s="8">
        <v>2.1086466099000001</v>
      </c>
      <c r="H116" s="9" t="str">
        <f t="shared" si="21"/>
        <v>N/A</v>
      </c>
      <c r="I116" s="10">
        <v>-2.8</v>
      </c>
      <c r="J116" s="10">
        <v>-1.6</v>
      </c>
      <c r="K116" s="9" t="str">
        <f t="shared" si="22"/>
        <v>Yes</v>
      </c>
    </row>
    <row r="117" spans="1:11" x14ac:dyDescent="0.2">
      <c r="A117" s="89" t="s">
        <v>920</v>
      </c>
      <c r="B117" s="35" t="s">
        <v>213</v>
      </c>
      <c r="C117" s="98">
        <v>0.18467046240000001</v>
      </c>
      <c r="D117" s="9" t="str">
        <f t="shared" si="19"/>
        <v>N/A</v>
      </c>
      <c r="E117" s="9">
        <v>0.17745881629999999</v>
      </c>
      <c r="F117" s="9" t="str">
        <f t="shared" si="20"/>
        <v>N/A</v>
      </c>
      <c r="G117" s="8">
        <v>0.16824740050000001</v>
      </c>
      <c r="H117" s="9" t="str">
        <f t="shared" si="21"/>
        <v>N/A</v>
      </c>
      <c r="I117" s="10">
        <v>-3.91</v>
      </c>
      <c r="J117" s="10">
        <v>-5.19</v>
      </c>
      <c r="K117" s="9" t="str">
        <f t="shared" si="22"/>
        <v>Yes</v>
      </c>
    </row>
    <row r="118" spans="1:11" x14ac:dyDescent="0.2">
      <c r="A118" s="89" t="s">
        <v>921</v>
      </c>
      <c r="B118" s="35" t="s">
        <v>213</v>
      </c>
      <c r="C118" s="98">
        <v>1.7191951394</v>
      </c>
      <c r="D118" s="9" t="str">
        <f t="shared" si="19"/>
        <v>N/A</v>
      </c>
      <c r="E118" s="9">
        <v>1.6206199953</v>
      </c>
      <c r="F118" s="9" t="str">
        <f t="shared" si="20"/>
        <v>N/A</v>
      </c>
      <c r="G118" s="8">
        <v>1.6902064059999999</v>
      </c>
      <c r="H118" s="9" t="str">
        <f t="shared" si="21"/>
        <v>N/A</v>
      </c>
      <c r="I118" s="10">
        <v>-5.73</v>
      </c>
      <c r="J118" s="10">
        <v>4.2939999999999996</v>
      </c>
      <c r="K118" s="9" t="str">
        <f t="shared" si="22"/>
        <v>Yes</v>
      </c>
    </row>
    <row r="119" spans="1:11" x14ac:dyDescent="0.2">
      <c r="A119" s="89" t="s">
        <v>922</v>
      </c>
      <c r="B119" s="35" t="s">
        <v>213</v>
      </c>
      <c r="C119" s="98">
        <v>49.016699547000002</v>
      </c>
      <c r="D119" s="9" t="str">
        <f t="shared" si="19"/>
        <v>N/A</v>
      </c>
      <c r="E119" s="9">
        <v>48.274510042999999</v>
      </c>
      <c r="F119" s="9" t="str">
        <f t="shared" si="20"/>
        <v>N/A</v>
      </c>
      <c r="G119" s="8">
        <v>47.694367997000001</v>
      </c>
      <c r="H119" s="9" t="str">
        <f t="shared" si="21"/>
        <v>N/A</v>
      </c>
      <c r="I119" s="10">
        <v>-1.51</v>
      </c>
      <c r="J119" s="10">
        <v>-1.2</v>
      </c>
      <c r="K119" s="9" t="str">
        <f t="shared" si="22"/>
        <v>Yes</v>
      </c>
    </row>
    <row r="120" spans="1:11" x14ac:dyDescent="0.2">
      <c r="A120" s="89" t="s">
        <v>923</v>
      </c>
      <c r="B120" s="35" t="s">
        <v>213</v>
      </c>
      <c r="C120" s="98">
        <v>41.140851433999998</v>
      </c>
      <c r="D120" s="9" t="str">
        <f t="shared" si="19"/>
        <v>N/A</v>
      </c>
      <c r="E120" s="9">
        <v>39.516373444000003</v>
      </c>
      <c r="F120" s="9" t="str">
        <f t="shared" si="20"/>
        <v>N/A</v>
      </c>
      <c r="G120" s="8">
        <v>38.823522955000001</v>
      </c>
      <c r="H120" s="9" t="str">
        <f t="shared" si="21"/>
        <v>N/A</v>
      </c>
      <c r="I120" s="10">
        <v>-3.95</v>
      </c>
      <c r="J120" s="10">
        <v>-1.75</v>
      </c>
      <c r="K120" s="9" t="str">
        <f t="shared" si="22"/>
        <v>Yes</v>
      </c>
    </row>
    <row r="121" spans="1:11" x14ac:dyDescent="0.2">
      <c r="A121" s="89" t="s">
        <v>924</v>
      </c>
      <c r="B121" s="35" t="s">
        <v>213</v>
      </c>
      <c r="C121" s="98">
        <v>0</v>
      </c>
      <c r="D121" s="9" t="str">
        <f t="shared" si="19"/>
        <v>N/A</v>
      </c>
      <c r="E121" s="9">
        <v>0</v>
      </c>
      <c r="F121" s="9" t="str">
        <f t="shared" si="20"/>
        <v>N/A</v>
      </c>
      <c r="G121" s="8">
        <v>0</v>
      </c>
      <c r="H121" s="9" t="str">
        <f t="shared" si="21"/>
        <v>N/A</v>
      </c>
      <c r="I121" s="10" t="s">
        <v>1746</v>
      </c>
      <c r="J121" s="10" t="s">
        <v>1746</v>
      </c>
      <c r="K121" s="9" t="str">
        <f t="shared" si="22"/>
        <v>N/A</v>
      </c>
    </row>
    <row r="122" spans="1:11" x14ac:dyDescent="0.2">
      <c r="A122" s="89" t="s">
        <v>925</v>
      </c>
      <c r="B122" s="35" t="s">
        <v>213</v>
      </c>
      <c r="C122" s="98">
        <v>0</v>
      </c>
      <c r="D122" s="9" t="str">
        <f t="shared" si="19"/>
        <v>N/A</v>
      </c>
      <c r="E122" s="9">
        <v>0</v>
      </c>
      <c r="F122" s="9" t="str">
        <f t="shared" si="20"/>
        <v>N/A</v>
      </c>
      <c r="G122" s="8">
        <v>0</v>
      </c>
      <c r="H122" s="9" t="str">
        <f t="shared" si="21"/>
        <v>N/A</v>
      </c>
      <c r="I122" s="10" t="s">
        <v>1746</v>
      </c>
      <c r="J122" s="10" t="s">
        <v>1746</v>
      </c>
      <c r="K122" s="9" t="str">
        <f t="shared" si="22"/>
        <v>N/A</v>
      </c>
    </row>
    <row r="123" spans="1:11" x14ac:dyDescent="0.2">
      <c r="A123" s="89" t="s">
        <v>926</v>
      </c>
      <c r="B123" s="35" t="s">
        <v>213</v>
      </c>
      <c r="C123" s="98">
        <v>6.3001162304999996</v>
      </c>
      <c r="D123" s="9" t="str">
        <f t="shared" si="19"/>
        <v>N/A</v>
      </c>
      <c r="E123" s="9">
        <v>6.4937016778999999</v>
      </c>
      <c r="F123" s="9" t="str">
        <f t="shared" si="20"/>
        <v>N/A</v>
      </c>
      <c r="G123" s="8">
        <v>6.4685742990000001</v>
      </c>
      <c r="H123" s="9" t="str">
        <f t="shared" si="21"/>
        <v>N/A</v>
      </c>
      <c r="I123" s="10">
        <v>3.073</v>
      </c>
      <c r="J123" s="10">
        <v>-0.38700000000000001</v>
      </c>
      <c r="K123" s="9" t="str">
        <f t="shared" si="22"/>
        <v>Yes</v>
      </c>
    </row>
    <row r="124" spans="1:11" x14ac:dyDescent="0.2">
      <c r="A124" s="89" t="s">
        <v>927</v>
      </c>
      <c r="B124" s="35" t="s">
        <v>213</v>
      </c>
      <c r="C124" s="98">
        <v>0</v>
      </c>
      <c r="D124" s="9" t="str">
        <f t="shared" si="19"/>
        <v>N/A</v>
      </c>
      <c r="E124" s="9">
        <v>0</v>
      </c>
      <c r="F124" s="9" t="str">
        <f t="shared" si="20"/>
        <v>N/A</v>
      </c>
      <c r="G124" s="8">
        <v>0</v>
      </c>
      <c r="H124" s="9" t="str">
        <f t="shared" si="21"/>
        <v>N/A</v>
      </c>
      <c r="I124" s="10" t="s">
        <v>1746</v>
      </c>
      <c r="J124" s="10" t="s">
        <v>1746</v>
      </c>
      <c r="K124" s="9" t="str">
        <f t="shared" si="22"/>
        <v>N/A</v>
      </c>
    </row>
    <row r="125" spans="1:11" x14ac:dyDescent="0.2">
      <c r="A125" s="89" t="s">
        <v>928</v>
      </c>
      <c r="B125" s="35" t="s">
        <v>213</v>
      </c>
      <c r="C125" s="98">
        <v>0.84067559800000002</v>
      </c>
      <c r="D125" s="9" t="str">
        <f t="shared" si="19"/>
        <v>N/A</v>
      </c>
      <c r="E125" s="9">
        <v>1.5625776414999999</v>
      </c>
      <c r="F125" s="9" t="str">
        <f t="shared" si="20"/>
        <v>N/A</v>
      </c>
      <c r="G125" s="8">
        <v>1.7022835672000001</v>
      </c>
      <c r="H125" s="9" t="str">
        <f t="shared" si="21"/>
        <v>N/A</v>
      </c>
      <c r="I125" s="10">
        <v>85.87</v>
      </c>
      <c r="J125" s="10">
        <v>8.9410000000000007</v>
      </c>
      <c r="K125" s="9" t="str">
        <f t="shared" si="22"/>
        <v>Yes</v>
      </c>
    </row>
    <row r="126" spans="1:11" x14ac:dyDescent="0.2">
      <c r="A126" s="89" t="s">
        <v>929</v>
      </c>
      <c r="B126" s="35" t="s">
        <v>213</v>
      </c>
      <c r="C126" s="98">
        <v>0</v>
      </c>
      <c r="D126" s="9" t="str">
        <f t="shared" si="19"/>
        <v>N/A</v>
      </c>
      <c r="E126" s="9">
        <v>0</v>
      </c>
      <c r="F126" s="9" t="str">
        <f t="shared" si="20"/>
        <v>N/A</v>
      </c>
      <c r="G126" s="8">
        <v>0</v>
      </c>
      <c r="H126" s="9" t="str">
        <f t="shared" si="21"/>
        <v>N/A</v>
      </c>
      <c r="I126" s="10" t="s">
        <v>1746</v>
      </c>
      <c r="J126" s="10" t="s">
        <v>1746</v>
      </c>
      <c r="K126" s="9" t="str">
        <f t="shared" si="22"/>
        <v>N/A</v>
      </c>
    </row>
    <row r="127" spans="1:11" x14ac:dyDescent="0.2">
      <c r="A127" s="89" t="s">
        <v>930</v>
      </c>
      <c r="B127" s="35" t="s">
        <v>213</v>
      </c>
      <c r="C127" s="98">
        <v>0</v>
      </c>
      <c r="D127" s="9" t="str">
        <f t="shared" si="19"/>
        <v>N/A</v>
      </c>
      <c r="E127" s="9">
        <v>0</v>
      </c>
      <c r="F127" s="9" t="str">
        <f t="shared" si="20"/>
        <v>N/A</v>
      </c>
      <c r="G127" s="8">
        <v>0</v>
      </c>
      <c r="H127" s="9" t="str">
        <f t="shared" si="21"/>
        <v>N/A</v>
      </c>
      <c r="I127" s="10" t="s">
        <v>1746</v>
      </c>
      <c r="J127" s="10" t="s">
        <v>1746</v>
      </c>
      <c r="K127" s="9" t="str">
        <f t="shared" si="22"/>
        <v>N/A</v>
      </c>
    </row>
    <row r="128" spans="1:11" x14ac:dyDescent="0.2">
      <c r="A128" s="89" t="s">
        <v>931</v>
      </c>
      <c r="B128" s="35" t="s">
        <v>213</v>
      </c>
      <c r="C128" s="98">
        <v>0</v>
      </c>
      <c r="D128" s="9" t="str">
        <f t="shared" si="19"/>
        <v>N/A</v>
      </c>
      <c r="E128" s="9">
        <v>8.047493E-4</v>
      </c>
      <c r="F128" s="9" t="str">
        <f t="shared" si="20"/>
        <v>N/A</v>
      </c>
      <c r="G128" s="8">
        <v>1.7648277000000001E-3</v>
      </c>
      <c r="H128" s="9" t="str">
        <f t="shared" si="21"/>
        <v>N/A</v>
      </c>
      <c r="I128" s="10" t="s">
        <v>1746</v>
      </c>
      <c r="J128" s="10">
        <v>119.3</v>
      </c>
      <c r="K128" s="9" t="str">
        <f t="shared" si="22"/>
        <v>No</v>
      </c>
    </row>
    <row r="129" spans="1:11" x14ac:dyDescent="0.2">
      <c r="A129" s="89" t="s">
        <v>932</v>
      </c>
      <c r="B129" s="35" t="s">
        <v>213</v>
      </c>
      <c r="C129" s="98">
        <v>0</v>
      </c>
      <c r="D129" s="9" t="str">
        <f t="shared" si="19"/>
        <v>N/A</v>
      </c>
      <c r="E129" s="9">
        <v>0</v>
      </c>
      <c r="F129" s="9" t="str">
        <f t="shared" si="20"/>
        <v>N/A</v>
      </c>
      <c r="G129" s="8">
        <v>0</v>
      </c>
      <c r="H129" s="9" t="str">
        <f t="shared" si="21"/>
        <v>N/A</v>
      </c>
      <c r="I129" s="10" t="s">
        <v>1746</v>
      </c>
      <c r="J129" s="10" t="s">
        <v>1746</v>
      </c>
      <c r="K129" s="9" t="str">
        <f t="shared" si="22"/>
        <v>N/A</v>
      </c>
    </row>
    <row r="130" spans="1:11" x14ac:dyDescent="0.2">
      <c r="A130" s="89" t="s">
        <v>933</v>
      </c>
      <c r="B130" s="35" t="s">
        <v>213</v>
      </c>
      <c r="C130" s="98">
        <v>0.73505628489999997</v>
      </c>
      <c r="D130" s="9" t="str">
        <f t="shared" si="19"/>
        <v>N/A</v>
      </c>
      <c r="E130" s="9">
        <v>0.70105253030000003</v>
      </c>
      <c r="F130" s="9" t="str">
        <f t="shared" si="20"/>
        <v>N/A</v>
      </c>
      <c r="G130" s="8">
        <v>0.69822234809999995</v>
      </c>
      <c r="H130" s="9" t="str">
        <f t="shared" si="21"/>
        <v>N/A</v>
      </c>
      <c r="I130" s="10">
        <v>-4.63</v>
      </c>
      <c r="J130" s="10">
        <v>-0.40400000000000003</v>
      </c>
      <c r="K130" s="9" t="str">
        <f t="shared" si="22"/>
        <v>Yes</v>
      </c>
    </row>
    <row r="131" spans="1:11" ht="12" customHeight="1" x14ac:dyDescent="0.2">
      <c r="A131" s="158" t="s">
        <v>1633</v>
      </c>
      <c r="B131" s="159"/>
      <c r="C131" s="159"/>
      <c r="D131" s="159"/>
      <c r="E131" s="159"/>
      <c r="F131" s="159"/>
      <c r="G131" s="159"/>
      <c r="H131" s="159"/>
      <c r="I131" s="159"/>
      <c r="J131" s="159"/>
      <c r="K131" s="160"/>
    </row>
    <row r="132" spans="1:11" x14ac:dyDescent="0.2">
      <c r="A132" s="151" t="s">
        <v>1631</v>
      </c>
      <c r="B132" s="152"/>
      <c r="C132" s="152"/>
      <c r="D132" s="152"/>
      <c r="E132" s="152"/>
      <c r="F132" s="152"/>
      <c r="G132" s="152"/>
      <c r="H132" s="152"/>
      <c r="I132" s="152"/>
      <c r="J132" s="152"/>
      <c r="K132" s="153"/>
    </row>
    <row r="133" spans="1:11" x14ac:dyDescent="0.2">
      <c r="A133" s="154" t="s">
        <v>1732</v>
      </c>
      <c r="B133" s="154"/>
      <c r="C133" s="154"/>
      <c r="D133" s="154"/>
      <c r="E133" s="154"/>
      <c r="F133" s="154"/>
      <c r="G133" s="154"/>
      <c r="H133" s="154"/>
      <c r="I133" s="154"/>
      <c r="J133" s="154"/>
      <c r="K133" s="155"/>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x14ac:dyDescent="0.2">
      <c r="A2" s="148" t="s">
        <v>1585</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ht="13.5" customHeight="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8894941</v>
      </c>
      <c r="D6" s="9" t="str">
        <f>IF($B6="N/A","N/A",IF(C6&gt;15,"No",IF(C6&lt;-15,"No","Yes")))</f>
        <v>N/A</v>
      </c>
      <c r="E6" s="36">
        <v>9726212</v>
      </c>
      <c r="F6" s="9" t="str">
        <f>IF($B6="N/A","N/A",IF(E6&gt;15,"No",IF(E6&lt;-15,"No","Yes")))</f>
        <v>N/A</v>
      </c>
      <c r="G6" s="36">
        <v>10002243</v>
      </c>
      <c r="H6" s="9" t="str">
        <f>IF($B6="N/A","N/A",IF(G6&gt;15,"No",IF(G6&lt;-15,"No","Yes")))</f>
        <v>N/A</v>
      </c>
      <c r="I6" s="10">
        <v>9.3450000000000006</v>
      </c>
      <c r="J6" s="10">
        <v>2.8380000000000001</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89" t="s">
        <v>851</v>
      </c>
      <c r="B9" s="35" t="s">
        <v>213</v>
      </c>
      <c r="C9" s="91">
        <v>37.265160837000003</v>
      </c>
      <c r="D9" s="9" t="str">
        <f t="shared" ref="D9:D17" si="1">IF($B9="N/A","N/A",IF(C9&gt;15,"No",IF(C9&lt;-15,"No","Yes")))</f>
        <v>N/A</v>
      </c>
      <c r="E9" s="37">
        <v>30.010885122000001</v>
      </c>
      <c r="F9" s="9" t="str">
        <f>IF($B9="N/A","N/A",IF(E9&gt;15,"No",IF(E9&lt;-15,"No","Yes")))</f>
        <v>N/A</v>
      </c>
      <c r="G9" s="37">
        <v>29.690637989999999</v>
      </c>
      <c r="H9" s="9" t="str">
        <f>IF($B9="N/A","N/A",IF(G9&gt;15,"No",IF(G9&lt;-15,"No","Yes")))</f>
        <v>N/A</v>
      </c>
      <c r="I9" s="10">
        <v>-19.5</v>
      </c>
      <c r="J9" s="10">
        <v>-1.07</v>
      </c>
      <c r="K9" s="9" t="str">
        <f t="shared" si="0"/>
        <v>Yes</v>
      </c>
    </row>
    <row r="10" spans="1:11" x14ac:dyDescent="0.2">
      <c r="A10" s="89" t="s">
        <v>16</v>
      </c>
      <c r="B10" s="35" t="s">
        <v>213</v>
      </c>
      <c r="C10" s="88">
        <v>2.1277825227</v>
      </c>
      <c r="D10" s="9" t="str">
        <f t="shared" si="1"/>
        <v>N/A</v>
      </c>
      <c r="E10" s="8">
        <v>3.0868029609000001</v>
      </c>
      <c r="F10" s="9" t="str">
        <f>IF($B10="N/A","N/A",IF(E10&gt;15,"No",IF(E10&lt;-15,"No","Yes")))</f>
        <v>N/A</v>
      </c>
      <c r="G10" s="8">
        <v>3.0722009052999999</v>
      </c>
      <c r="H10" s="9" t="str">
        <f>IF($B10="N/A","N/A",IF(G10&gt;15,"No",IF(G10&lt;-15,"No","Yes")))</f>
        <v>N/A</v>
      </c>
      <c r="I10" s="10">
        <v>45.07</v>
      </c>
      <c r="J10" s="10">
        <v>-0.47299999999999998</v>
      </c>
      <c r="K10" s="9" t="str">
        <f t="shared" si="0"/>
        <v>Yes</v>
      </c>
    </row>
    <row r="11" spans="1:11" x14ac:dyDescent="0.2">
      <c r="A11" s="89" t="s">
        <v>36</v>
      </c>
      <c r="B11" s="35" t="s">
        <v>213</v>
      </c>
      <c r="C11" s="88">
        <v>9.4871160052000008</v>
      </c>
      <c r="D11" s="9" t="str">
        <f t="shared" si="1"/>
        <v>N/A</v>
      </c>
      <c r="E11" s="8">
        <v>14.400797900000001</v>
      </c>
      <c r="F11" s="9" t="str">
        <f>IF($B11="N/A","N/A",IF(E11&gt;15,"No",IF(E11&lt;-15,"No","Yes")))</f>
        <v>N/A</v>
      </c>
      <c r="G11" s="8">
        <v>10.288915094</v>
      </c>
      <c r="H11" s="9" t="str">
        <f>IF($B11="N/A","N/A",IF(G11&gt;15,"No",IF(G11&lt;-15,"No","Yes")))</f>
        <v>N/A</v>
      </c>
      <c r="I11" s="10">
        <v>51.79</v>
      </c>
      <c r="J11" s="10">
        <v>-28.6</v>
      </c>
      <c r="K11" s="9" t="str">
        <f t="shared" si="0"/>
        <v>Yes</v>
      </c>
    </row>
    <row r="12" spans="1:11" x14ac:dyDescent="0.2">
      <c r="A12" s="89" t="s">
        <v>37</v>
      </c>
      <c r="B12" s="35" t="s">
        <v>213</v>
      </c>
      <c r="C12" s="88">
        <v>0</v>
      </c>
      <c r="D12" s="9" t="str">
        <f t="shared" si="1"/>
        <v>N/A</v>
      </c>
      <c r="E12" s="8">
        <v>0</v>
      </c>
      <c r="F12" s="9" t="str">
        <f>IF($B12="N/A","N/A",IF(E12&gt;15,"No",IF(E12&lt;-15,"No","Yes")))</f>
        <v>N/A</v>
      </c>
      <c r="G12" s="8" t="s">
        <v>1746</v>
      </c>
      <c r="H12" s="9" t="str">
        <f>IF($B12="N/A","N/A",IF(G12&gt;15,"No",IF(G12&lt;-15,"No","Yes")))</f>
        <v>N/A</v>
      </c>
      <c r="I12" s="10" t="s">
        <v>1746</v>
      </c>
      <c r="J12" s="10" t="s">
        <v>1746</v>
      </c>
      <c r="K12" s="9" t="str">
        <f t="shared" si="0"/>
        <v>N/A</v>
      </c>
    </row>
    <row r="13" spans="1:11" x14ac:dyDescent="0.2">
      <c r="A13" s="89" t="s">
        <v>38</v>
      </c>
      <c r="B13" s="35" t="s">
        <v>213</v>
      </c>
      <c r="C13" s="88">
        <v>1.2861651337</v>
      </c>
      <c r="D13" s="9" t="str">
        <f t="shared" si="1"/>
        <v>N/A</v>
      </c>
      <c r="E13" s="8">
        <v>2.3620468250000002</v>
      </c>
      <c r="F13" s="9" t="str">
        <f>IF($B13="N/A","N/A",IF(E13&gt;15,"No",IF(E13&lt;-15,"No","Yes")))</f>
        <v>N/A</v>
      </c>
      <c r="G13" s="8">
        <v>2.6224195674000002</v>
      </c>
      <c r="H13" s="9" t="str">
        <f>IF($B13="N/A","N/A",IF(G13&gt;15,"No",IF(G13&lt;-15,"No","Yes")))</f>
        <v>N/A</v>
      </c>
      <c r="I13" s="10">
        <v>83.65</v>
      </c>
      <c r="J13" s="10">
        <v>11.02</v>
      </c>
      <c r="K13" s="9" t="str">
        <f t="shared" si="0"/>
        <v>Yes</v>
      </c>
    </row>
    <row r="14" spans="1:11" x14ac:dyDescent="0.2">
      <c r="A14" s="89" t="s">
        <v>673</v>
      </c>
      <c r="B14" s="35" t="s">
        <v>213</v>
      </c>
      <c r="C14" s="88">
        <v>52.025298438999997</v>
      </c>
      <c r="D14" s="9" t="str">
        <f t="shared" si="1"/>
        <v>N/A</v>
      </c>
      <c r="E14" s="8">
        <v>50.584318044</v>
      </c>
      <c r="F14" s="9" t="str">
        <f t="shared" ref="F14:F33" si="2">IF($B14="N/A","N/A",IF(E14&gt;15,"No",IF(E14&lt;-15,"No","Yes")))</f>
        <v>N/A</v>
      </c>
      <c r="G14" s="8">
        <v>52.152552182999997</v>
      </c>
      <c r="H14" s="9" t="str">
        <f t="shared" ref="H14:H33" si="3">IF($B14="N/A","N/A",IF(G14&gt;15,"No",IF(G14&lt;-15,"No","Yes")))</f>
        <v>N/A</v>
      </c>
      <c r="I14" s="10">
        <v>-2.77</v>
      </c>
      <c r="J14" s="10">
        <v>3.1</v>
      </c>
      <c r="K14" s="9" t="str">
        <f t="shared" ref="K14:K30" si="4">IF(J14="Div by 0", "N/A", IF(J14="N/A","N/A", IF(J14&gt;30, "No", IF(J14&lt;-30, "No", "Yes"))))</f>
        <v>Yes</v>
      </c>
    </row>
    <row r="15" spans="1:11" x14ac:dyDescent="0.2">
      <c r="A15" s="89" t="s">
        <v>674</v>
      </c>
      <c r="B15" s="35" t="s">
        <v>213</v>
      </c>
      <c r="C15" s="88">
        <v>6.0773230970999998</v>
      </c>
      <c r="D15" s="9" t="str">
        <f t="shared" si="1"/>
        <v>N/A</v>
      </c>
      <c r="E15" s="8">
        <v>6.0894634189000003</v>
      </c>
      <c r="F15" s="9" t="str">
        <f t="shared" si="2"/>
        <v>N/A</v>
      </c>
      <c r="G15" s="8">
        <v>6.1095396302999996</v>
      </c>
      <c r="H15" s="9" t="str">
        <f t="shared" si="3"/>
        <v>N/A</v>
      </c>
      <c r="I15" s="10">
        <v>0.19980000000000001</v>
      </c>
      <c r="J15" s="10">
        <v>0.32969999999999999</v>
      </c>
      <c r="K15" s="9" t="str">
        <f t="shared" si="4"/>
        <v>Yes</v>
      </c>
    </row>
    <row r="16" spans="1:11" x14ac:dyDescent="0.2">
      <c r="A16" s="89" t="s">
        <v>379</v>
      </c>
      <c r="B16" s="35" t="s">
        <v>213</v>
      </c>
      <c r="C16" s="88">
        <v>10.262445958000001</v>
      </c>
      <c r="D16" s="9" t="str">
        <f t="shared" si="1"/>
        <v>N/A</v>
      </c>
      <c r="E16" s="8">
        <v>6.0201969729</v>
      </c>
      <c r="F16" s="9" t="str">
        <f t="shared" si="2"/>
        <v>N/A</v>
      </c>
      <c r="G16" s="8">
        <v>5.8668440668999997</v>
      </c>
      <c r="H16" s="9" t="str">
        <f t="shared" si="3"/>
        <v>N/A</v>
      </c>
      <c r="I16" s="10">
        <v>-41.3</v>
      </c>
      <c r="J16" s="10">
        <v>-2.5499999999999998</v>
      </c>
      <c r="K16" s="9" t="str">
        <f t="shared" si="4"/>
        <v>Yes</v>
      </c>
    </row>
    <row r="17" spans="1:11" x14ac:dyDescent="0.2">
      <c r="A17" s="89" t="s">
        <v>380</v>
      </c>
      <c r="B17" s="35" t="s">
        <v>213</v>
      </c>
      <c r="C17" s="88">
        <v>1.9213179274000001</v>
      </c>
      <c r="D17" s="9" t="str">
        <f t="shared" si="1"/>
        <v>N/A</v>
      </c>
      <c r="E17" s="8">
        <v>1.6803976061000001</v>
      </c>
      <c r="F17" s="9" t="str">
        <f t="shared" si="2"/>
        <v>N/A</v>
      </c>
      <c r="G17" s="8">
        <v>2.0307445039999998</v>
      </c>
      <c r="H17" s="9" t="str">
        <f t="shared" si="3"/>
        <v>N/A</v>
      </c>
      <c r="I17" s="10">
        <v>-12.5</v>
      </c>
      <c r="J17" s="10">
        <v>20.85</v>
      </c>
      <c r="K17" s="9" t="str">
        <f t="shared" si="4"/>
        <v>Yes</v>
      </c>
    </row>
    <row r="18" spans="1:11" x14ac:dyDescent="0.2">
      <c r="A18" s="89" t="s">
        <v>381</v>
      </c>
      <c r="B18" s="35" t="s">
        <v>213</v>
      </c>
      <c r="C18" s="88">
        <v>2.2484699999999998E-5</v>
      </c>
      <c r="D18" s="9" t="str">
        <f t="shared" ref="D18:D33" si="5">IF($B18="N/A","N/A",IF(C18&gt;15,"No",IF(C18&lt;-15,"No","Yes")))</f>
        <v>N/A</v>
      </c>
      <c r="E18" s="8">
        <v>1.02815E-5</v>
      </c>
      <c r="F18" s="9" t="str">
        <f t="shared" si="2"/>
        <v>N/A</v>
      </c>
      <c r="G18" s="8">
        <v>0</v>
      </c>
      <c r="H18" s="9" t="str">
        <f t="shared" si="3"/>
        <v>N/A</v>
      </c>
      <c r="I18" s="10">
        <v>-54.3</v>
      </c>
      <c r="J18" s="10">
        <v>-100</v>
      </c>
      <c r="K18" s="9" t="str">
        <f t="shared" si="4"/>
        <v>No</v>
      </c>
    </row>
    <row r="19" spans="1:11" x14ac:dyDescent="0.2">
      <c r="A19" s="89" t="s">
        <v>382</v>
      </c>
      <c r="B19" s="35" t="s">
        <v>213</v>
      </c>
      <c r="C19" s="88">
        <v>9.9075473955</v>
      </c>
      <c r="D19" s="9" t="str">
        <f t="shared" si="5"/>
        <v>N/A</v>
      </c>
      <c r="E19" s="8">
        <v>14.807730863</v>
      </c>
      <c r="F19" s="9" t="str">
        <f t="shared" si="2"/>
        <v>N/A</v>
      </c>
      <c r="G19" s="8">
        <v>14.932960537</v>
      </c>
      <c r="H19" s="9" t="str">
        <f t="shared" si="3"/>
        <v>N/A</v>
      </c>
      <c r="I19" s="10">
        <v>49.46</v>
      </c>
      <c r="J19" s="10">
        <v>0.84570000000000001</v>
      </c>
      <c r="K19" s="9" t="str">
        <f t="shared" si="4"/>
        <v>Yes</v>
      </c>
    </row>
    <row r="20" spans="1:11" x14ac:dyDescent="0.2">
      <c r="A20" s="89" t="s">
        <v>384</v>
      </c>
      <c r="B20" s="35" t="s">
        <v>213</v>
      </c>
      <c r="C20" s="88">
        <v>4.8550546064000004</v>
      </c>
      <c r="D20" s="9" t="str">
        <f t="shared" si="5"/>
        <v>N/A</v>
      </c>
      <c r="E20" s="8">
        <v>2.5762347307</v>
      </c>
      <c r="F20" s="9" t="str">
        <f t="shared" si="2"/>
        <v>N/A</v>
      </c>
      <c r="G20" s="8">
        <v>2.4402626491000001</v>
      </c>
      <c r="H20" s="9" t="str">
        <f t="shared" si="3"/>
        <v>N/A</v>
      </c>
      <c r="I20" s="10">
        <v>-46.9</v>
      </c>
      <c r="J20" s="10">
        <v>-5.28</v>
      </c>
      <c r="K20" s="9" t="str">
        <f t="shared" si="4"/>
        <v>Yes</v>
      </c>
    </row>
    <row r="21" spans="1:11" x14ac:dyDescent="0.2">
      <c r="A21" s="89" t="s">
        <v>385</v>
      </c>
      <c r="B21" s="35" t="s">
        <v>213</v>
      </c>
      <c r="C21" s="88">
        <v>6.6753487602000003</v>
      </c>
      <c r="D21" s="9" t="str">
        <f t="shared" si="5"/>
        <v>N/A</v>
      </c>
      <c r="E21" s="8">
        <v>10.008872931999999</v>
      </c>
      <c r="F21" s="9" t="str">
        <f t="shared" si="2"/>
        <v>N/A</v>
      </c>
      <c r="G21" s="8">
        <v>9.5236738400000007</v>
      </c>
      <c r="H21" s="9" t="str">
        <f t="shared" si="3"/>
        <v>N/A</v>
      </c>
      <c r="I21" s="10">
        <v>49.94</v>
      </c>
      <c r="J21" s="10">
        <v>-4.8499999999999996</v>
      </c>
      <c r="K21" s="9" t="str">
        <f t="shared" si="4"/>
        <v>Yes</v>
      </c>
    </row>
    <row r="22" spans="1:11" x14ac:dyDescent="0.2">
      <c r="A22" s="89" t="s">
        <v>386</v>
      </c>
      <c r="B22" s="35" t="s">
        <v>213</v>
      </c>
      <c r="C22" s="88">
        <v>3.2634074039000001</v>
      </c>
      <c r="D22" s="9" t="str">
        <f t="shared" si="5"/>
        <v>N/A</v>
      </c>
      <c r="E22" s="8">
        <v>3.8756514613999999</v>
      </c>
      <c r="F22" s="9" t="str">
        <f t="shared" si="2"/>
        <v>N/A</v>
      </c>
      <c r="G22" s="8">
        <v>3.8652230305000002</v>
      </c>
      <c r="H22" s="9" t="str">
        <f t="shared" si="3"/>
        <v>N/A</v>
      </c>
      <c r="I22" s="10">
        <v>18.760000000000002</v>
      </c>
      <c r="J22" s="10">
        <v>-0.26900000000000002</v>
      </c>
      <c r="K22" s="9" t="str">
        <f t="shared" si="4"/>
        <v>Yes</v>
      </c>
    </row>
    <row r="23" spans="1:11" x14ac:dyDescent="0.2">
      <c r="A23" s="89" t="s">
        <v>389</v>
      </c>
      <c r="B23" s="35" t="s">
        <v>213</v>
      </c>
      <c r="C23" s="88">
        <v>0</v>
      </c>
      <c r="D23" s="9" t="str">
        <f t="shared" si="5"/>
        <v>N/A</v>
      </c>
      <c r="E23" s="8">
        <v>0</v>
      </c>
      <c r="F23" s="9" t="str">
        <f t="shared" si="2"/>
        <v>N/A</v>
      </c>
      <c r="G23" s="8">
        <v>0</v>
      </c>
      <c r="H23" s="9" t="str">
        <f t="shared" si="3"/>
        <v>N/A</v>
      </c>
      <c r="I23" s="10" t="s">
        <v>1746</v>
      </c>
      <c r="J23" s="10" t="s">
        <v>1746</v>
      </c>
      <c r="K23" s="9" t="str">
        <f t="shared" si="4"/>
        <v>N/A</v>
      </c>
    </row>
    <row r="24" spans="1:11" x14ac:dyDescent="0.2">
      <c r="A24" s="89" t="s">
        <v>390</v>
      </c>
      <c r="B24" s="35" t="s">
        <v>213</v>
      </c>
      <c r="C24" s="88">
        <v>0</v>
      </c>
      <c r="D24" s="9" t="str">
        <f t="shared" si="5"/>
        <v>N/A</v>
      </c>
      <c r="E24" s="8">
        <v>0</v>
      </c>
      <c r="F24" s="9" t="str">
        <f t="shared" si="2"/>
        <v>N/A</v>
      </c>
      <c r="G24" s="8">
        <v>0</v>
      </c>
      <c r="H24" s="9" t="str">
        <f t="shared" si="3"/>
        <v>N/A</v>
      </c>
      <c r="I24" s="10" t="s">
        <v>1746</v>
      </c>
      <c r="J24" s="10" t="s">
        <v>1746</v>
      </c>
      <c r="K24" s="9" t="str">
        <f t="shared" si="4"/>
        <v>N/A</v>
      </c>
    </row>
    <row r="25" spans="1:11" x14ac:dyDescent="0.2">
      <c r="A25" s="89" t="s">
        <v>391</v>
      </c>
      <c r="B25" s="35" t="s">
        <v>213</v>
      </c>
      <c r="C25" s="88">
        <v>0.61377619809999995</v>
      </c>
      <c r="D25" s="9" t="str">
        <f t="shared" si="5"/>
        <v>N/A</v>
      </c>
      <c r="E25" s="8">
        <v>1.9103021599999999E-2</v>
      </c>
      <c r="F25" s="9" t="str">
        <f t="shared" si="2"/>
        <v>N/A</v>
      </c>
      <c r="G25" s="8">
        <v>3.2652675999999999E-2</v>
      </c>
      <c r="H25" s="9" t="str">
        <f t="shared" si="3"/>
        <v>N/A</v>
      </c>
      <c r="I25" s="10">
        <v>-96.9</v>
      </c>
      <c r="J25" s="10">
        <v>70.930000000000007</v>
      </c>
      <c r="K25" s="9" t="str">
        <f t="shared" si="4"/>
        <v>No</v>
      </c>
    </row>
    <row r="26" spans="1:11" x14ac:dyDescent="0.2">
      <c r="A26" s="89" t="s">
        <v>392</v>
      </c>
      <c r="B26" s="35" t="s">
        <v>213</v>
      </c>
      <c r="C26" s="88">
        <v>0.71494612219999998</v>
      </c>
      <c r="D26" s="9" t="str">
        <f t="shared" si="5"/>
        <v>N/A</v>
      </c>
      <c r="E26" s="8">
        <v>0.88095979830000004</v>
      </c>
      <c r="F26" s="9" t="str">
        <f t="shared" si="2"/>
        <v>N/A</v>
      </c>
      <c r="G26" s="8">
        <v>0.79951066979999996</v>
      </c>
      <c r="H26" s="9" t="str">
        <f t="shared" si="3"/>
        <v>N/A</v>
      </c>
      <c r="I26" s="10">
        <v>23.22</v>
      </c>
      <c r="J26" s="10">
        <v>-9.25</v>
      </c>
      <c r="K26" s="9" t="str">
        <f t="shared" si="4"/>
        <v>Yes</v>
      </c>
    </row>
    <row r="27" spans="1:11" x14ac:dyDescent="0.2">
      <c r="A27" s="89" t="s">
        <v>393</v>
      </c>
      <c r="B27" s="35" t="s">
        <v>213</v>
      </c>
      <c r="C27" s="88">
        <v>1.0905081E-3</v>
      </c>
      <c r="D27" s="9" t="str">
        <f t="shared" si="5"/>
        <v>N/A</v>
      </c>
      <c r="E27" s="8">
        <v>1.8917955000000001E-3</v>
      </c>
      <c r="F27" s="9" t="str">
        <f t="shared" si="2"/>
        <v>N/A</v>
      </c>
      <c r="G27" s="8">
        <v>4.598968E-4</v>
      </c>
      <c r="H27" s="9" t="str">
        <f t="shared" si="3"/>
        <v>N/A</v>
      </c>
      <c r="I27" s="10">
        <v>73.48</v>
      </c>
      <c r="J27" s="10">
        <v>-75.7</v>
      </c>
      <c r="K27" s="9" t="str">
        <f t="shared" si="4"/>
        <v>No</v>
      </c>
    </row>
    <row r="28" spans="1:11" x14ac:dyDescent="0.2">
      <c r="A28" s="89" t="s">
        <v>398</v>
      </c>
      <c r="B28" s="35" t="s">
        <v>213</v>
      </c>
      <c r="C28" s="88">
        <v>0</v>
      </c>
      <c r="D28" s="9" t="str">
        <f t="shared" si="5"/>
        <v>N/A</v>
      </c>
      <c r="E28" s="8">
        <v>0</v>
      </c>
      <c r="F28" s="9" t="str">
        <f t="shared" si="2"/>
        <v>N/A</v>
      </c>
      <c r="G28" s="8">
        <v>0</v>
      </c>
      <c r="H28" s="9" t="str">
        <f t="shared" si="3"/>
        <v>N/A</v>
      </c>
      <c r="I28" s="10" t="s">
        <v>1746</v>
      </c>
      <c r="J28" s="10" t="s">
        <v>1746</v>
      </c>
      <c r="K28" s="9" t="str">
        <f t="shared" si="4"/>
        <v>N/A</v>
      </c>
    </row>
    <row r="29" spans="1:11" x14ac:dyDescent="0.2">
      <c r="A29" s="89" t="s">
        <v>399</v>
      </c>
      <c r="B29" s="35" t="s">
        <v>213</v>
      </c>
      <c r="C29" s="88">
        <v>2.1596895132</v>
      </c>
      <c r="D29" s="9" t="str">
        <f t="shared" si="5"/>
        <v>N/A</v>
      </c>
      <c r="E29" s="8">
        <v>3.1458399520000002</v>
      </c>
      <c r="F29" s="9" t="str">
        <f t="shared" si="2"/>
        <v>N/A</v>
      </c>
      <c r="G29" s="8">
        <v>1.9871842745999999</v>
      </c>
      <c r="H29" s="9" t="str">
        <f t="shared" si="3"/>
        <v>N/A</v>
      </c>
      <c r="I29" s="10">
        <v>45.66</v>
      </c>
      <c r="J29" s="10">
        <v>-36.799999999999997</v>
      </c>
      <c r="K29" s="9" t="str">
        <f t="shared" si="4"/>
        <v>No</v>
      </c>
    </row>
    <row r="30" spans="1:11" x14ac:dyDescent="0.2">
      <c r="A30" s="89" t="s">
        <v>400</v>
      </c>
      <c r="B30" s="35" t="s">
        <v>213</v>
      </c>
      <c r="C30" s="88">
        <v>0</v>
      </c>
      <c r="D30" s="9" t="str">
        <f t="shared" si="5"/>
        <v>N/A</v>
      </c>
      <c r="E30" s="8">
        <v>0</v>
      </c>
      <c r="F30" s="9" t="str">
        <f t="shared" si="2"/>
        <v>N/A</v>
      </c>
      <c r="G30" s="8">
        <v>0</v>
      </c>
      <c r="H30" s="9" t="str">
        <f t="shared" si="3"/>
        <v>N/A</v>
      </c>
      <c r="I30" s="10" t="s">
        <v>1746</v>
      </c>
      <c r="J30" s="10" t="s">
        <v>1746</v>
      </c>
      <c r="K30" s="9" t="str">
        <f t="shared" si="4"/>
        <v>N/A</v>
      </c>
    </row>
    <row r="31" spans="1:11" x14ac:dyDescent="0.2">
      <c r="A31" s="89" t="s">
        <v>32</v>
      </c>
      <c r="B31" s="35" t="s">
        <v>213</v>
      </c>
      <c r="C31" s="88">
        <v>99.026559028999998</v>
      </c>
      <c r="D31" s="9" t="str">
        <f t="shared" si="5"/>
        <v>N/A</v>
      </c>
      <c r="E31" s="8">
        <v>99.931669184</v>
      </c>
      <c r="F31" s="9" t="str">
        <f t="shared" si="2"/>
        <v>N/A</v>
      </c>
      <c r="G31" s="8">
        <v>99.973335981000005</v>
      </c>
      <c r="H31" s="9" t="str">
        <f t="shared" si="3"/>
        <v>N/A</v>
      </c>
      <c r="I31" s="10">
        <v>0.91400000000000003</v>
      </c>
      <c r="J31" s="10">
        <v>4.1700000000000001E-2</v>
      </c>
      <c r="K31" s="9" t="str">
        <f t="shared" ref="K31:K43" si="6">IF(J31="Div by 0", "N/A", IF(J31="N/A","N/A", IF(J31&gt;30, "No", IF(J31&lt;-30, "No", "Yes"))))</f>
        <v>Yes</v>
      </c>
    </row>
    <row r="32" spans="1:11" x14ac:dyDescent="0.2">
      <c r="A32" s="89" t="s">
        <v>39</v>
      </c>
      <c r="B32" s="35" t="s">
        <v>267</v>
      </c>
      <c r="C32" s="88">
        <v>99.082722051000005</v>
      </c>
      <c r="D32" s="9" t="str">
        <f>IF($B32="N/A","N/A",IF(C32&gt;100,"No",IF(C32&lt;85,"No","Yes")))</f>
        <v>Yes</v>
      </c>
      <c r="E32" s="8">
        <v>99.999982360000004</v>
      </c>
      <c r="F32" s="9" t="str">
        <f>IF($B32="N/A","N/A",IF(E32&gt;100,"No",IF(E32&lt;85,"No","Yes")))</f>
        <v>Yes</v>
      </c>
      <c r="G32" s="8">
        <v>99.999916755000001</v>
      </c>
      <c r="H32" s="9" t="str">
        <f>IF($B32="N/A","N/A",IF(G32&gt;100,"No",IF(G32&lt;85,"No","Yes")))</f>
        <v>Yes</v>
      </c>
      <c r="I32" s="10">
        <v>0.92579999999999996</v>
      </c>
      <c r="J32" s="10">
        <v>0</v>
      </c>
      <c r="K32" s="9" t="str">
        <f t="shared" si="6"/>
        <v>Yes</v>
      </c>
    </row>
    <row r="33" spans="1:11" x14ac:dyDescent="0.2">
      <c r="A33" s="89" t="s">
        <v>907</v>
      </c>
      <c r="B33" s="35" t="s">
        <v>213</v>
      </c>
      <c r="C33" s="88">
        <v>27.533078257</v>
      </c>
      <c r="D33" s="9" t="str">
        <f t="shared" si="5"/>
        <v>N/A</v>
      </c>
      <c r="E33" s="8">
        <v>5.3029013847000002</v>
      </c>
      <c r="F33" s="9" t="str">
        <f t="shared" si="2"/>
        <v>N/A</v>
      </c>
      <c r="G33" s="8">
        <v>5.5684161008000004</v>
      </c>
      <c r="H33" s="9" t="str">
        <f t="shared" si="3"/>
        <v>N/A</v>
      </c>
      <c r="I33" s="10">
        <v>-80.7</v>
      </c>
      <c r="J33" s="10">
        <v>5.0069999999999997</v>
      </c>
      <c r="K33" s="9" t="str">
        <f t="shared" si="6"/>
        <v>Yes</v>
      </c>
    </row>
    <row r="34" spans="1:11" x14ac:dyDescent="0.2">
      <c r="A34" s="89" t="s">
        <v>848</v>
      </c>
      <c r="B34" s="35" t="s">
        <v>268</v>
      </c>
      <c r="C34" s="88">
        <v>7.2412166903999999</v>
      </c>
      <c r="D34" s="9" t="str">
        <f>IF($B34="N/A","N/A",IF(C34&gt;25,"No",IF(C34&lt;5,"No","Yes")))</f>
        <v>Yes</v>
      </c>
      <c r="E34" s="8">
        <v>7.3399573601999997</v>
      </c>
      <c r="F34" s="9" t="str">
        <f>IF($B34="N/A","N/A",IF(E34&gt;25,"No",IF(E34&lt;5,"No","Yes")))</f>
        <v>Yes</v>
      </c>
      <c r="G34" s="8">
        <v>7.1892148227000003</v>
      </c>
      <c r="H34" s="9" t="str">
        <f>IF($B34="N/A","N/A",IF(G34&gt;25,"No",IF(G34&lt;5,"No","Yes")))</f>
        <v>Yes</v>
      </c>
      <c r="I34" s="10">
        <v>1.3640000000000001</v>
      </c>
      <c r="J34" s="10">
        <v>-2.0499999999999998</v>
      </c>
      <c r="K34" s="9" t="str">
        <f t="shared" si="6"/>
        <v>Yes</v>
      </c>
    </row>
    <row r="35" spans="1:11" x14ac:dyDescent="0.2">
      <c r="A35" s="89" t="s">
        <v>849</v>
      </c>
      <c r="B35" s="35" t="s">
        <v>269</v>
      </c>
      <c r="C35" s="88">
        <v>42.218886752000003</v>
      </c>
      <c r="D35" s="9" t="str">
        <f>IF($B35="N/A","N/A",IF(C35&gt;70,"No",IF(C35&lt;40,"No","Yes")))</f>
        <v>Yes</v>
      </c>
      <c r="E35" s="8">
        <v>41.700318717999998</v>
      </c>
      <c r="F35" s="9" t="str">
        <f>IF($B35="N/A","N/A",IF(E35&gt;70,"No",IF(E35&lt;40,"No","Yes")))</f>
        <v>Yes</v>
      </c>
      <c r="G35" s="8">
        <v>41.534451060999999</v>
      </c>
      <c r="H35" s="9" t="str">
        <f>IF($B35="N/A","N/A",IF(G35&gt;70,"No",IF(G35&lt;40,"No","Yes")))</f>
        <v>Yes</v>
      </c>
      <c r="I35" s="10">
        <v>-1.23</v>
      </c>
      <c r="J35" s="10">
        <v>-0.39800000000000002</v>
      </c>
      <c r="K35" s="9" t="str">
        <f t="shared" si="6"/>
        <v>Yes</v>
      </c>
    </row>
    <row r="36" spans="1:11" x14ac:dyDescent="0.2">
      <c r="A36" s="89" t="s">
        <v>850</v>
      </c>
      <c r="B36" s="35" t="s">
        <v>270</v>
      </c>
      <c r="C36" s="88">
        <v>50.539862499000002</v>
      </c>
      <c r="D36" s="9" t="str">
        <f>IF($B36="N/A","N/A",IF(C36&gt;55,"No",IF(C36&lt;20,"No","Yes")))</f>
        <v>Yes</v>
      </c>
      <c r="E36" s="8">
        <v>50.959723922000002</v>
      </c>
      <c r="F36" s="9" t="str">
        <f>IF($B36="N/A","N/A",IF(E36&gt;55,"No",IF(E36&lt;20,"No","Yes")))</f>
        <v>Yes</v>
      </c>
      <c r="G36" s="8">
        <v>51.276334116999998</v>
      </c>
      <c r="H36" s="9" t="str">
        <f>IF($B36="N/A","N/A",IF(G36&gt;55,"No",IF(G36&lt;20,"No","Yes")))</f>
        <v>Yes</v>
      </c>
      <c r="I36" s="10">
        <v>0.83079999999999998</v>
      </c>
      <c r="J36" s="10">
        <v>0.62129999999999996</v>
      </c>
      <c r="K36" s="9" t="str">
        <f t="shared" si="6"/>
        <v>Yes</v>
      </c>
    </row>
    <row r="37" spans="1:11" x14ac:dyDescent="0.2">
      <c r="A37" s="89" t="s">
        <v>163</v>
      </c>
      <c r="B37" s="35" t="s">
        <v>246</v>
      </c>
      <c r="C37" s="88">
        <v>60.128414567</v>
      </c>
      <c r="D37" s="9" t="str">
        <f>IF($B37="N/A","N/A",IF(C37&gt;95,"Yes","No"))</f>
        <v>No</v>
      </c>
      <c r="E37" s="8">
        <v>92.842773733000001</v>
      </c>
      <c r="F37" s="9" t="str">
        <f>IF($B37="N/A","N/A",IF(E37&gt;95,"Yes","No"))</f>
        <v>No</v>
      </c>
      <c r="G37" s="8">
        <v>92.483655916000004</v>
      </c>
      <c r="H37" s="9" t="str">
        <f>IF($B37="N/A","N/A",IF(G37&gt;95,"Yes","No"))</f>
        <v>No</v>
      </c>
      <c r="I37" s="10">
        <v>54.41</v>
      </c>
      <c r="J37" s="10">
        <v>-0.38700000000000001</v>
      </c>
      <c r="K37" s="9" t="str">
        <f t="shared" si="6"/>
        <v>Yes</v>
      </c>
    </row>
    <row r="38" spans="1:11" x14ac:dyDescent="0.2">
      <c r="A38" s="89" t="s">
        <v>41</v>
      </c>
      <c r="B38" s="35" t="s">
        <v>213</v>
      </c>
      <c r="C38" s="88">
        <v>0.39700363039999997</v>
      </c>
      <c r="D38" s="9" t="str">
        <f t="shared" ref="D38:D47" si="7">IF($B38="N/A","N/A",IF(C38&gt;15,"No",IF(C38&lt;-15,"No","Yes")))</f>
        <v>N/A</v>
      </c>
      <c r="E38" s="8">
        <v>0.94494455519999998</v>
      </c>
      <c r="F38" s="9" t="str">
        <f>IF($B38="N/A","N/A",IF(E38&gt;15,"No",IF(E38&lt;-15,"No","Yes")))</f>
        <v>N/A</v>
      </c>
      <c r="G38" s="8">
        <v>8.7250517999999999E-2</v>
      </c>
      <c r="H38" s="9" t="str">
        <f>IF($B38="N/A","N/A",IF(G38&gt;15,"No",IF(G38&lt;-15,"No","Yes")))</f>
        <v>N/A</v>
      </c>
      <c r="I38" s="10">
        <v>138</v>
      </c>
      <c r="J38" s="10">
        <v>-90.8</v>
      </c>
      <c r="K38" s="9" t="str">
        <f t="shared" si="6"/>
        <v>No</v>
      </c>
    </row>
    <row r="39" spans="1:11" x14ac:dyDescent="0.2">
      <c r="A39" s="89" t="s">
        <v>42</v>
      </c>
      <c r="B39" s="35" t="s">
        <v>213</v>
      </c>
      <c r="C39" s="88">
        <v>100</v>
      </c>
      <c r="D39" s="9" t="str">
        <f t="shared" si="7"/>
        <v>N/A</v>
      </c>
      <c r="E39" s="8">
        <v>100</v>
      </c>
      <c r="F39" s="9" t="str">
        <f>IF($B39="N/A","N/A",IF(E39&gt;15,"No",IF(E39&lt;-15,"No","Yes")))</f>
        <v>N/A</v>
      </c>
      <c r="G39" s="8" t="s">
        <v>1746</v>
      </c>
      <c r="H39" s="9" t="str">
        <f>IF($B39="N/A","N/A",IF(G39&gt;15,"No",IF(G39&lt;-15,"No","Yes")))</f>
        <v>N/A</v>
      </c>
      <c r="I39" s="10">
        <v>0</v>
      </c>
      <c r="J39" s="10" t="s">
        <v>1746</v>
      </c>
      <c r="K39" s="9" t="str">
        <f t="shared" si="6"/>
        <v>N/A</v>
      </c>
    </row>
    <row r="40" spans="1:11" x14ac:dyDescent="0.2">
      <c r="A40" s="89" t="s">
        <v>43</v>
      </c>
      <c r="B40" s="35" t="s">
        <v>223</v>
      </c>
      <c r="C40" s="88">
        <v>66.959325621000005</v>
      </c>
      <c r="D40" s="9" t="str">
        <f>IF($B40="N/A","N/A",IF(C40&gt;100,"No",IF(C40&lt;98,"No","Yes")))</f>
        <v>No</v>
      </c>
      <c r="E40" s="8">
        <v>98.729601340000002</v>
      </c>
      <c r="F40" s="9" t="str">
        <f>IF($B40="N/A","N/A",IF(E40&gt;100,"No",IF(E40&lt;98,"No","Yes")))</f>
        <v>Yes</v>
      </c>
      <c r="G40" s="8">
        <v>98.242257096000003</v>
      </c>
      <c r="H40" s="9" t="str">
        <f>IF($B40="N/A","N/A",IF(G40&gt;100,"No",IF(G40&lt;98,"No","Yes")))</f>
        <v>Yes</v>
      </c>
      <c r="I40" s="10">
        <v>47.45</v>
      </c>
      <c r="J40" s="10">
        <v>-0.49399999999999999</v>
      </c>
      <c r="K40" s="9" t="str">
        <f t="shared" si="6"/>
        <v>Yes</v>
      </c>
    </row>
    <row r="41" spans="1:11" x14ac:dyDescent="0.2">
      <c r="A41" s="89" t="s">
        <v>44</v>
      </c>
      <c r="B41" s="35" t="s">
        <v>213</v>
      </c>
      <c r="C41" s="88">
        <v>79.310135934000002</v>
      </c>
      <c r="D41" s="9" t="str">
        <f t="shared" si="7"/>
        <v>N/A</v>
      </c>
      <c r="E41" s="8">
        <v>79.392663524</v>
      </c>
      <c r="F41" s="9" t="str">
        <f t="shared" ref="F41:F47" si="8">IF($B41="N/A","N/A",IF(E41&gt;15,"No",IF(E41&lt;-15,"No","Yes")))</f>
        <v>N/A</v>
      </c>
      <c r="G41" s="8">
        <v>79.902718140999994</v>
      </c>
      <c r="H41" s="9" t="str">
        <f t="shared" ref="H41:H47" si="9">IF($B41="N/A","N/A",IF(G41&gt;15,"No",IF(G41&lt;-15,"No","Yes")))</f>
        <v>N/A</v>
      </c>
      <c r="I41" s="10">
        <v>0.1041</v>
      </c>
      <c r="J41" s="10">
        <v>0.64239999999999997</v>
      </c>
      <c r="K41" s="9" t="str">
        <f t="shared" si="6"/>
        <v>Yes</v>
      </c>
    </row>
    <row r="42" spans="1:11" x14ac:dyDescent="0.2">
      <c r="A42" s="89" t="s">
        <v>45</v>
      </c>
      <c r="B42" s="35" t="s">
        <v>213</v>
      </c>
      <c r="C42" s="88">
        <v>20.689864065999998</v>
      </c>
      <c r="D42" s="9" t="str">
        <f t="shared" si="7"/>
        <v>N/A</v>
      </c>
      <c r="E42" s="8">
        <v>20.607336476</v>
      </c>
      <c r="F42" s="9" t="str">
        <f t="shared" si="8"/>
        <v>N/A</v>
      </c>
      <c r="G42" s="8">
        <v>20.097281858999999</v>
      </c>
      <c r="H42" s="9" t="str">
        <f t="shared" si="9"/>
        <v>N/A</v>
      </c>
      <c r="I42" s="10">
        <v>-0.39900000000000002</v>
      </c>
      <c r="J42" s="10">
        <v>-2.48</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1746</v>
      </c>
      <c r="J43" s="10" t="s">
        <v>1746</v>
      </c>
      <c r="K43" s="9" t="str">
        <f t="shared" si="6"/>
        <v>N/A</v>
      </c>
    </row>
    <row r="44" spans="1:11" x14ac:dyDescent="0.2">
      <c r="A44" s="89" t="s">
        <v>910</v>
      </c>
      <c r="B44" s="35" t="s">
        <v>213</v>
      </c>
      <c r="C44" s="88">
        <v>89.567631758000005</v>
      </c>
      <c r="D44" s="9" t="str">
        <f t="shared" si="7"/>
        <v>N/A</v>
      </c>
      <c r="E44" s="8">
        <v>86.422401649999998</v>
      </c>
      <c r="F44" s="9" t="str">
        <f t="shared" si="8"/>
        <v>N/A</v>
      </c>
      <c r="G44" s="8">
        <v>86.800030753000001</v>
      </c>
      <c r="H44" s="9" t="str">
        <f t="shared" si="9"/>
        <v>N/A</v>
      </c>
      <c r="I44" s="10">
        <v>-3.51</v>
      </c>
      <c r="J44" s="10">
        <v>0.437</v>
      </c>
      <c r="K44" s="9" t="str">
        <f>IF(J44="Div by 0", "N/A", IF(J44="N/A","N/A", IF(J44&gt;30, "No", IF(J44&lt;-30, "No", "Yes"))))</f>
        <v>Yes</v>
      </c>
    </row>
    <row r="45" spans="1:11" x14ac:dyDescent="0.2">
      <c r="A45" s="89" t="s">
        <v>911</v>
      </c>
      <c r="B45" s="35" t="s">
        <v>213</v>
      </c>
      <c r="C45" s="88">
        <v>10.21470519</v>
      </c>
      <c r="D45" s="9" t="str">
        <f t="shared" si="7"/>
        <v>N/A</v>
      </c>
      <c r="E45" s="8">
        <v>13.225837561000001</v>
      </c>
      <c r="F45" s="9" t="str">
        <f t="shared" si="8"/>
        <v>N/A</v>
      </c>
      <c r="G45" s="8">
        <v>12.881820608</v>
      </c>
      <c r="H45" s="9" t="str">
        <f t="shared" si="9"/>
        <v>N/A</v>
      </c>
      <c r="I45" s="10">
        <v>29.48</v>
      </c>
      <c r="J45" s="10">
        <v>-2.6</v>
      </c>
      <c r="K45" s="9" t="str">
        <f>IF(J45="Div by 0", "N/A", IF(J45="N/A","N/A", IF(J45&gt;30, "No", IF(J45&lt;-30, "No", "Yes"))))</f>
        <v>Yes</v>
      </c>
    </row>
    <row r="46" spans="1:11" x14ac:dyDescent="0.2">
      <c r="A46" s="89" t="s">
        <v>934</v>
      </c>
      <c r="B46" s="35" t="s">
        <v>213</v>
      </c>
      <c r="C46" s="88">
        <v>3.9910327000000001E-3</v>
      </c>
      <c r="D46" s="9" t="str">
        <f t="shared" si="7"/>
        <v>N/A</v>
      </c>
      <c r="E46" s="8">
        <v>6.7857870000000002E-4</v>
      </c>
      <c r="F46" s="9" t="str">
        <f t="shared" si="8"/>
        <v>N/A</v>
      </c>
      <c r="G46" s="8">
        <v>5.1688406000000003E-3</v>
      </c>
      <c r="H46" s="9" t="str">
        <f t="shared" si="9"/>
        <v>N/A</v>
      </c>
      <c r="I46" s="10">
        <v>-83</v>
      </c>
      <c r="J46" s="10">
        <v>661.7</v>
      </c>
      <c r="K46" s="9" t="str">
        <f>IF(J46="Div by 0", "N/A", IF(J46="N/A","N/A", IF(J46&gt;30, "No", IF(J46&lt;-30, "No", "Yes"))))</f>
        <v>No</v>
      </c>
    </row>
    <row r="47" spans="1:11" x14ac:dyDescent="0.2">
      <c r="A47" s="89" t="s">
        <v>922</v>
      </c>
      <c r="B47" s="35" t="s">
        <v>213</v>
      </c>
      <c r="C47" s="88">
        <v>0.2176630514</v>
      </c>
      <c r="D47" s="9" t="str">
        <f t="shared" si="7"/>
        <v>N/A</v>
      </c>
      <c r="E47" s="8">
        <v>0.35176078830000002</v>
      </c>
      <c r="F47" s="9" t="str">
        <f t="shared" si="8"/>
        <v>N/A</v>
      </c>
      <c r="G47" s="8">
        <v>0.31814863929999998</v>
      </c>
      <c r="H47" s="9" t="str">
        <f t="shared" si="9"/>
        <v>N/A</v>
      </c>
      <c r="I47" s="10">
        <v>61.61</v>
      </c>
      <c r="J47" s="10">
        <v>-9.56</v>
      </c>
      <c r="K47" s="9" t="str">
        <f>IF(J47="Div by 0", "N/A", IF(J47="N/A","N/A", IF(J47&gt;30, "No", IF(J47&lt;-30, "No", "Yes"))))</f>
        <v>Yes</v>
      </c>
    </row>
    <row r="48" spans="1:11" ht="12" customHeight="1" x14ac:dyDescent="0.2">
      <c r="A48" s="158" t="s">
        <v>1633</v>
      </c>
      <c r="B48" s="159"/>
      <c r="C48" s="159"/>
      <c r="D48" s="159"/>
      <c r="E48" s="159"/>
      <c r="F48" s="159"/>
      <c r="G48" s="159"/>
      <c r="H48" s="159"/>
      <c r="I48" s="159"/>
      <c r="J48" s="159"/>
      <c r="K48" s="160"/>
    </row>
    <row r="49" spans="1:11" x14ac:dyDescent="0.2">
      <c r="A49" s="151" t="s">
        <v>1631</v>
      </c>
      <c r="B49" s="152"/>
      <c r="C49" s="152"/>
      <c r="D49" s="152"/>
      <c r="E49" s="152"/>
      <c r="F49" s="152"/>
      <c r="G49" s="152"/>
      <c r="H49" s="152"/>
      <c r="I49" s="152"/>
      <c r="J49" s="152"/>
      <c r="K49" s="153"/>
    </row>
    <row r="50" spans="1:11" x14ac:dyDescent="0.2">
      <c r="A50" s="154" t="s">
        <v>1732</v>
      </c>
      <c r="B50" s="154"/>
      <c r="C50" s="154"/>
      <c r="D50" s="154"/>
      <c r="E50" s="154"/>
      <c r="F50" s="154"/>
      <c r="G50" s="154"/>
      <c r="H50" s="154"/>
      <c r="I50" s="154"/>
      <c r="J50" s="154"/>
      <c r="K50" s="155"/>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x14ac:dyDescent="0.2">
      <c r="A2" s="148" t="s">
        <v>1586</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5" t="s">
        <v>213</v>
      </c>
      <c r="C6" s="87">
        <v>34365995</v>
      </c>
      <c r="D6" s="9" t="str">
        <f t="shared" ref="D6:D15" si="0">IF($B6="N/A","N/A",IF(C6&lt;0,"No","Yes"))</f>
        <v>N/A</v>
      </c>
      <c r="E6" s="87">
        <v>53542713</v>
      </c>
      <c r="F6" s="9" t="str">
        <f t="shared" ref="F6:F15" si="1">IF($B6="N/A","N/A",IF(E6&lt;0,"No","Yes"))</f>
        <v>N/A</v>
      </c>
      <c r="G6" s="87">
        <v>54506634</v>
      </c>
      <c r="H6" s="9" t="str">
        <f t="shared" ref="H6:H15" si="2">IF($B6="N/A","N/A",IF(G6&lt;0,"No","Yes"))</f>
        <v>N/A</v>
      </c>
      <c r="I6" s="10">
        <v>55.8</v>
      </c>
      <c r="J6" s="10">
        <v>1.8</v>
      </c>
      <c r="K6" s="9" t="str">
        <f t="shared" ref="K6:K15" si="3">IF(J6="Div by 0", "N/A", IF(J6="N/A","N/A", IF(J6&gt;30, "No", IF(J6&lt;-30, "No", "Yes"))))</f>
        <v>Yes</v>
      </c>
    </row>
    <row r="7" spans="1:11" x14ac:dyDescent="0.2">
      <c r="A7" s="86" t="s">
        <v>443</v>
      </c>
      <c r="B7" s="5" t="s">
        <v>213</v>
      </c>
      <c r="C7" s="88">
        <v>1.0935955732</v>
      </c>
      <c r="D7" s="9" t="str">
        <f t="shared" si="0"/>
        <v>N/A</v>
      </c>
      <c r="E7" s="88">
        <v>1.0468968952</v>
      </c>
      <c r="F7" s="9" t="str">
        <f t="shared" si="1"/>
        <v>N/A</v>
      </c>
      <c r="G7" s="88">
        <v>1.0837414763</v>
      </c>
      <c r="H7" s="9" t="str">
        <f t="shared" si="2"/>
        <v>N/A</v>
      </c>
      <c r="I7" s="10">
        <v>-4.2699999999999996</v>
      </c>
      <c r="J7" s="10">
        <v>3.5190000000000001</v>
      </c>
      <c r="K7" s="9" t="str">
        <f t="shared" si="3"/>
        <v>Yes</v>
      </c>
    </row>
    <row r="8" spans="1:11" x14ac:dyDescent="0.2">
      <c r="A8" s="86" t="s">
        <v>444</v>
      </c>
      <c r="B8" s="5" t="s">
        <v>213</v>
      </c>
      <c r="C8" s="88">
        <v>21.658569757999999</v>
      </c>
      <c r="D8" s="9" t="str">
        <f t="shared" si="0"/>
        <v>N/A</v>
      </c>
      <c r="E8" s="88">
        <v>19.586297391999999</v>
      </c>
      <c r="F8" s="9" t="str">
        <f t="shared" si="1"/>
        <v>N/A</v>
      </c>
      <c r="G8" s="88">
        <v>21.00387817</v>
      </c>
      <c r="H8" s="9" t="str">
        <f t="shared" si="2"/>
        <v>N/A</v>
      </c>
      <c r="I8" s="10">
        <v>-9.57</v>
      </c>
      <c r="J8" s="10">
        <v>7.2380000000000004</v>
      </c>
      <c r="K8" s="9" t="str">
        <f t="shared" si="3"/>
        <v>Yes</v>
      </c>
    </row>
    <row r="9" spans="1:11" x14ac:dyDescent="0.2">
      <c r="A9" s="86" t="s">
        <v>445</v>
      </c>
      <c r="B9" s="5" t="s">
        <v>213</v>
      </c>
      <c r="C9" s="88">
        <v>40.275062601999998</v>
      </c>
      <c r="D9" s="9" t="str">
        <f t="shared" si="0"/>
        <v>N/A</v>
      </c>
      <c r="E9" s="88">
        <v>40.463650020999999</v>
      </c>
      <c r="F9" s="9" t="str">
        <f t="shared" si="1"/>
        <v>N/A</v>
      </c>
      <c r="G9" s="88">
        <v>39.029251008000003</v>
      </c>
      <c r="H9" s="9" t="str">
        <f t="shared" si="2"/>
        <v>N/A</v>
      </c>
      <c r="I9" s="10">
        <v>0.46820000000000001</v>
      </c>
      <c r="J9" s="10">
        <v>-3.54</v>
      </c>
      <c r="K9" s="9" t="str">
        <f t="shared" si="3"/>
        <v>Yes</v>
      </c>
    </row>
    <row r="10" spans="1:11" x14ac:dyDescent="0.2">
      <c r="A10" s="86" t="s">
        <v>446</v>
      </c>
      <c r="B10" s="5" t="s">
        <v>213</v>
      </c>
      <c r="C10" s="88">
        <v>36.655478766000002</v>
      </c>
      <c r="D10" s="9" t="str">
        <f t="shared" si="0"/>
        <v>N/A</v>
      </c>
      <c r="E10" s="88">
        <v>38.852556835999998</v>
      </c>
      <c r="F10" s="9" t="str">
        <f t="shared" si="1"/>
        <v>N/A</v>
      </c>
      <c r="G10" s="88">
        <v>38.804458187999998</v>
      </c>
      <c r="H10" s="9" t="str">
        <f t="shared" si="2"/>
        <v>N/A</v>
      </c>
      <c r="I10" s="10">
        <v>5.9939999999999998</v>
      </c>
      <c r="J10" s="10">
        <v>-0.124</v>
      </c>
      <c r="K10" s="9" t="str">
        <f t="shared" si="3"/>
        <v>Yes</v>
      </c>
    </row>
    <row r="11" spans="1:11" x14ac:dyDescent="0.2">
      <c r="A11" s="86" t="s">
        <v>1628</v>
      </c>
      <c r="B11" s="5" t="s">
        <v>213</v>
      </c>
      <c r="C11" s="88">
        <v>0</v>
      </c>
      <c r="D11" s="9" t="str">
        <f t="shared" si="0"/>
        <v>N/A</v>
      </c>
      <c r="E11" s="88">
        <v>0</v>
      </c>
      <c r="F11" s="9" t="str">
        <f t="shared" si="1"/>
        <v>N/A</v>
      </c>
      <c r="G11" s="88">
        <v>0</v>
      </c>
      <c r="H11" s="9" t="str">
        <f t="shared" si="2"/>
        <v>N/A</v>
      </c>
      <c r="I11" s="10" t="s">
        <v>1746</v>
      </c>
      <c r="J11" s="10" t="s">
        <v>1746</v>
      </c>
      <c r="K11" s="9" t="str">
        <f t="shared" si="3"/>
        <v>N/A</v>
      </c>
    </row>
    <row r="12" spans="1:11" x14ac:dyDescent="0.2">
      <c r="A12" s="86" t="s">
        <v>16</v>
      </c>
      <c r="B12" s="5" t="s">
        <v>213</v>
      </c>
      <c r="C12" s="88">
        <v>8.69813314E-2</v>
      </c>
      <c r="D12" s="9" t="str">
        <f t="shared" si="0"/>
        <v>N/A</v>
      </c>
      <c r="E12" s="88">
        <v>0.1090904751</v>
      </c>
      <c r="F12" s="9" t="str">
        <f t="shared" si="1"/>
        <v>N/A</v>
      </c>
      <c r="G12" s="88">
        <v>8.1179109299999996E-2</v>
      </c>
      <c r="H12" s="9" t="str">
        <f t="shared" si="2"/>
        <v>N/A</v>
      </c>
      <c r="I12" s="10">
        <v>25.42</v>
      </c>
      <c r="J12" s="10">
        <v>-25.6</v>
      </c>
      <c r="K12" s="9" t="str">
        <f t="shared" si="3"/>
        <v>Yes</v>
      </c>
    </row>
    <row r="13" spans="1:11" x14ac:dyDescent="0.2">
      <c r="A13" s="86" t="s">
        <v>36</v>
      </c>
      <c r="B13" s="5" t="s">
        <v>213</v>
      </c>
      <c r="C13" s="88">
        <v>1.5505078000000001E-3</v>
      </c>
      <c r="D13" s="9" t="str">
        <f t="shared" si="0"/>
        <v>N/A</v>
      </c>
      <c r="E13" s="88">
        <v>1.918771E-4</v>
      </c>
      <c r="F13" s="9" t="str">
        <f t="shared" si="1"/>
        <v>N/A</v>
      </c>
      <c r="G13" s="88">
        <v>5.64888E-5</v>
      </c>
      <c r="H13" s="9" t="str">
        <f t="shared" si="2"/>
        <v>N/A</v>
      </c>
      <c r="I13" s="10">
        <v>-87.6</v>
      </c>
      <c r="J13" s="10">
        <v>-70.599999999999994</v>
      </c>
      <c r="K13" s="9" t="str">
        <f t="shared" si="3"/>
        <v>No</v>
      </c>
    </row>
    <row r="14" spans="1:11" x14ac:dyDescent="0.2">
      <c r="A14" s="86" t="s">
        <v>37</v>
      </c>
      <c r="B14" s="5" t="s">
        <v>213</v>
      </c>
      <c r="C14" s="88">
        <v>9.8598345700000006E-2</v>
      </c>
      <c r="D14" s="9" t="str">
        <f t="shared" si="0"/>
        <v>N/A</v>
      </c>
      <c r="E14" s="88">
        <v>3.0831363099999998E-2</v>
      </c>
      <c r="F14" s="9" t="str">
        <f t="shared" si="1"/>
        <v>N/A</v>
      </c>
      <c r="G14" s="88">
        <v>2.3456313900000001E-2</v>
      </c>
      <c r="H14" s="9" t="str">
        <f t="shared" si="2"/>
        <v>N/A</v>
      </c>
      <c r="I14" s="10">
        <v>-68.7</v>
      </c>
      <c r="J14" s="10">
        <v>-23.9</v>
      </c>
      <c r="K14" s="9" t="str">
        <f t="shared" si="3"/>
        <v>Yes</v>
      </c>
    </row>
    <row r="15" spans="1:11" x14ac:dyDescent="0.2">
      <c r="A15" s="86" t="s">
        <v>38</v>
      </c>
      <c r="B15" s="5" t="s">
        <v>213</v>
      </c>
      <c r="C15" s="88">
        <v>0.1051664377</v>
      </c>
      <c r="D15" s="9" t="str">
        <f t="shared" si="0"/>
        <v>N/A</v>
      </c>
      <c r="E15" s="88">
        <v>0.1337500278</v>
      </c>
      <c r="F15" s="9" t="str">
        <f t="shared" si="1"/>
        <v>N/A</v>
      </c>
      <c r="G15" s="88">
        <v>0.1021900993</v>
      </c>
      <c r="H15" s="9" t="str">
        <f t="shared" si="2"/>
        <v>N/A</v>
      </c>
      <c r="I15" s="10">
        <v>27.18</v>
      </c>
      <c r="J15" s="10">
        <v>-23.6</v>
      </c>
      <c r="K15" s="9" t="str">
        <f t="shared" si="3"/>
        <v>Yes</v>
      </c>
    </row>
    <row r="16" spans="1:11" x14ac:dyDescent="0.2">
      <c r="A16" s="86" t="s">
        <v>376</v>
      </c>
      <c r="B16" s="5" t="s">
        <v>213</v>
      </c>
      <c r="C16" s="8">
        <v>28.799078769000001</v>
      </c>
      <c r="D16" s="9" t="str">
        <f t="shared" ref="D16:D41" si="4">IF($B16="N/A","N/A",IF(C16&lt;0,"No","Yes"))</f>
        <v>N/A</v>
      </c>
      <c r="E16" s="8">
        <v>28.600236981999998</v>
      </c>
      <c r="F16" s="9" t="str">
        <f t="shared" ref="F16:F41" si="5">IF($B16="N/A","N/A",IF(E16&lt;0,"No","Yes"))</f>
        <v>N/A</v>
      </c>
      <c r="G16" s="8">
        <v>26.92834122</v>
      </c>
      <c r="H16" s="9" t="str">
        <f t="shared" ref="H16:H41" si="6">IF($B16="N/A","N/A",IF(G16&lt;0,"No","Yes"))</f>
        <v>N/A</v>
      </c>
      <c r="I16" s="10">
        <v>-0.69</v>
      </c>
      <c r="J16" s="10">
        <v>-5.85</v>
      </c>
      <c r="K16" s="9" t="str">
        <f t="shared" ref="K16:K41" si="7">IF(J16="Div by 0", "N/A", IF(J16="N/A","N/A", IF(J16&gt;30, "No", IF(J16&lt;-30, "No", "Yes"))))</f>
        <v>Yes</v>
      </c>
    </row>
    <row r="17" spans="1:11" x14ac:dyDescent="0.2">
      <c r="A17" s="86" t="s">
        <v>377</v>
      </c>
      <c r="B17" s="5" t="s">
        <v>213</v>
      </c>
      <c r="C17" s="8">
        <v>9.0647146056000008</v>
      </c>
      <c r="D17" s="9" t="str">
        <f t="shared" si="4"/>
        <v>N/A</v>
      </c>
      <c r="E17" s="8">
        <v>9.2488291381999996</v>
      </c>
      <c r="F17" s="9" t="str">
        <f t="shared" si="5"/>
        <v>N/A</v>
      </c>
      <c r="G17" s="8">
        <v>9.6893985690999997</v>
      </c>
      <c r="H17" s="9" t="str">
        <f t="shared" si="6"/>
        <v>N/A</v>
      </c>
      <c r="I17" s="10">
        <v>2.0310000000000001</v>
      </c>
      <c r="J17" s="10">
        <v>4.7640000000000002</v>
      </c>
      <c r="K17" s="9" t="str">
        <f t="shared" si="7"/>
        <v>Yes</v>
      </c>
    </row>
    <row r="18" spans="1:11" x14ac:dyDescent="0.2">
      <c r="A18" s="86" t="s">
        <v>378</v>
      </c>
      <c r="B18" s="5" t="s">
        <v>213</v>
      </c>
      <c r="C18" s="8">
        <v>1.9574706102999999</v>
      </c>
      <c r="D18" s="9" t="str">
        <f t="shared" si="4"/>
        <v>N/A</v>
      </c>
      <c r="E18" s="8">
        <v>2.0418042905</v>
      </c>
      <c r="F18" s="9" t="str">
        <f t="shared" si="5"/>
        <v>N/A</v>
      </c>
      <c r="G18" s="8">
        <v>2.1156702199000001</v>
      </c>
      <c r="H18" s="9" t="str">
        <f t="shared" si="6"/>
        <v>N/A</v>
      </c>
      <c r="I18" s="10">
        <v>4.3079999999999998</v>
      </c>
      <c r="J18" s="10">
        <v>3.6179999999999999</v>
      </c>
      <c r="K18" s="9" t="str">
        <f t="shared" si="7"/>
        <v>Yes</v>
      </c>
    </row>
    <row r="19" spans="1:11" x14ac:dyDescent="0.2">
      <c r="A19" s="86" t="s">
        <v>379</v>
      </c>
      <c r="B19" s="5" t="s">
        <v>213</v>
      </c>
      <c r="C19" s="8">
        <v>17.453745081000001</v>
      </c>
      <c r="D19" s="9" t="str">
        <f t="shared" si="4"/>
        <v>N/A</v>
      </c>
      <c r="E19" s="8">
        <v>17.52069981</v>
      </c>
      <c r="F19" s="9" t="str">
        <f t="shared" si="5"/>
        <v>N/A</v>
      </c>
      <c r="G19" s="8">
        <v>19.486791577999998</v>
      </c>
      <c r="H19" s="9" t="str">
        <f t="shared" si="6"/>
        <v>N/A</v>
      </c>
      <c r="I19" s="10">
        <v>0.3836</v>
      </c>
      <c r="J19" s="10">
        <v>11.22</v>
      </c>
      <c r="K19" s="9" t="str">
        <f t="shared" si="7"/>
        <v>Yes</v>
      </c>
    </row>
    <row r="20" spans="1:11" x14ac:dyDescent="0.2">
      <c r="A20" s="86" t="s">
        <v>380</v>
      </c>
      <c r="B20" s="5" t="s">
        <v>213</v>
      </c>
      <c r="C20" s="8">
        <v>1.6440586988999999</v>
      </c>
      <c r="D20" s="9" t="str">
        <f t="shared" si="4"/>
        <v>N/A</v>
      </c>
      <c r="E20" s="8">
        <v>1.5165700737000001</v>
      </c>
      <c r="F20" s="9" t="str">
        <f t="shared" si="5"/>
        <v>N/A</v>
      </c>
      <c r="G20" s="8">
        <v>0.90676875109999999</v>
      </c>
      <c r="H20" s="9" t="str">
        <f t="shared" si="6"/>
        <v>N/A</v>
      </c>
      <c r="I20" s="10">
        <v>-7.75</v>
      </c>
      <c r="J20" s="10">
        <v>-40.200000000000003</v>
      </c>
      <c r="K20" s="9" t="str">
        <f t="shared" si="7"/>
        <v>No</v>
      </c>
    </row>
    <row r="21" spans="1:11" x14ac:dyDescent="0.2">
      <c r="A21" s="86" t="s">
        <v>381</v>
      </c>
      <c r="B21" s="5" t="s">
        <v>213</v>
      </c>
      <c r="C21" s="8">
        <v>1.5317128739999999</v>
      </c>
      <c r="D21" s="9" t="str">
        <f t="shared" si="4"/>
        <v>N/A</v>
      </c>
      <c r="E21" s="8">
        <v>1.2236601502</v>
      </c>
      <c r="F21" s="9" t="str">
        <f t="shared" si="5"/>
        <v>N/A</v>
      </c>
      <c r="G21" s="8">
        <v>1.4078758666</v>
      </c>
      <c r="H21" s="9" t="str">
        <f t="shared" si="6"/>
        <v>N/A</v>
      </c>
      <c r="I21" s="10">
        <v>-20.100000000000001</v>
      </c>
      <c r="J21" s="10">
        <v>15.05</v>
      </c>
      <c r="K21" s="9" t="str">
        <f t="shared" si="7"/>
        <v>Yes</v>
      </c>
    </row>
    <row r="22" spans="1:11" x14ac:dyDescent="0.2">
      <c r="A22" s="86" t="s">
        <v>382</v>
      </c>
      <c r="B22" s="5" t="s">
        <v>213</v>
      </c>
      <c r="C22" s="8">
        <v>31.671247738999998</v>
      </c>
      <c r="D22" s="9" t="str">
        <f t="shared" si="4"/>
        <v>N/A</v>
      </c>
      <c r="E22" s="8">
        <v>31.579858796</v>
      </c>
      <c r="F22" s="9" t="str">
        <f t="shared" si="5"/>
        <v>N/A</v>
      </c>
      <c r="G22" s="8">
        <v>30.685710752999999</v>
      </c>
      <c r="H22" s="9" t="str">
        <f t="shared" si="6"/>
        <v>N/A</v>
      </c>
      <c r="I22" s="10">
        <v>-0.28899999999999998</v>
      </c>
      <c r="J22" s="10">
        <v>-2.83</v>
      </c>
      <c r="K22" s="9" t="str">
        <f t="shared" si="7"/>
        <v>Yes</v>
      </c>
    </row>
    <row r="23" spans="1:11" x14ac:dyDescent="0.2">
      <c r="A23" s="86" t="s">
        <v>383</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
      <c r="A24" s="86" t="s">
        <v>384</v>
      </c>
      <c r="B24" s="5" t="s">
        <v>213</v>
      </c>
      <c r="C24" s="8">
        <v>0.1074542654</v>
      </c>
      <c r="D24" s="9" t="str">
        <f t="shared" si="4"/>
        <v>N/A</v>
      </c>
      <c r="E24" s="8">
        <v>0.1044331241</v>
      </c>
      <c r="F24" s="9" t="str">
        <f t="shared" si="5"/>
        <v>N/A</v>
      </c>
      <c r="G24" s="8">
        <v>0.1047929871</v>
      </c>
      <c r="H24" s="9" t="str">
        <f t="shared" si="6"/>
        <v>N/A</v>
      </c>
      <c r="I24" s="10">
        <v>-2.81</v>
      </c>
      <c r="J24" s="10">
        <v>0.34460000000000002</v>
      </c>
      <c r="K24" s="9" t="str">
        <f t="shared" si="7"/>
        <v>Yes</v>
      </c>
    </row>
    <row r="25" spans="1:11" x14ac:dyDescent="0.2">
      <c r="A25" s="86" t="s">
        <v>385</v>
      </c>
      <c r="B25" s="5" t="s">
        <v>213</v>
      </c>
      <c r="C25" s="8">
        <v>4.8019314124000001</v>
      </c>
      <c r="D25" s="9" t="str">
        <f t="shared" si="4"/>
        <v>N/A</v>
      </c>
      <c r="E25" s="8">
        <v>4.8212931214000001</v>
      </c>
      <c r="F25" s="9" t="str">
        <f t="shared" si="5"/>
        <v>N/A</v>
      </c>
      <c r="G25" s="8">
        <v>5.2347178345999996</v>
      </c>
      <c r="H25" s="9" t="str">
        <f t="shared" si="6"/>
        <v>N/A</v>
      </c>
      <c r="I25" s="10">
        <v>0.4032</v>
      </c>
      <c r="J25" s="10">
        <v>8.5749999999999993</v>
      </c>
      <c r="K25" s="9" t="str">
        <f t="shared" si="7"/>
        <v>Yes</v>
      </c>
    </row>
    <row r="26" spans="1:11" x14ac:dyDescent="0.2">
      <c r="A26" s="86" t="s">
        <v>386</v>
      </c>
      <c r="B26" s="5" t="s">
        <v>213</v>
      </c>
      <c r="C26" s="8">
        <v>0.80026903869999999</v>
      </c>
      <c r="D26" s="9" t="str">
        <f t="shared" si="4"/>
        <v>N/A</v>
      </c>
      <c r="E26" s="8">
        <v>0.98223092320000005</v>
      </c>
      <c r="F26" s="9" t="str">
        <f t="shared" si="5"/>
        <v>N/A</v>
      </c>
      <c r="G26" s="8">
        <v>0.82813043799999997</v>
      </c>
      <c r="H26" s="9" t="str">
        <f t="shared" si="6"/>
        <v>N/A</v>
      </c>
      <c r="I26" s="10">
        <v>22.74</v>
      </c>
      <c r="J26" s="10">
        <v>-15.7</v>
      </c>
      <c r="K26" s="9" t="str">
        <f t="shared" si="7"/>
        <v>Yes</v>
      </c>
    </row>
    <row r="27" spans="1:11" x14ac:dyDescent="0.2">
      <c r="A27" s="86" t="s">
        <v>387</v>
      </c>
      <c r="B27" s="5" t="s">
        <v>213</v>
      </c>
      <c r="C27" s="8">
        <v>3.7307962600000001E-2</v>
      </c>
      <c r="D27" s="9" t="str">
        <f t="shared" si="4"/>
        <v>N/A</v>
      </c>
      <c r="E27" s="8">
        <v>3.2850601299999997E-2</v>
      </c>
      <c r="F27" s="9" t="str">
        <f t="shared" si="5"/>
        <v>N/A</v>
      </c>
      <c r="G27" s="8">
        <v>3.3265751199999999E-2</v>
      </c>
      <c r="H27" s="9" t="str">
        <f t="shared" si="6"/>
        <v>N/A</v>
      </c>
      <c r="I27" s="10">
        <v>-11.9</v>
      </c>
      <c r="J27" s="10">
        <v>1.264</v>
      </c>
      <c r="K27" s="9" t="str">
        <f t="shared" si="7"/>
        <v>Yes</v>
      </c>
    </row>
    <row r="28" spans="1:11" x14ac:dyDescent="0.2">
      <c r="A28" s="86" t="s">
        <v>388</v>
      </c>
      <c r="B28" s="5" t="s">
        <v>213</v>
      </c>
      <c r="C28" s="8">
        <v>5.9071182999999999E-3</v>
      </c>
      <c r="D28" s="9" t="str">
        <f t="shared" si="4"/>
        <v>N/A</v>
      </c>
      <c r="E28" s="8">
        <v>6.3743875000000002E-3</v>
      </c>
      <c r="F28" s="9" t="str">
        <f t="shared" si="5"/>
        <v>N/A</v>
      </c>
      <c r="G28" s="8">
        <v>6.1203697999999999E-3</v>
      </c>
      <c r="H28" s="9" t="str">
        <f t="shared" si="6"/>
        <v>N/A</v>
      </c>
      <c r="I28" s="10">
        <v>7.91</v>
      </c>
      <c r="J28" s="10">
        <v>-3.98</v>
      </c>
      <c r="K28" s="9" t="str">
        <f t="shared" si="7"/>
        <v>Yes</v>
      </c>
    </row>
    <row r="29" spans="1:11" x14ac:dyDescent="0.2">
      <c r="A29" s="86" t="s">
        <v>389</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
      <c r="A30" s="86" t="s">
        <v>390</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
      <c r="A31" s="86" t="s">
        <v>391</v>
      </c>
      <c r="B31" s="5" t="s">
        <v>213</v>
      </c>
      <c r="C31" s="8">
        <v>0</v>
      </c>
      <c r="D31" s="9" t="str">
        <f t="shared" si="4"/>
        <v>N/A</v>
      </c>
      <c r="E31" s="8">
        <v>0</v>
      </c>
      <c r="F31" s="9" t="str">
        <f t="shared" si="5"/>
        <v>N/A</v>
      </c>
      <c r="G31" s="8">
        <v>1.8346432E-6</v>
      </c>
      <c r="H31" s="9" t="str">
        <f t="shared" si="6"/>
        <v>N/A</v>
      </c>
      <c r="I31" s="10" t="s">
        <v>1746</v>
      </c>
      <c r="J31" s="10" t="s">
        <v>1746</v>
      </c>
      <c r="K31" s="9" t="str">
        <f t="shared" si="7"/>
        <v>N/A</v>
      </c>
    </row>
    <row r="32" spans="1:11" x14ac:dyDescent="0.2">
      <c r="A32" s="86" t="s">
        <v>392</v>
      </c>
      <c r="B32" s="5" t="s">
        <v>213</v>
      </c>
      <c r="C32" s="8">
        <v>0.24985655600000001</v>
      </c>
      <c r="D32" s="9" t="str">
        <f t="shared" si="4"/>
        <v>N/A</v>
      </c>
      <c r="E32" s="8">
        <v>0.24291963459999999</v>
      </c>
      <c r="F32" s="9" t="str">
        <f t="shared" si="5"/>
        <v>N/A</v>
      </c>
      <c r="G32" s="8">
        <v>0.40840809659999999</v>
      </c>
      <c r="H32" s="9" t="str">
        <f t="shared" si="6"/>
        <v>N/A</v>
      </c>
      <c r="I32" s="10">
        <v>-2.78</v>
      </c>
      <c r="J32" s="10">
        <v>68.12</v>
      </c>
      <c r="K32" s="9" t="str">
        <f t="shared" si="7"/>
        <v>No</v>
      </c>
    </row>
    <row r="33" spans="1:11" x14ac:dyDescent="0.2">
      <c r="A33" s="86" t="s">
        <v>393</v>
      </c>
      <c r="B33" s="5" t="s">
        <v>213</v>
      </c>
      <c r="C33" s="8">
        <v>8.6499999800000005E-2</v>
      </c>
      <c r="D33" s="9" t="str">
        <f t="shared" si="4"/>
        <v>N/A</v>
      </c>
      <c r="E33" s="8">
        <v>5.7171513700000003E-2</v>
      </c>
      <c r="F33" s="9" t="str">
        <f t="shared" si="5"/>
        <v>N/A</v>
      </c>
      <c r="G33" s="8">
        <v>5.9308512000000001E-2</v>
      </c>
      <c r="H33" s="9" t="str">
        <f t="shared" si="6"/>
        <v>N/A</v>
      </c>
      <c r="I33" s="10">
        <v>-33.9</v>
      </c>
      <c r="J33" s="10">
        <v>3.738</v>
      </c>
      <c r="K33" s="9" t="str">
        <f t="shared" si="7"/>
        <v>Yes</v>
      </c>
    </row>
    <row r="34" spans="1:11" x14ac:dyDescent="0.2">
      <c r="A34" s="86" t="s">
        <v>394</v>
      </c>
      <c r="B34" s="5" t="s">
        <v>213</v>
      </c>
      <c r="C34" s="8">
        <v>1.8477931699999998E-2</v>
      </c>
      <c r="D34" s="9" t="str">
        <f t="shared" si="4"/>
        <v>N/A</v>
      </c>
      <c r="E34" s="8">
        <v>0</v>
      </c>
      <c r="F34" s="9" t="str">
        <f t="shared" si="5"/>
        <v>N/A</v>
      </c>
      <c r="G34" s="8">
        <v>0</v>
      </c>
      <c r="H34" s="9" t="str">
        <f t="shared" si="6"/>
        <v>N/A</v>
      </c>
      <c r="I34" s="10">
        <v>-100</v>
      </c>
      <c r="J34" s="10" t="s">
        <v>1746</v>
      </c>
      <c r="K34" s="9" t="str">
        <f t="shared" si="7"/>
        <v>N/A</v>
      </c>
    </row>
    <row r="35" spans="1:11" x14ac:dyDescent="0.2">
      <c r="A35" s="86" t="s">
        <v>395</v>
      </c>
      <c r="B35" s="5" t="s">
        <v>213</v>
      </c>
      <c r="C35" s="8">
        <v>0.88813378649999997</v>
      </c>
      <c r="D35" s="9" t="str">
        <f t="shared" si="4"/>
        <v>N/A</v>
      </c>
      <c r="E35" s="8">
        <v>1.0233310614</v>
      </c>
      <c r="F35" s="9" t="str">
        <f t="shared" si="5"/>
        <v>N/A</v>
      </c>
      <c r="G35" s="8">
        <v>1.2184526215</v>
      </c>
      <c r="H35" s="9" t="str">
        <f t="shared" si="6"/>
        <v>N/A</v>
      </c>
      <c r="I35" s="10">
        <v>15.22</v>
      </c>
      <c r="J35" s="10">
        <v>19.07</v>
      </c>
      <c r="K35" s="9" t="str">
        <f t="shared" si="7"/>
        <v>Yes</v>
      </c>
    </row>
    <row r="36" spans="1:11" x14ac:dyDescent="0.2">
      <c r="A36" s="86" t="s">
        <v>396</v>
      </c>
      <c r="B36" s="5" t="s">
        <v>213</v>
      </c>
      <c r="C36" s="8">
        <v>5.2087399999999995E-4</v>
      </c>
      <c r="D36" s="9" t="str">
        <f t="shared" si="4"/>
        <v>N/A</v>
      </c>
      <c r="E36" s="8">
        <v>2.7081339999999998E-4</v>
      </c>
      <c r="F36" s="9" t="str">
        <f t="shared" si="5"/>
        <v>N/A</v>
      </c>
      <c r="G36" s="8">
        <v>2.7703109999999999E-4</v>
      </c>
      <c r="H36" s="9" t="str">
        <f t="shared" si="6"/>
        <v>N/A</v>
      </c>
      <c r="I36" s="10">
        <v>-48</v>
      </c>
      <c r="J36" s="10">
        <v>2.2959999999999998</v>
      </c>
      <c r="K36" s="9" t="str">
        <f t="shared" si="7"/>
        <v>Yes</v>
      </c>
    </row>
    <row r="37" spans="1:11" x14ac:dyDescent="0.2">
      <c r="A37" s="86" t="s">
        <v>397</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
      <c r="A38" s="86" t="s">
        <v>398</v>
      </c>
      <c r="B38" s="5" t="s">
        <v>213</v>
      </c>
      <c r="C38" s="8">
        <v>1.8029805499999999E-2</v>
      </c>
      <c r="D38" s="9" t="str">
        <f t="shared" si="4"/>
        <v>N/A</v>
      </c>
      <c r="E38" s="8">
        <v>1.5511071899999999E-2</v>
      </c>
      <c r="F38" s="9" t="str">
        <f t="shared" si="5"/>
        <v>N/A</v>
      </c>
      <c r="G38" s="8">
        <v>1.9493084399999999E-2</v>
      </c>
      <c r="H38" s="9" t="str">
        <f t="shared" si="6"/>
        <v>N/A</v>
      </c>
      <c r="I38" s="10">
        <v>-14</v>
      </c>
      <c r="J38" s="10">
        <v>25.67</v>
      </c>
      <c r="K38" s="9" t="str">
        <f t="shared" si="7"/>
        <v>Yes</v>
      </c>
    </row>
    <row r="39" spans="1:11" x14ac:dyDescent="0.2">
      <c r="A39" s="86" t="s">
        <v>399</v>
      </c>
      <c r="B39" s="5" t="s">
        <v>213</v>
      </c>
      <c r="C39" s="8">
        <v>0.85953518600000001</v>
      </c>
      <c r="D39" s="9" t="str">
        <f t="shared" si="4"/>
        <v>N/A</v>
      </c>
      <c r="E39" s="8">
        <v>0.98195077139999998</v>
      </c>
      <c r="F39" s="9" t="str">
        <f t="shared" si="5"/>
        <v>N/A</v>
      </c>
      <c r="G39" s="8">
        <v>0.86647448169999997</v>
      </c>
      <c r="H39" s="9" t="str">
        <f t="shared" si="6"/>
        <v>N/A</v>
      </c>
      <c r="I39" s="10">
        <v>14.24</v>
      </c>
      <c r="J39" s="10">
        <v>-11.8</v>
      </c>
      <c r="K39" s="9" t="str">
        <f t="shared" si="7"/>
        <v>Yes</v>
      </c>
    </row>
    <row r="40" spans="1:11" x14ac:dyDescent="0.2">
      <c r="A40" s="86" t="s">
        <v>400</v>
      </c>
      <c r="B40" s="5" t="s">
        <v>213</v>
      </c>
      <c r="C40" s="8">
        <v>0</v>
      </c>
      <c r="D40" s="9" t="str">
        <f t="shared" si="4"/>
        <v>N/A</v>
      </c>
      <c r="E40" s="8">
        <v>1.8676786999999999E-6</v>
      </c>
      <c r="F40" s="9" t="str">
        <f t="shared" si="5"/>
        <v>N/A</v>
      </c>
      <c r="G40" s="8">
        <v>0</v>
      </c>
      <c r="H40" s="9" t="str">
        <f t="shared" si="6"/>
        <v>N/A</v>
      </c>
      <c r="I40" s="10" t="s">
        <v>1746</v>
      </c>
      <c r="J40" s="10">
        <v>-100</v>
      </c>
      <c r="K40" s="9" t="str">
        <f t="shared" si="7"/>
        <v>No</v>
      </c>
    </row>
    <row r="41" spans="1:11" x14ac:dyDescent="0.2">
      <c r="A41" s="86" t="s">
        <v>401</v>
      </c>
      <c r="B41" s="5" t="s">
        <v>213</v>
      </c>
      <c r="C41" s="8">
        <v>4.0476855000000003E-3</v>
      </c>
      <c r="D41" s="9" t="str">
        <f t="shared" si="4"/>
        <v>N/A</v>
      </c>
      <c r="E41" s="8">
        <v>1.8676786999999999E-6</v>
      </c>
      <c r="F41" s="9" t="str">
        <f t="shared" si="5"/>
        <v>N/A</v>
      </c>
      <c r="G41" s="8">
        <v>0</v>
      </c>
      <c r="H41" s="9" t="str">
        <f t="shared" si="6"/>
        <v>N/A</v>
      </c>
      <c r="I41" s="10">
        <v>-100</v>
      </c>
      <c r="J41" s="10">
        <v>-100</v>
      </c>
      <c r="K41" s="9" t="str">
        <f t="shared" si="7"/>
        <v>No</v>
      </c>
    </row>
    <row r="42" spans="1:11" x14ac:dyDescent="0.2">
      <c r="A42" s="86" t="s">
        <v>32</v>
      </c>
      <c r="B42" s="5" t="s">
        <v>213</v>
      </c>
      <c r="C42" s="8">
        <v>90.899242114000003</v>
      </c>
      <c r="D42" s="9" t="str">
        <f t="shared" ref="D42:D51" si="8">IF($B42="N/A","N/A",IF(C42&lt;0,"No","Yes"))</f>
        <v>N/A</v>
      </c>
      <c r="E42" s="8">
        <v>90.754416946000006</v>
      </c>
      <c r="F42" s="9" t="str">
        <f t="shared" ref="F42:F51" si="9">IF($B42="N/A","N/A",IF(E42&lt;0,"No","Yes"))</f>
        <v>N/A</v>
      </c>
      <c r="G42" s="8">
        <v>90.313905642999998</v>
      </c>
      <c r="H42" s="9" t="str">
        <f t="shared" ref="H42:H51" si="10">IF($B42="N/A","N/A",IF(G42&lt;0,"No","Yes"))</f>
        <v>N/A</v>
      </c>
      <c r="I42" s="10">
        <v>-0.159</v>
      </c>
      <c r="J42" s="10">
        <v>-0.48499999999999999</v>
      </c>
      <c r="K42" s="9" t="str">
        <f t="shared" ref="K42:K51" si="11">IF(J42="Div by 0", "N/A", IF(J42="N/A","N/A", IF(J42&gt;30, "No", IF(J42&lt;-30, "No", "Yes"))))</f>
        <v>Yes</v>
      </c>
    </row>
    <row r="43" spans="1:11" x14ac:dyDescent="0.2">
      <c r="A43" s="86" t="s">
        <v>39</v>
      </c>
      <c r="B43" s="5" t="s">
        <v>213</v>
      </c>
      <c r="C43" s="8">
        <v>99.922988670999999</v>
      </c>
      <c r="D43" s="9" t="str">
        <f t="shared" si="8"/>
        <v>N/A</v>
      </c>
      <c r="E43" s="8">
        <v>99.998631708999994</v>
      </c>
      <c r="F43" s="9" t="str">
        <f t="shared" si="9"/>
        <v>N/A</v>
      </c>
      <c r="G43" s="8">
        <v>99.998379438000001</v>
      </c>
      <c r="H43" s="9" t="str">
        <f t="shared" si="10"/>
        <v>N/A</v>
      </c>
      <c r="I43" s="10">
        <v>7.5700000000000003E-2</v>
      </c>
      <c r="J43" s="10">
        <v>0</v>
      </c>
      <c r="K43" s="9" t="str">
        <f t="shared" si="11"/>
        <v>Yes</v>
      </c>
    </row>
    <row r="44" spans="1:11" x14ac:dyDescent="0.2">
      <c r="A44" s="86" t="s">
        <v>40</v>
      </c>
      <c r="B44" s="5" t="s">
        <v>213</v>
      </c>
      <c r="C44" s="8">
        <v>31.951907696999999</v>
      </c>
      <c r="D44" s="9" t="str">
        <f t="shared" si="8"/>
        <v>N/A</v>
      </c>
      <c r="E44" s="8">
        <v>28.397371876000001</v>
      </c>
      <c r="F44" s="9" t="str">
        <f t="shared" si="9"/>
        <v>N/A</v>
      </c>
      <c r="G44" s="8">
        <v>30.566198637999999</v>
      </c>
      <c r="H44" s="9" t="str">
        <f t="shared" si="10"/>
        <v>N/A</v>
      </c>
      <c r="I44" s="10">
        <v>-11.1</v>
      </c>
      <c r="J44" s="10">
        <v>7.6369999999999996</v>
      </c>
      <c r="K44" s="9" t="str">
        <f t="shared" si="11"/>
        <v>Yes</v>
      </c>
    </row>
    <row r="45" spans="1:11" x14ac:dyDescent="0.2">
      <c r="A45" s="86" t="s">
        <v>163</v>
      </c>
      <c r="B45" s="5" t="s">
        <v>213</v>
      </c>
      <c r="C45" s="8">
        <v>96.669987293999995</v>
      </c>
      <c r="D45" s="9" t="str">
        <f t="shared" si="8"/>
        <v>N/A</v>
      </c>
      <c r="E45" s="8">
        <v>96.745204150999996</v>
      </c>
      <c r="F45" s="9" t="str">
        <f t="shared" si="9"/>
        <v>N/A</v>
      </c>
      <c r="G45" s="8">
        <v>95.332881865000004</v>
      </c>
      <c r="H45" s="9" t="str">
        <f t="shared" si="10"/>
        <v>N/A</v>
      </c>
      <c r="I45" s="10">
        <v>7.7799999999999994E-2</v>
      </c>
      <c r="J45" s="10">
        <v>-1.46</v>
      </c>
      <c r="K45" s="9" t="str">
        <f t="shared" si="11"/>
        <v>Yes</v>
      </c>
    </row>
    <row r="46" spans="1:11" x14ac:dyDescent="0.2">
      <c r="A46" s="86" t="s">
        <v>41</v>
      </c>
      <c r="B46" s="5" t="s">
        <v>213</v>
      </c>
      <c r="C46" s="8">
        <v>99.994181428000005</v>
      </c>
      <c r="D46" s="9" t="str">
        <f t="shared" si="8"/>
        <v>N/A</v>
      </c>
      <c r="E46" s="8">
        <v>99.997974630000002</v>
      </c>
      <c r="F46" s="9" t="str">
        <f t="shared" si="9"/>
        <v>N/A</v>
      </c>
      <c r="G46" s="8">
        <v>99.998907883000001</v>
      </c>
      <c r="H46" s="9" t="str">
        <f t="shared" si="10"/>
        <v>N/A</v>
      </c>
      <c r="I46" s="10">
        <v>3.8E-3</v>
      </c>
      <c r="J46" s="10">
        <v>8.9999999999999998E-4</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98.691741007999994</v>
      </c>
      <c r="D48" s="9" t="str">
        <f t="shared" si="8"/>
        <v>N/A</v>
      </c>
      <c r="E48" s="8">
        <v>98.708361799000002</v>
      </c>
      <c r="F48" s="9" t="str">
        <f t="shared" si="9"/>
        <v>N/A</v>
      </c>
      <c r="G48" s="8">
        <v>98.286020954999998</v>
      </c>
      <c r="H48" s="9" t="str">
        <f t="shared" si="10"/>
        <v>N/A</v>
      </c>
      <c r="I48" s="10">
        <v>1.6799999999999999E-2</v>
      </c>
      <c r="J48" s="10">
        <v>-0.42799999999999999</v>
      </c>
      <c r="K48" s="9" t="str">
        <f t="shared" si="11"/>
        <v>Yes</v>
      </c>
    </row>
    <row r="49" spans="1:12" x14ac:dyDescent="0.2">
      <c r="A49" s="86" t="s">
        <v>44</v>
      </c>
      <c r="B49" s="5" t="s">
        <v>213</v>
      </c>
      <c r="C49" s="8">
        <v>81.473220904000001</v>
      </c>
      <c r="D49" s="9" t="str">
        <f t="shared" si="8"/>
        <v>N/A</v>
      </c>
      <c r="E49" s="8">
        <v>81.531234155999996</v>
      </c>
      <c r="F49" s="9" t="str">
        <f t="shared" si="9"/>
        <v>N/A</v>
      </c>
      <c r="G49" s="8">
        <v>80.302753444000004</v>
      </c>
      <c r="H49" s="9" t="str">
        <f t="shared" si="10"/>
        <v>N/A</v>
      </c>
      <c r="I49" s="10">
        <v>7.1199999999999999E-2</v>
      </c>
      <c r="J49" s="10">
        <v>-1.51</v>
      </c>
      <c r="K49" s="9" t="str">
        <f t="shared" si="11"/>
        <v>Yes</v>
      </c>
    </row>
    <row r="50" spans="1:12" x14ac:dyDescent="0.2">
      <c r="A50" s="86" t="s">
        <v>45</v>
      </c>
      <c r="B50" s="5" t="s">
        <v>213</v>
      </c>
      <c r="C50" s="8">
        <v>18.526779095999999</v>
      </c>
      <c r="D50" s="9" t="str">
        <f t="shared" si="8"/>
        <v>N/A</v>
      </c>
      <c r="E50" s="8">
        <v>18.468765844</v>
      </c>
      <c r="F50" s="9" t="str">
        <f t="shared" si="9"/>
        <v>N/A</v>
      </c>
      <c r="G50" s="8">
        <v>19.697246556</v>
      </c>
      <c r="H50" s="9" t="str">
        <f t="shared" si="10"/>
        <v>N/A</v>
      </c>
      <c r="I50" s="10">
        <v>-0.313</v>
      </c>
      <c r="J50" s="10">
        <v>6.6520000000000001</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60"/>
    </row>
    <row r="52" spans="1:12" s="60" customFormat="1" x14ac:dyDescent="0.2">
      <c r="A52" s="89" t="s">
        <v>895</v>
      </c>
      <c r="B52" s="5" t="s">
        <v>213</v>
      </c>
      <c r="C52" s="8">
        <v>0</v>
      </c>
      <c r="D52" s="9" t="str">
        <f t="shared" ref="D52:D57" si="12">IF($B52="N/A","N/A",IF(C52&lt;0,"No","Yes"))</f>
        <v>N/A</v>
      </c>
      <c r="E52" s="8">
        <v>0</v>
      </c>
      <c r="F52" s="9" t="str">
        <f t="shared" ref="F52:F57" si="13">IF($B52="N/A","N/A",IF(E52&lt;0,"No","Yes"))</f>
        <v>N/A</v>
      </c>
      <c r="G52" s="8">
        <v>0</v>
      </c>
      <c r="H52" s="9" t="str">
        <f t="shared" ref="H52:H57" si="14">IF($B52="N/A","N/A",IF(G52&lt;0,"No","Yes"))</f>
        <v>N/A</v>
      </c>
      <c r="I52" s="10" t="s">
        <v>1746</v>
      </c>
      <c r="J52" s="10" t="s">
        <v>1746</v>
      </c>
      <c r="K52" s="9" t="str">
        <f t="shared" ref="K52:K57" si="15">IF(J52="Div by 0", "N/A", IF(J52="N/A","N/A", IF(J52&gt;30, "No", IF(J52&lt;-30, "No", "Yes"))))</f>
        <v>N/A</v>
      </c>
    </row>
    <row r="53" spans="1:12" s="60" customFormat="1" x14ac:dyDescent="0.2">
      <c r="A53" s="89" t="s">
        <v>896</v>
      </c>
      <c r="B53" s="5" t="s">
        <v>213</v>
      </c>
      <c r="C53" s="8">
        <v>1.8099286999999999E-3</v>
      </c>
      <c r="D53" s="9" t="str">
        <f t="shared" si="12"/>
        <v>N/A</v>
      </c>
      <c r="E53" s="8">
        <v>0</v>
      </c>
      <c r="F53" s="9" t="str">
        <f t="shared" si="13"/>
        <v>N/A</v>
      </c>
      <c r="G53" s="8">
        <v>0</v>
      </c>
      <c r="H53" s="9" t="str">
        <f t="shared" si="14"/>
        <v>N/A</v>
      </c>
      <c r="I53" s="10">
        <v>-100</v>
      </c>
      <c r="J53" s="10" t="s">
        <v>1746</v>
      </c>
      <c r="K53" s="9" t="str">
        <f t="shared" si="15"/>
        <v>N/A</v>
      </c>
    </row>
    <row r="54" spans="1:12" s="60" customFormat="1" x14ac:dyDescent="0.2">
      <c r="A54" s="89" t="s">
        <v>897</v>
      </c>
      <c r="B54" s="5" t="s">
        <v>213</v>
      </c>
      <c r="C54" s="8">
        <v>0.38444107319999998</v>
      </c>
      <c r="D54" s="9" t="str">
        <f t="shared" si="12"/>
        <v>N/A</v>
      </c>
      <c r="E54" s="8">
        <v>0.39676547579999999</v>
      </c>
      <c r="F54" s="9" t="str">
        <f t="shared" si="13"/>
        <v>N/A</v>
      </c>
      <c r="G54" s="8">
        <v>0.12920078679999999</v>
      </c>
      <c r="H54" s="9" t="str">
        <f t="shared" si="14"/>
        <v>N/A</v>
      </c>
      <c r="I54" s="10">
        <v>3.206</v>
      </c>
      <c r="J54" s="10">
        <v>-67.400000000000006</v>
      </c>
      <c r="K54" s="9" t="str">
        <f t="shared" si="15"/>
        <v>No</v>
      </c>
    </row>
    <row r="55" spans="1:12" s="60" customFormat="1" x14ac:dyDescent="0.2">
      <c r="A55" s="89" t="s">
        <v>898</v>
      </c>
      <c r="B55" s="5" t="s">
        <v>213</v>
      </c>
      <c r="C55" s="8">
        <v>0</v>
      </c>
      <c r="D55" s="9" t="str">
        <f t="shared" si="12"/>
        <v>N/A</v>
      </c>
      <c r="E55" s="8">
        <v>0</v>
      </c>
      <c r="F55" s="9" t="str">
        <f t="shared" si="13"/>
        <v>N/A</v>
      </c>
      <c r="G55" s="8">
        <v>0</v>
      </c>
      <c r="H55" s="9" t="str">
        <f t="shared" si="14"/>
        <v>N/A</v>
      </c>
      <c r="I55" s="10" t="s">
        <v>1746</v>
      </c>
      <c r="J55" s="10" t="s">
        <v>1746</v>
      </c>
      <c r="K55" s="9" t="str">
        <f t="shared" si="15"/>
        <v>N/A</v>
      </c>
    </row>
    <row r="56" spans="1:12" s="60" customFormat="1" ht="25.5" x14ac:dyDescent="0.2">
      <c r="A56" s="89" t="s">
        <v>899</v>
      </c>
      <c r="B56" s="5" t="s">
        <v>213</v>
      </c>
      <c r="C56" s="8">
        <v>6.5326204000000004E-3</v>
      </c>
      <c r="D56" s="9" t="str">
        <f t="shared" si="12"/>
        <v>N/A</v>
      </c>
      <c r="E56" s="8">
        <v>0</v>
      </c>
      <c r="F56" s="9" t="str">
        <f t="shared" si="13"/>
        <v>N/A</v>
      </c>
      <c r="G56" s="8">
        <v>0</v>
      </c>
      <c r="H56" s="9" t="str">
        <f t="shared" si="14"/>
        <v>N/A</v>
      </c>
      <c r="I56" s="10">
        <v>-100</v>
      </c>
      <c r="J56" s="10" t="s">
        <v>1746</v>
      </c>
      <c r="K56" s="9" t="str">
        <f t="shared" si="15"/>
        <v>N/A</v>
      </c>
    </row>
    <row r="57" spans="1:12" s="60" customFormat="1" ht="25.5" x14ac:dyDescent="0.2">
      <c r="A57" s="89" t="s">
        <v>935</v>
      </c>
      <c r="B57" s="5" t="s">
        <v>213</v>
      </c>
      <c r="C57" s="8">
        <v>6.5326204000000004E-3</v>
      </c>
      <c r="D57" s="9" t="str">
        <f t="shared" si="12"/>
        <v>N/A</v>
      </c>
      <c r="E57" s="8">
        <v>0</v>
      </c>
      <c r="F57" s="9" t="str">
        <f t="shared" si="13"/>
        <v>N/A</v>
      </c>
      <c r="G57" s="8">
        <v>0</v>
      </c>
      <c r="H57" s="9" t="str">
        <f t="shared" si="14"/>
        <v>N/A</v>
      </c>
      <c r="I57" s="10">
        <v>-100</v>
      </c>
      <c r="J57" s="10" t="s">
        <v>1746</v>
      </c>
      <c r="K57" s="9" t="str">
        <f t="shared" si="15"/>
        <v>N/A</v>
      </c>
      <c r="L57" s="21"/>
    </row>
    <row r="58" spans="1:12" ht="12" customHeight="1" x14ac:dyDescent="0.2">
      <c r="A58" s="158" t="s">
        <v>1633</v>
      </c>
      <c r="B58" s="159"/>
      <c r="C58" s="159"/>
      <c r="D58" s="159"/>
      <c r="E58" s="159"/>
      <c r="F58" s="159"/>
      <c r="G58" s="159"/>
      <c r="H58" s="159"/>
      <c r="I58" s="159"/>
      <c r="J58" s="159"/>
      <c r="K58" s="160"/>
    </row>
    <row r="59" spans="1:12" x14ac:dyDescent="0.2">
      <c r="A59" s="151" t="s">
        <v>1631</v>
      </c>
      <c r="B59" s="152"/>
      <c r="C59" s="152"/>
      <c r="D59" s="152"/>
      <c r="E59" s="152"/>
      <c r="F59" s="152"/>
      <c r="G59" s="152"/>
      <c r="H59" s="152"/>
      <c r="I59" s="152"/>
      <c r="J59" s="152"/>
      <c r="K59" s="153"/>
    </row>
    <row r="60" spans="1:12" x14ac:dyDescent="0.2">
      <c r="A60" s="154" t="s">
        <v>1732</v>
      </c>
      <c r="B60" s="154"/>
      <c r="C60" s="154"/>
      <c r="D60" s="154"/>
      <c r="E60" s="154"/>
      <c r="F60" s="154"/>
      <c r="G60" s="154"/>
      <c r="H60" s="154"/>
      <c r="I60" s="154"/>
      <c r="J60" s="154"/>
      <c r="K60" s="155"/>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1727</v>
      </c>
      <c r="B1" s="143"/>
      <c r="C1" s="143"/>
      <c r="D1" s="143"/>
      <c r="E1" s="143"/>
      <c r="F1" s="143"/>
      <c r="G1" s="143"/>
      <c r="H1" s="143"/>
      <c r="I1" s="143"/>
      <c r="J1" s="143"/>
      <c r="K1" s="144"/>
    </row>
    <row r="2" spans="1:11" x14ac:dyDescent="0.2">
      <c r="A2" s="148" t="s">
        <v>1587</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ht="12.75" customHeight="1" x14ac:dyDescent="0.2">
      <c r="A6" s="2" t="s">
        <v>344</v>
      </c>
      <c r="B6" s="9" t="s">
        <v>213</v>
      </c>
      <c r="C6" s="27">
        <v>7</v>
      </c>
      <c r="D6" s="9" t="s">
        <v>213</v>
      </c>
      <c r="E6" s="27">
        <v>7</v>
      </c>
      <c r="F6" s="9" t="s">
        <v>213</v>
      </c>
      <c r="G6" s="27">
        <v>7</v>
      </c>
      <c r="H6" s="9" t="s">
        <v>213</v>
      </c>
      <c r="I6" s="130" t="s">
        <v>213</v>
      </c>
      <c r="J6" s="130" t="s">
        <v>213</v>
      </c>
      <c r="K6" s="9" t="s">
        <v>213</v>
      </c>
    </row>
    <row r="7" spans="1:11" x14ac:dyDescent="0.2">
      <c r="A7" s="3" t="s">
        <v>12</v>
      </c>
      <c r="B7" s="30" t="s">
        <v>213</v>
      </c>
      <c r="C7" s="31">
        <v>30608331</v>
      </c>
      <c r="D7" s="32" t="str">
        <f>IF($B7="N/A","N/A",IF(C7&gt;15,"No",IF(C7&lt;-15,"No","Yes")))</f>
        <v>N/A</v>
      </c>
      <c r="E7" s="31">
        <v>30916205</v>
      </c>
      <c r="F7" s="32" t="str">
        <f>IF($B7="N/A","N/A",IF(E7&gt;15,"No",IF(E7&lt;-15,"No","Yes")))</f>
        <v>N/A</v>
      </c>
      <c r="G7" s="31">
        <v>32412261</v>
      </c>
      <c r="H7" s="32" t="str">
        <f>IF($B7="N/A","N/A",IF(G7&gt;15,"No",IF(G7&lt;-15,"No","Yes")))</f>
        <v>N/A</v>
      </c>
      <c r="I7" s="33">
        <v>1.006</v>
      </c>
      <c r="J7" s="33">
        <v>4.8390000000000004</v>
      </c>
      <c r="K7" s="32" t="str">
        <f t="shared" ref="K7:K22" si="0">IF(J7="Div by 0", "N/A", IF(J7="N/A","N/A", IF(J7&gt;30, "No", IF(J7&lt;-30, "No", "Yes"))))</f>
        <v>Yes</v>
      </c>
    </row>
    <row r="8" spans="1:11" x14ac:dyDescent="0.2">
      <c r="A8" s="3" t="s">
        <v>362</v>
      </c>
      <c r="B8" s="30" t="s">
        <v>213</v>
      </c>
      <c r="C8" s="34">
        <v>78.625763684999995</v>
      </c>
      <c r="D8" s="32" t="str">
        <f>IF($B8="N/A","N/A",IF(C8&gt;15,"No",IF(C8&lt;-15,"No","Yes")))</f>
        <v>N/A</v>
      </c>
      <c r="E8" s="34">
        <v>22.087216073</v>
      </c>
      <c r="F8" s="32" t="str">
        <f>IF($B8="N/A","N/A",IF(E8&gt;15,"No",IF(E8&lt;-15,"No","Yes")))</f>
        <v>N/A</v>
      </c>
      <c r="G8" s="34">
        <v>20.337590765000002</v>
      </c>
      <c r="H8" s="32" t="str">
        <f>IF($B8="N/A","N/A",IF(G8&gt;15,"No",IF(G8&lt;-15,"No","Yes")))</f>
        <v>N/A</v>
      </c>
      <c r="I8" s="33">
        <v>-71.900000000000006</v>
      </c>
      <c r="J8" s="33">
        <v>-7.92</v>
      </c>
      <c r="K8" s="32" t="str">
        <f t="shared" si="0"/>
        <v>Yes</v>
      </c>
    </row>
    <row r="9" spans="1:11" x14ac:dyDescent="0.2">
      <c r="A9" s="3" t="s">
        <v>119</v>
      </c>
      <c r="B9" s="35" t="s">
        <v>213</v>
      </c>
      <c r="C9" s="9">
        <v>21.374236315000001</v>
      </c>
      <c r="D9" s="9" t="str">
        <f>IF($B9="N/A","N/A",IF(C9&gt;15,"No",IF(C9&lt;-15,"No","Yes")))</f>
        <v>N/A</v>
      </c>
      <c r="E9" s="9">
        <v>77.912783927000007</v>
      </c>
      <c r="F9" s="9" t="str">
        <f>IF($B9="N/A","N/A",IF(E9&gt;15,"No",IF(E9&lt;-15,"No","Yes")))</f>
        <v>N/A</v>
      </c>
      <c r="G9" s="9">
        <v>79.662409234999998</v>
      </c>
      <c r="H9" s="9" t="str">
        <f>IF($B9="N/A","N/A",IF(G9&gt;15,"No",IF(G9&lt;-15,"No","Yes")))</f>
        <v>N/A</v>
      </c>
      <c r="I9" s="10">
        <v>264.5</v>
      </c>
      <c r="J9" s="10">
        <v>2.246</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
      <c r="A11" s="3" t="s">
        <v>836</v>
      </c>
      <c r="B11" s="35" t="s">
        <v>214</v>
      </c>
      <c r="C11" s="9">
        <v>95.629039688999995</v>
      </c>
      <c r="D11" s="9" t="str">
        <f>IF(OR($B11="N/A",$C11="N/A"),"N/A",IF(C11&gt;100,"No",IF(C11&lt;95,"No","Yes")))</f>
        <v>Yes</v>
      </c>
      <c r="E11" s="9">
        <v>98.680339324000002</v>
      </c>
      <c r="F11" s="9" t="str">
        <f>IF(OR($B11="N/A",$E11="N/A"),"N/A",IF(E11&gt;100,"No",IF(E11&lt;95,"No","Yes")))</f>
        <v>Yes</v>
      </c>
      <c r="G11" s="9">
        <v>99.573605803000007</v>
      </c>
      <c r="H11" s="9" t="str">
        <f>IF($B11="N/A","N/A",IF(G11&gt;100,"No",IF(G11&lt;95,"No","Yes")))</f>
        <v>Yes</v>
      </c>
      <c r="I11" s="10">
        <v>3.1909999999999998</v>
      </c>
      <c r="J11" s="10">
        <v>0.9052</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
      <c r="A13" s="3" t="s">
        <v>837</v>
      </c>
      <c r="B13" s="35" t="s">
        <v>214</v>
      </c>
      <c r="C13" s="9">
        <v>1.3305593173000001</v>
      </c>
      <c r="D13" s="9" t="str">
        <f t="shared" si="1"/>
        <v>No</v>
      </c>
      <c r="E13" s="9">
        <v>3.0651562828999999</v>
      </c>
      <c r="F13" s="9" t="str">
        <f t="shared" si="2"/>
        <v>No</v>
      </c>
      <c r="G13" s="9">
        <v>5.9115437827999999</v>
      </c>
      <c r="H13" s="9" t="str">
        <f t="shared" si="3"/>
        <v>No</v>
      </c>
      <c r="I13" s="10">
        <v>130.4</v>
      </c>
      <c r="J13" s="10">
        <v>92.86</v>
      </c>
      <c r="K13" s="9" t="str">
        <f t="shared" si="0"/>
        <v>No</v>
      </c>
    </row>
    <row r="14" spans="1:11" x14ac:dyDescent="0.2">
      <c r="A14" s="3" t="s">
        <v>13</v>
      </c>
      <c r="B14" s="35" t="s">
        <v>213</v>
      </c>
      <c r="C14" s="36">
        <v>24066034</v>
      </c>
      <c r="D14" s="9" t="str">
        <f>IF($B14="N/A","N/A",IF(C14&gt;15,"No",IF(C14&lt;-15,"No","Yes")))</f>
        <v>N/A</v>
      </c>
      <c r="E14" s="36">
        <v>6828529</v>
      </c>
      <c r="F14" s="9" t="str">
        <f>IF($B14="N/A","N/A",IF(E14&gt;15,"No",IF(E14&lt;-15,"No","Yes")))</f>
        <v>N/A</v>
      </c>
      <c r="G14" s="36">
        <v>6591873</v>
      </c>
      <c r="H14" s="9" t="str">
        <f>IF($B14="N/A","N/A",IF(G14&gt;15,"No",IF(G14&lt;-15,"No","Yes")))</f>
        <v>N/A</v>
      </c>
      <c r="I14" s="10">
        <v>-71.599999999999994</v>
      </c>
      <c r="J14" s="10">
        <v>-3.47</v>
      </c>
      <c r="K14" s="9" t="str">
        <f t="shared" si="0"/>
        <v>Yes</v>
      </c>
    </row>
    <row r="15" spans="1:11" ht="14.25" customHeight="1" x14ac:dyDescent="0.2">
      <c r="A15" s="3" t="s">
        <v>442</v>
      </c>
      <c r="B15" s="35" t="s">
        <v>213</v>
      </c>
      <c r="C15" s="9">
        <v>8.8813969100000001E-2</v>
      </c>
      <c r="D15" s="9" t="str">
        <f>IF($B15="N/A","N/A",IF(C15&gt;15,"No",IF(C15&lt;-15,"No","Yes")))</f>
        <v>N/A</v>
      </c>
      <c r="E15" s="9">
        <v>1.47762424E-2</v>
      </c>
      <c r="F15" s="9" t="str">
        <f>IF($B15="N/A","N/A",IF(E15&gt;15,"No",IF(E15&lt;-15,"No","Yes")))</f>
        <v>N/A</v>
      </c>
      <c r="G15" s="9">
        <v>1.8022191900000002E-2</v>
      </c>
      <c r="H15" s="9" t="str">
        <f>IF($B15="N/A","N/A",IF(G15&gt;15,"No",IF(G15&lt;-15,"No","Yes")))</f>
        <v>N/A</v>
      </c>
      <c r="I15" s="10">
        <v>-83.4</v>
      </c>
      <c r="J15" s="10">
        <v>21.97</v>
      </c>
      <c r="K15" s="9" t="str">
        <f t="shared" si="0"/>
        <v>Yes</v>
      </c>
    </row>
    <row r="16" spans="1:11" ht="12.75" customHeight="1" x14ac:dyDescent="0.2">
      <c r="A16" s="3" t="s">
        <v>859</v>
      </c>
      <c r="B16" s="35" t="s">
        <v>213</v>
      </c>
      <c r="C16" s="37">
        <v>105.46346028000001</v>
      </c>
      <c r="D16" s="9" t="str">
        <f>IF($B16="N/A","N/A",IF(C16&gt;15,"No",IF(C16&lt;-15,"No","Yes")))</f>
        <v>N/A</v>
      </c>
      <c r="E16" s="37">
        <v>72.293359761999994</v>
      </c>
      <c r="F16" s="9" t="str">
        <f>IF($B16="N/A","N/A",IF(E16&gt;15,"No",IF(E16&lt;-15,"No","Yes")))</f>
        <v>N/A</v>
      </c>
      <c r="G16" s="37">
        <v>61.266835016999998</v>
      </c>
      <c r="H16" s="9" t="str">
        <f>IF($B16="N/A","N/A",IF(G16&gt;15,"No",IF(G16&lt;-15,"No","Yes")))</f>
        <v>N/A</v>
      </c>
      <c r="I16" s="10">
        <v>-31.5</v>
      </c>
      <c r="J16" s="10">
        <v>-15.3</v>
      </c>
      <c r="K16" s="9" t="str">
        <f t="shared" si="0"/>
        <v>Yes</v>
      </c>
    </row>
    <row r="17" spans="1:11" x14ac:dyDescent="0.2">
      <c r="A17" s="3" t="s">
        <v>131</v>
      </c>
      <c r="B17" s="35" t="s">
        <v>213</v>
      </c>
      <c r="C17" s="36">
        <v>20352</v>
      </c>
      <c r="D17" s="9" t="str">
        <f>IF($B17="N/A","N/A",IF(C17&gt;15,"No",IF(C17&lt;-15,"No","Yes")))</f>
        <v>N/A</v>
      </c>
      <c r="E17" s="36">
        <v>6827</v>
      </c>
      <c r="F17" s="9" t="str">
        <f>IF($B17="N/A","N/A",IF(E17&gt;15,"No",IF(E17&lt;-15,"No","Yes")))</f>
        <v>N/A</v>
      </c>
      <c r="G17" s="36">
        <v>5197</v>
      </c>
      <c r="H17" s="9" t="str">
        <f>IF($B17="N/A","N/A",IF(G17&gt;15,"No",IF(G17&lt;-15,"No","Yes")))</f>
        <v>N/A</v>
      </c>
      <c r="I17" s="10">
        <v>-66.5</v>
      </c>
      <c r="J17" s="10">
        <v>-23.9</v>
      </c>
      <c r="K17" s="9" t="str">
        <f t="shared" si="0"/>
        <v>Yes</v>
      </c>
    </row>
    <row r="18" spans="1:11" x14ac:dyDescent="0.2">
      <c r="A18" s="3" t="s">
        <v>346</v>
      </c>
      <c r="B18" s="35" t="s">
        <v>213</v>
      </c>
      <c r="C18" s="8">
        <v>6.6491701200000003E-2</v>
      </c>
      <c r="D18" s="9" t="str">
        <f>IF($B18="N/A","N/A",IF(C18&gt;15,"No",IF(C18&lt;-15,"No","Yes")))</f>
        <v>N/A</v>
      </c>
      <c r="E18" s="8">
        <v>2.2082270399999999E-2</v>
      </c>
      <c r="F18" s="9" t="str">
        <f>IF($B18="N/A","N/A",IF(E18&gt;15,"No",IF(E18&lt;-15,"No","Yes")))</f>
        <v>N/A</v>
      </c>
      <c r="G18" s="8">
        <v>1.6034055799999999E-2</v>
      </c>
      <c r="H18" s="9" t="str">
        <f>IF($B18="N/A","N/A",IF(G18&gt;15,"No",IF(G18&lt;-15,"No","Yes")))</f>
        <v>N/A</v>
      </c>
      <c r="I18" s="10">
        <v>-66.8</v>
      </c>
      <c r="J18" s="10">
        <v>-27.4</v>
      </c>
      <c r="K18" s="9" t="str">
        <f t="shared" si="0"/>
        <v>Yes</v>
      </c>
    </row>
    <row r="19" spans="1:11" ht="27.75" customHeight="1" x14ac:dyDescent="0.2">
      <c r="A19" s="3" t="s">
        <v>838</v>
      </c>
      <c r="B19" s="35" t="s">
        <v>213</v>
      </c>
      <c r="C19" s="37">
        <v>108.93926887000001</v>
      </c>
      <c r="D19" s="9" t="str">
        <f>IF($B19="N/A","N/A",IF(C19&gt;60,"No",IF(C19&lt;15,"No","Yes")))</f>
        <v>N/A</v>
      </c>
      <c r="E19" s="37">
        <v>69.995459206000007</v>
      </c>
      <c r="F19" s="9" t="str">
        <f>IF($B19="N/A","N/A",IF(E19&gt;60,"No",IF(E19&lt;15,"No","Yes")))</f>
        <v>N/A</v>
      </c>
      <c r="G19" s="37">
        <v>69.004040793000001</v>
      </c>
      <c r="H19" s="9" t="str">
        <f>IF($B19="N/A","N/A",IF(G19&gt;60,"No",IF(G19&lt;15,"No","Yes")))</f>
        <v>N/A</v>
      </c>
      <c r="I19" s="10">
        <v>-35.700000000000003</v>
      </c>
      <c r="J19" s="10">
        <v>-1.42</v>
      </c>
      <c r="K19" s="9" t="str">
        <f t="shared" si="0"/>
        <v>Yes</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1746</v>
      </c>
      <c r="J20" s="10" t="s">
        <v>1746</v>
      </c>
      <c r="K20" s="9" t="str">
        <f t="shared" si="0"/>
        <v>N/A</v>
      </c>
    </row>
    <row r="21" spans="1:11" x14ac:dyDescent="0.2">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1746</v>
      </c>
      <c r="J22" s="10" t="s">
        <v>1746</v>
      </c>
      <c r="K22" s="9" t="str">
        <f t="shared" si="0"/>
        <v>N/A</v>
      </c>
    </row>
    <row r="23" spans="1:11" ht="12" customHeight="1" x14ac:dyDescent="0.2">
      <c r="A23" s="158" t="s">
        <v>1633</v>
      </c>
      <c r="B23" s="159"/>
      <c r="C23" s="159"/>
      <c r="D23" s="159"/>
      <c r="E23" s="159"/>
      <c r="F23" s="159"/>
      <c r="G23" s="159"/>
      <c r="H23" s="159"/>
      <c r="I23" s="159"/>
      <c r="J23" s="159"/>
      <c r="K23" s="160"/>
    </row>
    <row r="24" spans="1:11" x14ac:dyDescent="0.2">
      <c r="A24" s="151" t="s">
        <v>1631</v>
      </c>
      <c r="B24" s="152"/>
      <c r="C24" s="152"/>
      <c r="D24" s="152"/>
      <c r="E24" s="152"/>
      <c r="F24" s="152"/>
      <c r="G24" s="152"/>
      <c r="H24" s="152"/>
      <c r="I24" s="152"/>
      <c r="J24" s="152"/>
      <c r="K24" s="153"/>
    </row>
    <row r="25" spans="1:11" x14ac:dyDescent="0.2">
      <c r="A25" s="154" t="s">
        <v>1732</v>
      </c>
      <c r="B25" s="154"/>
      <c r="C25" s="154"/>
      <c r="D25" s="154"/>
      <c r="E25" s="154"/>
      <c r="F25" s="154"/>
      <c r="G25" s="154"/>
      <c r="H25" s="154"/>
      <c r="I25" s="154"/>
      <c r="J25" s="154"/>
      <c r="K25" s="155"/>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1727</v>
      </c>
      <c r="B1" s="143"/>
      <c r="C1" s="143"/>
      <c r="D1" s="143"/>
      <c r="E1" s="143"/>
      <c r="F1" s="143"/>
      <c r="G1" s="143"/>
      <c r="H1" s="143"/>
      <c r="I1" s="143"/>
      <c r="J1" s="143"/>
      <c r="K1" s="144"/>
    </row>
    <row r="2" spans="1:11" x14ac:dyDescent="0.2">
      <c r="A2" s="148" t="s">
        <v>1588</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3" t="s">
        <v>12</v>
      </c>
      <c r="B6" s="35" t="s">
        <v>213</v>
      </c>
      <c r="C6" s="36">
        <v>24066034</v>
      </c>
      <c r="D6" s="9" t="str">
        <f>IF($B6="N/A","N/A",IF(C6&gt;15,"No",IF(C6&lt;-15,"No","Yes")))</f>
        <v>N/A</v>
      </c>
      <c r="E6" s="36">
        <v>6828529</v>
      </c>
      <c r="F6" s="9" t="str">
        <f>IF($B6="N/A","N/A",IF(E6&gt;15,"No",IF(E6&lt;-15,"No","Yes")))</f>
        <v>N/A</v>
      </c>
      <c r="G6" s="36">
        <v>6591873</v>
      </c>
      <c r="H6" s="9" t="str">
        <f>IF($B6="N/A","N/A",IF(G6&gt;15,"No",IF(G6&lt;-15,"No","Yes")))</f>
        <v>N/A</v>
      </c>
      <c r="I6" s="10">
        <v>-71.599999999999994</v>
      </c>
      <c r="J6" s="10">
        <v>-3.47</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
      <c r="A9" s="3" t="s">
        <v>851</v>
      </c>
      <c r="B9" s="35" t="s">
        <v>271</v>
      </c>
      <c r="C9" s="37">
        <v>61.244058909000003</v>
      </c>
      <c r="D9" s="9" t="str">
        <f>IF($B9="N/A","N/A",IF(C9&gt;60,"No",IF(C9&lt;15,"No","Yes")))</f>
        <v>No</v>
      </c>
      <c r="E9" s="37">
        <v>69.051355423999993</v>
      </c>
      <c r="F9" s="9" t="str">
        <f>IF($B9="N/A","N/A",IF(E9&gt;60,"No",IF(E9&lt;15,"No","Yes")))</f>
        <v>No</v>
      </c>
      <c r="G9" s="37">
        <v>68.660920348000005</v>
      </c>
      <c r="H9" s="9" t="str">
        <f>IF($B9="N/A","N/A",IF(G9&gt;60,"No",IF(G9&lt;15,"No","Yes")))</f>
        <v>No</v>
      </c>
      <c r="I9" s="10">
        <v>12.75</v>
      </c>
      <c r="J9" s="10">
        <v>-0.56499999999999995</v>
      </c>
      <c r="K9" s="9" t="str">
        <f t="shared" si="0"/>
        <v>Yes</v>
      </c>
    </row>
    <row r="10" spans="1:11" x14ac:dyDescent="0.2">
      <c r="A10" s="3" t="s">
        <v>14</v>
      </c>
      <c r="B10" s="35" t="s">
        <v>272</v>
      </c>
      <c r="C10" s="9">
        <v>0.68520637839999998</v>
      </c>
      <c r="D10" s="9" t="str">
        <f>IF($B10="N/A","N/A",IF(C10&gt;15,"No",IF(C10&lt;=0,"No","Yes")))</f>
        <v>Yes</v>
      </c>
      <c r="E10" s="9">
        <v>2.0517888992</v>
      </c>
      <c r="F10" s="9" t="str">
        <f>IF($B10="N/A","N/A",IF(E10&gt;15,"No",IF(E10&lt;=0,"No","Yes")))</f>
        <v>Yes</v>
      </c>
      <c r="G10" s="9">
        <v>1.9677411868000001</v>
      </c>
      <c r="H10" s="9" t="str">
        <f>IF($B10="N/A","N/A",IF(G10&gt;15,"No",IF(G10&lt;=0,"No","Yes")))</f>
        <v>Yes</v>
      </c>
      <c r="I10" s="10">
        <v>199.4</v>
      </c>
      <c r="J10" s="10">
        <v>-4.0999999999999996</v>
      </c>
      <c r="K10" s="9" t="str">
        <f t="shared" si="0"/>
        <v>Yes</v>
      </c>
    </row>
    <row r="11" spans="1:11" x14ac:dyDescent="0.2">
      <c r="A11" s="3" t="s">
        <v>874</v>
      </c>
      <c r="B11" s="35" t="s">
        <v>213</v>
      </c>
      <c r="C11" s="37">
        <v>125.75197996</v>
      </c>
      <c r="D11" s="9" t="str">
        <f>IF($B11="N/A","N/A",IF(C11&gt;15,"No",IF(C11&lt;-15,"No","Yes")))</f>
        <v>N/A</v>
      </c>
      <c r="E11" s="37">
        <v>162.22394313000001</v>
      </c>
      <c r="F11" s="9" t="str">
        <f>IF($B11="N/A","N/A",IF(E11&gt;15,"No",IF(E11&lt;-15,"No","Yes")))</f>
        <v>N/A</v>
      </c>
      <c r="G11" s="37">
        <v>184.08340079000001</v>
      </c>
      <c r="H11" s="9" t="str">
        <f>IF($B11="N/A","N/A",IF(G11&gt;15,"No",IF(G11&lt;-15,"No","Yes")))</f>
        <v>N/A</v>
      </c>
      <c r="I11" s="10">
        <v>29</v>
      </c>
      <c r="J11" s="10">
        <v>13.47</v>
      </c>
      <c r="K11" s="9" t="str">
        <f t="shared" si="0"/>
        <v>Yes</v>
      </c>
    </row>
    <row r="12" spans="1:11" x14ac:dyDescent="0.2">
      <c r="A12" s="3" t="s">
        <v>936</v>
      </c>
      <c r="B12" s="35" t="s">
        <v>213</v>
      </c>
      <c r="C12" s="9">
        <v>0.84057472870000005</v>
      </c>
      <c r="D12" s="9" t="str">
        <f>IF($B12="N/A","N/A",IF(C12&gt;15,"No",IF(C12&lt;-15,"No","Yes")))</f>
        <v>N/A</v>
      </c>
      <c r="E12" s="9">
        <v>0</v>
      </c>
      <c r="F12" s="9" t="str">
        <f>IF($B12="N/A","N/A",IF(E12&gt;15,"No",IF(E12&lt;-15,"No","Yes")))</f>
        <v>N/A</v>
      </c>
      <c r="G12" s="9">
        <v>0</v>
      </c>
      <c r="H12" s="9" t="str">
        <f>IF($B12="N/A","N/A",IF(G12&gt;15,"No",IF(G12&lt;-15,"No","Yes")))</f>
        <v>N/A</v>
      </c>
      <c r="I12" s="10">
        <v>-100</v>
      </c>
      <c r="J12" s="10" t="s">
        <v>1746</v>
      </c>
      <c r="K12" s="9" t="str">
        <f t="shared" si="0"/>
        <v>N/A</v>
      </c>
    </row>
    <row r="13" spans="1:11" x14ac:dyDescent="0.2">
      <c r="A13" s="3" t="s">
        <v>51</v>
      </c>
      <c r="B13" s="35" t="s">
        <v>273</v>
      </c>
      <c r="C13" s="9">
        <v>99.999472284999996</v>
      </c>
      <c r="D13" s="9" t="str">
        <f>IF($B13="N/A","N/A",IF(C13&gt;99,"No",IF(C13&lt;95,"No","Yes")))</f>
        <v>No</v>
      </c>
      <c r="E13" s="9">
        <v>100</v>
      </c>
      <c r="F13" s="9" t="str">
        <f>IF($B13="N/A","N/A",IF(E13&gt;99,"No",IF(E13&lt;95,"No","Yes")))</f>
        <v>No</v>
      </c>
      <c r="G13" s="9">
        <v>100</v>
      </c>
      <c r="H13" s="9" t="str">
        <f>IF($B13="N/A","N/A",IF(G13&gt;99,"No",IF(G13&lt;95,"No","Yes")))</f>
        <v>No</v>
      </c>
      <c r="I13" s="10">
        <v>5.0000000000000001E-4</v>
      </c>
      <c r="J13" s="10">
        <v>0</v>
      </c>
      <c r="K13" s="9" t="str">
        <f t="shared" si="0"/>
        <v>Yes</v>
      </c>
    </row>
    <row r="14" spans="1:11" x14ac:dyDescent="0.2">
      <c r="A14" s="3" t="s">
        <v>52</v>
      </c>
      <c r="B14" s="35" t="s">
        <v>274</v>
      </c>
      <c r="C14" s="9">
        <v>5.277147E-4</v>
      </c>
      <c r="D14" s="9" t="str">
        <f>IF($B14="N/A","N/A",IF(C14&gt;6,"No",IF(C14&lt;=0,"No","Yes")))</f>
        <v>Yes</v>
      </c>
      <c r="E14" s="9">
        <v>0</v>
      </c>
      <c r="F14" s="9" t="str">
        <f>IF($B14="N/A","N/A",IF(E14&gt;6,"No",IF(E14&lt;=0,"No","Yes")))</f>
        <v>No</v>
      </c>
      <c r="G14" s="9">
        <v>0</v>
      </c>
      <c r="H14" s="9" t="str">
        <f>IF($B14="N/A","N/A",IF(G14&gt;6,"No",IF(G14&lt;=0,"No","Yes")))</f>
        <v>No</v>
      </c>
      <c r="I14" s="10">
        <v>-100</v>
      </c>
      <c r="J14" s="10" t="s">
        <v>1746</v>
      </c>
      <c r="K14" s="9" t="str">
        <f t="shared" si="0"/>
        <v>N/A</v>
      </c>
    </row>
    <row r="15" spans="1:11" x14ac:dyDescent="0.2">
      <c r="A15" s="3" t="s">
        <v>164</v>
      </c>
      <c r="B15" s="35" t="s">
        <v>213</v>
      </c>
      <c r="C15" s="9">
        <v>99.994456889000006</v>
      </c>
      <c r="D15" s="9" t="str">
        <f>IF($B15="N/A","N/A",IF(C15&gt;15,"No",IF(C15&lt;-15,"No","Yes")))</f>
        <v>N/A</v>
      </c>
      <c r="E15" s="9">
        <v>99.992794934000003</v>
      </c>
      <c r="F15" s="9" t="str">
        <f>IF($B15="N/A","N/A",IF(E15&gt;15,"No",IF(E15&lt;-15,"No","Yes")))</f>
        <v>N/A</v>
      </c>
      <c r="G15" s="9">
        <v>99.998801555</v>
      </c>
      <c r="H15" s="9" t="str">
        <f>IF($B15="N/A","N/A",IF(G15&gt;15,"No",IF(G15&lt;-15,"No","Yes")))</f>
        <v>N/A</v>
      </c>
      <c r="I15" s="10">
        <v>-2E-3</v>
      </c>
      <c r="J15" s="10">
        <v>6.0000000000000001E-3</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99.904528842000005</v>
      </c>
      <c r="D17" s="9" t="str">
        <f>IF($B17="N/A","N/A",IF(C17&gt;98,"Yes","No"))</f>
        <v>Yes</v>
      </c>
      <c r="E17" s="9">
        <v>73.804211711999997</v>
      </c>
      <c r="F17" s="9" t="str">
        <f>IF($B17="N/A","N/A",IF(E17&gt;98,"Yes","No"))</f>
        <v>No</v>
      </c>
      <c r="G17" s="9">
        <v>99.884827877999996</v>
      </c>
      <c r="H17" s="9" t="str">
        <f>IF($B17="N/A","N/A",IF(G17&gt;98,"Yes","No"))</f>
        <v>Yes</v>
      </c>
      <c r="I17" s="10">
        <v>-26.1</v>
      </c>
      <c r="J17" s="10">
        <v>35.340000000000003</v>
      </c>
      <c r="K17" s="9" t="str">
        <f t="shared" si="0"/>
        <v>No</v>
      </c>
    </row>
    <row r="18" spans="1:11" x14ac:dyDescent="0.2">
      <c r="A18" s="3" t="s">
        <v>53</v>
      </c>
      <c r="B18" s="35" t="s">
        <v>275</v>
      </c>
      <c r="C18" s="9">
        <v>44.706472106</v>
      </c>
      <c r="D18" s="9" t="str">
        <f>IF($B18="N/A","N/A",IF(C18&gt;98,"Yes","No"))</f>
        <v>No</v>
      </c>
      <c r="E18" s="9">
        <v>100</v>
      </c>
      <c r="F18" s="9" t="str">
        <f>IF($B18="N/A","N/A",IF(E18&gt;98,"Yes","No"))</f>
        <v>Yes</v>
      </c>
      <c r="G18" s="9">
        <v>99.954064649000003</v>
      </c>
      <c r="H18" s="9" t="str">
        <f>IF($B18="N/A","N/A",IF(G18&gt;98,"Yes","No"))</f>
        <v>Yes</v>
      </c>
      <c r="I18" s="10">
        <v>123.7</v>
      </c>
      <c r="J18" s="10">
        <v>-4.5999999999999999E-2</v>
      </c>
      <c r="K18" s="9" t="str">
        <f t="shared" si="0"/>
        <v>Yes</v>
      </c>
    </row>
    <row r="19" spans="1:11" ht="12.75" customHeight="1" x14ac:dyDescent="0.2">
      <c r="A19" s="3" t="s">
        <v>675</v>
      </c>
      <c r="B19" s="35" t="s">
        <v>223</v>
      </c>
      <c r="C19" s="9">
        <v>99.485449076999998</v>
      </c>
      <c r="D19" s="9" t="str">
        <f>IF($B19="N/A","N/A",IF(C19&gt;100,"No",IF(C19&lt;98,"No","Yes")))</f>
        <v>Yes</v>
      </c>
      <c r="E19" s="9">
        <v>99.010709333999998</v>
      </c>
      <c r="F19" s="9" t="str">
        <f>IF($B19="N/A","N/A",IF(E19&gt;100,"No",IF(E19&lt;98,"No","Yes")))</f>
        <v>Yes</v>
      </c>
      <c r="G19" s="9">
        <v>99.280538323000002</v>
      </c>
      <c r="H19" s="9" t="str">
        <f>IF($B19="N/A","N/A",IF(G19&gt;100,"No",IF(G19&lt;98,"No","Yes")))</f>
        <v>Yes</v>
      </c>
      <c r="I19" s="10">
        <v>-0.47699999999999998</v>
      </c>
      <c r="J19" s="10">
        <v>0.27250000000000002</v>
      </c>
      <c r="K19" s="9" t="str">
        <f>IF(J19="Div by 0", "N/A", IF(J19="N/A","N/A", IF(J19&gt;30, "No", IF(J19&lt;-30, "No", "Yes"))))</f>
        <v>Yes</v>
      </c>
    </row>
    <row r="20" spans="1:11" x14ac:dyDescent="0.2">
      <c r="A20" s="3" t="s">
        <v>676</v>
      </c>
      <c r="B20" s="35" t="s">
        <v>223</v>
      </c>
      <c r="C20" s="9">
        <v>99.996804624999996</v>
      </c>
      <c r="D20" s="9" t="str">
        <f>IF($B20="N/A","N/A",IF(C20&gt;100,"No",IF(C20&lt;98,"No","Yes")))</f>
        <v>Yes</v>
      </c>
      <c r="E20" s="9">
        <v>99.999897489000006</v>
      </c>
      <c r="F20" s="9" t="str">
        <f>IF($B20="N/A","N/A",IF(E20&gt;100,"No",IF(E20&lt;98,"No","Yes")))</f>
        <v>Yes</v>
      </c>
      <c r="G20" s="9">
        <v>99.999059447999997</v>
      </c>
      <c r="H20" s="9" t="str">
        <f>IF($B20="N/A","N/A",IF(G20&gt;100,"No",IF(G20&lt;98,"No","Yes")))</f>
        <v>Yes</v>
      </c>
      <c r="I20" s="10">
        <v>3.0999999999999999E-3</v>
      </c>
      <c r="J20" s="10">
        <v>-1E-3</v>
      </c>
      <c r="K20" s="9" t="str">
        <f>IF(J20="Div by 0", "N/A", IF(J20="N/A","N/A", IF(J20&gt;30, "No", IF(J20&lt;-30, "No", "Yes"))))</f>
        <v>Yes</v>
      </c>
    </row>
    <row r="21" spans="1:11" x14ac:dyDescent="0.2">
      <c r="A21" s="3" t="s">
        <v>677</v>
      </c>
      <c r="B21" s="35" t="s">
        <v>223</v>
      </c>
      <c r="C21" s="9">
        <v>99.996804624999996</v>
      </c>
      <c r="D21" s="9" t="str">
        <f>IF($B21="N/A","N/A",IF(C21&gt;100,"No",IF(C21&lt;98,"No","Yes")))</f>
        <v>Yes</v>
      </c>
      <c r="E21" s="9">
        <v>99.999897489000006</v>
      </c>
      <c r="F21" s="9" t="str">
        <f>IF($B21="N/A","N/A",IF(E21&gt;100,"No",IF(E21&lt;98,"No","Yes")))</f>
        <v>Yes</v>
      </c>
      <c r="G21" s="9">
        <v>99.999059447999997</v>
      </c>
      <c r="H21" s="9" t="str">
        <f>IF($B21="N/A","N/A",IF(G21&gt;100,"No",IF(G21&lt;98,"No","Yes")))</f>
        <v>Yes</v>
      </c>
      <c r="I21" s="10">
        <v>3.0999999999999999E-3</v>
      </c>
      <c r="J21" s="10">
        <v>-1E-3</v>
      </c>
      <c r="K21" s="9" t="str">
        <f>IF(J21="Div by 0", "N/A", IF(J21="N/A","N/A", IF(J21&gt;30, "No", IF(J21&lt;-30, "No", "Yes"))))</f>
        <v>Yes</v>
      </c>
    </row>
    <row r="22" spans="1:11" ht="15" customHeight="1" x14ac:dyDescent="0.2">
      <c r="A22" s="3" t="s">
        <v>1701</v>
      </c>
      <c r="B22" s="35" t="s">
        <v>213</v>
      </c>
      <c r="C22" s="9">
        <v>63.992916323000003</v>
      </c>
      <c r="D22" s="9" t="str">
        <f>IF($B22="N/A","N/A",IF(C22&gt;15,"No",IF(C22&lt;-15,"No","Yes")))</f>
        <v>N/A</v>
      </c>
      <c r="E22" s="9">
        <v>65.025615326999997</v>
      </c>
      <c r="F22" s="9" t="str">
        <f>IF($B22="N/A","N/A",IF(E22&gt;15,"No",IF(E22&lt;-15,"No","Yes")))</f>
        <v>N/A</v>
      </c>
      <c r="G22" s="9">
        <v>61.084854032000003</v>
      </c>
      <c r="H22" s="9" t="str">
        <f>IF($B22="N/A","N/A",IF(G22&gt;15,"No",IF(G22&lt;-15,"No","Yes")))</f>
        <v>N/A</v>
      </c>
      <c r="I22" s="10">
        <v>1.6140000000000001</v>
      </c>
      <c r="J22" s="10">
        <v>-6.06</v>
      </c>
      <c r="K22" s="9" t="str">
        <f t="shared" ref="K22:K31" si="1">IF(J22="Div by 0", "N/A", IF(J22="N/A","N/A", IF(J22&gt;30, "No", IF(J22&lt;-30, "No", "Yes"))))</f>
        <v>Yes</v>
      </c>
    </row>
    <row r="23" spans="1:11" x14ac:dyDescent="0.2">
      <c r="A23" s="3" t="s">
        <v>937</v>
      </c>
      <c r="B23" s="35" t="s">
        <v>213</v>
      </c>
      <c r="C23" s="9">
        <v>35.773065058999997</v>
      </c>
      <c r="D23" s="9" t="str">
        <f>IF($B23="N/A","N/A",IF(C23&gt;15,"No",IF(C23&lt;-15,"No","Yes")))</f>
        <v>N/A</v>
      </c>
      <c r="E23" s="9">
        <v>34.714094353</v>
      </c>
      <c r="F23" s="9" t="str">
        <f>IF($B23="N/A","N/A",IF(E23&gt;15,"No",IF(E23&lt;-15,"No","Yes")))</f>
        <v>N/A</v>
      </c>
      <c r="G23" s="9">
        <v>38.349858984999997</v>
      </c>
      <c r="H23" s="9" t="str">
        <f>IF($B23="N/A","N/A",IF(G23&gt;15,"No",IF(G23&lt;-15,"No","Yes")))</f>
        <v>N/A</v>
      </c>
      <c r="I23" s="10">
        <v>-2.96</v>
      </c>
      <c r="J23" s="10">
        <v>10.47</v>
      </c>
      <c r="K23" s="9" t="str">
        <f t="shared" si="1"/>
        <v>Yes</v>
      </c>
    </row>
    <row r="24" spans="1:11" ht="25.5" x14ac:dyDescent="0.2">
      <c r="A24" s="3" t="s">
        <v>938</v>
      </c>
      <c r="B24" s="35" t="s">
        <v>213</v>
      </c>
      <c r="C24" s="9">
        <v>2.4889851E-3</v>
      </c>
      <c r="D24" s="9" t="str">
        <f>IF($B24="N/A","N/A",IF(C24&gt;15,"No",IF(C24&lt;-15,"No","Yes")))</f>
        <v>N/A</v>
      </c>
      <c r="E24" s="9">
        <v>4.0037905700000001E-2</v>
      </c>
      <c r="F24" s="9" t="str">
        <f>IF($B24="N/A","N/A",IF(E24&gt;15,"No",IF(E24&lt;-15,"No","Yes")))</f>
        <v>N/A</v>
      </c>
      <c r="G24" s="9">
        <v>0.1511558248</v>
      </c>
      <c r="H24" s="9" t="str">
        <f>IF($B24="N/A","N/A",IF(G24&gt;15,"No",IF(G24&lt;-15,"No","Yes")))</f>
        <v>N/A</v>
      </c>
      <c r="I24" s="10">
        <v>1509</v>
      </c>
      <c r="J24" s="10">
        <v>277.5</v>
      </c>
      <c r="K24" s="9" t="str">
        <f t="shared" si="1"/>
        <v>No</v>
      </c>
    </row>
    <row r="25" spans="1:11" x14ac:dyDescent="0.2">
      <c r="A25" s="3" t="s">
        <v>166</v>
      </c>
      <c r="B25" s="35" t="s">
        <v>213</v>
      </c>
      <c r="C25" s="9">
        <v>99.996804624999996</v>
      </c>
      <c r="D25" s="9" t="str">
        <f t="shared" ref="D25:D27" si="2">IF($B25="N/A","N/A",IF(C25&gt;15,"No",IF(C25&lt;-15,"No","Yes")))</f>
        <v>N/A</v>
      </c>
      <c r="E25" s="9">
        <v>99.999897489000006</v>
      </c>
      <c r="F25" s="9" t="str">
        <f t="shared" ref="F25:F27" si="3">IF($B25="N/A","N/A",IF(E25&gt;15,"No",IF(E25&lt;-15,"No","Yes")))</f>
        <v>N/A</v>
      </c>
      <c r="G25" s="9">
        <v>99.999059447999997</v>
      </c>
      <c r="H25" s="9" t="str">
        <f t="shared" ref="H25:H27" si="4">IF($B25="N/A","N/A",IF(G25&gt;15,"No",IF(G25&lt;-15,"No","Yes")))</f>
        <v>N/A</v>
      </c>
      <c r="I25" s="10">
        <v>3.0999999999999999E-3</v>
      </c>
      <c r="J25" s="10">
        <v>-1E-3</v>
      </c>
      <c r="K25" s="9" t="str">
        <f t="shared" si="1"/>
        <v>Yes</v>
      </c>
    </row>
    <row r="26" spans="1:11" x14ac:dyDescent="0.2">
      <c r="A26" s="3" t="s">
        <v>167</v>
      </c>
      <c r="B26" s="35" t="s">
        <v>213</v>
      </c>
      <c r="C26" s="9">
        <v>99.996804624999996</v>
      </c>
      <c r="D26" s="9" t="str">
        <f t="shared" si="2"/>
        <v>N/A</v>
      </c>
      <c r="E26" s="9">
        <v>99.999897489000006</v>
      </c>
      <c r="F26" s="9" t="str">
        <f t="shared" si="3"/>
        <v>N/A</v>
      </c>
      <c r="G26" s="9">
        <v>99.999059447999997</v>
      </c>
      <c r="H26" s="9" t="str">
        <f t="shared" si="4"/>
        <v>N/A</v>
      </c>
      <c r="I26" s="10">
        <v>3.0999999999999999E-3</v>
      </c>
      <c r="J26" s="10">
        <v>-1E-3</v>
      </c>
      <c r="K26" s="9" t="str">
        <f t="shared" si="1"/>
        <v>Yes</v>
      </c>
    </row>
    <row r="27" spans="1:11" x14ac:dyDescent="0.2">
      <c r="A27" s="3" t="s">
        <v>168</v>
      </c>
      <c r="B27" s="35" t="s">
        <v>213</v>
      </c>
      <c r="C27" s="9">
        <v>99.996804624999996</v>
      </c>
      <c r="D27" s="9" t="str">
        <f t="shared" si="2"/>
        <v>N/A</v>
      </c>
      <c r="E27" s="9">
        <v>99.999897489000006</v>
      </c>
      <c r="F27" s="9" t="str">
        <f t="shared" si="3"/>
        <v>N/A</v>
      </c>
      <c r="G27" s="9">
        <v>99.999059447999997</v>
      </c>
      <c r="H27" s="9" t="str">
        <f t="shared" si="4"/>
        <v>N/A</v>
      </c>
      <c r="I27" s="10">
        <v>3.0999999999999999E-3</v>
      </c>
      <c r="J27" s="10">
        <v>-1E-3</v>
      </c>
      <c r="K27" s="9" t="str">
        <f t="shared" si="1"/>
        <v>Yes</v>
      </c>
    </row>
    <row r="28" spans="1:11" x14ac:dyDescent="0.2">
      <c r="A28" s="3" t="s">
        <v>54</v>
      </c>
      <c r="B28" s="35" t="s">
        <v>213</v>
      </c>
      <c r="C28" s="9">
        <v>11.441648424</v>
      </c>
      <c r="D28" s="9" t="str">
        <f>IF($B28="N/A","N/A",IF(C28&gt;15,"No",IF(C28&lt;-15,"No","Yes")))</f>
        <v>N/A</v>
      </c>
      <c r="E28" s="9">
        <v>17.298337607000001</v>
      </c>
      <c r="F28" s="9" t="str">
        <f>IF($B28="N/A","N/A",IF(E28&gt;15,"No",IF(E28&lt;-15,"No","Yes")))</f>
        <v>N/A</v>
      </c>
      <c r="G28" s="9">
        <v>19.689335641</v>
      </c>
      <c r="H28" s="9" t="str">
        <f>IF($B28="N/A","N/A",IF(G28&gt;15,"No",IF(G28&lt;-15,"No","Yes")))</f>
        <v>N/A</v>
      </c>
      <c r="I28" s="10">
        <v>51.19</v>
      </c>
      <c r="J28" s="10">
        <v>13.82</v>
      </c>
      <c r="K28" s="9" t="str">
        <f t="shared" si="1"/>
        <v>Yes</v>
      </c>
    </row>
    <row r="29" spans="1:11" x14ac:dyDescent="0.2">
      <c r="A29" s="3" t="s">
        <v>55</v>
      </c>
      <c r="B29" s="35" t="s">
        <v>213</v>
      </c>
      <c r="C29" s="9">
        <v>88.555156201000003</v>
      </c>
      <c r="D29" s="9" t="str">
        <f>IF($B29="N/A","N/A",IF(C29&gt;15,"No",IF(C29&lt;-15,"No","Yes")))</f>
        <v>N/A</v>
      </c>
      <c r="E29" s="9">
        <v>82.701559881999998</v>
      </c>
      <c r="F29" s="9" t="str">
        <f>IF($B29="N/A","N/A",IF(E29&gt;15,"No",IF(E29&lt;-15,"No","Yes")))</f>
        <v>N/A</v>
      </c>
      <c r="G29" s="9">
        <v>80.309723806999997</v>
      </c>
      <c r="H29" s="9" t="str">
        <f>IF($B29="N/A","N/A",IF(G29&gt;15,"No",IF(G29&lt;-15,"No","Yes")))</f>
        <v>N/A</v>
      </c>
      <c r="I29" s="10">
        <v>-6.61</v>
      </c>
      <c r="J29" s="10">
        <v>-2.89</v>
      </c>
      <c r="K29" s="9" t="str">
        <f t="shared" si="1"/>
        <v>Yes</v>
      </c>
    </row>
    <row r="30" spans="1:11" x14ac:dyDescent="0.2">
      <c r="A30" s="3" t="s">
        <v>56</v>
      </c>
      <c r="B30" s="35" t="s">
        <v>213</v>
      </c>
      <c r="C30" s="9">
        <v>74.624227656000002</v>
      </c>
      <c r="D30" s="9" t="str">
        <f>IF($B30="N/A","N/A",IF(C30&gt;15,"No",IF(C30&lt;-15,"No","Yes")))</f>
        <v>N/A</v>
      </c>
      <c r="E30" s="9">
        <v>78.614134903999997</v>
      </c>
      <c r="F30" s="9" t="str">
        <f>IF($B30="N/A","N/A",IF(E30&gt;15,"No",IF(E30&lt;-15,"No","Yes")))</f>
        <v>N/A</v>
      </c>
      <c r="G30" s="9">
        <v>81.185696386999993</v>
      </c>
      <c r="H30" s="9" t="str">
        <f>IF($B30="N/A","N/A",IF(G30&gt;15,"No",IF(G30&lt;-15,"No","Yes")))</f>
        <v>N/A</v>
      </c>
      <c r="I30" s="10">
        <v>5.3470000000000004</v>
      </c>
      <c r="J30" s="10">
        <v>3.2709999999999999</v>
      </c>
      <c r="K30" s="9" t="str">
        <f t="shared" si="1"/>
        <v>Yes</v>
      </c>
    </row>
    <row r="31" spans="1:11" x14ac:dyDescent="0.2">
      <c r="A31" s="3" t="s">
        <v>57</v>
      </c>
      <c r="B31" s="35" t="s">
        <v>213</v>
      </c>
      <c r="C31" s="9">
        <v>17.268088293999998</v>
      </c>
      <c r="D31" s="9" t="str">
        <f>IF($B31="N/A","N/A",IF(C31&gt;15,"No",IF(C31&lt;-15,"No","Yes")))</f>
        <v>N/A</v>
      </c>
      <c r="E31" s="9">
        <v>13.654360990000001</v>
      </c>
      <c r="F31" s="9" t="str">
        <f>IF($B31="N/A","N/A",IF(E31&gt;15,"No",IF(E31&lt;-15,"No","Yes")))</f>
        <v>N/A</v>
      </c>
      <c r="G31" s="9">
        <v>12.96607201</v>
      </c>
      <c r="H31" s="9" t="str">
        <f>IF($B31="N/A","N/A",IF(G31&gt;15,"No",IF(G31&lt;-15,"No","Yes")))</f>
        <v>N/A</v>
      </c>
      <c r="I31" s="10">
        <v>-20.9</v>
      </c>
      <c r="J31" s="10">
        <v>-5.04</v>
      </c>
      <c r="K31" s="9" t="str">
        <f t="shared" si="1"/>
        <v>Yes</v>
      </c>
    </row>
    <row r="32" spans="1:11" ht="12" customHeight="1" x14ac:dyDescent="0.2">
      <c r="A32" s="158" t="s">
        <v>1633</v>
      </c>
      <c r="B32" s="159"/>
      <c r="C32" s="159"/>
      <c r="D32" s="159"/>
      <c r="E32" s="159"/>
      <c r="F32" s="159"/>
      <c r="G32" s="159"/>
      <c r="H32" s="159"/>
      <c r="I32" s="159"/>
      <c r="J32" s="159"/>
      <c r="K32" s="160"/>
    </row>
    <row r="33" spans="1:11" x14ac:dyDescent="0.2">
      <c r="A33" s="151" t="s">
        <v>1631</v>
      </c>
      <c r="B33" s="152"/>
      <c r="C33" s="152"/>
      <c r="D33" s="152"/>
      <c r="E33" s="152"/>
      <c r="F33" s="152"/>
      <c r="G33" s="152"/>
      <c r="H33" s="152"/>
      <c r="I33" s="152"/>
      <c r="J33" s="152"/>
      <c r="K33" s="153"/>
    </row>
    <row r="34" spans="1:11" x14ac:dyDescent="0.2">
      <c r="A34" s="154" t="s">
        <v>1732</v>
      </c>
      <c r="B34" s="154"/>
      <c r="C34" s="154"/>
      <c r="D34" s="154"/>
      <c r="E34" s="154"/>
      <c r="F34" s="154"/>
      <c r="G34" s="154"/>
      <c r="H34" s="154"/>
      <c r="I34" s="154"/>
      <c r="J34" s="154"/>
      <c r="K34" s="155"/>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1727</v>
      </c>
      <c r="B1" s="143"/>
      <c r="C1" s="143"/>
      <c r="D1" s="143"/>
      <c r="E1" s="143"/>
      <c r="F1" s="143"/>
      <c r="G1" s="143"/>
      <c r="H1" s="143"/>
      <c r="I1" s="143"/>
      <c r="J1" s="143"/>
      <c r="K1" s="144"/>
    </row>
    <row r="2" spans="1:11" x14ac:dyDescent="0.2">
      <c r="A2" s="148" t="s">
        <v>1589</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2" t="s">
        <v>12</v>
      </c>
      <c r="B6" s="85" t="s">
        <v>213</v>
      </c>
      <c r="C6" s="36">
        <v>6542297</v>
      </c>
      <c r="D6" s="9" t="str">
        <f t="shared" ref="D6:F18" si="0">IF($B6="N/A","N/A",IF(C6&lt;0,"No","Yes"))</f>
        <v>N/A</v>
      </c>
      <c r="E6" s="36">
        <v>24087676</v>
      </c>
      <c r="F6" s="9" t="str">
        <f t="shared" si="0"/>
        <v>N/A</v>
      </c>
      <c r="G6" s="36">
        <v>25820388</v>
      </c>
      <c r="H6" s="9" t="str">
        <f t="shared" ref="H6:H18" si="1">IF($B6="N/A","N/A",IF(G6&lt;0,"No","Yes"))</f>
        <v>N/A</v>
      </c>
      <c r="I6" s="10">
        <v>268.2</v>
      </c>
      <c r="J6" s="10">
        <v>7.1929999999999996</v>
      </c>
      <c r="K6" s="9" t="str">
        <f t="shared" ref="K6:K18" si="2">IF(J6="Div by 0", "N/A", IF(J6="N/A","N/A", IF(J6&gt;30, "No", IF(J6&lt;-30, "No", "Yes"))))</f>
        <v>Yes</v>
      </c>
    </row>
    <row r="7" spans="1:11" x14ac:dyDescent="0.2">
      <c r="A7" s="26" t="s">
        <v>443</v>
      </c>
      <c r="B7" s="85" t="s">
        <v>213</v>
      </c>
      <c r="C7" s="9">
        <v>1.9867181206</v>
      </c>
      <c r="D7" s="9" t="str">
        <f t="shared" si="0"/>
        <v>N/A</v>
      </c>
      <c r="E7" s="9">
        <v>2.1233140133999999</v>
      </c>
      <c r="F7" s="9" t="str">
        <f t="shared" si="0"/>
        <v>N/A</v>
      </c>
      <c r="G7" s="9">
        <v>2.2860965528000001</v>
      </c>
      <c r="H7" s="9" t="str">
        <f t="shared" si="1"/>
        <v>N/A</v>
      </c>
      <c r="I7" s="10">
        <v>6.875</v>
      </c>
      <c r="J7" s="10">
        <v>7.6660000000000004</v>
      </c>
      <c r="K7" s="9" t="str">
        <f t="shared" si="2"/>
        <v>Yes</v>
      </c>
    </row>
    <row r="8" spans="1:11" x14ac:dyDescent="0.2">
      <c r="A8" s="26" t="s">
        <v>444</v>
      </c>
      <c r="B8" s="85" t="s">
        <v>213</v>
      </c>
      <c r="C8" s="9">
        <v>33.934197728999997</v>
      </c>
      <c r="D8" s="9" t="str">
        <f t="shared" si="0"/>
        <v>N/A</v>
      </c>
      <c r="E8" s="9">
        <v>33.172473758000002</v>
      </c>
      <c r="F8" s="9" t="str">
        <f t="shared" si="0"/>
        <v>N/A</v>
      </c>
      <c r="G8" s="9">
        <v>34.989985433000001</v>
      </c>
      <c r="H8" s="9" t="str">
        <f t="shared" si="1"/>
        <v>N/A</v>
      </c>
      <c r="I8" s="10">
        <v>-2.2400000000000002</v>
      </c>
      <c r="J8" s="10">
        <v>5.4790000000000001</v>
      </c>
      <c r="K8" s="9" t="str">
        <f t="shared" si="2"/>
        <v>Yes</v>
      </c>
    </row>
    <row r="9" spans="1:11" x14ac:dyDescent="0.2">
      <c r="A9" s="26" t="s">
        <v>445</v>
      </c>
      <c r="B9" s="85" t="s">
        <v>213</v>
      </c>
      <c r="C9" s="9">
        <v>26.451351872</v>
      </c>
      <c r="D9" s="9" t="str">
        <f t="shared" si="0"/>
        <v>N/A</v>
      </c>
      <c r="E9" s="9">
        <v>25.379368271000001</v>
      </c>
      <c r="F9" s="9" t="str">
        <f t="shared" si="0"/>
        <v>N/A</v>
      </c>
      <c r="G9" s="9">
        <v>23.789057701000001</v>
      </c>
      <c r="H9" s="9" t="str">
        <f t="shared" si="1"/>
        <v>N/A</v>
      </c>
      <c r="I9" s="10">
        <v>-4.05</v>
      </c>
      <c r="J9" s="10">
        <v>-6.27</v>
      </c>
      <c r="K9" s="9" t="str">
        <f t="shared" si="2"/>
        <v>Yes</v>
      </c>
    </row>
    <row r="10" spans="1:11" x14ac:dyDescent="0.2">
      <c r="A10" s="26" t="s">
        <v>446</v>
      </c>
      <c r="B10" s="85" t="s">
        <v>213</v>
      </c>
      <c r="C10" s="9">
        <v>37.128152391</v>
      </c>
      <c r="D10" s="9" t="str">
        <f t="shared" si="0"/>
        <v>N/A</v>
      </c>
      <c r="E10" s="9">
        <v>39.238168928999997</v>
      </c>
      <c r="F10" s="9" t="str">
        <f t="shared" si="0"/>
        <v>N/A</v>
      </c>
      <c r="G10" s="9">
        <v>38.864342395000001</v>
      </c>
      <c r="H10" s="9" t="str">
        <f t="shared" si="1"/>
        <v>N/A</v>
      </c>
      <c r="I10" s="10">
        <v>5.6829999999999998</v>
      </c>
      <c r="J10" s="10">
        <v>-0.95299999999999996</v>
      </c>
      <c r="K10" s="9" t="str">
        <f t="shared" si="2"/>
        <v>Yes</v>
      </c>
    </row>
    <row r="11" spans="1:11" x14ac:dyDescent="0.2">
      <c r="A11" s="2" t="s">
        <v>207</v>
      </c>
      <c r="B11" s="85" t="s">
        <v>213</v>
      </c>
      <c r="C11" s="9">
        <v>0</v>
      </c>
      <c r="D11" s="9" t="str">
        <f t="shared" si="0"/>
        <v>N/A</v>
      </c>
      <c r="E11" s="9">
        <v>0</v>
      </c>
      <c r="F11" s="9" t="str">
        <f t="shared" si="0"/>
        <v>N/A</v>
      </c>
      <c r="G11" s="9">
        <v>0</v>
      </c>
      <c r="H11" s="9" t="str">
        <f t="shared" si="1"/>
        <v>N/A</v>
      </c>
      <c r="I11" s="10" t="s">
        <v>1746</v>
      </c>
      <c r="J11" s="10" t="s">
        <v>1746</v>
      </c>
      <c r="K11" s="9" t="str">
        <f t="shared" si="2"/>
        <v>N/A</v>
      </c>
    </row>
    <row r="12" spans="1:11" x14ac:dyDescent="0.2">
      <c r="A12" s="2" t="s">
        <v>936</v>
      </c>
      <c r="B12" s="85" t="s">
        <v>213</v>
      </c>
      <c r="C12" s="9">
        <v>0</v>
      </c>
      <c r="D12" s="9" t="str">
        <f t="shared" si="0"/>
        <v>N/A</v>
      </c>
      <c r="E12" s="9">
        <v>0</v>
      </c>
      <c r="F12" s="9" t="str">
        <f t="shared" si="0"/>
        <v>N/A</v>
      </c>
      <c r="G12" s="9">
        <v>0</v>
      </c>
      <c r="H12" s="9" t="str">
        <f t="shared" si="1"/>
        <v>N/A</v>
      </c>
      <c r="I12" s="10" t="s">
        <v>1746</v>
      </c>
      <c r="J12" s="10" t="s">
        <v>1746</v>
      </c>
      <c r="K12" s="9" t="str">
        <f t="shared" si="2"/>
        <v>N/A</v>
      </c>
    </row>
    <row r="13" spans="1:11" x14ac:dyDescent="0.2">
      <c r="A13" s="2" t="s">
        <v>51</v>
      </c>
      <c r="B13" s="85"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5"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
      <c r="A15" s="2" t="s">
        <v>164</v>
      </c>
      <c r="B15" s="85" t="s">
        <v>213</v>
      </c>
      <c r="C15" s="9">
        <v>84.031403648999998</v>
      </c>
      <c r="D15" s="9" t="str">
        <f t="shared" si="0"/>
        <v>N/A</v>
      </c>
      <c r="E15" s="9">
        <v>99.493633176000003</v>
      </c>
      <c r="F15" s="9" t="str">
        <f t="shared" si="0"/>
        <v>N/A</v>
      </c>
      <c r="G15" s="9">
        <v>99.469465756999995</v>
      </c>
      <c r="H15" s="9" t="str">
        <f t="shared" si="1"/>
        <v>N/A</v>
      </c>
      <c r="I15" s="10">
        <v>18.399999999999999</v>
      </c>
      <c r="J15" s="10">
        <v>-2.4E-2</v>
      </c>
      <c r="K15" s="9" t="str">
        <f t="shared" si="2"/>
        <v>Yes</v>
      </c>
    </row>
    <row r="16" spans="1:11" x14ac:dyDescent="0.2">
      <c r="A16" s="2" t="s">
        <v>165</v>
      </c>
      <c r="B16" s="85" t="s">
        <v>213</v>
      </c>
      <c r="C16" s="9">
        <v>100</v>
      </c>
      <c r="D16" s="9" t="str">
        <f t="shared" si="0"/>
        <v>N/A</v>
      </c>
      <c r="E16" s="9">
        <v>100</v>
      </c>
      <c r="F16" s="9" t="str">
        <f t="shared" si="0"/>
        <v>N/A</v>
      </c>
      <c r="G16" s="9">
        <v>100</v>
      </c>
      <c r="H16" s="9" t="str">
        <f t="shared" si="1"/>
        <v>N/A</v>
      </c>
      <c r="I16" s="10">
        <v>0</v>
      </c>
      <c r="J16" s="10">
        <v>0</v>
      </c>
      <c r="K16" s="9" t="str">
        <f t="shared" si="2"/>
        <v>Yes</v>
      </c>
    </row>
    <row r="17" spans="1:11" x14ac:dyDescent="0.2">
      <c r="A17" s="2" t="s">
        <v>21</v>
      </c>
      <c r="B17" s="85" t="s">
        <v>213</v>
      </c>
      <c r="C17" s="9">
        <v>99.895908118999998</v>
      </c>
      <c r="D17" s="9" t="str">
        <f t="shared" si="0"/>
        <v>N/A</v>
      </c>
      <c r="E17" s="9">
        <v>70.133507276000003</v>
      </c>
      <c r="F17" s="9" t="str">
        <f t="shared" si="0"/>
        <v>N/A</v>
      </c>
      <c r="G17" s="9">
        <v>99.734039628000005</v>
      </c>
      <c r="H17" s="9" t="str">
        <f t="shared" si="1"/>
        <v>N/A</v>
      </c>
      <c r="I17" s="10">
        <v>-29.8</v>
      </c>
      <c r="J17" s="10">
        <v>42.21</v>
      </c>
      <c r="K17" s="9" t="str">
        <f t="shared" si="2"/>
        <v>No</v>
      </c>
    </row>
    <row r="18" spans="1:11" x14ac:dyDescent="0.2">
      <c r="A18" s="2" t="s">
        <v>53</v>
      </c>
      <c r="B18" s="85" t="s">
        <v>213</v>
      </c>
      <c r="C18" s="9">
        <v>99.989071116999995</v>
      </c>
      <c r="D18" s="9" t="str">
        <f t="shared" si="0"/>
        <v>N/A</v>
      </c>
      <c r="E18" s="9">
        <v>100</v>
      </c>
      <c r="F18" s="9" t="str">
        <f t="shared" si="0"/>
        <v>N/A</v>
      </c>
      <c r="G18" s="9">
        <v>99.382832667000002</v>
      </c>
      <c r="H18" s="9" t="str">
        <f t="shared" si="1"/>
        <v>N/A</v>
      </c>
      <c r="I18" s="10">
        <v>1.09E-2</v>
      </c>
      <c r="J18" s="10">
        <v>-0.61699999999999999</v>
      </c>
      <c r="K18" s="9" t="str">
        <f t="shared" si="2"/>
        <v>Yes</v>
      </c>
    </row>
    <row r="19" spans="1:11" x14ac:dyDescent="0.2">
      <c r="A19" s="3" t="s">
        <v>675</v>
      </c>
      <c r="B19" s="85" t="s">
        <v>213</v>
      </c>
      <c r="C19" s="9">
        <v>99.876908675999999</v>
      </c>
      <c r="D19" s="9" t="str">
        <f t="shared" ref="D19:D21" si="3">IF($B19="N/A","N/A",IF(C19&lt;0,"No","Yes"))</f>
        <v>N/A</v>
      </c>
      <c r="E19" s="9">
        <v>99.557831980000003</v>
      </c>
      <c r="F19" s="9" t="str">
        <f t="shared" ref="F19:F21" si="4">IF($B19="N/A","N/A",IF(E19&lt;0,"No","Yes"))</f>
        <v>N/A</v>
      </c>
      <c r="G19" s="9">
        <v>99.664958558999999</v>
      </c>
      <c r="H19" s="9" t="str">
        <f t="shared" ref="H19:H21" si="5">IF($B19="N/A","N/A",IF(G19&lt;0,"No","Yes"))</f>
        <v>N/A</v>
      </c>
      <c r="I19" s="10">
        <v>-0.31900000000000001</v>
      </c>
      <c r="J19" s="10">
        <v>0.1076</v>
      </c>
      <c r="K19" s="9" t="str">
        <f>IF(J19="Div by 0", "N/A", IF(J19="N/A","N/A", IF(J19&gt;30, "No", IF(J19&lt;-30, "No", "Yes"))))</f>
        <v>Yes</v>
      </c>
    </row>
    <row r="20" spans="1:11" x14ac:dyDescent="0.2">
      <c r="A20" s="3" t="s">
        <v>676</v>
      </c>
      <c r="B20" s="85" t="s">
        <v>213</v>
      </c>
      <c r="C20" s="9">
        <v>99.999067605999997</v>
      </c>
      <c r="D20" s="9" t="str">
        <f t="shared" si="3"/>
        <v>N/A</v>
      </c>
      <c r="E20" s="9">
        <v>99.999846394000002</v>
      </c>
      <c r="F20" s="9" t="str">
        <f t="shared" si="4"/>
        <v>N/A</v>
      </c>
      <c r="G20" s="9">
        <v>99.999767625000004</v>
      </c>
      <c r="H20" s="9" t="str">
        <f t="shared" si="5"/>
        <v>N/A</v>
      </c>
      <c r="I20" s="10">
        <v>8.0000000000000004E-4</v>
      </c>
      <c r="J20" s="10">
        <v>0</v>
      </c>
      <c r="K20" s="9" t="str">
        <f>IF(J20="Div by 0", "N/A", IF(J20="N/A","N/A", IF(J20&gt;30, "No", IF(J20&lt;-30, "No", "Yes"))))</f>
        <v>Yes</v>
      </c>
    </row>
    <row r="21" spans="1:11" x14ac:dyDescent="0.2">
      <c r="A21" s="3" t="s">
        <v>677</v>
      </c>
      <c r="B21" s="85" t="s">
        <v>213</v>
      </c>
      <c r="C21" s="9">
        <v>99.999067605999997</v>
      </c>
      <c r="D21" s="9" t="str">
        <f t="shared" si="3"/>
        <v>N/A</v>
      </c>
      <c r="E21" s="9">
        <v>99.999846394000002</v>
      </c>
      <c r="F21" s="9" t="str">
        <f t="shared" si="4"/>
        <v>N/A</v>
      </c>
      <c r="G21" s="9">
        <v>99.999767625000004</v>
      </c>
      <c r="H21" s="9" t="str">
        <f t="shared" si="5"/>
        <v>N/A</v>
      </c>
      <c r="I21" s="10">
        <v>8.0000000000000004E-4</v>
      </c>
      <c r="J21" s="10">
        <v>0</v>
      </c>
      <c r="K21" s="9" t="str">
        <f>IF(J21="Div by 0", "N/A", IF(J21="N/A","N/A", IF(J21&gt;30, "No", IF(J21&lt;-30, "No", "Yes"))))</f>
        <v>Yes</v>
      </c>
    </row>
    <row r="22" spans="1:11" ht="16.5" customHeight="1" x14ac:dyDescent="0.2">
      <c r="A22" s="3" t="s">
        <v>1701</v>
      </c>
      <c r="B22" s="85" t="s">
        <v>213</v>
      </c>
      <c r="C22" s="9">
        <v>61.749413087999997</v>
      </c>
      <c r="D22" s="9" t="str">
        <f t="shared" ref="D22:D31" si="6">IF($B22="N/A","N/A",IF(C22&lt;0,"No","Yes"))</f>
        <v>N/A</v>
      </c>
      <c r="E22" s="9">
        <v>59.272638008000001</v>
      </c>
      <c r="F22" s="9" t="str">
        <f t="shared" ref="F22:F31" si="7">IF($B22="N/A","N/A",IF(E22&lt;0,"No","Yes"))</f>
        <v>N/A</v>
      </c>
      <c r="G22" s="9">
        <v>56.496765269000001</v>
      </c>
      <c r="I22" s="10">
        <v>-4.01</v>
      </c>
      <c r="J22" s="10">
        <v>-4.68</v>
      </c>
      <c r="K22" s="9" t="str">
        <f t="shared" ref="K22:K31" si="8">IF(J22="Div by 0", "N/A", IF(J22="N/A","N/A", IF(J22&gt;30, "No", IF(J22&lt;-30, "No", "Yes"))))</f>
        <v>Yes</v>
      </c>
    </row>
    <row r="23" spans="1:11" x14ac:dyDescent="0.2">
      <c r="A23" s="3" t="s">
        <v>939</v>
      </c>
      <c r="B23" s="85" t="s">
        <v>213</v>
      </c>
      <c r="C23" s="9">
        <v>37.933832719999998</v>
      </c>
      <c r="D23" s="9" t="str">
        <f t="shared" si="6"/>
        <v>N/A</v>
      </c>
      <c r="E23" s="9">
        <v>39.734933333000001</v>
      </c>
      <c r="F23" s="9" t="str">
        <f t="shared" si="7"/>
        <v>N/A</v>
      </c>
      <c r="G23" s="9">
        <v>42.239094160999997</v>
      </c>
      <c r="H23" s="9" t="str">
        <f t="shared" ref="H23:H31" si="9">IF($B23="N/A","N/A",IF(G23&lt;0,"No","Yes"))</f>
        <v>N/A</v>
      </c>
      <c r="I23" s="10">
        <v>4.7480000000000002</v>
      </c>
      <c r="J23" s="10">
        <v>6.3019999999999996</v>
      </c>
      <c r="K23" s="9" t="str">
        <f t="shared" si="8"/>
        <v>Yes</v>
      </c>
    </row>
    <row r="24" spans="1:11" ht="25.5" x14ac:dyDescent="0.2">
      <c r="A24" s="3" t="s">
        <v>940</v>
      </c>
      <c r="B24" s="85" t="s">
        <v>213</v>
      </c>
      <c r="C24" s="9">
        <v>6.0666765800000001E-2</v>
      </c>
      <c r="D24" s="9" t="str">
        <f t="shared" si="6"/>
        <v>N/A</v>
      </c>
      <c r="E24" s="9">
        <v>0.2282204394</v>
      </c>
      <c r="F24" s="9" t="str">
        <f t="shared" si="7"/>
        <v>N/A</v>
      </c>
      <c r="G24" s="9">
        <v>0.34679571819999999</v>
      </c>
      <c r="H24" s="9" t="str">
        <f t="shared" si="9"/>
        <v>N/A</v>
      </c>
      <c r="I24" s="10">
        <v>276.2</v>
      </c>
      <c r="J24" s="10">
        <v>51.96</v>
      </c>
      <c r="K24" s="9" t="str">
        <f t="shared" si="8"/>
        <v>No</v>
      </c>
    </row>
    <row r="25" spans="1:11" x14ac:dyDescent="0.2">
      <c r="A25" s="2" t="s">
        <v>166</v>
      </c>
      <c r="B25" s="85" t="s">
        <v>213</v>
      </c>
      <c r="C25" s="9">
        <v>99.999067605999997</v>
      </c>
      <c r="D25" s="9" t="str">
        <f t="shared" si="6"/>
        <v>N/A</v>
      </c>
      <c r="E25" s="9">
        <v>99.999846394000002</v>
      </c>
      <c r="F25" s="9" t="str">
        <f t="shared" si="7"/>
        <v>N/A</v>
      </c>
      <c r="G25" s="9">
        <v>99.999767625000004</v>
      </c>
      <c r="H25" s="9" t="str">
        <f t="shared" si="9"/>
        <v>N/A</v>
      </c>
      <c r="I25" s="10">
        <v>8.0000000000000004E-4</v>
      </c>
      <c r="J25" s="10">
        <v>0</v>
      </c>
      <c r="K25" s="9" t="str">
        <f t="shared" si="8"/>
        <v>Yes</v>
      </c>
    </row>
    <row r="26" spans="1:11" x14ac:dyDescent="0.2">
      <c r="A26" s="2" t="s">
        <v>167</v>
      </c>
      <c r="B26" s="85" t="s">
        <v>213</v>
      </c>
      <c r="C26" s="9">
        <v>99.999067605999997</v>
      </c>
      <c r="D26" s="9" t="str">
        <f t="shared" si="6"/>
        <v>N/A</v>
      </c>
      <c r="E26" s="9">
        <v>99.999846394000002</v>
      </c>
      <c r="F26" s="9" t="str">
        <f t="shared" si="7"/>
        <v>N/A</v>
      </c>
      <c r="G26" s="9">
        <v>99.999767625000004</v>
      </c>
      <c r="H26" s="9" t="str">
        <f t="shared" si="9"/>
        <v>N/A</v>
      </c>
      <c r="I26" s="10">
        <v>8.0000000000000004E-4</v>
      </c>
      <c r="J26" s="10">
        <v>0</v>
      </c>
      <c r="K26" s="9" t="str">
        <f t="shared" si="8"/>
        <v>Yes</v>
      </c>
    </row>
    <row r="27" spans="1:11" x14ac:dyDescent="0.2">
      <c r="A27" s="2" t="s">
        <v>168</v>
      </c>
      <c r="B27" s="85" t="s">
        <v>213</v>
      </c>
      <c r="C27" s="9">
        <v>99.999067605999997</v>
      </c>
      <c r="D27" s="9" t="str">
        <f t="shared" si="6"/>
        <v>N/A</v>
      </c>
      <c r="E27" s="9">
        <v>99.999846394000002</v>
      </c>
      <c r="F27" s="9" t="str">
        <f t="shared" si="7"/>
        <v>N/A</v>
      </c>
      <c r="G27" s="9">
        <v>99.999767625000004</v>
      </c>
      <c r="H27" s="9" t="str">
        <f t="shared" si="9"/>
        <v>N/A</v>
      </c>
      <c r="I27" s="10">
        <v>8.0000000000000004E-4</v>
      </c>
      <c r="J27" s="10">
        <v>0</v>
      </c>
      <c r="K27" s="9" t="str">
        <f t="shared" si="8"/>
        <v>Yes</v>
      </c>
    </row>
    <row r="28" spans="1:11" x14ac:dyDescent="0.2">
      <c r="A28" s="2" t="s">
        <v>54</v>
      </c>
      <c r="B28" s="85" t="s">
        <v>213</v>
      </c>
      <c r="C28" s="9">
        <v>10.024720674999999</v>
      </c>
      <c r="D28" s="9" t="str">
        <f t="shared" si="6"/>
        <v>N/A</v>
      </c>
      <c r="E28" s="9">
        <v>10.909338036999999</v>
      </c>
      <c r="F28" s="9" t="str">
        <f t="shared" si="7"/>
        <v>N/A</v>
      </c>
      <c r="G28" s="9">
        <v>11.337447756</v>
      </c>
      <c r="H28" s="9" t="str">
        <f t="shared" si="9"/>
        <v>N/A</v>
      </c>
      <c r="I28" s="10">
        <v>8.8239999999999998</v>
      </c>
      <c r="J28" s="10">
        <v>3.9239999999999999</v>
      </c>
      <c r="K28" s="9" t="str">
        <f t="shared" si="8"/>
        <v>Yes</v>
      </c>
    </row>
    <row r="29" spans="1:11" x14ac:dyDescent="0.2">
      <c r="A29" s="2" t="s">
        <v>55</v>
      </c>
      <c r="B29" s="85" t="s">
        <v>213</v>
      </c>
      <c r="C29" s="9">
        <v>89.974346929999996</v>
      </c>
      <c r="D29" s="9" t="str">
        <f t="shared" si="6"/>
        <v>N/A</v>
      </c>
      <c r="E29" s="9">
        <v>89.090508357999994</v>
      </c>
      <c r="F29" s="9" t="str">
        <f t="shared" si="7"/>
        <v>N/A</v>
      </c>
      <c r="G29" s="9">
        <v>88.662319869000001</v>
      </c>
      <c r="H29" s="9" t="str">
        <f t="shared" si="9"/>
        <v>N/A</v>
      </c>
      <c r="I29" s="10">
        <v>-0.98199999999999998</v>
      </c>
      <c r="J29" s="10">
        <v>-0.48099999999999998</v>
      </c>
      <c r="K29" s="9" t="str">
        <f t="shared" si="8"/>
        <v>Yes</v>
      </c>
    </row>
    <row r="30" spans="1:11" x14ac:dyDescent="0.2">
      <c r="A30" s="2" t="s">
        <v>56</v>
      </c>
      <c r="B30" s="85" t="s">
        <v>213</v>
      </c>
      <c r="C30" s="9">
        <v>76.326953668000002</v>
      </c>
      <c r="D30" s="9" t="str">
        <f t="shared" si="6"/>
        <v>N/A</v>
      </c>
      <c r="E30" s="9">
        <v>80.900847388000003</v>
      </c>
      <c r="F30" s="9" t="str">
        <f t="shared" si="7"/>
        <v>N/A</v>
      </c>
      <c r="G30" s="9">
        <v>82.239716924000007</v>
      </c>
      <c r="H30" s="9" t="str">
        <f t="shared" si="9"/>
        <v>N/A</v>
      </c>
      <c r="I30" s="10">
        <v>5.9930000000000003</v>
      </c>
      <c r="J30" s="10">
        <v>1.655</v>
      </c>
      <c r="K30" s="9" t="str">
        <f t="shared" si="8"/>
        <v>Yes</v>
      </c>
    </row>
    <row r="31" spans="1:11" x14ac:dyDescent="0.2">
      <c r="A31" s="2" t="s">
        <v>57</v>
      </c>
      <c r="B31" s="85" t="s">
        <v>213</v>
      </c>
      <c r="C31" s="9">
        <v>18.654778283999999</v>
      </c>
      <c r="D31" s="9" t="str">
        <f t="shared" si="6"/>
        <v>N/A</v>
      </c>
      <c r="E31" s="9">
        <v>15.609583922000001</v>
      </c>
      <c r="F31" s="9" t="str">
        <f t="shared" si="7"/>
        <v>N/A</v>
      </c>
      <c r="G31" s="9">
        <v>15.042667057999999</v>
      </c>
      <c r="H31" s="9" t="str">
        <f t="shared" si="9"/>
        <v>N/A</v>
      </c>
      <c r="I31" s="10">
        <v>-16.3</v>
      </c>
      <c r="J31" s="10">
        <v>-3.63</v>
      </c>
      <c r="K31" s="9" t="str">
        <f t="shared" si="8"/>
        <v>Yes</v>
      </c>
    </row>
    <row r="32" spans="1:11" ht="12" customHeight="1" x14ac:dyDescent="0.2">
      <c r="A32" s="158" t="s">
        <v>1633</v>
      </c>
      <c r="B32" s="159"/>
      <c r="C32" s="159"/>
      <c r="D32" s="159"/>
      <c r="E32" s="159"/>
      <c r="F32" s="159"/>
      <c r="G32" s="159"/>
      <c r="H32" s="159"/>
      <c r="I32" s="159"/>
      <c r="J32" s="159"/>
      <c r="K32" s="160"/>
    </row>
    <row r="33" spans="1:11" x14ac:dyDescent="0.2">
      <c r="A33" s="151" t="s">
        <v>1631</v>
      </c>
      <c r="B33" s="152"/>
      <c r="C33" s="152"/>
      <c r="D33" s="152"/>
      <c r="E33" s="152"/>
      <c r="F33" s="152"/>
      <c r="G33" s="152"/>
      <c r="H33" s="152"/>
      <c r="I33" s="152"/>
      <c r="J33" s="152"/>
      <c r="K33" s="153"/>
    </row>
    <row r="34" spans="1:11" x14ac:dyDescent="0.2">
      <c r="A34" s="154" t="s">
        <v>1732</v>
      </c>
      <c r="B34" s="154"/>
      <c r="C34" s="154"/>
      <c r="D34" s="154"/>
      <c r="E34" s="154"/>
      <c r="F34" s="154"/>
      <c r="G34" s="154"/>
      <c r="H34" s="154"/>
      <c r="I34" s="154"/>
      <c r="J34" s="154"/>
      <c r="K34" s="155"/>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s="21" customFormat="1" x14ac:dyDescent="0.2">
      <c r="A2" s="148" t="s">
        <v>1590</v>
      </c>
      <c r="B2" s="149"/>
      <c r="C2" s="149"/>
      <c r="D2" s="149"/>
      <c r="E2" s="149"/>
      <c r="F2" s="149"/>
      <c r="G2" s="149"/>
      <c r="H2" s="149"/>
      <c r="I2" s="149"/>
      <c r="J2" s="149"/>
      <c r="K2" s="149"/>
      <c r="L2" s="150"/>
    </row>
    <row r="3" spans="1:12" s="21" customFormat="1" x14ac:dyDescent="0.2">
      <c r="A3" s="148" t="s">
        <v>1745</v>
      </c>
      <c r="B3" s="167"/>
      <c r="C3" s="167"/>
      <c r="D3" s="167"/>
      <c r="E3" s="167"/>
      <c r="F3" s="167"/>
      <c r="G3" s="167"/>
      <c r="H3" s="167"/>
      <c r="I3" s="167"/>
      <c r="J3" s="167"/>
      <c r="K3" s="167"/>
      <c r="L3" s="168"/>
    </row>
    <row r="4" spans="1:12" s="21" customFormat="1" x14ac:dyDescent="0.2">
      <c r="A4" s="164" t="s">
        <v>648</v>
      </c>
      <c r="B4" s="165"/>
      <c r="C4" s="165"/>
      <c r="D4" s="165"/>
      <c r="E4" s="165"/>
      <c r="F4" s="165"/>
      <c r="G4" s="165"/>
      <c r="H4" s="165"/>
      <c r="I4" s="165"/>
      <c r="J4" s="165"/>
      <c r="K4" s="165"/>
      <c r="L4" s="166"/>
    </row>
    <row r="5" spans="1:12" s="81" customFormat="1" ht="63" customHeight="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s="28" customFormat="1" ht="12.75" customHeight="1" x14ac:dyDescent="0.2">
      <c r="A6" s="2" t="s">
        <v>345</v>
      </c>
      <c r="B6" s="44" t="s">
        <v>213</v>
      </c>
      <c r="C6" s="27">
        <v>7</v>
      </c>
      <c r="D6" s="44" t="s">
        <v>213</v>
      </c>
      <c r="E6" s="27">
        <v>7</v>
      </c>
      <c r="F6" s="44" t="s">
        <v>213</v>
      </c>
      <c r="G6" s="27">
        <v>7</v>
      </c>
      <c r="H6" s="44" t="s">
        <v>213</v>
      </c>
      <c r="I6" s="130" t="s">
        <v>213</v>
      </c>
      <c r="J6" s="130" t="s">
        <v>213</v>
      </c>
      <c r="K6" s="44" t="s">
        <v>213</v>
      </c>
      <c r="L6" s="44" t="s">
        <v>213</v>
      </c>
    </row>
    <row r="7" spans="1:12" x14ac:dyDescent="0.2">
      <c r="A7" s="3" t="s">
        <v>17</v>
      </c>
      <c r="B7" s="30" t="s">
        <v>213</v>
      </c>
      <c r="C7" s="31">
        <v>2563817</v>
      </c>
      <c r="D7" s="82" t="str">
        <f>IF($B7="N/A","N/A",IF(C7&gt;10,"No",IF(C7&lt;-10,"No","Yes")))</f>
        <v>N/A</v>
      </c>
      <c r="E7" s="31">
        <v>2721462</v>
      </c>
      <c r="F7" s="82" t="str">
        <f>IF($B7="N/A","N/A",IF(E7&gt;10,"No",IF(E7&lt;-10,"No","Yes")))</f>
        <v>N/A</v>
      </c>
      <c r="G7" s="31">
        <v>2798208</v>
      </c>
      <c r="H7" s="82" t="str">
        <f>IF($B7="N/A","N/A",IF(G7&gt;10,"No",IF(G7&lt;-10,"No","Yes")))</f>
        <v>N/A</v>
      </c>
      <c r="I7" s="83">
        <v>6.149</v>
      </c>
      <c r="J7" s="83">
        <v>2.82</v>
      </c>
      <c r="K7" s="84" t="s">
        <v>736</v>
      </c>
      <c r="L7" s="32" t="str">
        <f>IF(J7="Div by 0", "N/A", IF(K7="N/A","N/A", IF(J7&gt;VALUE(MID(K7,1,2)), "No", IF(J7&lt;-1*VALUE(MID(K7,1,2)), "No", "Yes"))))</f>
        <v>Yes</v>
      </c>
    </row>
    <row r="8" spans="1:12" x14ac:dyDescent="0.2">
      <c r="A8" s="3" t="s">
        <v>58</v>
      </c>
      <c r="B8" s="35" t="s">
        <v>213</v>
      </c>
      <c r="C8" s="47">
        <v>16037947050</v>
      </c>
      <c r="D8" s="44" t="str">
        <f>IF($B8="N/A","N/A",IF(C8&gt;10,"No",IF(C8&lt;-10,"No","Yes")))</f>
        <v>N/A</v>
      </c>
      <c r="E8" s="47">
        <v>16029193020</v>
      </c>
      <c r="F8" s="44" t="str">
        <f>IF($B8="N/A","N/A",IF(E8&gt;10,"No",IF(E8&lt;-10,"No","Yes")))</f>
        <v>N/A</v>
      </c>
      <c r="G8" s="47">
        <v>16579580793</v>
      </c>
      <c r="H8" s="44" t="str">
        <f>IF($B8="N/A","N/A",IF(G8&gt;10,"No",IF(G8&lt;-10,"No","Yes")))</f>
        <v>N/A</v>
      </c>
      <c r="I8" s="12">
        <v>-5.5E-2</v>
      </c>
      <c r="J8" s="12">
        <v>3.4340000000000002</v>
      </c>
      <c r="K8" s="45" t="s">
        <v>736</v>
      </c>
      <c r="L8" s="9" t="str">
        <f>IF(J8="Div by 0", "N/A", IF(K8="N/A","N/A", IF(J8&gt;VALUE(MID(K8,1,2)), "No", IF(J8&lt;-1*VALUE(MID(K8,1,2)), "No", "Yes"))))</f>
        <v>Yes</v>
      </c>
    </row>
    <row r="9" spans="1:12" x14ac:dyDescent="0.2">
      <c r="A9" s="59" t="s">
        <v>941</v>
      </c>
      <c r="B9" s="9" t="s">
        <v>213</v>
      </c>
      <c r="C9" s="8">
        <v>4.7032217978000004</v>
      </c>
      <c r="D9" s="44" t="str">
        <f>IF($B9="N/A","N/A",IF(C9&gt;10,"No",IF(C9&lt;-10,"No","Yes")))</f>
        <v>N/A</v>
      </c>
      <c r="E9" s="8">
        <v>8.4517806973000003</v>
      </c>
      <c r="F9" s="44" t="str">
        <f>IF($B9="N/A","N/A",IF(E9&gt;10,"No",IF(E9&lt;-10,"No","Yes")))</f>
        <v>N/A</v>
      </c>
      <c r="G9" s="8">
        <v>10.626550993</v>
      </c>
      <c r="H9" s="44" t="str">
        <f>IF($B9="N/A","N/A",IF(G9&gt;10,"No",IF(G9&lt;-10,"No","Yes")))</f>
        <v>N/A</v>
      </c>
      <c r="I9" s="12">
        <v>79.7</v>
      </c>
      <c r="J9" s="12">
        <v>25.73</v>
      </c>
      <c r="K9" s="9" t="s">
        <v>213</v>
      </c>
      <c r="L9" s="9" t="str">
        <f>IF(J9="Div by 0", "N/A", IF(K9="N/A","N/A", IF(J9&gt;VALUE(MID(K9,1,2)), "No", IF(J9&lt;-1*VALUE(MID(K9,1,2)), "No", "Yes"))))</f>
        <v>N/A</v>
      </c>
    </row>
    <row r="10" spans="1:12" x14ac:dyDescent="0.2">
      <c r="A10" s="59" t="s">
        <v>942</v>
      </c>
      <c r="B10" s="9" t="s">
        <v>213</v>
      </c>
      <c r="C10" s="8">
        <v>17.462478795999999</v>
      </c>
      <c r="D10" s="44" t="str">
        <f t="shared" ref="D10:D20" si="0">IF($B10="N/A","N/A",IF(C10&gt;10,"No",IF(C10&lt;-10,"No","Yes")))</f>
        <v>N/A</v>
      </c>
      <c r="E10" s="8">
        <v>16.474527295000001</v>
      </c>
      <c r="F10" s="44" t="str">
        <f t="shared" ref="F10:F20" si="1">IF($B10="N/A","N/A",IF(E10&gt;10,"No",IF(E10&lt;-10,"No","Yes")))</f>
        <v>N/A</v>
      </c>
      <c r="G10" s="8">
        <v>15.472723972000001</v>
      </c>
      <c r="H10" s="44" t="str">
        <f t="shared" ref="H10:H20" si="2">IF($B10="N/A","N/A",IF(G10&gt;10,"No",IF(G10&lt;-10,"No","Yes")))</f>
        <v>N/A</v>
      </c>
      <c r="I10" s="12">
        <v>-5.66</v>
      </c>
      <c r="J10" s="12">
        <v>-6.08</v>
      </c>
      <c r="K10" s="9" t="s">
        <v>213</v>
      </c>
      <c r="L10" s="9" t="str">
        <f t="shared" ref="L10:L27" si="3">IF(J10="Div by 0", "N/A", IF(K10="N/A","N/A", IF(J10&gt;VALUE(MID(K10,1,2)), "No", IF(J10&lt;-1*VALUE(MID(K10,1,2)), "No", "Yes"))))</f>
        <v>N/A</v>
      </c>
    </row>
    <row r="11" spans="1:12" x14ac:dyDescent="0.2">
      <c r="A11" s="59" t="s">
        <v>943</v>
      </c>
      <c r="B11" s="9" t="s">
        <v>213</v>
      </c>
      <c r="C11" s="8">
        <v>9.5772436176000006</v>
      </c>
      <c r="D11" s="44" t="str">
        <f t="shared" si="0"/>
        <v>N/A</v>
      </c>
      <c r="E11" s="8">
        <v>8.0753653735000004</v>
      </c>
      <c r="F11" s="44" t="str">
        <f t="shared" si="1"/>
        <v>N/A</v>
      </c>
      <c r="G11" s="8">
        <v>7.9632750674999997</v>
      </c>
      <c r="H11" s="44" t="str">
        <f t="shared" si="2"/>
        <v>N/A</v>
      </c>
      <c r="I11" s="12">
        <v>-15.7</v>
      </c>
      <c r="J11" s="12">
        <v>-1.39</v>
      </c>
      <c r="K11" s="9" t="s">
        <v>213</v>
      </c>
      <c r="L11" s="9" t="str">
        <f t="shared" si="3"/>
        <v>N/A</v>
      </c>
    </row>
    <row r="12" spans="1:12" x14ac:dyDescent="0.2">
      <c r="A12" s="59" t="s">
        <v>944</v>
      </c>
      <c r="B12" s="9" t="s">
        <v>213</v>
      </c>
      <c r="C12" s="8">
        <v>1.4470611600000001E-2</v>
      </c>
      <c r="D12" s="44" t="str">
        <f t="shared" si="0"/>
        <v>N/A</v>
      </c>
      <c r="E12" s="8">
        <v>2.6346133099999999E-2</v>
      </c>
      <c r="F12" s="44" t="str">
        <f t="shared" si="1"/>
        <v>N/A</v>
      </c>
      <c r="G12" s="8">
        <v>4.8245162999999997E-3</v>
      </c>
      <c r="H12" s="44" t="str">
        <f t="shared" si="2"/>
        <v>N/A</v>
      </c>
      <c r="I12" s="12">
        <v>82.07</v>
      </c>
      <c r="J12" s="12">
        <v>-81.7</v>
      </c>
      <c r="K12" s="9" t="s">
        <v>213</v>
      </c>
      <c r="L12" s="9" t="str">
        <f t="shared" si="3"/>
        <v>N/A</v>
      </c>
    </row>
    <row r="13" spans="1:12" x14ac:dyDescent="0.2">
      <c r="A13" s="59" t="s">
        <v>945</v>
      </c>
      <c r="B13" s="11" t="s">
        <v>213</v>
      </c>
      <c r="C13" s="8">
        <v>6.1527792349999997</v>
      </c>
      <c r="D13" s="44" t="str">
        <f t="shared" si="0"/>
        <v>N/A</v>
      </c>
      <c r="E13" s="8">
        <v>1.6331295457999999</v>
      </c>
      <c r="F13" s="44" t="str">
        <f t="shared" si="1"/>
        <v>N/A</v>
      </c>
      <c r="G13" s="8">
        <v>1.7781380083</v>
      </c>
      <c r="H13" s="44" t="str">
        <f t="shared" si="2"/>
        <v>N/A</v>
      </c>
      <c r="I13" s="12">
        <v>-73.5</v>
      </c>
      <c r="J13" s="12">
        <v>8.8789999999999996</v>
      </c>
      <c r="K13" s="9" t="s">
        <v>213</v>
      </c>
      <c r="L13" s="9" t="str">
        <f t="shared" si="3"/>
        <v>N/A</v>
      </c>
    </row>
    <row r="14" spans="1:12" ht="12.75" customHeight="1" x14ac:dyDescent="0.2">
      <c r="A14" s="59" t="s">
        <v>946</v>
      </c>
      <c r="B14" s="11" t="s">
        <v>213</v>
      </c>
      <c r="C14" s="8">
        <v>11.401749813</v>
      </c>
      <c r="D14" s="44" t="str">
        <f t="shared" si="0"/>
        <v>N/A</v>
      </c>
      <c r="E14" s="8">
        <v>42.903079300999998</v>
      </c>
      <c r="F14" s="44" t="str">
        <f t="shared" si="1"/>
        <v>N/A</v>
      </c>
      <c r="G14" s="8">
        <v>40.203766125000001</v>
      </c>
      <c r="H14" s="44" t="str">
        <f t="shared" si="2"/>
        <v>N/A</v>
      </c>
      <c r="I14" s="12">
        <v>276.3</v>
      </c>
      <c r="J14" s="12">
        <v>-6.29</v>
      </c>
      <c r="K14" s="9" t="s">
        <v>213</v>
      </c>
      <c r="L14" s="9" t="str">
        <f t="shared" si="3"/>
        <v>N/A</v>
      </c>
    </row>
    <row r="15" spans="1:12" x14ac:dyDescent="0.2">
      <c r="A15" s="59" t="s">
        <v>947</v>
      </c>
      <c r="B15" s="11" t="s">
        <v>213</v>
      </c>
      <c r="C15" s="8">
        <v>5.3786990299999997E-2</v>
      </c>
      <c r="D15" s="44" t="str">
        <f t="shared" si="0"/>
        <v>N/A</v>
      </c>
      <c r="E15" s="8">
        <v>2.4104690799999998E-2</v>
      </c>
      <c r="F15" s="44" t="str">
        <f t="shared" si="1"/>
        <v>N/A</v>
      </c>
      <c r="G15" s="8">
        <v>6.2540026E-3</v>
      </c>
      <c r="H15" s="44" t="str">
        <f t="shared" si="2"/>
        <v>N/A</v>
      </c>
      <c r="I15" s="12">
        <v>-55.2</v>
      </c>
      <c r="J15" s="12">
        <v>-74.099999999999994</v>
      </c>
      <c r="K15" s="9" t="s">
        <v>213</v>
      </c>
      <c r="L15" s="9" t="str">
        <f t="shared" si="3"/>
        <v>N/A</v>
      </c>
    </row>
    <row r="16" spans="1:12" ht="12.75" customHeight="1" x14ac:dyDescent="0.2">
      <c r="A16" s="59" t="s">
        <v>948</v>
      </c>
      <c r="B16" s="11" t="s">
        <v>213</v>
      </c>
      <c r="C16" s="8">
        <v>50.634269138999997</v>
      </c>
      <c r="D16" s="44" t="str">
        <f t="shared" si="0"/>
        <v>N/A</v>
      </c>
      <c r="E16" s="8">
        <v>22.411666963999998</v>
      </c>
      <c r="F16" s="44" t="str">
        <f t="shared" si="1"/>
        <v>N/A</v>
      </c>
      <c r="G16" s="8">
        <v>23.944467316000001</v>
      </c>
      <c r="H16" s="44" t="str">
        <f t="shared" si="2"/>
        <v>N/A</v>
      </c>
      <c r="I16" s="12">
        <v>-55.7</v>
      </c>
      <c r="J16" s="12">
        <v>6.8390000000000004</v>
      </c>
      <c r="K16" s="9" t="s">
        <v>213</v>
      </c>
      <c r="L16" s="9" t="str">
        <f t="shared" si="3"/>
        <v>N/A</v>
      </c>
    </row>
    <row r="17" spans="1:12" ht="12.75" customHeight="1" x14ac:dyDescent="0.2">
      <c r="A17" s="4" t="s">
        <v>949</v>
      </c>
      <c r="B17" s="11" t="s">
        <v>213</v>
      </c>
      <c r="C17" s="8">
        <v>74.303314159999999</v>
      </c>
      <c r="D17" s="44" t="str">
        <f t="shared" si="0"/>
        <v>N/A</v>
      </c>
      <c r="E17" s="8">
        <v>40.543428495000001</v>
      </c>
      <c r="F17" s="44" t="str">
        <f t="shared" si="1"/>
        <v>N/A</v>
      </c>
      <c r="G17" s="8">
        <v>41.201583298999999</v>
      </c>
      <c r="H17" s="44" t="str">
        <f t="shared" si="2"/>
        <v>N/A</v>
      </c>
      <c r="I17" s="12">
        <v>-45.4</v>
      </c>
      <c r="J17" s="12">
        <v>1.623</v>
      </c>
      <c r="K17" s="9" t="s">
        <v>213</v>
      </c>
      <c r="L17" s="9" t="str">
        <f t="shared" si="3"/>
        <v>N/A</v>
      </c>
    </row>
    <row r="18" spans="1:12" ht="12.75" customHeight="1" x14ac:dyDescent="0.2">
      <c r="A18" s="4" t="s">
        <v>1730</v>
      </c>
      <c r="B18" s="11" t="s">
        <v>213</v>
      </c>
      <c r="C18" s="8" t="s">
        <v>213</v>
      </c>
      <c r="D18" s="44" t="str">
        <f t="shared" si="0"/>
        <v>N/A</v>
      </c>
      <c r="E18" s="8" t="s">
        <v>213</v>
      </c>
      <c r="F18" s="44" t="str">
        <f t="shared" si="1"/>
        <v>N/A</v>
      </c>
      <c r="G18" s="8">
        <v>25.728859326999999</v>
      </c>
      <c r="H18" s="44" t="str">
        <f t="shared" si="2"/>
        <v>N/A</v>
      </c>
      <c r="I18" s="12" t="s">
        <v>213</v>
      </c>
      <c r="J18" s="12" t="s">
        <v>213</v>
      </c>
      <c r="K18" s="9" t="s">
        <v>213</v>
      </c>
      <c r="L18" s="9" t="str">
        <f t="shared" si="3"/>
        <v>N/A</v>
      </c>
    </row>
    <row r="19" spans="1:12" ht="12.75" customHeight="1" x14ac:dyDescent="0.2">
      <c r="A19" s="4" t="s">
        <v>950</v>
      </c>
      <c r="B19" s="11" t="s">
        <v>213</v>
      </c>
      <c r="C19" s="8">
        <v>20.993464041999999</v>
      </c>
      <c r="D19" s="44" t="str">
        <f t="shared" si="0"/>
        <v>N/A</v>
      </c>
      <c r="E19" s="8">
        <v>51.004790806999999</v>
      </c>
      <c r="F19" s="44" t="str">
        <f t="shared" si="1"/>
        <v>N/A</v>
      </c>
      <c r="G19" s="8">
        <v>48.171865707999999</v>
      </c>
      <c r="H19" s="44" t="str">
        <f t="shared" si="2"/>
        <v>N/A</v>
      </c>
      <c r="I19" s="12">
        <v>143</v>
      </c>
      <c r="J19" s="12">
        <v>-5.55</v>
      </c>
      <c r="K19" s="9" t="s">
        <v>213</v>
      </c>
      <c r="L19" s="9" t="str">
        <f t="shared" si="3"/>
        <v>N/A</v>
      </c>
    </row>
    <row r="20" spans="1:12" ht="12.75" customHeight="1" x14ac:dyDescent="0.2">
      <c r="A20" s="18" t="s">
        <v>132</v>
      </c>
      <c r="B20" s="1" t="s">
        <v>213</v>
      </c>
      <c r="C20" s="36">
        <v>5628</v>
      </c>
      <c r="D20" s="44" t="str">
        <f t="shared" si="0"/>
        <v>N/A</v>
      </c>
      <c r="E20" s="36">
        <v>3592</v>
      </c>
      <c r="F20" s="44" t="str">
        <f t="shared" si="1"/>
        <v>N/A</v>
      </c>
      <c r="G20" s="36">
        <v>2376</v>
      </c>
      <c r="H20" s="44" t="str">
        <f t="shared" si="2"/>
        <v>N/A</v>
      </c>
      <c r="I20" s="12">
        <v>-36.200000000000003</v>
      </c>
      <c r="J20" s="12">
        <v>-33.9</v>
      </c>
      <c r="K20" s="36" t="s">
        <v>213</v>
      </c>
      <c r="L20" s="9" t="str">
        <f t="shared" si="3"/>
        <v>N/A</v>
      </c>
    </row>
    <row r="21" spans="1:12" ht="12.75" customHeight="1" x14ac:dyDescent="0.2">
      <c r="A21" s="18" t="s">
        <v>133</v>
      </c>
      <c r="B21" s="48" t="s">
        <v>276</v>
      </c>
      <c r="C21" s="8">
        <v>0.21951644749999999</v>
      </c>
      <c r="D21" s="44" t="str">
        <f>IF($B21="N/A","N/A",IF(C21&gt;=2,"No",IF(C21&lt;0,"No","Yes")))</f>
        <v>Yes</v>
      </c>
      <c r="E21" s="8">
        <v>0.13198788</v>
      </c>
      <c r="F21" s="44" t="str">
        <f>IF($B21="N/A","N/A",IF(E21&gt;=2,"No",IF(E21&lt;0,"No","Yes")))</f>
        <v>Yes</v>
      </c>
      <c r="G21" s="8">
        <v>8.4911486199999997E-2</v>
      </c>
      <c r="H21" s="44" t="str">
        <f>IF($B21="N/A","N/A",IF(G21&gt;=2,"No",IF(G21&lt;0,"No","Yes")))</f>
        <v>Yes</v>
      </c>
      <c r="I21" s="12">
        <v>-39.9</v>
      </c>
      <c r="J21" s="12">
        <v>-35.700000000000003</v>
      </c>
      <c r="K21" s="9" t="s">
        <v>213</v>
      </c>
      <c r="L21" s="9" t="str">
        <f t="shared" si="3"/>
        <v>N/A</v>
      </c>
    </row>
    <row r="22" spans="1:12" ht="25.5" x14ac:dyDescent="0.2">
      <c r="A22" s="2" t="s">
        <v>134</v>
      </c>
      <c r="B22" s="48" t="s">
        <v>213</v>
      </c>
      <c r="C22" s="47">
        <v>21507040</v>
      </c>
      <c r="D22" s="44" t="str">
        <f t="shared" ref="D22:D27" si="4">IF($B22="N/A","N/A",IF(C22&gt;10,"No",IF(C22&lt;-10,"No","Yes")))</f>
        <v>N/A</v>
      </c>
      <c r="E22" s="47">
        <v>8542981</v>
      </c>
      <c r="F22" s="44" t="str">
        <f t="shared" ref="F22:F27" si="5">IF($B22="N/A","N/A",IF(E22&gt;10,"No",IF(E22&lt;-10,"No","Yes")))</f>
        <v>N/A</v>
      </c>
      <c r="G22" s="47">
        <v>8883332</v>
      </c>
      <c r="H22" s="44" t="str">
        <f t="shared" ref="H22:H27" si="6">IF($B22="N/A","N/A",IF(G22&gt;10,"No",IF(G22&lt;-10,"No","Yes")))</f>
        <v>N/A</v>
      </c>
      <c r="I22" s="12">
        <v>-60.3</v>
      </c>
      <c r="J22" s="12">
        <v>3.984</v>
      </c>
      <c r="K22" s="9" t="s">
        <v>213</v>
      </c>
      <c r="L22" s="9" t="str">
        <f t="shared" si="3"/>
        <v>N/A</v>
      </c>
    </row>
    <row r="23" spans="1:12" ht="25.5" x14ac:dyDescent="0.2">
      <c r="A23" s="2" t="s">
        <v>1695</v>
      </c>
      <c r="B23" s="48" t="s">
        <v>213</v>
      </c>
      <c r="C23" s="47">
        <v>3821.4356787000002</v>
      </c>
      <c r="D23" s="44" t="str">
        <f t="shared" si="4"/>
        <v>N/A</v>
      </c>
      <c r="E23" s="47">
        <v>2378.3354677000002</v>
      </c>
      <c r="F23" s="44" t="str">
        <f t="shared" si="5"/>
        <v>N/A</v>
      </c>
      <c r="G23" s="47">
        <v>3738.7760942999998</v>
      </c>
      <c r="H23" s="44" t="str">
        <f t="shared" si="6"/>
        <v>N/A</v>
      </c>
      <c r="I23" s="12">
        <v>-37.799999999999997</v>
      </c>
      <c r="J23" s="12">
        <v>57.2</v>
      </c>
      <c r="K23" s="9" t="s">
        <v>213</v>
      </c>
      <c r="L23" s="9" t="str">
        <f t="shared" si="3"/>
        <v>N/A</v>
      </c>
    </row>
    <row r="24" spans="1:12" ht="12.75" customHeight="1" x14ac:dyDescent="0.2">
      <c r="A24" s="18" t="s">
        <v>135</v>
      </c>
      <c r="B24" s="35" t="s">
        <v>213</v>
      </c>
      <c r="C24" s="1">
        <v>5227</v>
      </c>
      <c r="D24" s="44" t="str">
        <f t="shared" si="4"/>
        <v>N/A</v>
      </c>
      <c r="E24" s="1">
        <v>1564</v>
      </c>
      <c r="F24" s="44" t="str">
        <f t="shared" si="5"/>
        <v>N/A</v>
      </c>
      <c r="G24" s="1">
        <v>1547</v>
      </c>
      <c r="H24" s="44" t="str">
        <f t="shared" si="6"/>
        <v>N/A</v>
      </c>
      <c r="I24" s="12">
        <v>-70.099999999999994</v>
      </c>
      <c r="J24" s="12">
        <v>-1.0900000000000001</v>
      </c>
      <c r="K24" s="36" t="s">
        <v>213</v>
      </c>
      <c r="L24" s="9" t="str">
        <f t="shared" si="3"/>
        <v>N/A</v>
      </c>
    </row>
    <row r="25" spans="1:12" ht="12.75" customHeight="1" x14ac:dyDescent="0.2">
      <c r="A25" s="18" t="s">
        <v>136</v>
      </c>
      <c r="B25" s="35" t="s">
        <v>213</v>
      </c>
      <c r="C25" s="13">
        <v>0.20387570560000001</v>
      </c>
      <c r="D25" s="44" t="str">
        <f t="shared" si="4"/>
        <v>N/A</v>
      </c>
      <c r="E25" s="13">
        <v>5.7469110400000002E-2</v>
      </c>
      <c r="F25" s="44" t="str">
        <f t="shared" si="5"/>
        <v>N/A</v>
      </c>
      <c r="G25" s="13">
        <v>5.5285382600000002E-2</v>
      </c>
      <c r="H25" s="44" t="str">
        <f t="shared" si="6"/>
        <v>N/A</v>
      </c>
      <c r="I25" s="12">
        <v>-71.8</v>
      </c>
      <c r="J25" s="12">
        <v>-3.8</v>
      </c>
      <c r="K25" s="9" t="s">
        <v>213</v>
      </c>
      <c r="L25" s="9" t="str">
        <f t="shared" si="3"/>
        <v>N/A</v>
      </c>
    </row>
    <row r="26" spans="1:12" ht="25.5" x14ac:dyDescent="0.2">
      <c r="A26" s="2" t="s">
        <v>137</v>
      </c>
      <c r="B26" s="35" t="s">
        <v>213</v>
      </c>
      <c r="C26" s="14">
        <v>21157647</v>
      </c>
      <c r="D26" s="44" t="str">
        <f t="shared" si="4"/>
        <v>N/A</v>
      </c>
      <c r="E26" s="14">
        <v>4658144</v>
      </c>
      <c r="F26" s="44" t="str">
        <f t="shared" si="5"/>
        <v>N/A</v>
      </c>
      <c r="G26" s="14">
        <v>6841663</v>
      </c>
      <c r="H26" s="44" t="str">
        <f t="shared" si="6"/>
        <v>N/A</v>
      </c>
      <c r="I26" s="12">
        <v>-78</v>
      </c>
      <c r="J26" s="12">
        <v>46.88</v>
      </c>
      <c r="K26" s="9" t="s">
        <v>213</v>
      </c>
      <c r="L26" s="9" t="str">
        <f t="shared" si="3"/>
        <v>N/A</v>
      </c>
    </row>
    <row r="27" spans="1:12" ht="25.5" x14ac:dyDescent="0.2">
      <c r="A27" s="2" t="s">
        <v>951</v>
      </c>
      <c r="B27" s="35" t="s">
        <v>213</v>
      </c>
      <c r="C27" s="14">
        <v>4047.7610484000002</v>
      </c>
      <c r="D27" s="44" t="str">
        <f t="shared" si="4"/>
        <v>N/A</v>
      </c>
      <c r="E27" s="14">
        <v>2978.3529411999998</v>
      </c>
      <c r="F27" s="44" t="str">
        <f t="shared" si="5"/>
        <v>N/A</v>
      </c>
      <c r="G27" s="14">
        <v>4422.5358759000001</v>
      </c>
      <c r="H27" s="44" t="str">
        <f t="shared" si="6"/>
        <v>N/A</v>
      </c>
      <c r="I27" s="12">
        <v>-26.4</v>
      </c>
      <c r="J27" s="12">
        <v>48.49</v>
      </c>
      <c r="K27" s="9" t="s">
        <v>213</v>
      </c>
      <c r="L27" s="9" t="str">
        <f t="shared" si="3"/>
        <v>N/A</v>
      </c>
    </row>
    <row r="28" spans="1:12" x14ac:dyDescent="0.2">
      <c r="A28" s="18" t="s">
        <v>138</v>
      </c>
      <c r="B28" s="1" t="s">
        <v>213</v>
      </c>
      <c r="C28" s="36">
        <v>0</v>
      </c>
      <c r="D28" s="44" t="str">
        <f>IF($B28="N/A","N/A",IF(C28&gt;10,"No",IF(C28&lt;-10,"No","Yes")))</f>
        <v>N/A</v>
      </c>
      <c r="E28" s="36">
        <v>0</v>
      </c>
      <c r="F28" s="44" t="str">
        <f>IF($B28="N/A","N/A",IF(E28&gt;10,"No",IF(E28&lt;-10,"No","Yes")))</f>
        <v>N/A</v>
      </c>
      <c r="G28" s="36">
        <v>0</v>
      </c>
      <c r="H28" s="44" t="str">
        <f>IF($B28="N/A","N/A",IF(G28&gt;10,"No",IF(G28&lt;-10,"No","Yes")))</f>
        <v>N/A</v>
      </c>
      <c r="I28" s="12" t="s">
        <v>1746</v>
      </c>
      <c r="J28" s="12" t="s">
        <v>1746</v>
      </c>
      <c r="K28" s="36" t="s">
        <v>213</v>
      </c>
      <c r="L28" s="9" t="str">
        <f>IF(J28="Div by 0", "N/A", IF(K28="N/A","N/A", IF(J28&gt;VALUE(MID(K28,1,2)), "No", IF(J28&lt;-1*VALUE(MID(K28,1,2)), "No", "Yes"))))</f>
        <v>N/A</v>
      </c>
    </row>
    <row r="29" spans="1:12" x14ac:dyDescent="0.2">
      <c r="A29" s="2" t="s">
        <v>139</v>
      </c>
      <c r="B29" s="48" t="s">
        <v>213</v>
      </c>
      <c r="C29" s="8">
        <v>0</v>
      </c>
      <c r="D29" s="44" t="str">
        <f>IF($B29="N/A","N/A",IF(C29&gt;10,"No",IF(C29&lt;-10,"No","Yes")))</f>
        <v>N/A</v>
      </c>
      <c r="E29" s="8">
        <v>0</v>
      </c>
      <c r="F29" s="44" t="str">
        <f>IF($B29="N/A","N/A",IF(E29&gt;10,"No",IF(E29&lt;-10,"No","Yes")))</f>
        <v>N/A</v>
      </c>
      <c r="G29" s="8">
        <v>0</v>
      </c>
      <c r="H29" s="44" t="str">
        <f>IF($B29="N/A","N/A",IF(G29&gt;10,"No",IF(G29&lt;-10,"No","Yes")))</f>
        <v>N/A</v>
      </c>
      <c r="I29" s="12" t="s">
        <v>1746</v>
      </c>
      <c r="J29" s="12" t="s">
        <v>1746</v>
      </c>
      <c r="K29" s="9" t="s">
        <v>213</v>
      </c>
      <c r="L29" s="9" t="str">
        <f>IF(J29="Div by 0", "N/A", IF(K29="N/A","N/A", IF(J29&gt;VALUE(MID(K29,1,2)), "No", IF(J29&lt;-1*VALUE(MID(K29,1,2)), "No", "Yes"))))</f>
        <v>N/A</v>
      </c>
    </row>
    <row r="30" spans="1:12" x14ac:dyDescent="0.2">
      <c r="A30" s="18" t="s">
        <v>140</v>
      </c>
      <c r="B30" s="36" t="s">
        <v>213</v>
      </c>
      <c r="C30" s="36">
        <v>0</v>
      </c>
      <c r="D30" s="44" t="str">
        <f>IF($B30="N/A","N/A",IF(C30&gt;10,"No",IF(C30&lt;-10,"No","Yes")))</f>
        <v>N/A</v>
      </c>
      <c r="E30" s="36">
        <v>0</v>
      </c>
      <c r="F30" s="44" t="str">
        <f>IF($B30="N/A","N/A",IF(E30&gt;10,"No",IF(E30&lt;-10,"No","Yes")))</f>
        <v>N/A</v>
      </c>
      <c r="G30" s="36">
        <v>0</v>
      </c>
      <c r="H30" s="44" t="str">
        <f>IF($B30="N/A","N/A",IF(G30&gt;10,"No",IF(G30&lt;-10,"No","Yes")))</f>
        <v>N/A</v>
      </c>
      <c r="I30" s="12" t="s">
        <v>1746</v>
      </c>
      <c r="J30" s="12" t="s">
        <v>1746</v>
      </c>
      <c r="K30" s="36" t="s">
        <v>213</v>
      </c>
      <c r="L30" s="9" t="str">
        <f>IF(J30="Div by 0", "N/A", IF(K30="N/A","N/A", IF(J30&gt;VALUE(MID(K30,1,2)), "No", IF(J30&lt;-1*VALUE(MID(K30,1,2)), "No", "Yes"))))</f>
        <v>N/A</v>
      </c>
    </row>
    <row r="31" spans="1:12" x14ac:dyDescent="0.2">
      <c r="A31" s="2" t="s">
        <v>141</v>
      </c>
      <c r="B31" s="35" t="s">
        <v>213</v>
      </c>
      <c r="C31" s="8">
        <v>0</v>
      </c>
      <c r="D31" s="44" t="str">
        <f>IF($B31="N/A","N/A",IF(C31&gt;10,"No",IF(C31&lt;-10,"No","Yes")))</f>
        <v>N/A</v>
      </c>
      <c r="E31" s="8">
        <v>0</v>
      </c>
      <c r="F31" s="44" t="str">
        <f>IF($B31="N/A","N/A",IF(E31&gt;10,"No",IF(E31&lt;-10,"No","Yes")))</f>
        <v>N/A</v>
      </c>
      <c r="G31" s="8">
        <v>0</v>
      </c>
      <c r="H31" s="44" t="str">
        <f>IF($B31="N/A","N/A",IF(G31&gt;10,"No",IF(G31&lt;-10,"No","Yes")))</f>
        <v>N/A</v>
      </c>
      <c r="I31" s="12" t="s">
        <v>1746</v>
      </c>
      <c r="J31" s="12" t="s">
        <v>1746</v>
      </c>
      <c r="K31" s="9" t="s">
        <v>213</v>
      </c>
      <c r="L31" s="9" t="str">
        <f>IF(J31="Div by 0", "N/A", IF(K31="N/A","N/A", IF(J31&gt;VALUE(MID(K31,1,2)), "No", IF(J31&lt;-1*VALUE(MID(K31,1,2)), "No", "Yes"))))</f>
        <v>N/A</v>
      </c>
    </row>
    <row r="32" spans="1:12" ht="12.75" customHeight="1" x14ac:dyDescent="0.2">
      <c r="A32" s="18" t="s">
        <v>142</v>
      </c>
      <c r="B32" s="1" t="s">
        <v>213</v>
      </c>
      <c r="C32" s="1">
        <v>0</v>
      </c>
      <c r="D32" s="44" t="str">
        <f>IF($B32="N/A","N/A",IF(C32&gt;10,"No",IF(C32&lt;-10,"No","Yes")))</f>
        <v>N/A</v>
      </c>
      <c r="E32" s="1">
        <v>0</v>
      </c>
      <c r="F32" s="44" t="str">
        <f>IF($B32="N/A","N/A",IF(E32&gt;10,"No",IF(E32&lt;-10,"No","Yes")))</f>
        <v>N/A</v>
      </c>
      <c r="G32" s="1">
        <v>0</v>
      </c>
      <c r="H32" s="44" t="str">
        <f>IF($B32="N/A","N/A",IF(G32&gt;10,"No",IF(G32&lt;-10,"No","Yes")))</f>
        <v>N/A</v>
      </c>
      <c r="I32" s="12" t="s">
        <v>1746</v>
      </c>
      <c r="J32" s="12" t="s">
        <v>1746</v>
      </c>
      <c r="K32" s="1" t="s">
        <v>213</v>
      </c>
      <c r="L32" s="9" t="str">
        <f>IF(J32="Div by 0", "N/A", IF(K32="N/A","N/A", IF(J32&gt;VALUE(MID(K32,1,2)), "No", IF(J32&lt;-1*VALUE(MID(K32,1,2)), "No", "Yes"))))</f>
        <v>N/A</v>
      </c>
    </row>
    <row r="33" spans="1:12" s="21" customFormat="1" ht="12" customHeight="1" x14ac:dyDescent="0.2">
      <c r="A33" s="161" t="s">
        <v>1633</v>
      </c>
      <c r="B33" s="162"/>
      <c r="C33" s="162"/>
      <c r="D33" s="162"/>
      <c r="E33" s="162"/>
      <c r="F33" s="162"/>
      <c r="G33" s="162"/>
      <c r="H33" s="162"/>
      <c r="I33" s="162"/>
      <c r="J33" s="162"/>
      <c r="K33" s="162"/>
      <c r="L33" s="163"/>
    </row>
    <row r="34" spans="1:12" s="21" customFormat="1" ht="12.75" customHeight="1" x14ac:dyDescent="0.2">
      <c r="A34" s="151" t="s">
        <v>1631</v>
      </c>
      <c r="B34" s="152"/>
      <c r="C34" s="152"/>
      <c r="D34" s="152"/>
      <c r="E34" s="152"/>
      <c r="F34" s="152"/>
      <c r="G34" s="152"/>
      <c r="H34" s="152"/>
      <c r="I34" s="152"/>
      <c r="J34" s="152"/>
      <c r="K34" s="152"/>
      <c r="L34" s="153"/>
    </row>
    <row r="35" spans="1:12" s="21" customFormat="1" x14ac:dyDescent="0.2">
      <c r="A35" s="154" t="s">
        <v>1732</v>
      </c>
      <c r="B35" s="154"/>
      <c r="C35" s="154"/>
      <c r="D35" s="154"/>
      <c r="E35" s="154"/>
      <c r="F35" s="154"/>
      <c r="G35" s="154"/>
      <c r="H35" s="154"/>
      <c r="I35" s="154"/>
      <c r="J35" s="154"/>
      <c r="K35" s="154"/>
      <c r="L35" s="155"/>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1" sqref="A11"/>
      <selection pane="topRight" activeCell="A11" sqref="A11"/>
      <selection pane="bottomLeft" activeCell="A11" sqref="A11"/>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2" t="s">
        <v>1726</v>
      </c>
      <c r="B1" s="143"/>
      <c r="C1" s="143"/>
      <c r="D1" s="143"/>
      <c r="E1" s="143"/>
      <c r="F1" s="143"/>
      <c r="G1" s="143"/>
      <c r="H1" s="143"/>
      <c r="I1" s="143"/>
      <c r="J1" s="143"/>
      <c r="K1" s="143"/>
      <c r="L1" s="144"/>
    </row>
    <row r="2" spans="1:14" ht="24.75" customHeight="1" x14ac:dyDescent="0.2">
      <c r="A2" s="169" t="s">
        <v>1591</v>
      </c>
      <c r="B2" s="170"/>
      <c r="C2" s="170"/>
      <c r="D2" s="170"/>
      <c r="E2" s="170"/>
      <c r="F2" s="170"/>
      <c r="G2" s="170"/>
      <c r="H2" s="170"/>
      <c r="I2" s="170"/>
      <c r="J2" s="170"/>
      <c r="K2" s="170"/>
      <c r="L2" s="171"/>
    </row>
    <row r="3" spans="1:14" s="21" customFormat="1" x14ac:dyDescent="0.2">
      <c r="A3" s="148" t="s">
        <v>1745</v>
      </c>
      <c r="B3" s="167"/>
      <c r="C3" s="167"/>
      <c r="D3" s="167"/>
      <c r="E3" s="167"/>
      <c r="F3" s="167"/>
      <c r="G3" s="167"/>
      <c r="H3" s="167"/>
      <c r="I3" s="167"/>
      <c r="J3" s="167"/>
      <c r="K3" s="167"/>
      <c r="L3" s="168"/>
    </row>
    <row r="4" spans="1:14" s="21" customFormat="1" x14ac:dyDescent="0.2">
      <c r="A4" s="164" t="s">
        <v>648</v>
      </c>
      <c r="B4" s="165"/>
      <c r="C4" s="165"/>
      <c r="D4" s="165"/>
      <c r="E4" s="165"/>
      <c r="F4" s="165"/>
      <c r="G4" s="165"/>
      <c r="H4" s="165"/>
      <c r="I4" s="165"/>
      <c r="J4" s="165"/>
      <c r="K4" s="165"/>
      <c r="L4" s="166"/>
    </row>
    <row r="5" spans="1:14"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4" x14ac:dyDescent="0.2">
      <c r="A6" s="69" t="s">
        <v>0</v>
      </c>
      <c r="B6" s="36" t="s">
        <v>213</v>
      </c>
      <c r="C6" s="36">
        <v>2558189</v>
      </c>
      <c r="D6" s="44" t="str">
        <f>IF($B6="N/A","N/A",IF(C6&gt;10,"No",IF(C6&lt;-10,"No","Yes")))</f>
        <v>N/A</v>
      </c>
      <c r="E6" s="36">
        <v>2717870</v>
      </c>
      <c r="F6" s="44" t="str">
        <f>IF($B6="N/A","N/A",IF(E6&gt;10,"No",IF(E6&lt;-10,"No","Yes")))</f>
        <v>N/A</v>
      </c>
      <c r="G6" s="36">
        <v>2795832</v>
      </c>
      <c r="H6" s="44" t="str">
        <f>IF($B6="N/A","N/A",IF(G6&gt;10,"No",IF(G6&lt;-10,"No","Yes")))</f>
        <v>N/A</v>
      </c>
      <c r="I6" s="12">
        <v>6.242</v>
      </c>
      <c r="J6" s="12">
        <v>2.8679999999999999</v>
      </c>
      <c r="K6" s="50" t="s">
        <v>736</v>
      </c>
      <c r="L6" s="9" t="str">
        <f>IF(J6="Div by 0", "N/A", IF(K6="N/A","N/A", IF(J6&gt;VALUE(MID(K6,1,2)), "No", IF(J6&lt;-1*VALUE(MID(K6,1,2)), "No", "Yes"))))</f>
        <v>Yes</v>
      </c>
    </row>
    <row r="7" spans="1:14" x14ac:dyDescent="0.2">
      <c r="A7" s="18" t="s">
        <v>59</v>
      </c>
      <c r="B7" s="36" t="s">
        <v>213</v>
      </c>
      <c r="C7" s="36">
        <v>2159943.9</v>
      </c>
      <c r="D7" s="44" t="str">
        <f>IF($B7="N/A","N/A",IF(C7&gt;10,"No",IF(C7&lt;-10,"No","Yes")))</f>
        <v>N/A</v>
      </c>
      <c r="E7" s="36">
        <v>2322784.6800000002</v>
      </c>
      <c r="F7" s="44" t="str">
        <f>IF($B7="N/A","N/A",IF(E7&gt;10,"No",IF(E7&lt;-10,"No","Yes")))</f>
        <v>N/A</v>
      </c>
      <c r="G7" s="36">
        <v>2377495.14</v>
      </c>
      <c r="H7" s="44" t="str">
        <f>IF($B7="N/A","N/A",IF(G7&gt;10,"No",IF(G7&lt;-10,"No","Yes")))</f>
        <v>N/A</v>
      </c>
      <c r="I7" s="12">
        <v>7.5389999999999997</v>
      </c>
      <c r="J7" s="12">
        <v>2.355</v>
      </c>
      <c r="K7" s="50" t="s">
        <v>737</v>
      </c>
      <c r="L7" s="9" t="str">
        <f>IF(J7="Div by 0", "N/A", IF(K7="N/A","N/A", IF(J7&gt;VALUE(MID(K7,1,2)), "No", IF(J7&lt;-1*VALUE(MID(K7,1,2)), "No", "Yes"))))</f>
        <v>Yes</v>
      </c>
    </row>
    <row r="8" spans="1:14" x14ac:dyDescent="0.2">
      <c r="A8" s="70" t="s">
        <v>143</v>
      </c>
      <c r="B8" s="36" t="s">
        <v>213</v>
      </c>
      <c r="C8" s="36">
        <v>283282</v>
      </c>
      <c r="D8" s="44" t="str">
        <f>IF($B8="N/A","N/A",IF(C8&gt;10,"No",IF(C8&lt;-10,"No","Yes")))</f>
        <v>N/A</v>
      </c>
      <c r="E8" s="36">
        <v>275765</v>
      </c>
      <c r="F8" s="44" t="str">
        <f>IF($B8="N/A","N/A",IF(E8&gt;10,"No",IF(E8&lt;-10,"No","Yes")))</f>
        <v>N/A</v>
      </c>
      <c r="G8" s="36">
        <v>263559</v>
      </c>
      <c r="H8" s="44" t="str">
        <f>IF($B8="N/A","N/A",IF(G8&gt;10,"No",IF(G8&lt;-10,"No","Yes")))</f>
        <v>N/A</v>
      </c>
      <c r="I8" s="12">
        <v>-2.65</v>
      </c>
      <c r="J8" s="12">
        <v>-4.43</v>
      </c>
      <c r="K8" s="36" t="s">
        <v>213</v>
      </c>
      <c r="L8" s="9" t="str">
        <f>IF(J8="Div by 0", "N/A", IF(K8="N/A","N/A", IF(J8&gt;VALUE(MID(K8,1,2)), "No", IF(J8&lt;-1*VALUE(MID(K8,1,2)), "No", "Yes"))))</f>
        <v>N/A</v>
      </c>
    </row>
    <row r="9" spans="1:14" x14ac:dyDescent="0.2">
      <c r="A9" s="18" t="s">
        <v>678</v>
      </c>
      <c r="B9" s="36" t="s">
        <v>213</v>
      </c>
      <c r="C9" s="36">
        <v>255205</v>
      </c>
      <c r="D9" s="44" t="str">
        <f t="shared" ref="D9:D11" si="0">IF($B9="N/A","N/A",IF(C9&gt;10,"No",IF(C9&lt;-10,"No","Yes")))</f>
        <v>N/A</v>
      </c>
      <c r="E9" s="36">
        <v>246816</v>
      </c>
      <c r="F9" s="44" t="str">
        <f t="shared" ref="F9:F11" si="1">IF($B9="N/A","N/A",IF(E9&gt;10,"No",IF(E9&lt;-10,"No","Yes")))</f>
        <v>N/A</v>
      </c>
      <c r="G9" s="36">
        <v>237035</v>
      </c>
      <c r="H9" s="44" t="str">
        <f t="shared" ref="H9:H11" si="2">IF($B9="N/A","N/A",IF(G9&gt;10,"No",IF(G9&lt;-10,"No","Yes")))</f>
        <v>N/A</v>
      </c>
      <c r="I9" s="12">
        <v>-3.29</v>
      </c>
      <c r="J9" s="12">
        <v>-3.96</v>
      </c>
      <c r="K9" s="36" t="s">
        <v>213</v>
      </c>
      <c r="L9" s="9" t="str">
        <f t="shared" ref="L9:L11" si="3">IF(J9="Div by 0", "N/A", IF(K9="N/A","N/A", IF(J9&gt;VALUE(MID(K9,1,2)), "No", IF(J9&lt;-1*VALUE(MID(K9,1,2)), "No", "Yes"))))</f>
        <v>N/A</v>
      </c>
    </row>
    <row r="10" spans="1:14" x14ac:dyDescent="0.2">
      <c r="A10" s="18" t="s">
        <v>423</v>
      </c>
      <c r="B10" s="36" t="s">
        <v>213</v>
      </c>
      <c r="C10" s="36">
        <v>28077</v>
      </c>
      <c r="D10" s="44" t="str">
        <f t="shared" si="0"/>
        <v>N/A</v>
      </c>
      <c r="E10" s="36">
        <v>28949</v>
      </c>
      <c r="F10" s="44" t="str">
        <f t="shared" si="1"/>
        <v>N/A</v>
      </c>
      <c r="G10" s="36">
        <v>26524</v>
      </c>
      <c r="H10" s="44" t="str">
        <f t="shared" si="2"/>
        <v>N/A</v>
      </c>
      <c r="I10" s="12">
        <v>3.1059999999999999</v>
      </c>
      <c r="J10" s="12">
        <v>-8.3800000000000008</v>
      </c>
      <c r="K10" s="36" t="s">
        <v>213</v>
      </c>
      <c r="L10" s="9" t="str">
        <f t="shared" si="3"/>
        <v>N/A</v>
      </c>
    </row>
    <row r="11" spans="1:14" x14ac:dyDescent="0.2">
      <c r="A11" s="18" t="s">
        <v>169</v>
      </c>
      <c r="B11" s="36" t="s">
        <v>213</v>
      </c>
      <c r="C11" s="8">
        <v>11.073536787</v>
      </c>
      <c r="D11" s="44" t="str">
        <f t="shared" si="0"/>
        <v>N/A</v>
      </c>
      <c r="E11" s="8">
        <v>10.146364616</v>
      </c>
      <c r="F11" s="44" t="str">
        <f t="shared" si="1"/>
        <v>N/A</v>
      </c>
      <c r="G11" s="8">
        <v>9.4268539741000001</v>
      </c>
      <c r="H11" s="44" t="str">
        <f t="shared" si="2"/>
        <v>N/A</v>
      </c>
      <c r="I11" s="12">
        <v>-8.3699999999999992</v>
      </c>
      <c r="J11" s="12">
        <v>-7.09</v>
      </c>
      <c r="K11" s="36" t="s">
        <v>213</v>
      </c>
      <c r="L11" s="9" t="str">
        <f t="shared" si="3"/>
        <v>N/A</v>
      </c>
    </row>
    <row r="12" spans="1:14" x14ac:dyDescent="0.2">
      <c r="A12" s="18" t="s">
        <v>144</v>
      </c>
      <c r="B12" s="36" t="s">
        <v>213</v>
      </c>
      <c r="C12" s="36">
        <v>158298.41667000001</v>
      </c>
      <c r="D12" s="44" t="str">
        <f>IF($B12="N/A","N/A",IF(C12&gt;10,"No",IF(C12&lt;-10,"No","Yes")))</f>
        <v>N/A</v>
      </c>
      <c r="E12" s="36">
        <v>164072.16667000001</v>
      </c>
      <c r="F12" s="44" t="str">
        <f>IF($B12="N/A","N/A",IF(E12&gt;10,"No",IF(E12&lt;-10,"No","Yes")))</f>
        <v>N/A</v>
      </c>
      <c r="G12" s="36">
        <v>153534.83332999999</v>
      </c>
      <c r="H12" s="44" t="str">
        <f>IF($B12="N/A","N/A",IF(G12&gt;10,"No",IF(G12&lt;-10,"No","Yes")))</f>
        <v>N/A</v>
      </c>
      <c r="I12" s="12">
        <v>3.6469999999999998</v>
      </c>
      <c r="J12" s="12">
        <v>-6.42</v>
      </c>
      <c r="K12" s="36" t="s">
        <v>213</v>
      </c>
      <c r="L12" s="9" t="str">
        <f>IF(J12="Div by 0", "N/A", IF(K12="N/A","N/A", IF(J12&gt;VALUE(MID(K12,1,2)), "No", IF(J12&lt;-1*VALUE(MID(K12,1,2)), "No", "Yes"))))</f>
        <v>N/A</v>
      </c>
    </row>
    <row r="13" spans="1:14" x14ac:dyDescent="0.2">
      <c r="A13" s="3" t="s">
        <v>364</v>
      </c>
      <c r="B13" s="71" t="s">
        <v>213</v>
      </c>
      <c r="C13" s="8">
        <v>99.026303373000005</v>
      </c>
      <c r="D13" s="62" t="str">
        <f>IF($B13="N/A","N/A",IF(C13&gt;=95,"Yes","No"))</f>
        <v>N/A</v>
      </c>
      <c r="E13" s="8">
        <v>98.779926927999995</v>
      </c>
      <c r="F13" s="62" t="str">
        <f>IF($B13="N/A","N/A",IF(E13&gt;=95,"Yes","No"))</f>
        <v>N/A</v>
      </c>
      <c r="G13" s="8">
        <v>98.740303423</v>
      </c>
      <c r="H13" s="44" t="str">
        <f>IF($B13="N/A","N/A",IF(G13&gt;=95,"Yes","No"))</f>
        <v>N/A</v>
      </c>
      <c r="I13" s="12">
        <v>-0.249</v>
      </c>
      <c r="J13" s="12">
        <v>-0.04</v>
      </c>
      <c r="K13" s="45" t="s">
        <v>737</v>
      </c>
      <c r="L13" s="9" t="str">
        <f t="shared" ref="L13:L70" si="4">IF(J13="Div by 0", "N/A", IF(K13="N/A","N/A", IF(J13&gt;VALUE(MID(K13,1,2)), "No", IF(J13&lt;-1*VALUE(MID(K13,1,2)), "No", "Yes"))))</f>
        <v>Yes</v>
      </c>
    </row>
    <row r="14" spans="1:14" x14ac:dyDescent="0.2">
      <c r="A14" s="16" t="s">
        <v>365</v>
      </c>
      <c r="B14" s="71" t="s">
        <v>213</v>
      </c>
      <c r="C14" s="72">
        <v>0.96908398870000001</v>
      </c>
      <c r="D14" s="73" t="str">
        <f>IF($B14="N/A","N/A",IF(C14&gt;10,"No",IF(C14&lt;-10,"No","Yes")))</f>
        <v>N/A</v>
      </c>
      <c r="E14" s="72">
        <v>1.2146644247</v>
      </c>
      <c r="F14" s="62" t="str">
        <f>IF($B14="N/A","N/A",IF(E14&gt;95,"Yes","No"))</f>
        <v>N/A</v>
      </c>
      <c r="G14" s="72">
        <v>1.2547606579999999</v>
      </c>
      <c r="H14" s="44" t="str">
        <f>IF($B14="N/A","N/A",IF(G14&gt;95,"Yes","No"))</f>
        <v>N/A</v>
      </c>
      <c r="I14" s="74">
        <v>25.34</v>
      </c>
      <c r="J14" s="74">
        <v>3.3010000000000002</v>
      </c>
      <c r="K14" s="75" t="s">
        <v>213</v>
      </c>
      <c r="L14" s="9" t="str">
        <f t="shared" si="4"/>
        <v>N/A</v>
      </c>
      <c r="M14" s="55"/>
      <c r="N14" s="55"/>
    </row>
    <row r="15" spans="1:14" s="55" customFormat="1" x14ac:dyDescent="0.2">
      <c r="A15" s="16" t="s">
        <v>366</v>
      </c>
      <c r="B15" s="71" t="s">
        <v>213</v>
      </c>
      <c r="C15" s="72">
        <v>4.6126381000000001E-3</v>
      </c>
      <c r="D15" s="73" t="str">
        <f t="shared" ref="D15:D21" si="5">IF($B15="N/A","N/A",IF(C15&gt;10,"No",IF(C15&lt;-10,"No","Yes")))</f>
        <v>N/A</v>
      </c>
      <c r="E15" s="72">
        <v>5.4086472E-3</v>
      </c>
      <c r="F15" s="73" t="str">
        <f t="shared" ref="F15:F21" si="6">IF($B15="N/A","N/A",IF(E15&gt;10,"No",IF(E15&lt;-10,"No","Yes")))</f>
        <v>N/A</v>
      </c>
      <c r="G15" s="72">
        <v>4.9359188999999999E-3</v>
      </c>
      <c r="H15" s="76" t="str">
        <f t="shared" ref="H15:H21" si="7">IF($B15="N/A","N/A",IF(G15&gt;10,"No",IF(G15&lt;-10,"No","Yes")))</f>
        <v>N/A</v>
      </c>
      <c r="I15" s="74">
        <v>17.260000000000002</v>
      </c>
      <c r="J15" s="74">
        <v>-8.74</v>
      </c>
      <c r="K15" s="75" t="s">
        <v>213</v>
      </c>
      <c r="L15" s="9" t="str">
        <f t="shared" si="4"/>
        <v>N/A</v>
      </c>
    </row>
    <row r="16" spans="1:14" s="55" customFormat="1" x14ac:dyDescent="0.2">
      <c r="A16" s="16" t="s">
        <v>367</v>
      </c>
      <c r="B16" s="71" t="s">
        <v>213</v>
      </c>
      <c r="C16" s="77">
        <v>24909</v>
      </c>
      <c r="D16" s="78" t="str">
        <f t="shared" si="5"/>
        <v>N/A</v>
      </c>
      <c r="E16" s="77">
        <v>33160</v>
      </c>
      <c r="F16" s="78" t="str">
        <f t="shared" si="6"/>
        <v>N/A</v>
      </c>
      <c r="G16" s="77">
        <v>35219</v>
      </c>
      <c r="H16" s="76" t="str">
        <f t="shared" si="7"/>
        <v>N/A</v>
      </c>
      <c r="I16" s="74">
        <v>33.119999999999997</v>
      </c>
      <c r="J16" s="74">
        <v>6.2089999999999996</v>
      </c>
      <c r="K16" s="75" t="s">
        <v>213</v>
      </c>
      <c r="L16" s="9" t="str">
        <f t="shared" si="4"/>
        <v>N/A</v>
      </c>
    </row>
    <row r="17" spans="1:14" s="55" customFormat="1" x14ac:dyDescent="0.2">
      <c r="A17" s="17" t="s">
        <v>368</v>
      </c>
      <c r="B17" s="71" t="s">
        <v>213</v>
      </c>
      <c r="C17" s="72">
        <v>0.97369662680000002</v>
      </c>
      <c r="D17" s="76" t="str">
        <f t="shared" si="5"/>
        <v>N/A</v>
      </c>
      <c r="E17" s="72">
        <v>1.2200730718999999</v>
      </c>
      <c r="F17" s="76" t="str">
        <f t="shared" si="6"/>
        <v>N/A</v>
      </c>
      <c r="G17" s="72">
        <v>1.2596965768999999</v>
      </c>
      <c r="H17" s="76" t="str">
        <f t="shared" si="7"/>
        <v>N/A</v>
      </c>
      <c r="I17" s="74">
        <v>25.3</v>
      </c>
      <c r="J17" s="74">
        <v>3.2480000000000002</v>
      </c>
      <c r="K17" s="75" t="s">
        <v>213</v>
      </c>
      <c r="L17" s="9" t="str">
        <f t="shared" si="4"/>
        <v>N/A</v>
      </c>
      <c r="M17" s="43"/>
      <c r="N17" s="43"/>
    </row>
    <row r="18" spans="1:14" x14ac:dyDescent="0.2">
      <c r="A18" s="16" t="s">
        <v>679</v>
      </c>
      <c r="B18" s="71" t="s">
        <v>213</v>
      </c>
      <c r="C18" s="72">
        <v>90.071861576000003</v>
      </c>
      <c r="D18" s="76" t="str">
        <f t="shared" si="5"/>
        <v>N/A</v>
      </c>
      <c r="E18" s="72">
        <v>90.491556091999996</v>
      </c>
      <c r="F18" s="76" t="str">
        <f t="shared" si="6"/>
        <v>N/A</v>
      </c>
      <c r="G18" s="72">
        <v>91.013373462999994</v>
      </c>
      <c r="H18" s="76" t="str">
        <f t="shared" si="7"/>
        <v>N/A</v>
      </c>
      <c r="I18" s="12">
        <v>0.46600000000000003</v>
      </c>
      <c r="J18" s="12">
        <v>0.5766</v>
      </c>
      <c r="K18" s="75" t="s">
        <v>213</v>
      </c>
      <c r="L18" s="9" t="str">
        <f t="shared" si="4"/>
        <v>N/A</v>
      </c>
    </row>
    <row r="19" spans="1:14" x14ac:dyDescent="0.2">
      <c r="A19" s="16" t="s">
        <v>680</v>
      </c>
      <c r="B19" s="71" t="s">
        <v>213</v>
      </c>
      <c r="C19" s="72">
        <v>35.248303825999997</v>
      </c>
      <c r="D19" s="76" t="str">
        <f t="shared" si="5"/>
        <v>N/A</v>
      </c>
      <c r="E19" s="72">
        <v>39.620024125</v>
      </c>
      <c r="F19" s="76" t="str">
        <f t="shared" si="6"/>
        <v>N/A</v>
      </c>
      <c r="G19" s="72">
        <v>42.377693858000001</v>
      </c>
      <c r="H19" s="76" t="str">
        <f t="shared" si="7"/>
        <v>N/A</v>
      </c>
      <c r="I19" s="12">
        <v>12.4</v>
      </c>
      <c r="J19" s="12">
        <v>6.96</v>
      </c>
      <c r="K19" s="75" t="s">
        <v>213</v>
      </c>
      <c r="L19" s="9" t="str">
        <f t="shared" si="4"/>
        <v>N/A</v>
      </c>
    </row>
    <row r="20" spans="1:14" ht="25.5" x14ac:dyDescent="0.2">
      <c r="A20" s="16" t="s">
        <v>681</v>
      </c>
      <c r="B20" s="71" t="s">
        <v>213</v>
      </c>
      <c r="C20" s="72">
        <v>2.2642418403</v>
      </c>
      <c r="D20" s="76" t="str">
        <f t="shared" si="5"/>
        <v>N/A</v>
      </c>
      <c r="E20" s="72">
        <v>4.2219541616000003</v>
      </c>
      <c r="F20" s="76" t="str">
        <f t="shared" si="6"/>
        <v>N/A</v>
      </c>
      <c r="G20" s="72">
        <v>3.4753968029000002</v>
      </c>
      <c r="H20" s="76" t="str">
        <f t="shared" si="7"/>
        <v>N/A</v>
      </c>
      <c r="I20" s="12">
        <v>86.46</v>
      </c>
      <c r="J20" s="12">
        <v>-17.7</v>
      </c>
      <c r="K20" s="75" t="s">
        <v>213</v>
      </c>
      <c r="L20" s="9" t="str">
        <f t="shared" si="4"/>
        <v>N/A</v>
      </c>
    </row>
    <row r="21" spans="1:14" ht="25.5" x14ac:dyDescent="0.2">
      <c r="A21" s="16" t="s">
        <v>682</v>
      </c>
      <c r="B21" s="71" t="s">
        <v>213</v>
      </c>
      <c r="C21" s="72">
        <v>0</v>
      </c>
      <c r="D21" s="76" t="str">
        <f t="shared" si="5"/>
        <v>N/A</v>
      </c>
      <c r="E21" s="72">
        <v>1.2062726176</v>
      </c>
      <c r="F21" s="76" t="str">
        <f t="shared" si="6"/>
        <v>N/A</v>
      </c>
      <c r="G21" s="72">
        <v>1.4821545189000001</v>
      </c>
      <c r="H21" s="76" t="str">
        <f t="shared" si="7"/>
        <v>N/A</v>
      </c>
      <c r="I21" s="12" t="s">
        <v>1746</v>
      </c>
      <c r="J21" s="12">
        <v>22.87</v>
      </c>
      <c r="K21" s="75" t="s">
        <v>213</v>
      </c>
      <c r="L21" s="9" t="str">
        <f t="shared" si="4"/>
        <v>N/A</v>
      </c>
    </row>
    <row r="22" spans="1:14" x14ac:dyDescent="0.2">
      <c r="A22" s="2" t="s">
        <v>1702</v>
      </c>
      <c r="B22" s="48" t="s">
        <v>217</v>
      </c>
      <c r="C22" s="1">
        <v>13882</v>
      </c>
      <c r="D22" s="44" t="str">
        <f>IF($B22="N/A","N/A",IF(C22&gt;0,"No",IF(C22&lt;0,"No","Yes")))</f>
        <v>No</v>
      </c>
      <c r="E22" s="1">
        <v>12930</v>
      </c>
      <c r="F22" s="44" t="str">
        <f>IF($B22="N/A","N/A",IF(E22&gt;0,"No",IF(E22&lt;0,"No","Yes")))</f>
        <v>No</v>
      </c>
      <c r="G22" s="1">
        <v>14237</v>
      </c>
      <c r="H22" s="44" t="str">
        <f>IF($B22="N/A","N/A",IF(G22&gt;0,"No",IF(G22&lt;0,"No","Yes")))</f>
        <v>No</v>
      </c>
      <c r="I22" s="12">
        <v>-6.86</v>
      </c>
      <c r="J22" s="12">
        <v>10.11</v>
      </c>
      <c r="K22" s="45" t="s">
        <v>213</v>
      </c>
      <c r="L22" s="9" t="str">
        <f t="shared" si="4"/>
        <v>N/A</v>
      </c>
    </row>
    <row r="23" spans="1:14" x14ac:dyDescent="0.2">
      <c r="A23" s="6" t="s">
        <v>145</v>
      </c>
      <c r="B23" s="48" t="s">
        <v>279</v>
      </c>
      <c r="C23" s="8">
        <v>1.1037495665999999</v>
      </c>
      <c r="D23" s="44" t="str">
        <f>IF($B23="N/A","N/A",IF(C23&gt;=10,"No",IF(C23&lt;0,"No","Yes")))</f>
        <v>Yes</v>
      </c>
      <c r="E23" s="8">
        <v>0.96189295289999999</v>
      </c>
      <c r="F23" s="44" t="str">
        <f>IF($B23="N/A","N/A",IF(E23&gt;=10,"No",IF(E23&lt;0,"No","Yes")))</f>
        <v>Yes</v>
      </c>
      <c r="G23" s="8">
        <v>1.0273507135</v>
      </c>
      <c r="H23" s="44" t="str">
        <f>IF($B23="N/A","N/A",IF(G23&gt;=10,"No",IF(G23&lt;0,"No","Yes")))</f>
        <v>Yes</v>
      </c>
      <c r="I23" s="12">
        <v>-12.9</v>
      </c>
      <c r="J23" s="12">
        <v>6.8049999999999997</v>
      </c>
      <c r="K23" s="45" t="s">
        <v>213</v>
      </c>
      <c r="L23" s="9" t="str">
        <f t="shared" si="4"/>
        <v>N/A</v>
      </c>
    </row>
    <row r="24" spans="1:14" x14ac:dyDescent="0.2">
      <c r="A24" s="2" t="s">
        <v>424</v>
      </c>
      <c r="B24" s="35" t="s">
        <v>213</v>
      </c>
      <c r="C24" s="13">
        <v>97.195070122999994</v>
      </c>
      <c r="D24" s="76" t="str">
        <f t="shared" ref="D24:D27" si="8">IF($B24="N/A","N/A",IF(C24&gt;10,"No",IF(C24&lt;-10,"No","Yes")))</f>
        <v>N/A</v>
      </c>
      <c r="E24" s="13">
        <v>98.263397467999994</v>
      </c>
      <c r="F24" s="44" t="str">
        <f t="shared" ref="F24:F27" si="9">IF($B24="N/A","N/A",IF(E24&gt;10,"No",IF(E24&lt;-10,"No","Yes")))</f>
        <v>N/A</v>
      </c>
      <c r="G24" s="13">
        <v>94.680221424999999</v>
      </c>
      <c r="H24" s="44" t="str">
        <f t="shared" ref="H24:H27" si="10">IF($B24="N/A","N/A",IF(G24&gt;10,"No",IF(G24&lt;-10,"No","Yes")))</f>
        <v>N/A</v>
      </c>
      <c r="I24" s="12">
        <v>1.099</v>
      </c>
      <c r="J24" s="12">
        <v>-3.65</v>
      </c>
      <c r="K24" s="45" t="s">
        <v>213</v>
      </c>
      <c r="L24" s="9" t="str">
        <f t="shared" si="4"/>
        <v>N/A</v>
      </c>
    </row>
    <row r="25" spans="1:14" x14ac:dyDescent="0.2">
      <c r="A25" s="2" t="s">
        <v>425</v>
      </c>
      <c r="B25" s="35" t="s">
        <v>213</v>
      </c>
      <c r="C25" s="13">
        <v>2.3693157670999998</v>
      </c>
      <c r="D25" s="76" t="str">
        <f t="shared" si="8"/>
        <v>N/A</v>
      </c>
      <c r="E25" s="13">
        <v>2.2950694259</v>
      </c>
      <c r="F25" s="44" t="str">
        <f t="shared" si="9"/>
        <v>N/A</v>
      </c>
      <c r="G25" s="13">
        <v>3.0184869269000001</v>
      </c>
      <c r="H25" s="44" t="str">
        <f t="shared" si="10"/>
        <v>N/A</v>
      </c>
      <c r="I25" s="12">
        <v>-3.13</v>
      </c>
      <c r="J25" s="12">
        <v>31.52</v>
      </c>
      <c r="K25" s="45" t="s">
        <v>213</v>
      </c>
      <c r="L25" s="9" t="str">
        <f t="shared" si="4"/>
        <v>N/A</v>
      </c>
    </row>
    <row r="26" spans="1:14" x14ac:dyDescent="0.2">
      <c r="A26" s="2" t="s">
        <v>421</v>
      </c>
      <c r="B26" s="35" t="s">
        <v>213</v>
      </c>
      <c r="C26" s="13">
        <v>0</v>
      </c>
      <c r="D26" s="76" t="str">
        <f t="shared" si="8"/>
        <v>N/A</v>
      </c>
      <c r="E26" s="13">
        <v>0</v>
      </c>
      <c r="F26" s="44" t="str">
        <f t="shared" si="9"/>
        <v>N/A</v>
      </c>
      <c r="G26" s="13">
        <v>2.0889182900000001E-2</v>
      </c>
      <c r="H26" s="44" t="str">
        <f t="shared" si="10"/>
        <v>N/A</v>
      </c>
      <c r="I26" s="12" t="s">
        <v>1746</v>
      </c>
      <c r="J26" s="12" t="s">
        <v>1746</v>
      </c>
      <c r="K26" s="45" t="s">
        <v>213</v>
      </c>
      <c r="L26" s="9" t="str">
        <f t="shared" si="4"/>
        <v>N/A</v>
      </c>
    </row>
    <row r="27" spans="1:14" x14ac:dyDescent="0.2">
      <c r="A27" s="2" t="s">
        <v>422</v>
      </c>
      <c r="B27" s="35" t="s">
        <v>213</v>
      </c>
      <c r="C27" s="13">
        <v>0</v>
      </c>
      <c r="D27" s="76" t="str">
        <f t="shared" si="8"/>
        <v>N/A</v>
      </c>
      <c r="E27" s="13">
        <v>0.60819339790000004</v>
      </c>
      <c r="F27" s="44" t="str">
        <f t="shared" si="9"/>
        <v>N/A</v>
      </c>
      <c r="G27" s="13">
        <v>2.0192876789</v>
      </c>
      <c r="H27" s="44" t="str">
        <f t="shared" si="10"/>
        <v>N/A</v>
      </c>
      <c r="I27" s="12" t="s">
        <v>1746</v>
      </c>
      <c r="J27" s="12">
        <v>232</v>
      </c>
      <c r="K27" s="45" t="s">
        <v>213</v>
      </c>
      <c r="L27" s="9" t="str">
        <f t="shared" si="4"/>
        <v>N/A</v>
      </c>
    </row>
    <row r="28" spans="1:14" x14ac:dyDescent="0.2">
      <c r="A28" s="2" t="s">
        <v>952</v>
      </c>
      <c r="B28" s="35" t="s">
        <v>213</v>
      </c>
      <c r="C28" s="72">
        <v>15.494281306</v>
      </c>
      <c r="D28" s="76" t="str">
        <f>IF($B28="N/A","N/A",IF(C28&gt;10,"No",IF(C28&lt;-10,"No","Yes")))</f>
        <v>N/A</v>
      </c>
      <c r="E28" s="72">
        <v>14.988354851</v>
      </c>
      <c r="F28" s="76" t="str">
        <f>IF($B28="N/A","N/A",IF(E28&gt;10,"No",IF(E28&lt;-10,"No","Yes")))</f>
        <v>N/A</v>
      </c>
      <c r="G28" s="72">
        <v>14.964346927999999</v>
      </c>
      <c r="H28" s="76" t="str">
        <f>IF($B28="N/A","N/A",IF(G28&gt;10,"No",IF(G28&lt;-10,"No","Yes")))</f>
        <v>N/A</v>
      </c>
      <c r="I28" s="12">
        <v>-3.27</v>
      </c>
      <c r="J28" s="12">
        <v>-0.16</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1746</v>
      </c>
      <c r="J29" s="12" t="s">
        <v>1746</v>
      </c>
      <c r="K29" s="75" t="s">
        <v>737</v>
      </c>
      <c r="L29" s="9" t="str">
        <f t="shared" si="4"/>
        <v>N/A</v>
      </c>
      <c r="M29" s="43"/>
      <c r="N29" s="43"/>
    </row>
    <row r="30" spans="1:14" x14ac:dyDescent="0.2">
      <c r="A30" s="2" t="s">
        <v>20</v>
      </c>
      <c r="B30" s="48" t="s">
        <v>280</v>
      </c>
      <c r="C30" s="13">
        <v>99.823038875999998</v>
      </c>
      <c r="D30" s="44" t="str">
        <f>IF($B30="N/A","N/A",IF(C30&gt;=98,"Yes","No"))</f>
        <v>Yes</v>
      </c>
      <c r="E30" s="13">
        <v>98.783091170999995</v>
      </c>
      <c r="F30" s="44" t="str">
        <f>IF($B30="N/A","N/A",IF(E30&gt;=98,"Yes","No"))</f>
        <v>Yes</v>
      </c>
      <c r="G30" s="13">
        <v>99.223522729999999</v>
      </c>
      <c r="H30" s="44" t="str">
        <f>IF($B30="N/A","N/A",IF(G30&gt;=98,"Yes","No"))</f>
        <v>Yes</v>
      </c>
      <c r="I30" s="12">
        <v>-1.04</v>
      </c>
      <c r="J30" s="12">
        <v>0.44590000000000002</v>
      </c>
      <c r="K30" s="45" t="s">
        <v>737</v>
      </c>
      <c r="L30" s="9" t="str">
        <f t="shared" si="4"/>
        <v>Yes</v>
      </c>
    </row>
    <row r="31" spans="1:14" x14ac:dyDescent="0.2">
      <c r="A31" s="2" t="s">
        <v>18</v>
      </c>
      <c r="B31" s="48" t="s">
        <v>277</v>
      </c>
      <c r="C31" s="13">
        <v>99.998670935000007</v>
      </c>
      <c r="D31" s="44" t="str">
        <f>IF($B31="N/A","N/A",IF(C31&gt;=95,"Yes","No"))</f>
        <v>Yes</v>
      </c>
      <c r="E31" s="13">
        <v>99.989808194999995</v>
      </c>
      <c r="F31" s="44" t="str">
        <f>IF($B31="N/A","N/A",IF(E31&gt;=95,"Yes","No"))</f>
        <v>Yes</v>
      </c>
      <c r="G31" s="13">
        <v>99.993633380000006</v>
      </c>
      <c r="H31" s="44" t="str">
        <f>IF($B31="N/A","N/A",IF(G31&gt;=95,"Yes","No"))</f>
        <v>Yes</v>
      </c>
      <c r="I31" s="12">
        <v>-8.9999999999999993E-3</v>
      </c>
      <c r="J31" s="12">
        <v>3.8E-3</v>
      </c>
      <c r="K31" s="45" t="s">
        <v>737</v>
      </c>
      <c r="L31" s="9" t="str">
        <f t="shared" si="4"/>
        <v>Yes</v>
      </c>
    </row>
    <row r="32" spans="1:14" x14ac:dyDescent="0.2">
      <c r="A32" s="2" t="s">
        <v>23</v>
      </c>
      <c r="B32" s="35" t="s">
        <v>213</v>
      </c>
      <c r="C32" s="13">
        <v>69.994163839999999</v>
      </c>
      <c r="D32" s="44" t="str">
        <f t="shared" ref="D32:D37" si="11">IF($B32="N/A","N/A",IF(C32&gt;10,"No",IF(C32&lt;-10,"No","Yes")))</f>
        <v>N/A</v>
      </c>
      <c r="E32" s="13">
        <v>69.710067074999998</v>
      </c>
      <c r="F32" s="44" t="str">
        <f t="shared" ref="F32:F37" si="12">IF($B32="N/A","N/A",IF(E32&gt;10,"No",IF(E32&lt;-10,"No","Yes")))</f>
        <v>N/A</v>
      </c>
      <c r="G32" s="13">
        <v>66.625927451999999</v>
      </c>
      <c r="H32" s="44" t="str">
        <f t="shared" ref="H32:H37" si="13">IF($B32="N/A","N/A",IF(G32&gt;10,"No",IF(G32&lt;-10,"No","Yes")))</f>
        <v>N/A</v>
      </c>
      <c r="I32" s="12">
        <v>-0.40600000000000003</v>
      </c>
      <c r="J32" s="12">
        <v>-4.42</v>
      </c>
      <c r="K32" s="45" t="s">
        <v>737</v>
      </c>
      <c r="L32" s="9" t="str">
        <f t="shared" si="4"/>
        <v>Yes</v>
      </c>
    </row>
    <row r="33" spans="1:12" x14ac:dyDescent="0.2">
      <c r="A33" s="2" t="s">
        <v>24</v>
      </c>
      <c r="B33" s="35" t="s">
        <v>213</v>
      </c>
      <c r="C33" s="13">
        <v>28.435701975000001</v>
      </c>
      <c r="D33" s="44" t="str">
        <f t="shared" si="11"/>
        <v>N/A</v>
      </c>
      <c r="E33" s="13">
        <v>28.826801871000001</v>
      </c>
      <c r="F33" s="44" t="str">
        <f t="shared" si="12"/>
        <v>N/A</v>
      </c>
      <c r="G33" s="13">
        <v>27.396817835</v>
      </c>
      <c r="H33" s="44" t="str">
        <f t="shared" si="13"/>
        <v>N/A</v>
      </c>
      <c r="I33" s="12">
        <v>1.375</v>
      </c>
      <c r="J33" s="12">
        <v>-4.96</v>
      </c>
      <c r="K33" s="45" t="s">
        <v>737</v>
      </c>
      <c r="L33" s="9" t="str">
        <f t="shared" si="4"/>
        <v>Yes</v>
      </c>
    </row>
    <row r="34" spans="1:12" x14ac:dyDescent="0.2">
      <c r="A34" s="2" t="s">
        <v>25</v>
      </c>
      <c r="B34" s="35" t="s">
        <v>213</v>
      </c>
      <c r="C34" s="13">
        <v>0.2222666113</v>
      </c>
      <c r="D34" s="44" t="str">
        <f t="shared" si="11"/>
        <v>N/A</v>
      </c>
      <c r="E34" s="13">
        <v>0.2270528024</v>
      </c>
      <c r="F34" s="44" t="str">
        <f t="shared" si="12"/>
        <v>N/A</v>
      </c>
      <c r="G34" s="13">
        <v>0.18366625750000001</v>
      </c>
      <c r="H34" s="44" t="str">
        <f t="shared" si="13"/>
        <v>N/A</v>
      </c>
      <c r="I34" s="12">
        <v>2.153</v>
      </c>
      <c r="J34" s="12">
        <v>-19.100000000000001</v>
      </c>
      <c r="K34" s="45" t="s">
        <v>737</v>
      </c>
      <c r="L34" s="9" t="str">
        <f t="shared" si="4"/>
        <v>No</v>
      </c>
    </row>
    <row r="35" spans="1:12" x14ac:dyDescent="0.2">
      <c r="A35" s="2" t="s">
        <v>26</v>
      </c>
      <c r="B35" s="48" t="s">
        <v>213</v>
      </c>
      <c r="C35" s="13">
        <v>1.0165394347000001</v>
      </c>
      <c r="D35" s="11" t="str">
        <f t="shared" si="11"/>
        <v>N/A</v>
      </c>
      <c r="E35" s="13">
        <v>1.1144756739999999</v>
      </c>
      <c r="F35" s="11" t="str">
        <f t="shared" si="12"/>
        <v>N/A</v>
      </c>
      <c r="G35" s="13">
        <v>1.0792136294000001</v>
      </c>
      <c r="H35" s="11" t="str">
        <f t="shared" si="13"/>
        <v>N/A</v>
      </c>
      <c r="I35" s="12">
        <v>9.6340000000000003</v>
      </c>
      <c r="J35" s="12">
        <v>-3.16</v>
      </c>
      <c r="K35" s="48" t="s">
        <v>213</v>
      </c>
      <c r="L35" s="9" t="str">
        <f t="shared" si="4"/>
        <v>N/A</v>
      </c>
    </row>
    <row r="36" spans="1:12" x14ac:dyDescent="0.2">
      <c r="A36" s="2" t="s">
        <v>60</v>
      </c>
      <c r="B36" s="48" t="s">
        <v>213</v>
      </c>
      <c r="C36" s="13">
        <v>5.0817199999999999E-4</v>
      </c>
      <c r="D36" s="11" t="str">
        <f t="shared" si="11"/>
        <v>N/A</v>
      </c>
      <c r="E36" s="13">
        <v>4.7831570000000001E-4</v>
      </c>
      <c r="F36" s="11" t="str">
        <f t="shared" si="12"/>
        <v>N/A</v>
      </c>
      <c r="G36" s="13">
        <v>1.05156533E-2</v>
      </c>
      <c r="H36" s="11" t="str">
        <f t="shared" si="13"/>
        <v>N/A</v>
      </c>
      <c r="I36" s="12">
        <v>-5.88</v>
      </c>
      <c r="J36" s="12">
        <v>2098</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1746</v>
      </c>
      <c r="J37" s="12" t="s">
        <v>1746</v>
      </c>
      <c r="K37" s="48" t="s">
        <v>213</v>
      </c>
      <c r="L37" s="9" t="str">
        <f t="shared" si="4"/>
        <v>N/A</v>
      </c>
    </row>
    <row r="38" spans="1:12" x14ac:dyDescent="0.2">
      <c r="A38" s="2" t="s">
        <v>62</v>
      </c>
      <c r="B38" s="48" t="s">
        <v>278</v>
      </c>
      <c r="C38" s="13">
        <v>0.33081996679999998</v>
      </c>
      <c r="D38" s="11" t="str">
        <f>IF($B38="N/A","N/A",IF(C38&gt;=5,"No",IF(C38&lt;0,"No","Yes")))</f>
        <v>Yes</v>
      </c>
      <c r="E38" s="13">
        <v>0.1211242627</v>
      </c>
      <c r="F38" s="11" t="str">
        <f>IF($B38="N/A","N/A",IF(E38&gt;=5,"No",IF(E38&lt;0,"No","Yes")))</f>
        <v>Yes</v>
      </c>
      <c r="G38" s="13">
        <v>4.7038591731999997</v>
      </c>
      <c r="H38" s="11" t="str">
        <f>IF($B38="N/A","N/A",IF(G38&gt;=5,"No",IF(G38&lt;0,"No","Yes")))</f>
        <v>Yes</v>
      </c>
      <c r="I38" s="12">
        <v>-63.4</v>
      </c>
      <c r="J38" s="12">
        <v>3783</v>
      </c>
      <c r="K38" s="45" t="s">
        <v>737</v>
      </c>
      <c r="L38" s="9" t="str">
        <f t="shared" si="4"/>
        <v>No</v>
      </c>
    </row>
    <row r="39" spans="1:12" x14ac:dyDescent="0.2">
      <c r="A39" s="2" t="s">
        <v>63</v>
      </c>
      <c r="B39" s="48" t="s">
        <v>213</v>
      </c>
      <c r="C39" s="13">
        <v>3.3163695097999999</v>
      </c>
      <c r="D39" s="11" t="str">
        <f>IF($B39="N/A","N/A",IF(C39&gt;10,"No",IF(C39&lt;-10,"No","Yes")))</f>
        <v>N/A</v>
      </c>
      <c r="E39" s="13">
        <v>3.3753637958999998</v>
      </c>
      <c r="F39" s="11" t="str">
        <f>IF($B39="N/A","N/A",IF(E39&gt;10,"No",IF(E39&lt;-10,"No","Yes")))</f>
        <v>N/A</v>
      </c>
      <c r="G39" s="13">
        <v>1.7156252593000001</v>
      </c>
      <c r="H39" s="11" t="str">
        <f>IF($B39="N/A","N/A",IF(G39&gt;10,"No",IF(G39&lt;-10,"No","Yes")))</f>
        <v>N/A</v>
      </c>
      <c r="I39" s="12">
        <v>1.7789999999999999</v>
      </c>
      <c r="J39" s="12">
        <v>-49.2</v>
      </c>
      <c r="K39" s="48" t="s">
        <v>737</v>
      </c>
      <c r="L39" s="9" t="str">
        <f t="shared" si="4"/>
        <v>No</v>
      </c>
    </row>
    <row r="40" spans="1:12" x14ac:dyDescent="0.2">
      <c r="A40" s="2" t="s">
        <v>64</v>
      </c>
      <c r="B40" s="48" t="s">
        <v>213</v>
      </c>
      <c r="C40" s="13">
        <v>7.6450688951999997</v>
      </c>
      <c r="D40" s="11" t="str">
        <f>IF($B40="N/A","N/A",IF(C40&gt;10,"No",IF(C40&lt;-10,"No","Yes")))</f>
        <v>N/A</v>
      </c>
      <c r="E40" s="13">
        <v>0.59844339310000005</v>
      </c>
      <c r="F40" s="11" t="str">
        <f>IF($B40="N/A","N/A",IF(E40&gt;10,"No",IF(E40&lt;-10,"No","Yes")))</f>
        <v>N/A</v>
      </c>
      <c r="G40" s="13">
        <v>12.99462119</v>
      </c>
      <c r="H40" s="11" t="str">
        <f>IF($B40="N/A","N/A",IF(G40&gt;10,"No",IF(G40&lt;-10,"No","Yes")))</f>
        <v>N/A</v>
      </c>
      <c r="I40" s="12">
        <v>-92.2</v>
      </c>
      <c r="J40" s="12">
        <v>2071</v>
      </c>
      <c r="K40" s="45" t="s">
        <v>737</v>
      </c>
      <c r="L40" s="9" t="str">
        <f t="shared" si="4"/>
        <v>No</v>
      </c>
    </row>
    <row r="41" spans="1:12" x14ac:dyDescent="0.2">
      <c r="A41" s="3" t="s">
        <v>19</v>
      </c>
      <c r="B41" s="35" t="s">
        <v>281</v>
      </c>
      <c r="C41" s="8">
        <v>3.0699451838999998</v>
      </c>
      <c r="D41" s="44" t="str">
        <f>IF($B41="N/A","N/A",IF(C41&gt;8,"No",IF(C41&lt;2,"No","Yes")))</f>
        <v>Yes</v>
      </c>
      <c r="E41" s="8">
        <v>2.9272555347</v>
      </c>
      <c r="F41" s="44" t="str">
        <f>IF($B41="N/A","N/A",IF(E41&gt;8,"No",IF(E41&lt;2,"No","Yes")))</f>
        <v>Yes</v>
      </c>
      <c r="G41" s="8">
        <v>2.8246332397999998</v>
      </c>
      <c r="H41" s="44" t="str">
        <f>IF($B41="N/A","N/A",IF(G41&gt;8,"No",IF(G41&lt;2,"No","Yes")))</f>
        <v>Yes</v>
      </c>
      <c r="I41" s="12">
        <v>-4.6500000000000004</v>
      </c>
      <c r="J41" s="12">
        <v>-3.51</v>
      </c>
      <c r="K41" s="45" t="s">
        <v>737</v>
      </c>
      <c r="L41" s="9" t="str">
        <f t="shared" si="4"/>
        <v>Yes</v>
      </c>
    </row>
    <row r="42" spans="1:12" x14ac:dyDescent="0.2">
      <c r="A42" s="3" t="s">
        <v>170</v>
      </c>
      <c r="B42" s="35" t="s">
        <v>213</v>
      </c>
      <c r="C42" s="8">
        <v>15.90863693</v>
      </c>
      <c r="D42" s="11" t="str">
        <f t="shared" ref="D42:D49" si="14">IF($B42="N/A","N/A",IF(C42&gt;10,"No",IF(C42&lt;-10,"No","Yes")))</f>
        <v>N/A</v>
      </c>
      <c r="E42" s="8">
        <v>14.829443645</v>
      </c>
      <c r="F42" s="11" t="str">
        <f t="shared" ref="F42:F49" si="15">IF($B42="N/A","N/A",IF(E42&gt;10,"No",IF(E42&lt;-10,"No","Yes")))</f>
        <v>N/A</v>
      </c>
      <c r="G42" s="8">
        <v>14.146486627</v>
      </c>
      <c r="H42" s="11" t="str">
        <f t="shared" ref="H42:H49" si="16">IF($B42="N/A","N/A",IF(G42&gt;10,"No",IF(G42&lt;-10,"No","Yes")))</f>
        <v>N/A</v>
      </c>
      <c r="I42" s="12">
        <v>-6.78</v>
      </c>
      <c r="J42" s="12">
        <v>-4.6100000000000003</v>
      </c>
      <c r="K42" s="45" t="s">
        <v>737</v>
      </c>
      <c r="L42" s="9" t="str">
        <f>IF(J42="Div by 0", "N/A", IF(OR(J42="N/A",K42="N/A"),"N/A", IF(J42&gt;VALUE(MID(K42,1,2)), "No", IF(J42&lt;-1*VALUE(MID(K42,1,2)), "No", "Yes"))))</f>
        <v>Yes</v>
      </c>
    </row>
    <row r="43" spans="1:12" x14ac:dyDescent="0.2">
      <c r="A43" s="3" t="s">
        <v>171</v>
      </c>
      <c r="B43" s="35" t="s">
        <v>213</v>
      </c>
      <c r="C43" s="8">
        <v>32.403938879999998</v>
      </c>
      <c r="D43" s="11" t="str">
        <f t="shared" si="14"/>
        <v>N/A</v>
      </c>
      <c r="E43" s="8">
        <v>31.003616803</v>
      </c>
      <c r="F43" s="11" t="str">
        <f t="shared" si="15"/>
        <v>N/A</v>
      </c>
      <c r="G43" s="8">
        <v>30.280896706</v>
      </c>
      <c r="H43" s="11" t="str">
        <f t="shared" si="16"/>
        <v>N/A</v>
      </c>
      <c r="I43" s="12">
        <v>-4.32</v>
      </c>
      <c r="J43" s="12">
        <v>-2.33</v>
      </c>
      <c r="K43" s="45" t="s">
        <v>737</v>
      </c>
      <c r="L43" s="9" t="str">
        <f>IF(J43="Div by 0", "N/A", IF(OR(J43="N/A",K43="N/A"),"N/A", IF(J43&gt;VALUE(MID(K43,1,2)), "No", IF(J43&lt;-1*VALUE(MID(K43,1,2)), "No", "Yes"))))</f>
        <v>Yes</v>
      </c>
    </row>
    <row r="44" spans="1:12" x14ac:dyDescent="0.2">
      <c r="A44" s="3" t="s">
        <v>172</v>
      </c>
      <c r="B44" s="35" t="s">
        <v>213</v>
      </c>
      <c r="C44" s="8">
        <v>3.8205933963000001</v>
      </c>
      <c r="D44" s="11" t="str">
        <f t="shared" si="14"/>
        <v>N/A</v>
      </c>
      <c r="E44" s="8">
        <v>3.6694175954000001</v>
      </c>
      <c r="F44" s="11" t="str">
        <f t="shared" si="15"/>
        <v>N/A</v>
      </c>
      <c r="G44" s="8">
        <v>3.4567885338000002</v>
      </c>
      <c r="H44" s="11" t="str">
        <f t="shared" si="16"/>
        <v>N/A</v>
      </c>
      <c r="I44" s="12">
        <v>-3.96</v>
      </c>
      <c r="J44" s="12">
        <v>-5.79</v>
      </c>
      <c r="K44" s="45" t="s">
        <v>737</v>
      </c>
      <c r="L44" s="9" t="str">
        <f t="shared" ref="L44:L53" si="17">IF(J44="Div by 0", "N/A", IF(OR(J44="N/A",K44="N/A"),"N/A", IF(J44&gt;VALUE(MID(K44,1,2)), "No", IF(J44&lt;-1*VALUE(MID(K44,1,2)), "No", "Yes"))))</f>
        <v>Yes</v>
      </c>
    </row>
    <row r="45" spans="1:12" x14ac:dyDescent="0.2">
      <c r="A45" s="3" t="s">
        <v>173</v>
      </c>
      <c r="B45" s="35" t="s">
        <v>213</v>
      </c>
      <c r="C45" s="8">
        <v>25.727536159</v>
      </c>
      <c r="D45" s="11" t="str">
        <f t="shared" si="14"/>
        <v>N/A</v>
      </c>
      <c r="E45" s="8">
        <v>27.705924123999999</v>
      </c>
      <c r="F45" s="11" t="str">
        <f t="shared" si="15"/>
        <v>N/A</v>
      </c>
      <c r="G45" s="8">
        <v>28.789283476000001</v>
      </c>
      <c r="H45" s="11" t="str">
        <f t="shared" si="16"/>
        <v>N/A</v>
      </c>
      <c r="I45" s="12">
        <v>7.69</v>
      </c>
      <c r="J45" s="12">
        <v>3.91</v>
      </c>
      <c r="K45" s="45" t="s">
        <v>737</v>
      </c>
      <c r="L45" s="9" t="str">
        <f t="shared" si="17"/>
        <v>Yes</v>
      </c>
    </row>
    <row r="46" spans="1:12" x14ac:dyDescent="0.2">
      <c r="A46" s="3" t="s">
        <v>174</v>
      </c>
      <c r="B46" s="35" t="s">
        <v>213</v>
      </c>
      <c r="C46" s="8">
        <v>11.492935041000001</v>
      </c>
      <c r="D46" s="11" t="str">
        <f t="shared" si="14"/>
        <v>N/A</v>
      </c>
      <c r="E46" s="8">
        <v>12.611898288000001</v>
      </c>
      <c r="F46" s="11" t="str">
        <f t="shared" si="15"/>
        <v>N/A</v>
      </c>
      <c r="G46" s="8">
        <v>13.32018519</v>
      </c>
      <c r="H46" s="11" t="str">
        <f t="shared" si="16"/>
        <v>N/A</v>
      </c>
      <c r="I46" s="12">
        <v>9.7360000000000007</v>
      </c>
      <c r="J46" s="12">
        <v>5.6159999999999997</v>
      </c>
      <c r="K46" s="45" t="s">
        <v>737</v>
      </c>
      <c r="L46" s="9" t="str">
        <f t="shared" si="17"/>
        <v>Yes</v>
      </c>
    </row>
    <row r="47" spans="1:12" x14ac:dyDescent="0.2">
      <c r="A47" s="3" t="s">
        <v>175</v>
      </c>
      <c r="B47" s="35" t="s">
        <v>213</v>
      </c>
      <c r="C47" s="8">
        <v>3.3008898092000001</v>
      </c>
      <c r="D47" s="11" t="str">
        <f t="shared" si="14"/>
        <v>N/A</v>
      </c>
      <c r="E47" s="8">
        <v>3.2562263832</v>
      </c>
      <c r="F47" s="11" t="str">
        <f t="shared" si="15"/>
        <v>N/A</v>
      </c>
      <c r="G47" s="8">
        <v>3.3494501816</v>
      </c>
      <c r="H47" s="11" t="str">
        <f t="shared" si="16"/>
        <v>N/A</v>
      </c>
      <c r="I47" s="12">
        <v>-1.35</v>
      </c>
      <c r="J47" s="12">
        <v>2.863</v>
      </c>
      <c r="K47" s="45" t="s">
        <v>737</v>
      </c>
      <c r="L47" s="9" t="str">
        <f t="shared" si="17"/>
        <v>Yes</v>
      </c>
    </row>
    <row r="48" spans="1:12" x14ac:dyDescent="0.2">
      <c r="A48" s="3" t="s">
        <v>176</v>
      </c>
      <c r="B48" s="35" t="s">
        <v>213</v>
      </c>
      <c r="C48" s="8">
        <v>2.3712477851</v>
      </c>
      <c r="D48" s="11" t="str">
        <f t="shared" si="14"/>
        <v>N/A</v>
      </c>
      <c r="E48" s="8">
        <v>2.2283626515999999</v>
      </c>
      <c r="F48" s="11" t="str">
        <f t="shared" si="15"/>
        <v>N/A</v>
      </c>
      <c r="G48" s="8">
        <v>2.1576403732</v>
      </c>
      <c r="H48" s="11" t="str">
        <f t="shared" si="16"/>
        <v>N/A</v>
      </c>
      <c r="I48" s="12">
        <v>-6.03</v>
      </c>
      <c r="J48" s="12">
        <v>-3.17</v>
      </c>
      <c r="K48" s="45" t="s">
        <v>737</v>
      </c>
      <c r="L48" s="9" t="str">
        <f t="shared" si="17"/>
        <v>Yes</v>
      </c>
    </row>
    <row r="49" spans="1:12" x14ac:dyDescent="0.2">
      <c r="A49" s="3" t="s">
        <v>954</v>
      </c>
      <c r="B49" s="35" t="s">
        <v>213</v>
      </c>
      <c r="C49" s="8">
        <v>1.9041986342999999</v>
      </c>
      <c r="D49" s="11" t="str">
        <f t="shared" si="14"/>
        <v>N/A</v>
      </c>
      <c r="E49" s="8">
        <v>1.7677445941000001</v>
      </c>
      <c r="F49" s="11" t="str">
        <f t="shared" si="15"/>
        <v>N/A</v>
      </c>
      <c r="G49" s="8">
        <v>1.6745641368999999</v>
      </c>
      <c r="H49" s="11" t="str">
        <f t="shared" si="16"/>
        <v>N/A</v>
      </c>
      <c r="I49" s="12">
        <v>-7.17</v>
      </c>
      <c r="J49" s="12">
        <v>-5.27</v>
      </c>
      <c r="K49" s="45" t="s">
        <v>737</v>
      </c>
      <c r="L49" s="9" t="str">
        <f t="shared" si="17"/>
        <v>Yes</v>
      </c>
    </row>
    <row r="50" spans="1:12" x14ac:dyDescent="0.2">
      <c r="A50" s="2" t="s">
        <v>208</v>
      </c>
      <c r="B50" s="35" t="s">
        <v>213</v>
      </c>
      <c r="C50" s="36">
        <v>1312194</v>
      </c>
      <c r="D50" s="9" t="str">
        <f t="shared" ref="D50:D53" si="18">IF($B50="N/A","N/A",IF(C50&lt;0,"No","Yes"))</f>
        <v>N/A</v>
      </c>
      <c r="E50" s="36">
        <v>1323217</v>
      </c>
      <c r="F50" s="9" t="str">
        <f t="shared" ref="F50:F53" si="19">IF($B50="N/A","N/A",IF(E50&lt;0,"No","Yes"))</f>
        <v>N/A</v>
      </c>
      <c r="G50" s="36">
        <v>1319156</v>
      </c>
      <c r="H50" s="9" t="str">
        <f t="shared" ref="H50:H53" si="20">IF($B50="N/A","N/A",IF(G50&lt;0,"No","Yes"))</f>
        <v>N/A</v>
      </c>
      <c r="I50" s="12">
        <v>0.84</v>
      </c>
      <c r="J50" s="12">
        <v>-0.307</v>
      </c>
      <c r="K50" s="45" t="s">
        <v>737</v>
      </c>
      <c r="L50" s="9" t="str">
        <f t="shared" si="17"/>
        <v>Yes</v>
      </c>
    </row>
    <row r="51" spans="1:12" x14ac:dyDescent="0.2">
      <c r="A51" s="2" t="s">
        <v>209</v>
      </c>
      <c r="B51" s="35" t="s">
        <v>213</v>
      </c>
      <c r="C51" s="36">
        <v>97317</v>
      </c>
      <c r="D51" s="9" t="str">
        <f t="shared" si="18"/>
        <v>N/A</v>
      </c>
      <c r="E51" s="36">
        <v>99343</v>
      </c>
      <c r="F51" s="9" t="str">
        <f t="shared" si="19"/>
        <v>N/A</v>
      </c>
      <c r="G51" s="36">
        <v>96243</v>
      </c>
      <c r="H51" s="9" t="str">
        <f t="shared" si="20"/>
        <v>N/A</v>
      </c>
      <c r="I51" s="12">
        <v>2.0819999999999999</v>
      </c>
      <c r="J51" s="12">
        <v>-3.12</v>
      </c>
      <c r="K51" s="45" t="s">
        <v>737</v>
      </c>
      <c r="L51" s="9" t="str">
        <f t="shared" si="17"/>
        <v>Yes</v>
      </c>
    </row>
    <row r="52" spans="1:12" x14ac:dyDescent="0.2">
      <c r="A52" s="2" t="s">
        <v>210</v>
      </c>
      <c r="B52" s="35" t="s">
        <v>213</v>
      </c>
      <c r="C52" s="36">
        <v>923671</v>
      </c>
      <c r="D52" s="9" t="str">
        <f t="shared" si="18"/>
        <v>N/A</v>
      </c>
      <c r="E52" s="36">
        <v>1066944</v>
      </c>
      <c r="F52" s="9" t="str">
        <f t="shared" si="19"/>
        <v>N/A</v>
      </c>
      <c r="G52" s="36">
        <v>1149473</v>
      </c>
      <c r="H52" s="9" t="str">
        <f t="shared" si="20"/>
        <v>N/A</v>
      </c>
      <c r="I52" s="12">
        <v>15.51</v>
      </c>
      <c r="J52" s="12">
        <v>7.7350000000000003</v>
      </c>
      <c r="K52" s="45" t="s">
        <v>737</v>
      </c>
      <c r="L52" s="9" t="str">
        <f t="shared" si="17"/>
        <v>Yes</v>
      </c>
    </row>
    <row r="53" spans="1:12" x14ac:dyDescent="0.2">
      <c r="A53" s="2" t="s">
        <v>955</v>
      </c>
      <c r="B53" s="35" t="s">
        <v>213</v>
      </c>
      <c r="C53" s="36">
        <v>132588</v>
      </c>
      <c r="D53" s="9" t="str">
        <f t="shared" si="18"/>
        <v>N/A</v>
      </c>
      <c r="E53" s="36">
        <v>137350</v>
      </c>
      <c r="F53" s="9" t="str">
        <f t="shared" si="19"/>
        <v>N/A</v>
      </c>
      <c r="G53" s="36">
        <v>142065</v>
      </c>
      <c r="H53" s="9" t="str">
        <f t="shared" si="20"/>
        <v>N/A</v>
      </c>
      <c r="I53" s="12">
        <v>3.5920000000000001</v>
      </c>
      <c r="J53" s="12">
        <v>3.4329999999999998</v>
      </c>
      <c r="K53" s="45" t="s">
        <v>737</v>
      </c>
      <c r="L53" s="9" t="str">
        <f t="shared" si="17"/>
        <v>Yes</v>
      </c>
    </row>
    <row r="54" spans="1:12" x14ac:dyDescent="0.2">
      <c r="A54" s="2" t="s">
        <v>956</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957</v>
      </c>
      <c r="B55" s="35" t="s">
        <v>213</v>
      </c>
      <c r="C55" s="8">
        <v>99.999335466999995</v>
      </c>
      <c r="D55" s="44" t="str">
        <f>IF($B55="N/A","N/A",IF(C55&gt;10,"No",IF(C55&lt;-10,"No","Yes")))</f>
        <v>N/A</v>
      </c>
      <c r="E55" s="8">
        <v>99.999227336000004</v>
      </c>
      <c r="F55" s="44" t="str">
        <f>IF($B55="N/A","N/A",IF(E55&gt;10,"No",IF(E55&lt;-10,"No","Yes")))</f>
        <v>N/A</v>
      </c>
      <c r="G55" s="8">
        <v>99.999499255000003</v>
      </c>
      <c r="H55" s="44" t="str">
        <f>IF($B55="N/A","N/A",IF(G55&gt;10,"No",IF(G55&lt;-10,"No","Yes")))</f>
        <v>N/A</v>
      </c>
      <c r="I55" s="12">
        <v>0</v>
      </c>
      <c r="J55" s="12">
        <v>2.9999999999999997E-4</v>
      </c>
      <c r="K55" s="35" t="s">
        <v>213</v>
      </c>
      <c r="L55" s="9" t="str">
        <f t="shared" si="4"/>
        <v>N/A</v>
      </c>
    </row>
    <row r="56" spans="1:12" x14ac:dyDescent="0.2">
      <c r="A56" s="2" t="s">
        <v>177</v>
      </c>
      <c r="B56" s="35" t="s">
        <v>213</v>
      </c>
      <c r="C56" s="8">
        <v>56.964633966000001</v>
      </c>
      <c r="D56" s="44" t="str">
        <f t="shared" ref="D56:D57" si="21">IF($B56="N/A","N/A",IF(C56&gt;10,"No",IF(C56&lt;-10,"No","Yes")))</f>
        <v>N/A</v>
      </c>
      <c r="E56" s="8">
        <v>56.643437691999999</v>
      </c>
      <c r="F56" s="44" t="str">
        <f t="shared" ref="F56:F57" si="22">IF($B56="N/A","N/A",IF(E56&gt;10,"No",IF(E56&lt;-10,"No","Yes")))</f>
        <v>N/A</v>
      </c>
      <c r="G56" s="8">
        <v>56.612557549999998</v>
      </c>
      <c r="H56" s="44" t="str">
        <f t="shared" ref="H56:H57" si="23">IF($B56="N/A","N/A",IF(G56&gt;10,"No",IF(G56&lt;-10,"No","Yes")))</f>
        <v>N/A</v>
      </c>
      <c r="I56" s="12">
        <v>-0.56399999999999995</v>
      </c>
      <c r="J56" s="12">
        <v>-5.5E-2</v>
      </c>
      <c r="K56" s="45" t="s">
        <v>737</v>
      </c>
      <c r="L56" s="9" t="str">
        <f>IF(J56="Div by 0", "N/A", IF(OR(J56="N/A",K56="N/A"),"N/A", IF(J56&gt;VALUE(MID(K56,1,2)), "No", IF(J56&lt;-1*VALUE(MID(K56,1,2)), "No", "Yes"))))</f>
        <v>Yes</v>
      </c>
    </row>
    <row r="57" spans="1:12" x14ac:dyDescent="0.2">
      <c r="A57" s="6" t="s">
        <v>178</v>
      </c>
      <c r="B57" s="35" t="s">
        <v>213</v>
      </c>
      <c r="C57" s="8">
        <v>43.034701501999997</v>
      </c>
      <c r="D57" s="44" t="str">
        <f t="shared" si="21"/>
        <v>N/A</v>
      </c>
      <c r="E57" s="8">
        <v>43.355789643999998</v>
      </c>
      <c r="F57" s="44" t="str">
        <f t="shared" si="22"/>
        <v>N/A</v>
      </c>
      <c r="G57" s="8">
        <v>43.386941704999998</v>
      </c>
      <c r="H57" s="44" t="str">
        <f t="shared" si="23"/>
        <v>N/A</v>
      </c>
      <c r="I57" s="12">
        <v>0.74609999999999999</v>
      </c>
      <c r="J57" s="12">
        <v>7.1900000000000006E-2</v>
      </c>
      <c r="K57" s="45" t="s">
        <v>737</v>
      </c>
      <c r="L57" s="9" t="str">
        <f>IF(J57="Div by 0", "N/A", IF(OR(J57="N/A",K57="N/A"),"N/A", IF(J57&gt;VALUE(MID(K57,1,2)), "No", IF(J57&lt;-1*VALUE(MID(K57,1,2)), "No", "Yes"))))</f>
        <v>Yes</v>
      </c>
    </row>
    <row r="58" spans="1:12" x14ac:dyDescent="0.2">
      <c r="A58" s="7" t="s">
        <v>683</v>
      </c>
      <c r="B58" s="35" t="s">
        <v>282</v>
      </c>
      <c r="C58" s="8">
        <v>67.22611191</v>
      </c>
      <c r="D58" s="44" t="str">
        <f>IF($B58="N/A","N/A",IF(C58&gt;70,"No",IF(C58&lt;40,"No","Yes")))</f>
        <v>Yes</v>
      </c>
      <c r="E58" s="8">
        <v>66.972261365999998</v>
      </c>
      <c r="F58" s="44" t="str">
        <f>IF($B58="N/A","N/A",IF(E58&gt;70,"No",IF(E58&lt;40,"No","Yes")))</f>
        <v>Yes</v>
      </c>
      <c r="G58" s="8">
        <v>67.906083054999996</v>
      </c>
      <c r="H58" s="44" t="str">
        <f>IF($B58="N/A","N/A",IF(G58&gt;70,"No",IF(G58&lt;40,"No","Yes")))</f>
        <v>Yes</v>
      </c>
      <c r="I58" s="12">
        <v>-0.378</v>
      </c>
      <c r="J58" s="12">
        <v>1.3939999999999999</v>
      </c>
      <c r="K58" s="45" t="s">
        <v>737</v>
      </c>
      <c r="L58" s="9" t="str">
        <f t="shared" si="4"/>
        <v>Yes</v>
      </c>
    </row>
    <row r="59" spans="1:12" x14ac:dyDescent="0.2">
      <c r="A59" s="2" t="s">
        <v>684</v>
      </c>
      <c r="B59" s="35" t="s">
        <v>213</v>
      </c>
      <c r="C59" s="8">
        <v>67.465339164</v>
      </c>
      <c r="D59" s="44" t="str">
        <f>IF($B59="N/A","N/A",IF(C59&gt;10,"No",IF(C59&lt;-10,"No","Yes")))</f>
        <v>N/A</v>
      </c>
      <c r="E59" s="8">
        <v>70.600977306000004</v>
      </c>
      <c r="F59" s="44" t="str">
        <f>IF($B59="N/A","N/A",IF(E59&gt;10,"No",IF(E59&lt;-10,"No","Yes")))</f>
        <v>N/A</v>
      </c>
      <c r="G59" s="8">
        <v>70.900392345</v>
      </c>
      <c r="H59" s="44" t="str">
        <f>IF($B59="N/A","N/A",IF(G59&gt;10,"No",IF(G59&lt;-10,"No","Yes")))</f>
        <v>N/A</v>
      </c>
      <c r="I59" s="12">
        <v>4.6479999999999997</v>
      </c>
      <c r="J59" s="12">
        <v>0.42409999999999998</v>
      </c>
      <c r="K59" s="35" t="s">
        <v>213</v>
      </c>
      <c r="L59" s="9" t="str">
        <f t="shared" si="4"/>
        <v>N/A</v>
      </c>
    </row>
    <row r="60" spans="1:12" x14ac:dyDescent="0.2">
      <c r="A60" s="2" t="s">
        <v>685</v>
      </c>
      <c r="B60" s="35" t="s">
        <v>213</v>
      </c>
      <c r="C60" s="8">
        <v>73.472504212000004</v>
      </c>
      <c r="D60" s="44" t="str">
        <f t="shared" ref="D60:D66" si="24">IF($B60="N/A","N/A",IF(C60&gt;10,"No",IF(C60&lt;-10,"No","Yes")))</f>
        <v>N/A</v>
      </c>
      <c r="E60" s="8">
        <v>76.761681476000007</v>
      </c>
      <c r="F60" s="44" t="str">
        <f t="shared" ref="F60:F66" si="25">IF($B60="N/A","N/A",IF(E60&gt;10,"No",IF(E60&lt;-10,"No","Yes")))</f>
        <v>N/A</v>
      </c>
      <c r="G60" s="8">
        <v>79.037188280999999</v>
      </c>
      <c r="H60" s="44" t="str">
        <f t="shared" ref="H60:H66" si="26">IF($B60="N/A","N/A",IF(G60&gt;10,"No",IF(G60&lt;-10,"No","Yes")))</f>
        <v>N/A</v>
      </c>
      <c r="I60" s="12">
        <v>4.4770000000000003</v>
      </c>
      <c r="J60" s="12">
        <v>2.964</v>
      </c>
      <c r="K60" s="35" t="s">
        <v>213</v>
      </c>
      <c r="L60" s="9" t="str">
        <f t="shared" si="4"/>
        <v>N/A</v>
      </c>
    </row>
    <row r="61" spans="1:12" x14ac:dyDescent="0.2">
      <c r="A61" s="2" t="s">
        <v>1748</v>
      </c>
      <c r="B61" s="35" t="s">
        <v>213</v>
      </c>
      <c r="C61" s="8">
        <v>71.036646970999996</v>
      </c>
      <c r="D61" s="44" t="str">
        <f t="shared" si="24"/>
        <v>N/A</v>
      </c>
      <c r="E61" s="8">
        <v>73.066685198000002</v>
      </c>
      <c r="F61" s="44" t="str">
        <f t="shared" si="25"/>
        <v>N/A</v>
      </c>
      <c r="G61" s="8">
        <v>72.515717339999995</v>
      </c>
      <c r="H61" s="44" t="str">
        <f t="shared" si="26"/>
        <v>N/A</v>
      </c>
      <c r="I61" s="12">
        <v>2.8580000000000001</v>
      </c>
      <c r="J61" s="12">
        <v>-0.754</v>
      </c>
      <c r="K61" s="35" t="s">
        <v>213</v>
      </c>
      <c r="L61" s="9" t="str">
        <f t="shared" si="4"/>
        <v>N/A</v>
      </c>
    </row>
    <row r="62" spans="1:12" x14ac:dyDescent="0.2">
      <c r="A62" s="2" t="s">
        <v>686</v>
      </c>
      <c r="B62" s="35" t="s">
        <v>213</v>
      </c>
      <c r="C62" s="8">
        <v>55.651354787000002</v>
      </c>
      <c r="D62" s="44" t="str">
        <f t="shared" si="24"/>
        <v>N/A</v>
      </c>
      <c r="E62" s="8">
        <v>51.739973566000003</v>
      </c>
      <c r="F62" s="44" t="str">
        <f t="shared" si="25"/>
        <v>N/A</v>
      </c>
      <c r="G62" s="8">
        <v>54.746618267000002</v>
      </c>
      <c r="H62" s="44" t="str">
        <f t="shared" si="26"/>
        <v>N/A</v>
      </c>
      <c r="I62" s="12">
        <v>-7.03</v>
      </c>
      <c r="J62" s="12">
        <v>5.8109999999999999</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1746</v>
      </c>
      <c r="J63" s="12" t="s">
        <v>1746</v>
      </c>
      <c r="K63" s="35" t="s">
        <v>213</v>
      </c>
      <c r="L63" s="9" t="str">
        <f>IF(J63="Div by 0", "N/A", IF(K63="N/A","N/A", IF(J63&gt;VALUE(MID(K63,1,2)), "No", IF(J63&lt;-1*VALUE(MID(K63,1,2)), "No", "Yes"))))</f>
        <v>N/A</v>
      </c>
    </row>
    <row r="64" spans="1:12" x14ac:dyDescent="0.2">
      <c r="A64" s="3" t="s">
        <v>146</v>
      </c>
      <c r="B64" s="35" t="s">
        <v>213</v>
      </c>
      <c r="C64" s="8">
        <v>1.0206439007999999</v>
      </c>
      <c r="D64" s="44" t="str">
        <f t="shared" si="24"/>
        <v>N/A</v>
      </c>
      <c r="E64" s="8">
        <v>1.0754377508999999</v>
      </c>
      <c r="F64" s="44" t="str">
        <f t="shared" si="25"/>
        <v>N/A</v>
      </c>
      <c r="G64" s="8">
        <v>1.0094311817999999</v>
      </c>
      <c r="H64" s="44" t="str">
        <f t="shared" si="26"/>
        <v>N/A</v>
      </c>
      <c r="I64" s="12">
        <v>5.3689999999999998</v>
      </c>
      <c r="J64" s="12">
        <v>-6.14</v>
      </c>
      <c r="K64" s="35" t="s">
        <v>213</v>
      </c>
      <c r="L64" s="9" t="str">
        <f t="shared" si="4"/>
        <v>N/A</v>
      </c>
    </row>
    <row r="65" spans="1:12" x14ac:dyDescent="0.2">
      <c r="A65" s="3" t="s">
        <v>147</v>
      </c>
      <c r="B65" s="35" t="s">
        <v>213</v>
      </c>
      <c r="C65" s="8">
        <v>1.2800461577</v>
      </c>
      <c r="D65" s="44" t="str">
        <f t="shared" si="24"/>
        <v>N/A</v>
      </c>
      <c r="E65" s="8">
        <v>1.2520098459</v>
      </c>
      <c r="F65" s="44" t="str">
        <f t="shared" si="25"/>
        <v>N/A</v>
      </c>
      <c r="G65" s="8">
        <v>1.2162032625999999</v>
      </c>
      <c r="H65" s="44" t="str">
        <f t="shared" si="26"/>
        <v>N/A</v>
      </c>
      <c r="I65" s="12">
        <v>-2.19</v>
      </c>
      <c r="J65" s="12">
        <v>-2.86</v>
      </c>
      <c r="K65" s="35" t="s">
        <v>213</v>
      </c>
      <c r="L65" s="9" t="str">
        <f t="shared" si="4"/>
        <v>N/A</v>
      </c>
    </row>
    <row r="66" spans="1:12" x14ac:dyDescent="0.2">
      <c r="A66" s="3" t="s">
        <v>148</v>
      </c>
      <c r="B66" s="35" t="s">
        <v>213</v>
      </c>
      <c r="C66" s="8">
        <v>1.3635036348</v>
      </c>
      <c r="D66" s="44" t="str">
        <f t="shared" si="24"/>
        <v>N/A</v>
      </c>
      <c r="E66" s="8">
        <v>1.3310423236</v>
      </c>
      <c r="F66" s="44" t="str">
        <f t="shared" si="25"/>
        <v>N/A</v>
      </c>
      <c r="G66" s="8">
        <v>1.300400024</v>
      </c>
      <c r="H66" s="44" t="str">
        <f t="shared" si="26"/>
        <v>N/A</v>
      </c>
      <c r="I66" s="12">
        <v>-2.38</v>
      </c>
      <c r="J66" s="12">
        <v>-2.2999999999999998</v>
      </c>
      <c r="K66" s="35" t="s">
        <v>213</v>
      </c>
      <c r="L66" s="9" t="str">
        <f t="shared" si="4"/>
        <v>N/A</v>
      </c>
    </row>
    <row r="67" spans="1:12" x14ac:dyDescent="0.2">
      <c r="A67" s="2" t="s">
        <v>958</v>
      </c>
      <c r="B67" s="48" t="s">
        <v>213</v>
      </c>
      <c r="C67" s="1">
        <v>14190</v>
      </c>
      <c r="D67" s="11" t="str">
        <f>IF($B67="N/A","N/A",IF(C67&gt;10,"No",IF(C67&lt;-10,"No","Yes")))</f>
        <v>N/A</v>
      </c>
      <c r="E67" s="1">
        <v>12793</v>
      </c>
      <c r="F67" s="11" t="str">
        <f>IF($B67="N/A","N/A",IF(E67&gt;10,"No",IF(E67&lt;-10,"No","Yes")))</f>
        <v>N/A</v>
      </c>
      <c r="G67" s="1">
        <v>14192</v>
      </c>
      <c r="H67" s="11" t="str">
        <f>IF($B67="N/A","N/A",IF(G67&gt;10,"No",IF(G67&lt;-10,"No","Yes")))</f>
        <v>N/A</v>
      </c>
      <c r="I67" s="12">
        <v>-9.84</v>
      </c>
      <c r="J67" s="12">
        <v>10.94</v>
      </c>
      <c r="K67" s="35" t="s">
        <v>213</v>
      </c>
      <c r="L67" s="9" t="str">
        <f t="shared" si="4"/>
        <v>N/A</v>
      </c>
    </row>
    <row r="68" spans="1:12" x14ac:dyDescent="0.2">
      <c r="A68" s="3" t="s">
        <v>201</v>
      </c>
      <c r="B68" s="48" t="s">
        <v>217</v>
      </c>
      <c r="C68" s="1">
        <v>19</v>
      </c>
      <c r="D68" s="44" t="str">
        <f t="shared" ref="D68:D69" si="27">IF($B68="N/A","N/A",IF(C68&gt;0,"No",IF(C68&lt;0,"No","Yes")))</f>
        <v>No</v>
      </c>
      <c r="E68" s="1">
        <v>0</v>
      </c>
      <c r="F68" s="44" t="str">
        <f t="shared" ref="F68:F69" si="28">IF($B68="N/A","N/A",IF(E68&gt;0,"No",IF(E68&lt;0,"No","Yes")))</f>
        <v>Yes</v>
      </c>
      <c r="G68" s="1">
        <v>0</v>
      </c>
      <c r="H68" s="44" t="str">
        <f t="shared" ref="H68:H69" si="29">IF($B68="N/A","N/A",IF(G68&gt;0,"No",IF(G68&lt;0,"No","Yes")))</f>
        <v>Yes</v>
      </c>
      <c r="I68" s="12">
        <v>-100</v>
      </c>
      <c r="J68" s="12" t="s">
        <v>1746</v>
      </c>
      <c r="K68" s="35" t="s">
        <v>213</v>
      </c>
      <c r="L68" s="9" t="str">
        <f t="shared" si="4"/>
        <v>N/A</v>
      </c>
    </row>
    <row r="69" spans="1:12" x14ac:dyDescent="0.2">
      <c r="A69" s="3" t="s">
        <v>202</v>
      </c>
      <c r="B69" s="48" t="s">
        <v>217</v>
      </c>
      <c r="C69" s="1">
        <v>2767</v>
      </c>
      <c r="D69" s="44" t="str">
        <f t="shared" si="27"/>
        <v>No</v>
      </c>
      <c r="E69" s="1">
        <v>2060</v>
      </c>
      <c r="F69" s="44" t="str">
        <f t="shared" si="28"/>
        <v>No</v>
      </c>
      <c r="G69" s="1">
        <v>2509</v>
      </c>
      <c r="H69" s="44" t="str">
        <f t="shared" si="29"/>
        <v>No</v>
      </c>
      <c r="I69" s="12">
        <v>-25.6</v>
      </c>
      <c r="J69" s="12">
        <v>21.8</v>
      </c>
      <c r="K69" s="35" t="s">
        <v>213</v>
      </c>
      <c r="L69" s="9" t="str">
        <f t="shared" si="4"/>
        <v>N/A</v>
      </c>
    </row>
    <row r="70" spans="1:12" x14ac:dyDescent="0.2">
      <c r="A70" s="3" t="s">
        <v>203</v>
      </c>
      <c r="B70" s="71" t="s">
        <v>213</v>
      </c>
      <c r="C70" s="13">
        <v>90.675822190000005</v>
      </c>
      <c r="D70" s="11" t="str">
        <f>IF($B70="N/A","N/A",IF(C70&gt;10,"No",IF(C70&lt;-10,"No","Yes")))</f>
        <v>N/A</v>
      </c>
      <c r="E70" s="13">
        <v>80.242718447000001</v>
      </c>
      <c r="F70" s="11" t="str">
        <f>IF($B70="N/A","N/A",IF(E70&gt;10,"No",IF(E70&lt;-10,"No","Yes")))</f>
        <v>N/A</v>
      </c>
      <c r="G70" s="13">
        <v>69.868473495000003</v>
      </c>
      <c r="H70" s="11" t="str">
        <f>IF($B70="N/A","N/A",IF(G70&gt;10,"No",IF(G70&lt;-10,"No","Yes")))</f>
        <v>N/A</v>
      </c>
      <c r="I70" s="12">
        <v>-11.5</v>
      </c>
      <c r="J70" s="12">
        <v>-12.9</v>
      </c>
      <c r="K70" s="71" t="s">
        <v>213</v>
      </c>
      <c r="L70" s="9" t="str">
        <f t="shared" si="4"/>
        <v>N/A</v>
      </c>
    </row>
    <row r="71" spans="1:12" x14ac:dyDescent="0.2">
      <c r="A71" s="2" t="s">
        <v>65</v>
      </c>
      <c r="B71" s="48" t="s">
        <v>213</v>
      </c>
      <c r="C71" s="1">
        <v>360853</v>
      </c>
      <c r="D71" s="11" t="str">
        <f>IF($B71="N/A","N/A",IF(C71&gt;10,"No",IF(C71&lt;-10,"No","Yes")))</f>
        <v>N/A</v>
      </c>
      <c r="E71" s="1">
        <v>371366</v>
      </c>
      <c r="F71" s="11" t="str">
        <f>IF($B71="N/A","N/A",IF(E71&gt;10,"No",IF(E71&lt;-10,"No","Yes")))</f>
        <v>N/A</v>
      </c>
      <c r="G71" s="1">
        <v>380831</v>
      </c>
      <c r="H71" s="11" t="str">
        <f>IF($B71="N/A","N/A",IF(G71&gt;10,"No",IF(G71&lt;-10,"No","Yes")))</f>
        <v>N/A</v>
      </c>
      <c r="I71" s="12">
        <v>2.9129999999999998</v>
      </c>
      <c r="J71" s="12">
        <v>2.5489999999999999</v>
      </c>
      <c r="K71" s="48" t="s">
        <v>737</v>
      </c>
      <c r="L71" s="9" t="str">
        <f t="shared" ref="L71:L103" si="30">IF(J71="Div by 0", "N/A", IF(K71="N/A","N/A", IF(J71&gt;VALUE(MID(K71,1,2)), "No", IF(J71&lt;-1*VALUE(MID(K71,1,2)), "No", "Yes"))))</f>
        <v>Yes</v>
      </c>
    </row>
    <row r="72" spans="1:12" x14ac:dyDescent="0.2">
      <c r="A72" s="4" t="s">
        <v>66</v>
      </c>
      <c r="B72" s="48" t="s">
        <v>213</v>
      </c>
      <c r="C72" s="1">
        <v>308362.63</v>
      </c>
      <c r="D72" s="11" t="str">
        <f>IF($B72="N/A","N/A",IF(C72&gt;10,"No",IF(C72&lt;-10,"No","Yes")))</f>
        <v>N/A</v>
      </c>
      <c r="E72" s="1">
        <v>324124.5</v>
      </c>
      <c r="F72" s="11" t="str">
        <f>IF($B72="N/A","N/A",IF(E72&gt;10,"No",IF(E72&lt;-10,"No","Yes")))</f>
        <v>N/A</v>
      </c>
      <c r="G72" s="1">
        <v>332393.09999999998</v>
      </c>
      <c r="H72" s="11" t="str">
        <f>IF($B72="N/A","N/A",IF(G72&gt;10,"No",IF(G72&lt;-10,"No","Yes")))</f>
        <v>N/A</v>
      </c>
      <c r="I72" s="12">
        <v>5.1109999999999998</v>
      </c>
      <c r="J72" s="12">
        <v>2.5510000000000002</v>
      </c>
      <c r="K72" s="48" t="s">
        <v>738</v>
      </c>
      <c r="L72" s="9" t="str">
        <f t="shared" si="30"/>
        <v>Yes</v>
      </c>
    </row>
    <row r="73" spans="1:12" x14ac:dyDescent="0.2">
      <c r="A73" s="3" t="s">
        <v>67</v>
      </c>
      <c r="B73" s="35" t="s">
        <v>283</v>
      </c>
      <c r="C73" s="8">
        <v>92.571343071000001</v>
      </c>
      <c r="D73" s="44" t="str">
        <f>IF($B73="N/A","N/A",IF(C73&gt;=90,"Yes","No"))</f>
        <v>Yes</v>
      </c>
      <c r="E73" s="8">
        <v>92.703022185999998</v>
      </c>
      <c r="F73" s="44" t="str">
        <f>IF($B73="N/A","N/A",IF(E73&gt;=90,"Yes","No"))</f>
        <v>Yes</v>
      </c>
      <c r="G73" s="8">
        <v>92.579200845000003</v>
      </c>
      <c r="H73" s="44" t="str">
        <f>IF($B73="N/A","N/A",IF(G73&gt;=90,"Yes","No"))</f>
        <v>Yes</v>
      </c>
      <c r="I73" s="12">
        <v>0.14219999999999999</v>
      </c>
      <c r="J73" s="12">
        <v>-0.13400000000000001</v>
      </c>
      <c r="K73" s="45" t="s">
        <v>737</v>
      </c>
      <c r="L73" s="9" t="str">
        <f t="shared" si="30"/>
        <v>Yes</v>
      </c>
    </row>
    <row r="74" spans="1:12" x14ac:dyDescent="0.2">
      <c r="A74" s="2" t="s">
        <v>959</v>
      </c>
      <c r="B74" s="35" t="s">
        <v>283</v>
      </c>
      <c r="C74" s="8">
        <v>92.281566948999995</v>
      </c>
      <c r="D74" s="44" t="str">
        <f>IF($B74="N/A","N/A",IF(C74&gt;=90,"Yes","No"))</f>
        <v>Yes</v>
      </c>
      <c r="E74" s="8">
        <v>92.333585880000001</v>
      </c>
      <c r="F74" s="44" t="str">
        <f>IF($B74="N/A","N/A",IF(E74&gt;=90,"Yes","No"))</f>
        <v>Yes</v>
      </c>
      <c r="G74" s="8">
        <v>92.296721114999997</v>
      </c>
      <c r="H74" s="44" t="str">
        <f>IF($B74="N/A","N/A",IF(G74&gt;=90,"Yes","No"))</f>
        <v>Yes</v>
      </c>
      <c r="I74" s="12">
        <v>5.6399999999999999E-2</v>
      </c>
      <c r="J74" s="12">
        <v>-0.04</v>
      </c>
      <c r="K74" s="45" t="s">
        <v>737</v>
      </c>
      <c r="L74" s="9" t="str">
        <f t="shared" si="30"/>
        <v>Yes</v>
      </c>
    </row>
    <row r="75" spans="1:12" x14ac:dyDescent="0.2">
      <c r="A75" s="6" t="s">
        <v>960</v>
      </c>
      <c r="B75" s="48" t="s">
        <v>284</v>
      </c>
      <c r="C75" s="13">
        <v>42.304608576</v>
      </c>
      <c r="D75" s="44" t="str">
        <f>IF($B75="N/A","N/A",IF(C75&gt;55,"No",IF(C75&lt;30,"No","Yes")))</f>
        <v>Yes</v>
      </c>
      <c r="E75" s="13">
        <v>45.160965953999998</v>
      </c>
      <c r="F75" s="44" t="str">
        <f>IF($B75="N/A","N/A",IF(E75&gt;55,"No",IF(E75&lt;30,"No","Yes")))</f>
        <v>Yes</v>
      </c>
      <c r="G75" s="13">
        <v>43.077318937000001</v>
      </c>
      <c r="H75" s="44" t="str">
        <f>IF($B75="N/A","N/A",IF(G75&gt;55,"No",IF(G75&lt;30,"No","Yes")))</f>
        <v>Yes</v>
      </c>
      <c r="I75" s="12">
        <v>6.7519999999999998</v>
      </c>
      <c r="J75" s="12">
        <v>-4.6100000000000003</v>
      </c>
      <c r="K75" s="48" t="s">
        <v>737</v>
      </c>
      <c r="L75" s="9" t="str">
        <f t="shared" si="30"/>
        <v>Yes</v>
      </c>
    </row>
    <row r="76" spans="1:12" ht="12.95" customHeight="1" x14ac:dyDescent="0.2">
      <c r="A76" s="2" t="s">
        <v>1733</v>
      </c>
      <c r="B76" s="48" t="s">
        <v>278</v>
      </c>
      <c r="C76" s="13">
        <v>1.0793868972</v>
      </c>
      <c r="D76" s="44" t="str">
        <f>IF($B76="N/A","N/A",IF(C76&gt;=5,"No",IF(C76&lt;0,"No","Yes")))</f>
        <v>Yes</v>
      </c>
      <c r="E76" s="13">
        <v>1.5049843011999999</v>
      </c>
      <c r="F76" s="44" t="str">
        <f>IF($B76="N/A","N/A",IF(E76&gt;=5,"No",IF(E76&lt;0,"No","Yes")))</f>
        <v>Yes</v>
      </c>
      <c r="G76" s="13">
        <v>1.5143200001999999</v>
      </c>
      <c r="H76" s="44" t="str">
        <f>IF($B76="N/A","N/A",IF(G76&gt;=5,"No",IF(G76&lt;0,"No","Yes")))</f>
        <v>Yes</v>
      </c>
      <c r="I76" s="12">
        <v>39.43</v>
      </c>
      <c r="J76" s="12">
        <v>0.62029999999999996</v>
      </c>
      <c r="K76" s="48" t="s">
        <v>213</v>
      </c>
      <c r="L76" s="9" t="str">
        <f t="shared" si="30"/>
        <v>N/A</v>
      </c>
    </row>
    <row r="77" spans="1:12" ht="12.95" customHeight="1" x14ac:dyDescent="0.2">
      <c r="A77" s="2" t="s">
        <v>1734</v>
      </c>
      <c r="B77" s="48" t="s">
        <v>213</v>
      </c>
      <c r="C77" s="13">
        <v>18.207691221000001</v>
      </c>
      <c r="D77" s="48" t="s">
        <v>213</v>
      </c>
      <c r="E77" s="13">
        <v>17.59019404</v>
      </c>
      <c r="F77" s="48" t="s">
        <v>213</v>
      </c>
      <c r="G77" s="13">
        <v>18.598013292000001</v>
      </c>
      <c r="H77" s="48" t="s">
        <v>213</v>
      </c>
      <c r="I77" s="12">
        <v>-3.39</v>
      </c>
      <c r="J77" s="12">
        <v>5.7290000000000001</v>
      </c>
      <c r="K77" s="48" t="s">
        <v>213</v>
      </c>
      <c r="L77" s="9" t="str">
        <f t="shared" si="30"/>
        <v>N/A</v>
      </c>
    </row>
    <row r="78" spans="1:12" ht="12.95" customHeight="1" x14ac:dyDescent="0.2">
      <c r="A78" s="2" t="s">
        <v>1735</v>
      </c>
      <c r="B78" s="48" t="s">
        <v>213</v>
      </c>
      <c r="C78" s="13">
        <v>32.253299820000002</v>
      </c>
      <c r="D78" s="48" t="s">
        <v>213</v>
      </c>
      <c r="E78" s="13">
        <v>32.789754582</v>
      </c>
      <c r="F78" s="48" t="s">
        <v>213</v>
      </c>
      <c r="G78" s="13">
        <v>33.017270128</v>
      </c>
      <c r="H78" s="48" t="s">
        <v>213</v>
      </c>
      <c r="I78" s="12">
        <v>1.663</v>
      </c>
      <c r="J78" s="12">
        <v>0.69389999999999996</v>
      </c>
      <c r="K78" s="48" t="s">
        <v>213</v>
      </c>
      <c r="L78" s="9" t="str">
        <f t="shared" si="30"/>
        <v>N/A</v>
      </c>
    </row>
    <row r="79" spans="1:12" ht="12.95" customHeight="1" x14ac:dyDescent="0.2">
      <c r="A79" s="2" t="s">
        <v>1736</v>
      </c>
      <c r="B79" s="48" t="s">
        <v>213</v>
      </c>
      <c r="C79" s="13">
        <v>9.2092902096000007</v>
      </c>
      <c r="D79" s="48" t="s">
        <v>213</v>
      </c>
      <c r="E79" s="13">
        <v>9.2372484287999992</v>
      </c>
      <c r="F79" s="48" t="s">
        <v>213</v>
      </c>
      <c r="G79" s="13">
        <v>9.5611964361999995</v>
      </c>
      <c r="H79" s="48" t="s">
        <v>213</v>
      </c>
      <c r="I79" s="12">
        <v>0.30359999999999998</v>
      </c>
      <c r="J79" s="12">
        <v>3.5070000000000001</v>
      </c>
      <c r="K79" s="48" t="s">
        <v>213</v>
      </c>
      <c r="L79" s="9" t="str">
        <f t="shared" si="30"/>
        <v>N/A</v>
      </c>
    </row>
    <row r="80" spans="1:12" ht="12.95" customHeight="1" x14ac:dyDescent="0.2">
      <c r="A80" s="2" t="s">
        <v>1737</v>
      </c>
      <c r="B80" s="48" t="s">
        <v>213</v>
      </c>
      <c r="C80" s="13">
        <v>5.9281757392000003</v>
      </c>
      <c r="D80" s="48" t="s">
        <v>213</v>
      </c>
      <c r="E80" s="13">
        <v>5.7994000528000003</v>
      </c>
      <c r="F80" s="48" t="s">
        <v>213</v>
      </c>
      <c r="G80" s="13">
        <v>5.9588111261999996</v>
      </c>
      <c r="H80" s="48" t="s">
        <v>213</v>
      </c>
      <c r="I80" s="12">
        <v>-2.17</v>
      </c>
      <c r="J80" s="12">
        <v>2.7490000000000001</v>
      </c>
      <c r="K80" s="48" t="s">
        <v>213</v>
      </c>
      <c r="L80" s="9" t="str">
        <f t="shared" si="30"/>
        <v>N/A</v>
      </c>
    </row>
    <row r="81" spans="1:12" ht="12.95" customHeight="1" x14ac:dyDescent="0.2">
      <c r="A81" s="2" t="s">
        <v>1738</v>
      </c>
      <c r="B81" s="48" t="s">
        <v>213</v>
      </c>
      <c r="C81" s="13">
        <v>0</v>
      </c>
      <c r="D81" s="48" t="s">
        <v>213</v>
      </c>
      <c r="E81" s="13">
        <v>0</v>
      </c>
      <c r="F81" s="48" t="s">
        <v>213</v>
      </c>
      <c r="G81" s="13">
        <v>0</v>
      </c>
      <c r="H81" s="48" t="s">
        <v>213</v>
      </c>
      <c r="I81" s="12" t="s">
        <v>1746</v>
      </c>
      <c r="J81" s="12" t="s">
        <v>1746</v>
      </c>
      <c r="K81" s="48" t="s">
        <v>213</v>
      </c>
      <c r="L81" s="9" t="str">
        <f t="shared" si="30"/>
        <v>N/A</v>
      </c>
    </row>
    <row r="82" spans="1:12" ht="12.95" customHeight="1" x14ac:dyDescent="0.2">
      <c r="A82" s="2" t="s">
        <v>1739</v>
      </c>
      <c r="B82" s="48" t="s">
        <v>213</v>
      </c>
      <c r="C82" s="13">
        <v>5.9395377065000003</v>
      </c>
      <c r="D82" s="48" t="s">
        <v>213</v>
      </c>
      <c r="E82" s="13">
        <v>6.6818179369999999</v>
      </c>
      <c r="F82" s="48" t="s">
        <v>213</v>
      </c>
      <c r="G82" s="13">
        <v>6.2198192899000002</v>
      </c>
      <c r="H82" s="48" t="s">
        <v>213</v>
      </c>
      <c r="I82" s="12">
        <v>12.5</v>
      </c>
      <c r="J82" s="12">
        <v>-6.91</v>
      </c>
      <c r="K82" s="48" t="s">
        <v>213</v>
      </c>
      <c r="L82" s="9" t="str">
        <f t="shared" si="30"/>
        <v>N/A</v>
      </c>
    </row>
    <row r="83" spans="1:12" ht="12.95" customHeight="1" x14ac:dyDescent="0.2">
      <c r="A83" s="2" t="s">
        <v>1740</v>
      </c>
      <c r="B83" s="48" t="s">
        <v>213</v>
      </c>
      <c r="C83" s="13">
        <v>0</v>
      </c>
      <c r="D83" s="48" t="s">
        <v>213</v>
      </c>
      <c r="E83" s="13">
        <v>0</v>
      </c>
      <c r="F83" s="48" t="s">
        <v>213</v>
      </c>
      <c r="G83" s="13">
        <v>0</v>
      </c>
      <c r="H83" s="48" t="s">
        <v>213</v>
      </c>
      <c r="I83" s="12" t="s">
        <v>1746</v>
      </c>
      <c r="J83" s="12" t="s">
        <v>1746</v>
      </c>
      <c r="K83" s="48" t="s">
        <v>213</v>
      </c>
      <c r="L83" s="9" t="str">
        <f t="shared" si="30"/>
        <v>N/A</v>
      </c>
    </row>
    <row r="84" spans="1:12" ht="12.95" customHeight="1" x14ac:dyDescent="0.2">
      <c r="A84" s="2" t="s">
        <v>1741</v>
      </c>
      <c r="B84" s="48" t="s">
        <v>213</v>
      </c>
      <c r="C84" s="13">
        <v>27.382618406999999</v>
      </c>
      <c r="D84" s="48" t="s">
        <v>213</v>
      </c>
      <c r="E84" s="13">
        <v>26.396600658000001</v>
      </c>
      <c r="F84" s="48" t="s">
        <v>213</v>
      </c>
      <c r="G84" s="13">
        <v>25.130569728000001</v>
      </c>
      <c r="H84" s="48" t="s">
        <v>213</v>
      </c>
      <c r="I84" s="12">
        <v>-3.6</v>
      </c>
      <c r="J84" s="12">
        <v>-4.8</v>
      </c>
      <c r="K84" s="48" t="s">
        <v>213</v>
      </c>
      <c r="L84" s="9" t="str">
        <f t="shared" si="30"/>
        <v>N/A</v>
      </c>
    </row>
    <row r="85" spans="1:12" ht="12.95" customHeight="1" x14ac:dyDescent="0.2">
      <c r="A85" s="2" t="s">
        <v>1742</v>
      </c>
      <c r="B85" s="48" t="s">
        <v>213</v>
      </c>
      <c r="C85" s="13">
        <v>0</v>
      </c>
      <c r="D85" s="48" t="s">
        <v>213</v>
      </c>
      <c r="E85" s="13">
        <v>0</v>
      </c>
      <c r="F85" s="48" t="s">
        <v>213</v>
      </c>
      <c r="G85" s="13">
        <v>0</v>
      </c>
      <c r="H85" s="48" t="s">
        <v>213</v>
      </c>
      <c r="I85" s="12" t="s">
        <v>1746</v>
      </c>
      <c r="J85" s="12" t="s">
        <v>1746</v>
      </c>
      <c r="K85" s="48" t="s">
        <v>213</v>
      </c>
      <c r="L85" s="9" t="str">
        <f t="shared" si="30"/>
        <v>N/A</v>
      </c>
    </row>
    <row r="86" spans="1:12" ht="12.95" customHeight="1" x14ac:dyDescent="0.2">
      <c r="A86" s="2" t="s">
        <v>1743</v>
      </c>
      <c r="B86" s="48" t="s">
        <v>213</v>
      </c>
      <c r="C86" s="13">
        <v>0</v>
      </c>
      <c r="D86" s="48" t="s">
        <v>213</v>
      </c>
      <c r="E86" s="13">
        <v>0</v>
      </c>
      <c r="F86" s="48" t="s">
        <v>213</v>
      </c>
      <c r="G86" s="13">
        <v>0</v>
      </c>
      <c r="H86" s="48" t="s">
        <v>213</v>
      </c>
      <c r="I86" s="12" t="s">
        <v>1746</v>
      </c>
      <c r="J86" s="12" t="s">
        <v>1746</v>
      </c>
      <c r="K86" s="48" t="s">
        <v>213</v>
      </c>
      <c r="L86" s="9" t="str">
        <f t="shared" si="30"/>
        <v>N/A</v>
      </c>
    </row>
    <row r="87" spans="1:12" x14ac:dyDescent="0.2">
      <c r="A87" s="2" t="s">
        <v>961</v>
      </c>
      <c r="B87" s="48" t="s">
        <v>213</v>
      </c>
      <c r="C87" s="13">
        <v>66.643480862999994</v>
      </c>
      <c r="D87" s="48" t="s">
        <v>213</v>
      </c>
      <c r="E87" s="13">
        <v>66.490739594000004</v>
      </c>
      <c r="F87" s="48" t="s">
        <v>213</v>
      </c>
      <c r="G87" s="13">
        <v>65.620970982000003</v>
      </c>
      <c r="H87" s="48" t="s">
        <v>213</v>
      </c>
      <c r="I87" s="12">
        <v>-0.22900000000000001</v>
      </c>
      <c r="J87" s="12">
        <v>-1.31</v>
      </c>
      <c r="K87" s="48" t="s">
        <v>213</v>
      </c>
      <c r="L87" s="9" t="str">
        <f t="shared" si="30"/>
        <v>N/A</v>
      </c>
    </row>
    <row r="88" spans="1:12" x14ac:dyDescent="0.2">
      <c r="A88" s="2" t="s">
        <v>962</v>
      </c>
      <c r="B88" s="48" t="s">
        <v>213</v>
      </c>
      <c r="C88" s="13">
        <v>33.356519136999999</v>
      </c>
      <c r="D88" s="48" t="s">
        <v>213</v>
      </c>
      <c r="E88" s="13">
        <v>33.509260406000003</v>
      </c>
      <c r="F88" s="48" t="s">
        <v>213</v>
      </c>
      <c r="G88" s="13">
        <v>34.379029017999997</v>
      </c>
      <c r="H88" s="48" t="s">
        <v>213</v>
      </c>
      <c r="I88" s="12">
        <v>0.45789999999999997</v>
      </c>
      <c r="J88" s="12">
        <v>2.5960000000000001</v>
      </c>
      <c r="K88" s="48" t="s">
        <v>213</v>
      </c>
      <c r="L88" s="9" t="str">
        <f t="shared" si="30"/>
        <v>N/A</v>
      </c>
    </row>
    <row r="89" spans="1:12" x14ac:dyDescent="0.2">
      <c r="A89" s="6" t="s">
        <v>68</v>
      </c>
      <c r="B89" s="48" t="s">
        <v>213</v>
      </c>
      <c r="C89" s="1">
        <v>19138</v>
      </c>
      <c r="D89" s="11" t="str">
        <f>IF($B89="N/A","N/A",IF(C89&gt;10,"No",IF(C89&lt;-10,"No","Yes")))</f>
        <v>N/A</v>
      </c>
      <c r="E89" s="1">
        <v>5500</v>
      </c>
      <c r="F89" s="11" t="str">
        <f>IF($B89="N/A","N/A",IF(E89&gt;10,"No",IF(E89&lt;-10,"No","Yes")))</f>
        <v>N/A</v>
      </c>
      <c r="G89" s="1">
        <v>5402</v>
      </c>
      <c r="H89" s="11" t="str">
        <f>IF($B89="N/A","N/A",IF(G89&gt;10,"No",IF(G89&lt;-10,"No","Yes")))</f>
        <v>N/A</v>
      </c>
      <c r="I89" s="12">
        <v>-71.3</v>
      </c>
      <c r="J89" s="12">
        <v>-1.78</v>
      </c>
      <c r="K89" s="48" t="s">
        <v>737</v>
      </c>
      <c r="L89" s="9" t="str">
        <f t="shared" si="30"/>
        <v>Yes</v>
      </c>
    </row>
    <row r="90" spans="1:12" x14ac:dyDescent="0.2">
      <c r="A90" s="2" t="s">
        <v>109</v>
      </c>
      <c r="B90" s="48" t="s">
        <v>213</v>
      </c>
      <c r="C90" s="13">
        <v>0.2037830494</v>
      </c>
      <c r="D90" s="44" t="str">
        <f>IF($B90="N/A","N/A",IF(C90&gt;10,"No",IF(C90&lt;-10,"No","Yes")))</f>
        <v>N/A</v>
      </c>
      <c r="E90" s="13">
        <v>0.38181818179999999</v>
      </c>
      <c r="F90" s="44" t="str">
        <f>IF($B90="N/A","N/A",IF(E90&gt;10,"No",IF(E90&lt;-10,"No","Yes")))</f>
        <v>N/A</v>
      </c>
      <c r="G90" s="13">
        <v>0.3887449093</v>
      </c>
      <c r="H90" s="44" t="str">
        <f>IF($B90="N/A","N/A",IF(G90&gt;10,"No",IF(G90&lt;-10,"No","Yes")))</f>
        <v>N/A</v>
      </c>
      <c r="I90" s="12">
        <v>87.37</v>
      </c>
      <c r="J90" s="12">
        <v>1.8140000000000001</v>
      </c>
      <c r="K90" s="48" t="s">
        <v>737</v>
      </c>
      <c r="L90" s="9" t="str">
        <f t="shared" si="30"/>
        <v>Yes</v>
      </c>
    </row>
    <row r="91" spans="1:12" x14ac:dyDescent="0.2">
      <c r="A91" s="2" t="s">
        <v>110</v>
      </c>
      <c r="B91" s="48" t="s">
        <v>213</v>
      </c>
      <c r="C91" s="13">
        <v>4.8385411223999997</v>
      </c>
      <c r="D91" s="44" t="str">
        <f>IF($B91="N/A","N/A",IF(C91&gt;10,"No",IF(C91&lt;-10,"No","Yes")))</f>
        <v>N/A</v>
      </c>
      <c r="E91" s="13">
        <v>9.8909090908999993</v>
      </c>
      <c r="F91" s="44" t="str">
        <f>IF($B91="N/A","N/A",IF(E91&gt;10,"No",IF(E91&lt;-10,"No","Yes")))</f>
        <v>N/A</v>
      </c>
      <c r="G91" s="13">
        <v>6.3124768604000003</v>
      </c>
      <c r="H91" s="44" t="str">
        <f>IF($B91="N/A","N/A",IF(G91&gt;10,"No",IF(G91&lt;-10,"No","Yes")))</f>
        <v>N/A</v>
      </c>
      <c r="I91" s="12">
        <v>104.4</v>
      </c>
      <c r="J91" s="12">
        <v>-36.200000000000003</v>
      </c>
      <c r="K91" s="48" t="s">
        <v>737</v>
      </c>
      <c r="L91" s="9" t="str">
        <f t="shared" si="30"/>
        <v>No</v>
      </c>
    </row>
    <row r="92" spans="1:12" x14ac:dyDescent="0.2">
      <c r="A92" s="4" t="s">
        <v>7</v>
      </c>
      <c r="B92" s="48" t="s">
        <v>213</v>
      </c>
      <c r="C92" s="13">
        <v>0.61354623630000005</v>
      </c>
      <c r="D92" s="11" t="str">
        <f>IF($B92="N/A","N/A",IF(C92&gt;10,"No",IF(C92&lt;-10,"No","Yes")))</f>
        <v>N/A</v>
      </c>
      <c r="E92" s="13">
        <v>0.67292105359999999</v>
      </c>
      <c r="F92" s="11" t="str">
        <f>IF($B92="N/A","N/A",IF(E92&gt;10,"No",IF(E92&lt;-10,"No","Yes")))</f>
        <v>N/A</v>
      </c>
      <c r="G92" s="13">
        <v>0.70293647309999996</v>
      </c>
      <c r="H92" s="11" t="str">
        <f>IF($B92="N/A","N/A",IF(G92&gt;10,"No",IF(G92&lt;-10,"No","Yes")))</f>
        <v>N/A</v>
      </c>
      <c r="I92" s="12">
        <v>9.6769999999999996</v>
      </c>
      <c r="J92" s="12">
        <v>4.46</v>
      </c>
      <c r="K92" s="48" t="s">
        <v>738</v>
      </c>
      <c r="L92" s="9" t="str">
        <f t="shared" si="30"/>
        <v>Yes</v>
      </c>
    </row>
    <row r="93" spans="1:12" x14ac:dyDescent="0.2">
      <c r="A93" s="4" t="s">
        <v>180</v>
      </c>
      <c r="B93" s="48" t="s">
        <v>213</v>
      </c>
      <c r="C93" s="13">
        <v>61.828223680999997</v>
      </c>
      <c r="D93" s="11" t="str">
        <f t="shared" ref="D93:D94" si="31">IF($B93="N/A","N/A",IF(C93&gt;10,"No",IF(C93&lt;-10,"No","Yes")))</f>
        <v>N/A</v>
      </c>
      <c r="E93" s="13">
        <v>61.507246221000003</v>
      </c>
      <c r="F93" s="11" t="str">
        <f t="shared" ref="F93:F94" si="32">IF($B93="N/A","N/A",IF(E93&gt;10,"No",IF(E93&lt;-10,"No","Yes")))</f>
        <v>N/A</v>
      </c>
      <c r="G93" s="13">
        <v>61.146020151000002</v>
      </c>
      <c r="H93" s="11" t="str">
        <f t="shared" ref="H93:H94" si="33">IF($B93="N/A","N/A",IF(G93&gt;10,"No",IF(G93&lt;-10,"No","Yes")))</f>
        <v>N/A</v>
      </c>
      <c r="I93" s="12">
        <v>-0.51900000000000002</v>
      </c>
      <c r="J93" s="12">
        <v>-0.58699999999999997</v>
      </c>
      <c r="K93" s="48" t="s">
        <v>737</v>
      </c>
      <c r="L93" s="9" t="str">
        <f>IF(J93="Div by 0", "N/A", IF(OR(J93="N/A",K93="N/A"),"N/A", IF(J93&gt;VALUE(MID(K93,1,2)), "No", IF(J93&lt;-1*VALUE(MID(K93,1,2)), "No", "Yes"))))</f>
        <v>Yes</v>
      </c>
    </row>
    <row r="94" spans="1:12" x14ac:dyDescent="0.2">
      <c r="A94" s="4" t="s">
        <v>181</v>
      </c>
      <c r="B94" s="48" t="s">
        <v>213</v>
      </c>
      <c r="C94" s="13">
        <v>38.171776319000003</v>
      </c>
      <c r="D94" s="11" t="str">
        <f t="shared" si="31"/>
        <v>N/A</v>
      </c>
      <c r="E94" s="13">
        <v>38.492753778999997</v>
      </c>
      <c r="F94" s="11" t="str">
        <f t="shared" si="32"/>
        <v>N/A</v>
      </c>
      <c r="G94" s="13">
        <v>38.853979848999998</v>
      </c>
      <c r="H94" s="11" t="str">
        <f t="shared" si="33"/>
        <v>N/A</v>
      </c>
      <c r="I94" s="12">
        <v>0.84089999999999998</v>
      </c>
      <c r="J94" s="12">
        <v>0.93840000000000001</v>
      </c>
      <c r="K94" s="48" t="s">
        <v>737</v>
      </c>
      <c r="L94" s="9" t="str">
        <f>IF(J94="Div by 0", "N/A", IF(OR(J94="N/A",K94="N/A"),"N/A", IF(J94&gt;VALUE(MID(K94,1,2)), "No", IF(J94&lt;-1*VALUE(MID(K94,1,2)), "No", "Yes"))))</f>
        <v>Yes</v>
      </c>
    </row>
    <row r="95" spans="1:12" x14ac:dyDescent="0.2">
      <c r="A95" s="2" t="s">
        <v>8</v>
      </c>
      <c r="B95" s="48" t="s">
        <v>285</v>
      </c>
      <c r="C95" s="13">
        <v>7.5116460165000003</v>
      </c>
      <c r="D95" s="44" t="str">
        <f>IF($B95="N/A","N/A",IF(C95&gt;10,"No",IF(C95&lt;5,"No","Yes")))</f>
        <v>Yes</v>
      </c>
      <c r="E95" s="13">
        <v>7.4444079425999998</v>
      </c>
      <c r="F95" s="44" t="str">
        <f>IF($B95="N/A","N/A",IF(E95&gt;10,"No",IF(E95&lt;5,"No","Yes")))</f>
        <v>Yes</v>
      </c>
      <c r="G95" s="13">
        <v>7.1987311956999998</v>
      </c>
      <c r="H95" s="44" t="str">
        <f t="shared" ref="H95:H98" si="34">IF($B95="N/A","N/A",IF(G95&gt;10,"No",IF(G95&lt;5,"No","Yes")))</f>
        <v>Yes</v>
      </c>
      <c r="I95" s="12">
        <v>-0.89500000000000002</v>
      </c>
      <c r="J95" s="12">
        <v>-3.3</v>
      </c>
      <c r="K95" s="48" t="s">
        <v>738</v>
      </c>
      <c r="L95" s="9" t="str">
        <f t="shared" si="30"/>
        <v>Yes</v>
      </c>
    </row>
    <row r="96" spans="1:12" x14ac:dyDescent="0.2">
      <c r="A96" s="2" t="s">
        <v>149</v>
      </c>
      <c r="B96" s="48" t="s">
        <v>285</v>
      </c>
      <c r="C96" s="13">
        <v>5.7921092522000004</v>
      </c>
      <c r="D96" s="44" t="str">
        <f>IF($B96="N/A","N/A",IF(C96&gt;10,"No",IF(C96&lt;5,"No","Yes")))</f>
        <v>Yes</v>
      </c>
      <c r="E96" s="13">
        <v>6.3247577861000002</v>
      </c>
      <c r="F96" s="44" t="str">
        <f t="shared" ref="F96:F98" si="35">IF($B96="N/A","N/A",IF(E96&gt;10,"No",IF(E96&lt;5,"No","Yes")))</f>
        <v>Yes</v>
      </c>
      <c r="G96" s="13">
        <v>5.9015678870999997</v>
      </c>
      <c r="H96" s="44" t="str">
        <f t="shared" si="34"/>
        <v>Yes</v>
      </c>
      <c r="I96" s="12">
        <v>9.1959999999999997</v>
      </c>
      <c r="J96" s="12">
        <v>-6.69</v>
      </c>
      <c r="K96" s="48" t="s">
        <v>738</v>
      </c>
      <c r="L96" s="9" t="str">
        <f t="shared" si="30"/>
        <v>Yes</v>
      </c>
    </row>
    <row r="97" spans="1:12" x14ac:dyDescent="0.2">
      <c r="A97" s="2" t="s">
        <v>150</v>
      </c>
      <c r="B97" s="48" t="s">
        <v>285</v>
      </c>
      <c r="C97" s="13">
        <v>7.1270018539000004</v>
      </c>
      <c r="D97" s="44" t="str">
        <f>IF($B97="N/A","N/A",IF(C97&gt;10,"No",IF(C97&lt;5,"No","Yes")))</f>
        <v>Yes</v>
      </c>
      <c r="E97" s="13">
        <v>7.1000037698999998</v>
      </c>
      <c r="F97" s="44" t="str">
        <f t="shared" si="35"/>
        <v>Yes</v>
      </c>
      <c r="G97" s="13">
        <v>6.8135209580999998</v>
      </c>
      <c r="H97" s="44" t="str">
        <f t="shared" si="34"/>
        <v>Yes</v>
      </c>
      <c r="I97" s="12">
        <v>-0.379</v>
      </c>
      <c r="J97" s="12">
        <v>-4.03</v>
      </c>
      <c r="K97" s="48" t="s">
        <v>738</v>
      </c>
      <c r="L97" s="9" t="str">
        <f t="shared" si="30"/>
        <v>Yes</v>
      </c>
    </row>
    <row r="98" spans="1:12" x14ac:dyDescent="0.2">
      <c r="A98" s="2" t="s">
        <v>151</v>
      </c>
      <c r="B98" s="48" t="s">
        <v>285</v>
      </c>
      <c r="C98" s="13">
        <v>7.5304902550000001</v>
      </c>
      <c r="D98" s="44" t="str">
        <f>IF($B98="N/A","N/A",IF(C98&gt;10,"No",IF(C98&lt;5,"No","Yes")))</f>
        <v>Yes</v>
      </c>
      <c r="E98" s="13">
        <v>7.4670271375999997</v>
      </c>
      <c r="F98" s="44" t="str">
        <f t="shared" si="35"/>
        <v>Yes</v>
      </c>
      <c r="G98" s="13">
        <v>7.2110726280000002</v>
      </c>
      <c r="H98" s="44" t="str">
        <f t="shared" si="34"/>
        <v>Yes</v>
      </c>
      <c r="I98" s="12">
        <v>-0.84299999999999997</v>
      </c>
      <c r="J98" s="12">
        <v>-3.43</v>
      </c>
      <c r="K98" s="48" t="s">
        <v>738</v>
      </c>
      <c r="L98" s="9" t="str">
        <f t="shared" si="30"/>
        <v>Yes</v>
      </c>
    </row>
    <row r="99" spans="1:12" x14ac:dyDescent="0.2">
      <c r="A99" s="2" t="s">
        <v>963</v>
      </c>
      <c r="B99" s="48" t="s">
        <v>213</v>
      </c>
      <c r="C99" s="1">
        <v>7488</v>
      </c>
      <c r="D99" s="11" t="str">
        <f t="shared" ref="D99:D110" si="36">IF($B99="N/A","N/A",IF(C99&gt;10,"No",IF(C99&lt;-10,"No","Yes")))</f>
        <v>N/A</v>
      </c>
      <c r="E99" s="1">
        <v>6014</v>
      </c>
      <c r="F99" s="11" t="str">
        <f t="shared" ref="F99:F110" si="37">IF($B99="N/A","N/A",IF(E99&gt;10,"No",IF(E99&lt;-10,"No","Yes")))</f>
        <v>N/A</v>
      </c>
      <c r="G99" s="1">
        <v>6537</v>
      </c>
      <c r="H99" s="11" t="str">
        <f t="shared" ref="H99:H110" si="38">IF($B99="N/A","N/A",IF(G99&gt;10,"No",IF(G99&lt;-10,"No","Yes")))</f>
        <v>N/A</v>
      </c>
      <c r="I99" s="12">
        <v>-19.7</v>
      </c>
      <c r="J99" s="12">
        <v>8.6959999999999997</v>
      </c>
      <c r="K99" s="45" t="s">
        <v>737</v>
      </c>
      <c r="L99" s="9" t="str">
        <f t="shared" si="30"/>
        <v>Yes</v>
      </c>
    </row>
    <row r="100" spans="1:12" x14ac:dyDescent="0.2">
      <c r="A100" s="2" t="s">
        <v>964</v>
      </c>
      <c r="B100" s="48" t="s">
        <v>213</v>
      </c>
      <c r="C100" s="1">
        <v>1805</v>
      </c>
      <c r="D100" s="11" t="str">
        <f t="shared" si="36"/>
        <v>N/A</v>
      </c>
      <c r="E100" s="1">
        <v>1586</v>
      </c>
      <c r="F100" s="11" t="str">
        <f t="shared" si="37"/>
        <v>N/A</v>
      </c>
      <c r="G100" s="1">
        <v>1600</v>
      </c>
      <c r="H100" s="11" t="str">
        <f t="shared" si="38"/>
        <v>N/A</v>
      </c>
      <c r="I100" s="12">
        <v>-12.1</v>
      </c>
      <c r="J100" s="12">
        <v>0.88270000000000004</v>
      </c>
      <c r="K100" s="45" t="s">
        <v>737</v>
      </c>
      <c r="L100" s="9" t="str">
        <f t="shared" si="30"/>
        <v>Yes</v>
      </c>
    </row>
    <row r="101" spans="1:12" x14ac:dyDescent="0.2">
      <c r="A101" s="2" t="s">
        <v>1</v>
      </c>
      <c r="B101" s="48" t="s">
        <v>213</v>
      </c>
      <c r="C101" s="13">
        <v>96.504393755999999</v>
      </c>
      <c r="D101" s="11" t="str">
        <f t="shared" si="36"/>
        <v>N/A</v>
      </c>
      <c r="E101" s="13">
        <v>97.169369301000003</v>
      </c>
      <c r="F101" s="11" t="str">
        <f t="shared" si="37"/>
        <v>N/A</v>
      </c>
      <c r="G101" s="13">
        <v>96.868164618999998</v>
      </c>
      <c r="H101" s="11" t="str">
        <f t="shared" si="38"/>
        <v>N/A</v>
      </c>
      <c r="I101" s="12">
        <v>0.68910000000000005</v>
      </c>
      <c r="J101" s="12">
        <v>-0.31</v>
      </c>
      <c r="K101" s="48" t="s">
        <v>738</v>
      </c>
      <c r="L101" s="9" t="str">
        <f t="shared" si="30"/>
        <v>Yes</v>
      </c>
    </row>
    <row r="102" spans="1:12" x14ac:dyDescent="0.2">
      <c r="A102" s="2" t="s">
        <v>69</v>
      </c>
      <c r="B102" s="48" t="s">
        <v>213</v>
      </c>
      <c r="C102" s="13">
        <v>97.439115090000001</v>
      </c>
      <c r="D102" s="11" t="str">
        <f t="shared" si="36"/>
        <v>N/A</v>
      </c>
      <c r="E102" s="13">
        <v>97.799664129999996</v>
      </c>
      <c r="F102" s="11" t="str">
        <f t="shared" si="37"/>
        <v>N/A</v>
      </c>
      <c r="G102" s="13">
        <v>97.955836748999999</v>
      </c>
      <c r="H102" s="11" t="str">
        <f t="shared" si="38"/>
        <v>N/A</v>
      </c>
      <c r="I102" s="12">
        <v>0.37</v>
      </c>
      <c r="J102" s="12">
        <v>0.15970000000000001</v>
      </c>
      <c r="K102" s="48" t="s">
        <v>738</v>
      </c>
      <c r="L102" s="9" t="str">
        <f t="shared" si="30"/>
        <v>Yes</v>
      </c>
    </row>
    <row r="103" spans="1:12" x14ac:dyDescent="0.2">
      <c r="A103" s="4" t="s">
        <v>70</v>
      </c>
      <c r="B103" s="48" t="s">
        <v>213</v>
      </c>
      <c r="C103" s="1">
        <v>339088</v>
      </c>
      <c r="D103" s="11" t="str">
        <f t="shared" si="36"/>
        <v>N/A</v>
      </c>
      <c r="E103" s="1">
        <v>349889</v>
      </c>
      <c r="F103" s="11" t="str">
        <f t="shared" si="37"/>
        <v>N/A</v>
      </c>
      <c r="G103" s="1">
        <v>358866</v>
      </c>
      <c r="H103" s="11" t="str">
        <f t="shared" si="38"/>
        <v>N/A</v>
      </c>
      <c r="I103" s="12">
        <v>3.1850000000000001</v>
      </c>
      <c r="J103" s="12">
        <v>2.5659999999999998</v>
      </c>
      <c r="K103" s="48" t="s">
        <v>737</v>
      </c>
      <c r="L103" s="9" t="str">
        <f t="shared" si="30"/>
        <v>Yes</v>
      </c>
    </row>
    <row r="104" spans="1:12" x14ac:dyDescent="0.2">
      <c r="A104" s="2" t="s">
        <v>689</v>
      </c>
      <c r="B104" s="48" t="s">
        <v>213</v>
      </c>
      <c r="C104" s="13">
        <v>2.2404213655</v>
      </c>
      <c r="D104" s="11" t="str">
        <f t="shared" si="36"/>
        <v>N/A</v>
      </c>
      <c r="E104" s="13">
        <v>2.2024127652000001</v>
      </c>
      <c r="F104" s="11" t="str">
        <f t="shared" si="37"/>
        <v>N/A</v>
      </c>
      <c r="G104" s="13">
        <v>2.1896752548</v>
      </c>
      <c r="H104" s="11" t="str">
        <f t="shared" si="38"/>
        <v>N/A</v>
      </c>
      <c r="I104" s="12">
        <v>-1.7</v>
      </c>
      <c r="J104" s="12">
        <v>-0.57799999999999996</v>
      </c>
      <c r="K104" s="48" t="s">
        <v>738</v>
      </c>
      <c r="L104" s="9" t="str">
        <f t="shared" ref="L104:L110" si="39">IF(J104="Div by 0", "N/A", IF(K104="N/A","N/A", IF(J104&gt;VALUE(MID(K104,1,2)), "No", IF(J104&lt;-1*VALUE(MID(K104,1,2)), "No", "Yes"))))</f>
        <v>Yes</v>
      </c>
    </row>
    <row r="105" spans="1:12" x14ac:dyDescent="0.2">
      <c r="A105" s="2" t="s">
        <v>688</v>
      </c>
      <c r="B105" s="48" t="s">
        <v>213</v>
      </c>
      <c r="C105" s="13">
        <v>0.73432265370000005</v>
      </c>
      <c r="D105" s="11" t="str">
        <f t="shared" si="36"/>
        <v>N/A</v>
      </c>
      <c r="E105" s="13">
        <v>0.72137163500000001</v>
      </c>
      <c r="F105" s="11" t="str">
        <f t="shared" si="37"/>
        <v>N/A</v>
      </c>
      <c r="G105" s="13">
        <v>0.69162305710000005</v>
      </c>
      <c r="H105" s="11" t="str">
        <f t="shared" si="38"/>
        <v>N/A</v>
      </c>
      <c r="I105" s="12">
        <v>-1.76</v>
      </c>
      <c r="J105" s="12">
        <v>-4.12</v>
      </c>
      <c r="K105" s="48" t="s">
        <v>738</v>
      </c>
      <c r="L105" s="9" t="str">
        <f t="shared" si="39"/>
        <v>Yes</v>
      </c>
    </row>
    <row r="106" spans="1:12" x14ac:dyDescent="0.2">
      <c r="A106" s="2" t="s">
        <v>687</v>
      </c>
      <c r="B106" s="48" t="s">
        <v>213</v>
      </c>
      <c r="C106" s="13">
        <v>97.025255981000001</v>
      </c>
      <c r="D106" s="11" t="str">
        <f t="shared" si="36"/>
        <v>N/A</v>
      </c>
      <c r="E106" s="13">
        <v>97.076215599999998</v>
      </c>
      <c r="F106" s="11" t="str">
        <f t="shared" si="37"/>
        <v>N/A</v>
      </c>
      <c r="G106" s="13">
        <v>97.118701688000002</v>
      </c>
      <c r="H106" s="11" t="str">
        <f t="shared" si="38"/>
        <v>N/A</v>
      </c>
      <c r="I106" s="12">
        <v>5.2499999999999998E-2</v>
      </c>
      <c r="J106" s="12">
        <v>4.3799999999999999E-2</v>
      </c>
      <c r="K106" s="48" t="s">
        <v>738</v>
      </c>
      <c r="L106" s="9" t="str">
        <f t="shared" si="39"/>
        <v>Yes</v>
      </c>
    </row>
    <row r="107" spans="1:12" ht="25.5" x14ac:dyDescent="0.2">
      <c r="A107" s="4" t="s">
        <v>965</v>
      </c>
      <c r="B107" s="48" t="s">
        <v>213</v>
      </c>
      <c r="C107" s="13">
        <v>37.892161074000001</v>
      </c>
      <c r="D107" s="11" t="str">
        <f t="shared" si="36"/>
        <v>N/A</v>
      </c>
      <c r="E107" s="13">
        <v>37.032469315999997</v>
      </c>
      <c r="F107" s="11" t="str">
        <f t="shared" si="37"/>
        <v>N/A</v>
      </c>
      <c r="G107" s="13">
        <v>36.328450152000002</v>
      </c>
      <c r="H107" s="11" t="str">
        <f t="shared" si="38"/>
        <v>N/A</v>
      </c>
      <c r="I107" s="12">
        <v>-2.27</v>
      </c>
      <c r="J107" s="12">
        <v>-1.9</v>
      </c>
      <c r="K107" s="48" t="s">
        <v>738</v>
      </c>
      <c r="L107" s="9" t="str">
        <f t="shared" si="39"/>
        <v>Yes</v>
      </c>
    </row>
    <row r="108" spans="1:12" ht="25.5" x14ac:dyDescent="0.2">
      <c r="A108" s="4" t="s">
        <v>966</v>
      </c>
      <c r="B108" s="48" t="s">
        <v>213</v>
      </c>
      <c r="C108" s="13">
        <v>60.522705922</v>
      </c>
      <c r="D108" s="11" t="str">
        <f t="shared" si="36"/>
        <v>N/A</v>
      </c>
      <c r="E108" s="13">
        <v>61.411653194000003</v>
      </c>
      <c r="F108" s="11" t="str">
        <f t="shared" si="37"/>
        <v>N/A</v>
      </c>
      <c r="G108" s="13">
        <v>62.151190423000003</v>
      </c>
      <c r="H108" s="11" t="str">
        <f t="shared" si="38"/>
        <v>N/A</v>
      </c>
      <c r="I108" s="12">
        <v>1.4690000000000001</v>
      </c>
      <c r="J108" s="12">
        <v>1.204</v>
      </c>
      <c r="K108" s="48" t="s">
        <v>738</v>
      </c>
      <c r="L108" s="9" t="str">
        <f t="shared" si="39"/>
        <v>Yes</v>
      </c>
    </row>
    <row r="109" spans="1:12" ht="25.5" x14ac:dyDescent="0.2">
      <c r="A109" s="4" t="s">
        <v>967</v>
      </c>
      <c r="B109" s="48" t="s">
        <v>213</v>
      </c>
      <c r="C109" s="13">
        <v>0.59109942280000005</v>
      </c>
      <c r="D109" s="11" t="str">
        <f t="shared" si="36"/>
        <v>N/A</v>
      </c>
      <c r="E109" s="13">
        <v>0.58217499719999999</v>
      </c>
      <c r="F109" s="11" t="str">
        <f t="shared" si="37"/>
        <v>N/A</v>
      </c>
      <c r="G109" s="13">
        <v>0.55195086530000004</v>
      </c>
      <c r="H109" s="11" t="str">
        <f t="shared" si="38"/>
        <v>N/A</v>
      </c>
      <c r="I109" s="12">
        <v>-1.51</v>
      </c>
      <c r="J109" s="12">
        <v>-5.19</v>
      </c>
      <c r="K109" s="48" t="s">
        <v>738</v>
      </c>
      <c r="L109" s="9" t="str">
        <f t="shared" si="39"/>
        <v>Yes</v>
      </c>
    </row>
    <row r="110" spans="1:12" ht="25.5" x14ac:dyDescent="0.2">
      <c r="A110" s="4" t="s">
        <v>968</v>
      </c>
      <c r="B110" s="48" t="s">
        <v>213</v>
      </c>
      <c r="C110" s="13">
        <v>0.99403358149999999</v>
      </c>
      <c r="D110" s="11" t="str">
        <f t="shared" si="36"/>
        <v>N/A</v>
      </c>
      <c r="E110" s="13">
        <v>0.973702493</v>
      </c>
      <c r="F110" s="11" t="str">
        <f t="shared" si="37"/>
        <v>N/A</v>
      </c>
      <c r="G110" s="13">
        <v>0.96840855920000002</v>
      </c>
      <c r="H110" s="11" t="str">
        <f t="shared" si="38"/>
        <v>N/A</v>
      </c>
      <c r="I110" s="12">
        <v>-2.0499999999999998</v>
      </c>
      <c r="J110" s="12">
        <v>-0.54400000000000004</v>
      </c>
      <c r="K110" s="48" t="s">
        <v>738</v>
      </c>
      <c r="L110" s="9" t="str">
        <f t="shared" si="39"/>
        <v>Yes</v>
      </c>
    </row>
    <row r="111" spans="1:12" x14ac:dyDescent="0.2">
      <c r="A111" s="2" t="s">
        <v>969</v>
      </c>
      <c r="B111" s="48" t="s">
        <v>286</v>
      </c>
      <c r="C111" s="13">
        <v>99.120684842000003</v>
      </c>
      <c r="D111" s="44" t="str">
        <f>IF($B111="N/A","N/A",IF(C111&gt;=99,"Yes","No"))</f>
        <v>Yes</v>
      </c>
      <c r="E111" s="13">
        <v>98.916928960000007</v>
      </c>
      <c r="F111" s="44" t="str">
        <f>IF($B111="N/A","N/A",IF(E111&gt;=99,"Yes","No"))</f>
        <v>No</v>
      </c>
      <c r="G111" s="13">
        <v>98.957082232000005</v>
      </c>
      <c r="H111" s="44" t="str">
        <f>IF($B111="N/A","N/A",IF(G111&gt;=99,"Yes","No"))</f>
        <v>No</v>
      </c>
      <c r="I111" s="12">
        <v>-0.20599999999999999</v>
      </c>
      <c r="J111" s="12">
        <v>4.0599999999999997E-2</v>
      </c>
      <c r="K111" s="48" t="s">
        <v>737</v>
      </c>
      <c r="L111" s="9" t="str">
        <f t="shared" ref="L111:L145" si="40">IF(J111="Div by 0", "N/A", IF(K111="N/A","N/A", IF(J111&gt;VALUE(MID(K111,1,2)), "No", IF(J111&lt;-1*VALUE(MID(K111,1,2)), "No", "Yes"))))</f>
        <v>Yes</v>
      </c>
    </row>
    <row r="112" spans="1:12" x14ac:dyDescent="0.2">
      <c r="A112" s="2" t="s">
        <v>970</v>
      </c>
      <c r="B112" s="48" t="s">
        <v>213</v>
      </c>
      <c r="C112" s="13">
        <v>0.41272668509999999</v>
      </c>
      <c r="D112" s="44" t="str">
        <f>IF($B112="N/A","N/A",IF(C112&gt;10,"No",IF(C112&lt;-10,"No","Yes")))</f>
        <v>N/A</v>
      </c>
      <c r="E112" s="13">
        <v>0.36675787100000001</v>
      </c>
      <c r="F112" s="44" t="str">
        <f>IF($B112="N/A","N/A",IF(E112&gt;10,"No",IF(E112&lt;-10,"No","Yes")))</f>
        <v>N/A</v>
      </c>
      <c r="G112" s="13">
        <v>0.37548036950000002</v>
      </c>
      <c r="H112" s="44" t="str">
        <f>IF($B112="N/A","N/A",IF(G112&gt;10,"No",IF(G112&lt;-10,"No","Yes")))</f>
        <v>N/A</v>
      </c>
      <c r="I112" s="12">
        <v>-11.1</v>
      </c>
      <c r="J112" s="12">
        <v>2.3780000000000001</v>
      </c>
      <c r="K112" s="48" t="s">
        <v>737</v>
      </c>
      <c r="L112" s="9" t="str">
        <f t="shared" si="40"/>
        <v>Yes</v>
      </c>
    </row>
    <row r="113" spans="1:12" x14ac:dyDescent="0.2">
      <c r="A113" s="3" t="s">
        <v>971</v>
      </c>
      <c r="B113" s="48" t="s">
        <v>280</v>
      </c>
      <c r="C113" s="8">
        <v>98.932890426</v>
      </c>
      <c r="D113" s="44" t="str">
        <f>IF($B113="N/A","N/A",IF(C113&gt;=98,"Yes","No"))</f>
        <v>Yes</v>
      </c>
      <c r="E113" s="8">
        <v>98.981487916000006</v>
      </c>
      <c r="F113" s="44" t="str">
        <f>IF($B113="N/A","N/A",IF(E113&gt;=98,"Yes","No"))</f>
        <v>Yes</v>
      </c>
      <c r="G113" s="8">
        <v>98.963583219</v>
      </c>
      <c r="H113" s="44" t="str">
        <f>IF($B113="N/A","N/A",IF(G113&gt;=98,"Yes","No"))</f>
        <v>Yes</v>
      </c>
      <c r="I113" s="12">
        <v>4.9099999999999998E-2</v>
      </c>
      <c r="J113" s="12">
        <v>-1.7999999999999999E-2</v>
      </c>
      <c r="K113" s="45" t="s">
        <v>737</v>
      </c>
      <c r="L113" s="9" t="str">
        <f t="shared" si="40"/>
        <v>Yes</v>
      </c>
    </row>
    <row r="114" spans="1:12" x14ac:dyDescent="0.2">
      <c r="A114" s="3" t="s">
        <v>972</v>
      </c>
      <c r="B114" s="48" t="s">
        <v>287</v>
      </c>
      <c r="C114" s="8">
        <v>89.182838849999996</v>
      </c>
      <c r="D114" s="44" t="str">
        <f>IF($B114="N/A","N/A",IF(C114&gt;=80,"Yes","No"))</f>
        <v>Yes</v>
      </c>
      <c r="E114" s="8">
        <v>89.496576191000003</v>
      </c>
      <c r="F114" s="44" t="str">
        <f>IF($B114="N/A","N/A",IF(E114&gt;=80,"Yes","No"))</f>
        <v>Yes</v>
      </c>
      <c r="G114" s="8">
        <v>92.723628641000005</v>
      </c>
      <c r="H114" s="44" t="str">
        <f>IF($B114="N/A","N/A",IF(G114&gt;=80,"Yes","No"))</f>
        <v>Yes</v>
      </c>
      <c r="I114" s="12">
        <v>0.3518</v>
      </c>
      <c r="J114" s="12">
        <v>3.6059999999999999</v>
      </c>
      <c r="K114" s="45" t="s">
        <v>737</v>
      </c>
      <c r="L114" s="9" t="str">
        <f t="shared" si="40"/>
        <v>Yes</v>
      </c>
    </row>
    <row r="115" spans="1:12" ht="25.5" x14ac:dyDescent="0.2">
      <c r="A115" s="2" t="s">
        <v>973</v>
      </c>
      <c r="B115" s="48" t="s">
        <v>288</v>
      </c>
      <c r="C115" s="13" t="s">
        <v>1746</v>
      </c>
      <c r="D115" s="44" t="str">
        <f>IF($B115="N/A","N/A",IF(C115&gt;=100,"Yes","No"))</f>
        <v>Yes</v>
      </c>
      <c r="E115" s="13" t="s">
        <v>1746</v>
      </c>
      <c r="F115" s="44" t="str">
        <f t="shared" ref="F115:F116" si="41">IF($B115="N/A","N/A",IF(E115&gt;=100,"Yes","No"))</f>
        <v>Yes</v>
      </c>
      <c r="G115" s="13" t="s">
        <v>1746</v>
      </c>
      <c r="H115" s="44" t="str">
        <f t="shared" ref="H115:H116" si="42">IF($B115="N/A","N/A",IF(G115&gt;=100,"Yes","No"))</f>
        <v>Yes</v>
      </c>
      <c r="I115" s="12" t="s">
        <v>1746</v>
      </c>
      <c r="J115" s="12" t="s">
        <v>1746</v>
      </c>
      <c r="K115" s="45" t="s">
        <v>736</v>
      </c>
      <c r="L115" s="9" t="str">
        <f t="shared" si="40"/>
        <v>N/A</v>
      </c>
    </row>
    <row r="116" spans="1:12" ht="25.5" x14ac:dyDescent="0.2">
      <c r="A116" s="3" t="s">
        <v>974</v>
      </c>
      <c r="B116" s="48" t="s">
        <v>288</v>
      </c>
      <c r="C116" s="13" t="s">
        <v>1746</v>
      </c>
      <c r="D116" s="44" t="str">
        <f>IF($B116="N/A","N/A",IF(C116&gt;=100,"Yes","No"))</f>
        <v>Yes</v>
      </c>
      <c r="E116" s="13" t="s">
        <v>1746</v>
      </c>
      <c r="F116" s="44" t="str">
        <f t="shared" si="41"/>
        <v>Yes</v>
      </c>
      <c r="G116" s="13" t="s">
        <v>1746</v>
      </c>
      <c r="H116" s="44" t="str">
        <f t="shared" si="42"/>
        <v>Yes</v>
      </c>
      <c r="I116" s="12" t="s">
        <v>1746</v>
      </c>
      <c r="J116" s="12" t="s">
        <v>1746</v>
      </c>
      <c r="K116" s="45" t="s">
        <v>736</v>
      </c>
      <c r="L116" s="9" t="str">
        <f t="shared" si="40"/>
        <v>N/A</v>
      </c>
    </row>
    <row r="117" spans="1:12" ht="25.5" x14ac:dyDescent="0.2">
      <c r="A117" s="2" t="s">
        <v>975</v>
      </c>
      <c r="B117" s="48" t="s">
        <v>213</v>
      </c>
      <c r="C117" s="13" t="s">
        <v>1746</v>
      </c>
      <c r="D117" s="36" t="s">
        <v>739</v>
      </c>
      <c r="E117" s="13" t="s">
        <v>1746</v>
      </c>
      <c r="F117" s="36" t="s">
        <v>739</v>
      </c>
      <c r="G117" s="13" t="s">
        <v>1746</v>
      </c>
      <c r="H117" s="44" t="str">
        <f>IF($B117="N/A","N/A",IF(G117&lt;100,"No",IF(G117=100,"No","Yes")))</f>
        <v>N/A</v>
      </c>
      <c r="I117" s="12" t="s">
        <v>1746</v>
      </c>
      <c r="J117" s="12" t="s">
        <v>1746</v>
      </c>
      <c r="K117" s="45" t="s">
        <v>736</v>
      </c>
      <c r="L117" s="9" t="str">
        <f t="shared" si="40"/>
        <v>N/A</v>
      </c>
    </row>
    <row r="118" spans="1:12" ht="25.5" x14ac:dyDescent="0.2">
      <c r="A118" s="2" t="s">
        <v>976</v>
      </c>
      <c r="B118" s="35" t="s">
        <v>213</v>
      </c>
      <c r="C118" s="13" t="s">
        <v>1746</v>
      </c>
      <c r="D118" s="44" t="str">
        <f>IF($B118="N/A","N/A",IF(C118&gt;10,"No",IF(C118&lt;-10,"No","Yes")))</f>
        <v>N/A</v>
      </c>
      <c r="E118" s="13" t="s">
        <v>1746</v>
      </c>
      <c r="F118" s="44" t="str">
        <f>IF($B118="N/A","N/A",IF(E118&gt;10,"No",IF(E118&lt;-10,"No","Yes")))</f>
        <v>N/A</v>
      </c>
      <c r="G118" s="13" t="s">
        <v>1746</v>
      </c>
      <c r="H118" s="44" t="str">
        <f>IF($B118="N/A","N/A",IF(G118&gt;10,"No",IF(G118&lt;-10,"No","Yes")))</f>
        <v>N/A</v>
      </c>
      <c r="I118" s="12" t="s">
        <v>1746</v>
      </c>
      <c r="J118" s="12" t="s">
        <v>1746</v>
      </c>
      <c r="K118" s="45" t="s">
        <v>736</v>
      </c>
      <c r="L118" s="9" t="str">
        <f>IF(J118="Div by 0", "N/A", IF(OR(J118="N/A",K118="N/A"),"N/A", IF(J118&gt;VALUE(MID(K118,1,2)), "No", IF(J118&lt;-1*VALUE(MID(K118,1,2)), "No", "Yes"))))</f>
        <v>N/A</v>
      </c>
    </row>
    <row r="119" spans="1:12" x14ac:dyDescent="0.2">
      <c r="A119" s="7" t="s">
        <v>100</v>
      </c>
      <c r="B119" s="35" t="s">
        <v>213</v>
      </c>
      <c r="C119" s="36">
        <v>193446</v>
      </c>
      <c r="D119" s="44" t="str">
        <f t="shared" ref="D119:D145" si="43">IF($B119="N/A","N/A",IF(C119&gt;10,"No",IF(C119&lt;-10,"No","Yes")))</f>
        <v>N/A</v>
      </c>
      <c r="E119" s="36">
        <v>196663</v>
      </c>
      <c r="F119" s="44" t="str">
        <f t="shared" ref="F119:F145" si="44">IF($B119="N/A","N/A",IF(E119&gt;10,"No",IF(E119&lt;-10,"No","Yes")))</f>
        <v>N/A</v>
      </c>
      <c r="G119" s="36">
        <v>199824</v>
      </c>
      <c r="H119" s="44" t="str">
        <f t="shared" ref="H119:H145" si="45">IF($B119="N/A","N/A",IF(G119&gt;10,"No",IF(G119&lt;-10,"No","Yes")))</f>
        <v>N/A</v>
      </c>
      <c r="I119" s="12">
        <v>1.663</v>
      </c>
      <c r="J119" s="12">
        <v>1.607</v>
      </c>
      <c r="K119" s="45" t="s">
        <v>737</v>
      </c>
      <c r="L119" s="9" t="str">
        <f t="shared" si="40"/>
        <v>Yes</v>
      </c>
    </row>
    <row r="120" spans="1:12" x14ac:dyDescent="0.2">
      <c r="A120" s="2" t="s">
        <v>977</v>
      </c>
      <c r="B120" s="35" t="s">
        <v>213</v>
      </c>
      <c r="C120" s="36">
        <v>46625</v>
      </c>
      <c r="D120" s="44" t="str">
        <f t="shared" si="43"/>
        <v>N/A</v>
      </c>
      <c r="E120" s="36">
        <v>49336</v>
      </c>
      <c r="F120" s="44" t="str">
        <f t="shared" si="44"/>
        <v>N/A</v>
      </c>
      <c r="G120" s="36">
        <v>51275</v>
      </c>
      <c r="H120" s="44" t="str">
        <f t="shared" si="45"/>
        <v>N/A</v>
      </c>
      <c r="I120" s="12">
        <v>5.8140000000000001</v>
      </c>
      <c r="J120" s="12">
        <v>3.93</v>
      </c>
      <c r="K120" s="45" t="s">
        <v>737</v>
      </c>
      <c r="L120" s="9" t="str">
        <f t="shared" si="40"/>
        <v>Yes</v>
      </c>
    </row>
    <row r="121" spans="1:12" x14ac:dyDescent="0.2">
      <c r="A121" s="2" t="s">
        <v>978</v>
      </c>
      <c r="B121" s="35" t="s">
        <v>213</v>
      </c>
      <c r="C121" s="36">
        <v>0</v>
      </c>
      <c r="D121" s="44" t="str">
        <f t="shared" si="43"/>
        <v>N/A</v>
      </c>
      <c r="E121" s="36">
        <v>0</v>
      </c>
      <c r="F121" s="44" t="str">
        <f t="shared" si="44"/>
        <v>N/A</v>
      </c>
      <c r="G121" s="36">
        <v>0</v>
      </c>
      <c r="H121" s="44" t="str">
        <f t="shared" si="45"/>
        <v>N/A</v>
      </c>
      <c r="I121" s="12" t="s">
        <v>1746</v>
      </c>
      <c r="J121" s="12" t="s">
        <v>1746</v>
      </c>
      <c r="K121" s="45" t="s">
        <v>737</v>
      </c>
      <c r="L121" s="9" t="str">
        <f t="shared" si="40"/>
        <v>N/A</v>
      </c>
    </row>
    <row r="122" spans="1:12" x14ac:dyDescent="0.2">
      <c r="A122" s="2" t="s">
        <v>979</v>
      </c>
      <c r="B122" s="35" t="s">
        <v>213</v>
      </c>
      <c r="C122" s="36">
        <v>49165</v>
      </c>
      <c r="D122" s="44" t="str">
        <f t="shared" si="43"/>
        <v>N/A</v>
      </c>
      <c r="E122" s="36">
        <v>49150</v>
      </c>
      <c r="F122" s="44" t="str">
        <f t="shared" si="44"/>
        <v>N/A</v>
      </c>
      <c r="G122" s="36">
        <v>51828</v>
      </c>
      <c r="H122" s="44" t="str">
        <f t="shared" si="45"/>
        <v>N/A</v>
      </c>
      <c r="I122" s="12">
        <v>-3.1E-2</v>
      </c>
      <c r="J122" s="12">
        <v>5.4489999999999998</v>
      </c>
      <c r="K122" s="45" t="s">
        <v>737</v>
      </c>
      <c r="L122" s="9" t="str">
        <f t="shared" si="40"/>
        <v>Yes</v>
      </c>
    </row>
    <row r="123" spans="1:12" x14ac:dyDescent="0.2">
      <c r="A123" s="2" t="s">
        <v>980</v>
      </c>
      <c r="B123" s="35" t="s">
        <v>213</v>
      </c>
      <c r="C123" s="36">
        <v>97656</v>
      </c>
      <c r="D123" s="44" t="str">
        <f t="shared" si="43"/>
        <v>N/A</v>
      </c>
      <c r="E123" s="36">
        <v>98177</v>
      </c>
      <c r="F123" s="44" t="str">
        <f t="shared" si="44"/>
        <v>N/A</v>
      </c>
      <c r="G123" s="36">
        <v>96721</v>
      </c>
      <c r="H123" s="44" t="str">
        <f t="shared" si="45"/>
        <v>N/A</v>
      </c>
      <c r="I123" s="12">
        <v>0.53349999999999997</v>
      </c>
      <c r="J123" s="12">
        <v>-1.48</v>
      </c>
      <c r="K123" s="45" t="s">
        <v>737</v>
      </c>
      <c r="L123" s="9" t="str">
        <f t="shared" si="40"/>
        <v>Yes</v>
      </c>
    </row>
    <row r="124" spans="1:12" x14ac:dyDescent="0.2">
      <c r="A124" s="2" t="s">
        <v>981</v>
      </c>
      <c r="B124" s="35" t="s">
        <v>213</v>
      </c>
      <c r="C124" s="36">
        <v>0</v>
      </c>
      <c r="D124" s="44" t="str">
        <f t="shared" si="43"/>
        <v>N/A</v>
      </c>
      <c r="E124" s="36">
        <v>0</v>
      </c>
      <c r="F124" s="44" t="str">
        <f t="shared" si="44"/>
        <v>N/A</v>
      </c>
      <c r="G124" s="36">
        <v>0</v>
      </c>
      <c r="H124" s="44" t="str">
        <f t="shared" si="45"/>
        <v>N/A</v>
      </c>
      <c r="I124" s="12" t="s">
        <v>1746</v>
      </c>
      <c r="J124" s="12" t="s">
        <v>1746</v>
      </c>
      <c r="K124" s="45" t="s">
        <v>737</v>
      </c>
      <c r="L124" s="9" t="str">
        <f t="shared" si="40"/>
        <v>N/A</v>
      </c>
    </row>
    <row r="125" spans="1:12" x14ac:dyDescent="0.2">
      <c r="A125" s="7" t="s">
        <v>101</v>
      </c>
      <c r="B125" s="35" t="s">
        <v>213</v>
      </c>
      <c r="C125" s="36">
        <v>405353</v>
      </c>
      <c r="D125" s="44" t="str">
        <f t="shared" si="43"/>
        <v>N/A</v>
      </c>
      <c r="E125" s="36">
        <v>377906</v>
      </c>
      <c r="F125" s="44" t="str">
        <f t="shared" si="44"/>
        <v>N/A</v>
      </c>
      <c r="G125" s="36">
        <v>419729</v>
      </c>
      <c r="H125" s="44" t="str">
        <f t="shared" si="45"/>
        <v>N/A</v>
      </c>
      <c r="I125" s="12">
        <v>-6.77</v>
      </c>
      <c r="J125" s="12">
        <v>11.07</v>
      </c>
      <c r="K125" s="45" t="s">
        <v>737</v>
      </c>
      <c r="L125" s="9" t="str">
        <f t="shared" si="40"/>
        <v>No</v>
      </c>
    </row>
    <row r="126" spans="1:12" x14ac:dyDescent="0.2">
      <c r="A126" s="2" t="s">
        <v>982</v>
      </c>
      <c r="B126" s="35" t="s">
        <v>213</v>
      </c>
      <c r="C126" s="36">
        <v>254076</v>
      </c>
      <c r="D126" s="44" t="str">
        <f t="shared" si="43"/>
        <v>N/A</v>
      </c>
      <c r="E126" s="36">
        <v>231240</v>
      </c>
      <c r="F126" s="44" t="str">
        <f t="shared" si="44"/>
        <v>N/A</v>
      </c>
      <c r="G126" s="36">
        <v>274482</v>
      </c>
      <c r="H126" s="44" t="str">
        <f t="shared" si="45"/>
        <v>N/A</v>
      </c>
      <c r="I126" s="12">
        <v>-8.99</v>
      </c>
      <c r="J126" s="12">
        <v>18.7</v>
      </c>
      <c r="K126" s="45" t="s">
        <v>737</v>
      </c>
      <c r="L126" s="9" t="str">
        <f t="shared" si="40"/>
        <v>No</v>
      </c>
    </row>
    <row r="127" spans="1:12" x14ac:dyDescent="0.2">
      <c r="A127" s="2" t="s">
        <v>983</v>
      </c>
      <c r="B127" s="35" t="s">
        <v>213</v>
      </c>
      <c r="C127" s="36">
        <v>0</v>
      </c>
      <c r="D127" s="44" t="str">
        <f t="shared" si="43"/>
        <v>N/A</v>
      </c>
      <c r="E127" s="36">
        <v>0</v>
      </c>
      <c r="F127" s="44" t="str">
        <f t="shared" si="44"/>
        <v>N/A</v>
      </c>
      <c r="G127" s="36">
        <v>0</v>
      </c>
      <c r="H127" s="44" t="str">
        <f t="shared" si="45"/>
        <v>N/A</v>
      </c>
      <c r="I127" s="12" t="s">
        <v>1746</v>
      </c>
      <c r="J127" s="12" t="s">
        <v>1746</v>
      </c>
      <c r="K127" s="45" t="s">
        <v>737</v>
      </c>
      <c r="L127" s="9" t="str">
        <f t="shared" si="40"/>
        <v>N/A</v>
      </c>
    </row>
    <row r="128" spans="1:12" x14ac:dyDescent="0.2">
      <c r="A128" s="2" t="s">
        <v>984</v>
      </c>
      <c r="B128" s="35" t="s">
        <v>213</v>
      </c>
      <c r="C128" s="36">
        <v>57023</v>
      </c>
      <c r="D128" s="44" t="str">
        <f t="shared" si="43"/>
        <v>N/A</v>
      </c>
      <c r="E128" s="36">
        <v>58878</v>
      </c>
      <c r="F128" s="44" t="str">
        <f t="shared" si="44"/>
        <v>N/A</v>
      </c>
      <c r="G128" s="36">
        <v>61735</v>
      </c>
      <c r="H128" s="44" t="str">
        <f t="shared" si="45"/>
        <v>N/A</v>
      </c>
      <c r="I128" s="12">
        <v>3.2530000000000001</v>
      </c>
      <c r="J128" s="12">
        <v>4.8520000000000003</v>
      </c>
      <c r="K128" s="45" t="s">
        <v>737</v>
      </c>
      <c r="L128" s="9" t="str">
        <f t="shared" si="40"/>
        <v>Yes</v>
      </c>
    </row>
    <row r="129" spans="1:12" x14ac:dyDescent="0.2">
      <c r="A129" s="2" t="s">
        <v>985</v>
      </c>
      <c r="B129" s="35" t="s">
        <v>213</v>
      </c>
      <c r="C129" s="36">
        <v>94254</v>
      </c>
      <c r="D129" s="44" t="str">
        <f t="shared" si="43"/>
        <v>N/A</v>
      </c>
      <c r="E129" s="36">
        <v>87788</v>
      </c>
      <c r="F129" s="44" t="str">
        <f t="shared" si="44"/>
        <v>N/A</v>
      </c>
      <c r="G129" s="36">
        <v>83512</v>
      </c>
      <c r="H129" s="44" t="str">
        <f t="shared" si="45"/>
        <v>N/A</v>
      </c>
      <c r="I129" s="12">
        <v>-6.86</v>
      </c>
      <c r="J129" s="12">
        <v>-4.87</v>
      </c>
      <c r="K129" s="45" t="s">
        <v>737</v>
      </c>
      <c r="L129" s="9" t="str">
        <f t="shared" si="40"/>
        <v>Yes</v>
      </c>
    </row>
    <row r="130" spans="1:12" x14ac:dyDescent="0.2">
      <c r="A130" s="2" t="s">
        <v>986</v>
      </c>
      <c r="B130" s="35" t="s">
        <v>213</v>
      </c>
      <c r="C130" s="36">
        <v>0</v>
      </c>
      <c r="D130" s="44" t="str">
        <f t="shared" si="43"/>
        <v>N/A</v>
      </c>
      <c r="E130" s="36">
        <v>0</v>
      </c>
      <c r="F130" s="44" t="str">
        <f t="shared" si="44"/>
        <v>N/A</v>
      </c>
      <c r="G130" s="36">
        <v>0</v>
      </c>
      <c r="H130" s="44" t="str">
        <f t="shared" si="45"/>
        <v>N/A</v>
      </c>
      <c r="I130" s="12" t="s">
        <v>1746</v>
      </c>
      <c r="J130" s="12" t="s">
        <v>1746</v>
      </c>
      <c r="K130" s="45" t="s">
        <v>737</v>
      </c>
      <c r="L130" s="9" t="str">
        <f t="shared" si="40"/>
        <v>N/A</v>
      </c>
    </row>
    <row r="131" spans="1:12" x14ac:dyDescent="0.2">
      <c r="A131" s="7" t="s">
        <v>104</v>
      </c>
      <c r="B131" s="35" t="s">
        <v>213</v>
      </c>
      <c r="C131" s="36">
        <v>1306520</v>
      </c>
      <c r="D131" s="44" t="str">
        <f t="shared" si="43"/>
        <v>N/A</v>
      </c>
      <c r="E131" s="36">
        <v>1323892</v>
      </c>
      <c r="F131" s="44" t="str">
        <f t="shared" si="44"/>
        <v>N/A</v>
      </c>
      <c r="G131" s="36">
        <v>1315108</v>
      </c>
      <c r="H131" s="44" t="str">
        <f t="shared" si="45"/>
        <v>N/A</v>
      </c>
      <c r="I131" s="12">
        <v>1.33</v>
      </c>
      <c r="J131" s="12">
        <v>-0.66300000000000003</v>
      </c>
      <c r="K131" s="45" t="s">
        <v>737</v>
      </c>
      <c r="L131" s="9" t="str">
        <f t="shared" si="40"/>
        <v>Yes</v>
      </c>
    </row>
    <row r="132" spans="1:12" x14ac:dyDescent="0.2">
      <c r="A132" s="2" t="s">
        <v>987</v>
      </c>
      <c r="B132" s="35" t="s">
        <v>213</v>
      </c>
      <c r="C132" s="36">
        <v>523279</v>
      </c>
      <c r="D132" s="44" t="str">
        <f t="shared" si="43"/>
        <v>N/A</v>
      </c>
      <c r="E132" s="36">
        <v>161976</v>
      </c>
      <c r="F132" s="44" t="str">
        <f t="shared" si="44"/>
        <v>N/A</v>
      </c>
      <c r="G132" s="36">
        <v>104462</v>
      </c>
      <c r="H132" s="44" t="str">
        <f t="shared" si="45"/>
        <v>N/A</v>
      </c>
      <c r="I132" s="12">
        <v>-69</v>
      </c>
      <c r="J132" s="12">
        <v>-35.5</v>
      </c>
      <c r="K132" s="45" t="s">
        <v>737</v>
      </c>
      <c r="L132" s="9" t="str">
        <f t="shared" si="40"/>
        <v>No</v>
      </c>
    </row>
    <row r="133" spans="1:12" x14ac:dyDescent="0.2">
      <c r="A133" s="2" t="s">
        <v>988</v>
      </c>
      <c r="B133" s="35" t="s">
        <v>213</v>
      </c>
      <c r="C133" s="36">
        <v>396</v>
      </c>
      <c r="D133" s="44" t="str">
        <f t="shared" si="43"/>
        <v>N/A</v>
      </c>
      <c r="E133" s="36">
        <v>0</v>
      </c>
      <c r="F133" s="44" t="str">
        <f t="shared" si="44"/>
        <v>N/A</v>
      </c>
      <c r="G133" s="36">
        <v>0</v>
      </c>
      <c r="H133" s="44" t="str">
        <f t="shared" si="45"/>
        <v>N/A</v>
      </c>
      <c r="I133" s="12">
        <v>-100</v>
      </c>
      <c r="J133" s="12" t="s">
        <v>1746</v>
      </c>
      <c r="K133" s="45" t="s">
        <v>737</v>
      </c>
      <c r="L133" s="9" t="str">
        <f t="shared" si="40"/>
        <v>N/A</v>
      </c>
    </row>
    <row r="134" spans="1:12" x14ac:dyDescent="0.2">
      <c r="A134" s="2" t="s">
        <v>989</v>
      </c>
      <c r="B134" s="35" t="s">
        <v>213</v>
      </c>
      <c r="C134" s="36">
        <v>0</v>
      </c>
      <c r="D134" s="44" t="str">
        <f t="shared" si="43"/>
        <v>N/A</v>
      </c>
      <c r="E134" s="36">
        <v>0</v>
      </c>
      <c r="F134" s="44" t="str">
        <f t="shared" si="44"/>
        <v>N/A</v>
      </c>
      <c r="G134" s="36">
        <v>0</v>
      </c>
      <c r="H134" s="44" t="str">
        <f t="shared" si="45"/>
        <v>N/A</v>
      </c>
      <c r="I134" s="12" t="s">
        <v>1746</v>
      </c>
      <c r="J134" s="12" t="s">
        <v>1746</v>
      </c>
      <c r="K134" s="45" t="s">
        <v>737</v>
      </c>
      <c r="L134" s="9" t="str">
        <f t="shared" si="40"/>
        <v>N/A</v>
      </c>
    </row>
    <row r="135" spans="1:12" x14ac:dyDescent="0.2">
      <c r="A135" s="2" t="s">
        <v>990</v>
      </c>
      <c r="B135" s="35" t="s">
        <v>213</v>
      </c>
      <c r="C135" s="36">
        <v>569945</v>
      </c>
      <c r="D135" s="44" t="str">
        <f t="shared" si="43"/>
        <v>N/A</v>
      </c>
      <c r="E135" s="36">
        <v>984804</v>
      </c>
      <c r="F135" s="44" t="str">
        <f t="shared" si="44"/>
        <v>N/A</v>
      </c>
      <c r="G135" s="36">
        <v>1011181</v>
      </c>
      <c r="H135" s="44" t="str">
        <f t="shared" si="45"/>
        <v>N/A</v>
      </c>
      <c r="I135" s="12">
        <v>72.790000000000006</v>
      </c>
      <c r="J135" s="12">
        <v>2.6779999999999999</v>
      </c>
      <c r="K135" s="45" t="s">
        <v>737</v>
      </c>
      <c r="L135" s="9" t="str">
        <f t="shared" si="40"/>
        <v>Yes</v>
      </c>
    </row>
    <row r="136" spans="1:12" x14ac:dyDescent="0.2">
      <c r="A136" s="2" t="s">
        <v>991</v>
      </c>
      <c r="B136" s="35" t="s">
        <v>213</v>
      </c>
      <c r="C136" s="36">
        <v>176213</v>
      </c>
      <c r="D136" s="44" t="str">
        <f t="shared" si="43"/>
        <v>N/A</v>
      </c>
      <c r="E136" s="36">
        <v>141576</v>
      </c>
      <c r="F136" s="44" t="str">
        <f t="shared" si="44"/>
        <v>N/A</v>
      </c>
      <c r="G136" s="36">
        <v>164005</v>
      </c>
      <c r="H136" s="44" t="str">
        <f t="shared" si="45"/>
        <v>N/A</v>
      </c>
      <c r="I136" s="12">
        <v>-19.7</v>
      </c>
      <c r="J136" s="12">
        <v>15.84</v>
      </c>
      <c r="K136" s="45" t="s">
        <v>737</v>
      </c>
      <c r="L136" s="9" t="str">
        <f t="shared" si="40"/>
        <v>No</v>
      </c>
    </row>
    <row r="137" spans="1:12" x14ac:dyDescent="0.2">
      <c r="A137" s="2" t="s">
        <v>992</v>
      </c>
      <c r="B137" s="35" t="s">
        <v>213</v>
      </c>
      <c r="C137" s="36">
        <v>36687</v>
      </c>
      <c r="D137" s="44" t="str">
        <f t="shared" si="43"/>
        <v>N/A</v>
      </c>
      <c r="E137" s="36">
        <v>35536</v>
      </c>
      <c r="F137" s="44" t="str">
        <f t="shared" si="44"/>
        <v>N/A</v>
      </c>
      <c r="G137" s="36">
        <v>35460</v>
      </c>
      <c r="H137" s="44" t="str">
        <f t="shared" si="45"/>
        <v>N/A</v>
      </c>
      <c r="I137" s="12">
        <v>-3.14</v>
      </c>
      <c r="J137" s="12">
        <v>-0.214</v>
      </c>
      <c r="K137" s="45" t="s">
        <v>737</v>
      </c>
      <c r="L137" s="9" t="str">
        <f t="shared" si="40"/>
        <v>Yes</v>
      </c>
    </row>
    <row r="138" spans="1:12" x14ac:dyDescent="0.2">
      <c r="A138" s="2" t="s">
        <v>993</v>
      </c>
      <c r="B138" s="35" t="s">
        <v>213</v>
      </c>
      <c r="C138" s="36">
        <v>0</v>
      </c>
      <c r="D138" s="44" t="str">
        <f t="shared" si="43"/>
        <v>N/A</v>
      </c>
      <c r="E138" s="36">
        <v>0</v>
      </c>
      <c r="F138" s="44" t="str">
        <f t="shared" si="44"/>
        <v>N/A</v>
      </c>
      <c r="G138" s="36">
        <v>0</v>
      </c>
      <c r="H138" s="44" t="str">
        <f t="shared" si="45"/>
        <v>N/A</v>
      </c>
      <c r="I138" s="12" t="s">
        <v>1746</v>
      </c>
      <c r="J138" s="12" t="s">
        <v>1746</v>
      </c>
      <c r="K138" s="45" t="s">
        <v>737</v>
      </c>
      <c r="L138" s="9" t="str">
        <f t="shared" si="40"/>
        <v>N/A</v>
      </c>
    </row>
    <row r="139" spans="1:12" x14ac:dyDescent="0.2">
      <c r="A139" s="7" t="s">
        <v>105</v>
      </c>
      <c r="B139" s="35" t="s">
        <v>213</v>
      </c>
      <c r="C139" s="36">
        <v>652870</v>
      </c>
      <c r="D139" s="44" t="str">
        <f t="shared" si="43"/>
        <v>N/A</v>
      </c>
      <c r="E139" s="36">
        <v>819409</v>
      </c>
      <c r="F139" s="44" t="str">
        <f t="shared" si="44"/>
        <v>N/A</v>
      </c>
      <c r="G139" s="36">
        <v>861171</v>
      </c>
      <c r="H139" s="44" t="str">
        <f t="shared" si="45"/>
        <v>N/A</v>
      </c>
      <c r="I139" s="12">
        <v>25.51</v>
      </c>
      <c r="J139" s="12">
        <v>5.0970000000000004</v>
      </c>
      <c r="K139" s="45" t="s">
        <v>737</v>
      </c>
      <c r="L139" s="9" t="str">
        <f t="shared" si="40"/>
        <v>Yes</v>
      </c>
    </row>
    <row r="140" spans="1:12" x14ac:dyDescent="0.2">
      <c r="A140" s="2" t="s">
        <v>994</v>
      </c>
      <c r="B140" s="35" t="s">
        <v>213</v>
      </c>
      <c r="C140" s="36">
        <v>310955</v>
      </c>
      <c r="D140" s="44" t="str">
        <f t="shared" si="43"/>
        <v>N/A</v>
      </c>
      <c r="E140" s="36">
        <v>84988</v>
      </c>
      <c r="F140" s="44" t="str">
        <f t="shared" si="44"/>
        <v>N/A</v>
      </c>
      <c r="G140" s="36">
        <v>27988</v>
      </c>
      <c r="H140" s="44" t="str">
        <f t="shared" si="45"/>
        <v>N/A</v>
      </c>
      <c r="I140" s="12">
        <v>-72.7</v>
      </c>
      <c r="J140" s="12">
        <v>-67.099999999999994</v>
      </c>
      <c r="K140" s="45" t="s">
        <v>737</v>
      </c>
      <c r="L140" s="9" t="str">
        <f t="shared" si="40"/>
        <v>No</v>
      </c>
    </row>
    <row r="141" spans="1:12" x14ac:dyDescent="0.2">
      <c r="A141" s="2" t="s">
        <v>995</v>
      </c>
      <c r="B141" s="35" t="s">
        <v>213</v>
      </c>
      <c r="C141" s="36">
        <v>1523</v>
      </c>
      <c r="D141" s="44" t="str">
        <f t="shared" si="43"/>
        <v>N/A</v>
      </c>
      <c r="E141" s="36">
        <v>0</v>
      </c>
      <c r="F141" s="44" t="str">
        <f t="shared" si="44"/>
        <v>N/A</v>
      </c>
      <c r="G141" s="36">
        <v>0</v>
      </c>
      <c r="H141" s="44" t="str">
        <f t="shared" si="45"/>
        <v>N/A</v>
      </c>
      <c r="I141" s="12">
        <v>-100</v>
      </c>
      <c r="J141" s="12" t="s">
        <v>1746</v>
      </c>
      <c r="K141" s="45" t="s">
        <v>737</v>
      </c>
      <c r="L141" s="9" t="str">
        <f t="shared" si="40"/>
        <v>N/A</v>
      </c>
    </row>
    <row r="142" spans="1:12" x14ac:dyDescent="0.2">
      <c r="A142" s="2" t="s">
        <v>996</v>
      </c>
      <c r="B142" s="35" t="s">
        <v>213</v>
      </c>
      <c r="C142" s="36">
        <v>0</v>
      </c>
      <c r="D142" s="44" t="str">
        <f t="shared" si="43"/>
        <v>N/A</v>
      </c>
      <c r="E142" s="36">
        <v>0</v>
      </c>
      <c r="F142" s="44" t="str">
        <f t="shared" si="44"/>
        <v>N/A</v>
      </c>
      <c r="G142" s="36">
        <v>0</v>
      </c>
      <c r="H142" s="44" t="str">
        <f t="shared" si="45"/>
        <v>N/A</v>
      </c>
      <c r="I142" s="12" t="s">
        <v>1746</v>
      </c>
      <c r="J142" s="12" t="s">
        <v>1746</v>
      </c>
      <c r="K142" s="45" t="s">
        <v>737</v>
      </c>
      <c r="L142" s="9" t="str">
        <f t="shared" si="40"/>
        <v>N/A</v>
      </c>
    </row>
    <row r="143" spans="1:12" x14ac:dyDescent="0.2">
      <c r="A143" s="2" t="s">
        <v>997</v>
      </c>
      <c r="B143" s="35" t="s">
        <v>213</v>
      </c>
      <c r="C143" s="36">
        <v>189442</v>
      </c>
      <c r="D143" s="44" t="str">
        <f t="shared" si="43"/>
        <v>N/A</v>
      </c>
      <c r="E143" s="36">
        <v>630649</v>
      </c>
      <c r="F143" s="44" t="str">
        <f t="shared" si="44"/>
        <v>N/A</v>
      </c>
      <c r="G143" s="36">
        <v>716141</v>
      </c>
      <c r="H143" s="44" t="str">
        <f t="shared" si="45"/>
        <v>N/A</v>
      </c>
      <c r="I143" s="12">
        <v>232.9</v>
      </c>
      <c r="J143" s="12">
        <v>13.56</v>
      </c>
      <c r="K143" s="45" t="s">
        <v>737</v>
      </c>
      <c r="L143" s="9" t="str">
        <f t="shared" si="40"/>
        <v>No</v>
      </c>
    </row>
    <row r="144" spans="1:12" x14ac:dyDescent="0.2">
      <c r="A144" s="2" t="s">
        <v>998</v>
      </c>
      <c r="B144" s="35" t="s">
        <v>213</v>
      </c>
      <c r="C144" s="36">
        <v>150950</v>
      </c>
      <c r="D144" s="44" t="str">
        <f t="shared" si="43"/>
        <v>N/A</v>
      </c>
      <c r="E144" s="36">
        <v>103772</v>
      </c>
      <c r="F144" s="44" t="str">
        <f t="shared" si="44"/>
        <v>N/A</v>
      </c>
      <c r="G144" s="36">
        <v>117042</v>
      </c>
      <c r="H144" s="44" t="str">
        <f t="shared" si="45"/>
        <v>N/A</v>
      </c>
      <c r="I144" s="12">
        <v>-31.3</v>
      </c>
      <c r="J144" s="12">
        <v>12.79</v>
      </c>
      <c r="K144" s="45" t="s">
        <v>737</v>
      </c>
      <c r="L144" s="9" t="str">
        <f t="shared" si="40"/>
        <v>No</v>
      </c>
    </row>
    <row r="145" spans="1:12" x14ac:dyDescent="0.2">
      <c r="A145" s="2" t="s">
        <v>999</v>
      </c>
      <c r="B145" s="35" t="s">
        <v>213</v>
      </c>
      <c r="C145" s="36">
        <v>0</v>
      </c>
      <c r="D145" s="44" t="str">
        <f t="shared" si="43"/>
        <v>N/A</v>
      </c>
      <c r="E145" s="36">
        <v>0</v>
      </c>
      <c r="F145" s="44" t="str">
        <f t="shared" si="44"/>
        <v>N/A</v>
      </c>
      <c r="G145" s="36">
        <v>0</v>
      </c>
      <c r="H145" s="44" t="str">
        <f t="shared" si="45"/>
        <v>N/A</v>
      </c>
      <c r="I145" s="12" t="s">
        <v>1746</v>
      </c>
      <c r="J145" s="12" t="s">
        <v>1746</v>
      </c>
      <c r="K145" s="45" t="s">
        <v>737</v>
      </c>
      <c r="L145" s="9" t="str">
        <f t="shared" si="40"/>
        <v>N/A</v>
      </c>
    </row>
    <row r="146" spans="1:12" ht="25.5" x14ac:dyDescent="0.2">
      <c r="A146" s="18" t="s">
        <v>1000</v>
      </c>
      <c r="B146" s="1" t="s">
        <v>213</v>
      </c>
      <c r="C146" s="1">
        <v>90114</v>
      </c>
      <c r="D146" s="11" t="str">
        <f t="shared" ref="D146:D151" si="46">IF($B146="N/A","N/A",IF(C146&gt;10,"No",IF(C146&lt;-10,"No","Yes")))</f>
        <v>N/A</v>
      </c>
      <c r="E146" s="1">
        <v>88014</v>
      </c>
      <c r="F146" s="11" t="str">
        <f t="shared" ref="F146:F151" si="47">IF($B146="N/A","N/A",IF(E146&gt;10,"No",IF(E146&lt;-10,"No","Yes")))</f>
        <v>N/A</v>
      </c>
      <c r="G146" s="1">
        <v>86637</v>
      </c>
      <c r="H146" s="11" t="str">
        <f t="shared" ref="H146:H151" si="48">IF($B146="N/A","N/A",IF(G146&gt;10,"No",IF(G146&lt;-10,"No","Yes")))</f>
        <v>N/A</v>
      </c>
      <c r="I146" s="57">
        <v>-2.33</v>
      </c>
      <c r="J146" s="57">
        <v>-1.56</v>
      </c>
      <c r="K146" s="45" t="s">
        <v>736</v>
      </c>
      <c r="L146" s="9" t="str">
        <f t="shared" ref="L146:L151" si="49">IF(J146="Div by 0", "N/A", IF(K146="N/A","N/A", IF(J146&gt;VALUE(MID(K146,1,2)), "No", IF(J146&lt;-1*VALUE(MID(K146,1,2)), "No", "Yes"))))</f>
        <v>Yes</v>
      </c>
    </row>
    <row r="147" spans="1:12" x14ac:dyDescent="0.2">
      <c r="A147" s="6" t="s">
        <v>326</v>
      </c>
      <c r="B147" s="48" t="s">
        <v>213</v>
      </c>
      <c r="C147" s="13">
        <v>3.5225700680999998</v>
      </c>
      <c r="D147" s="11" t="str">
        <f t="shared" si="46"/>
        <v>N/A</v>
      </c>
      <c r="E147" s="13">
        <v>3.2383447331999999</v>
      </c>
      <c r="F147" s="11" t="str">
        <f t="shared" si="47"/>
        <v>N/A</v>
      </c>
      <c r="G147" s="13">
        <v>3.0987913436999999</v>
      </c>
      <c r="H147" s="11" t="str">
        <f t="shared" si="48"/>
        <v>N/A</v>
      </c>
      <c r="I147" s="57">
        <v>-8.07</v>
      </c>
      <c r="J147" s="57">
        <v>-4.3099999999999996</v>
      </c>
      <c r="K147" s="45" t="s">
        <v>736</v>
      </c>
      <c r="L147" s="9" t="str">
        <f t="shared" si="49"/>
        <v>Yes</v>
      </c>
    </row>
    <row r="148" spans="1:12" x14ac:dyDescent="0.2">
      <c r="A148" s="2" t="s">
        <v>327</v>
      </c>
      <c r="B148" s="48" t="s">
        <v>213</v>
      </c>
      <c r="C148" s="13">
        <v>31.474416633000001</v>
      </c>
      <c r="D148" s="11" t="str">
        <f t="shared" si="46"/>
        <v>N/A</v>
      </c>
      <c r="E148" s="13">
        <v>30.261411653</v>
      </c>
      <c r="F148" s="11" t="str">
        <f t="shared" si="47"/>
        <v>N/A</v>
      </c>
      <c r="G148" s="13">
        <v>29.297782047999998</v>
      </c>
      <c r="H148" s="11" t="str">
        <f t="shared" si="48"/>
        <v>N/A</v>
      </c>
      <c r="I148" s="57">
        <v>-3.85</v>
      </c>
      <c r="J148" s="57">
        <v>-3.18</v>
      </c>
      <c r="K148" s="45" t="s">
        <v>736</v>
      </c>
      <c r="L148" s="9" t="str">
        <f t="shared" si="49"/>
        <v>Yes</v>
      </c>
    </row>
    <row r="149" spans="1:12" x14ac:dyDescent="0.2">
      <c r="A149" s="2" t="s">
        <v>328</v>
      </c>
      <c r="B149" s="48" t="s">
        <v>213</v>
      </c>
      <c r="C149" s="13">
        <v>6.6988526049999999</v>
      </c>
      <c r="D149" s="11" t="str">
        <f t="shared" si="46"/>
        <v>N/A</v>
      </c>
      <c r="E149" s="13">
        <v>6.9490825761000004</v>
      </c>
      <c r="F149" s="11" t="str">
        <f t="shared" si="47"/>
        <v>N/A</v>
      </c>
      <c r="G149" s="13">
        <v>6.2075767936000004</v>
      </c>
      <c r="H149" s="11" t="str">
        <f t="shared" si="48"/>
        <v>N/A</v>
      </c>
      <c r="I149" s="57">
        <v>3.7349999999999999</v>
      </c>
      <c r="J149" s="57">
        <v>-10.7</v>
      </c>
      <c r="K149" s="45" t="s">
        <v>736</v>
      </c>
      <c r="L149" s="9" t="str">
        <f t="shared" si="49"/>
        <v>Yes</v>
      </c>
    </row>
    <row r="150" spans="1:12" x14ac:dyDescent="0.2">
      <c r="A150" s="2" t="s">
        <v>329</v>
      </c>
      <c r="B150" s="48" t="s">
        <v>213</v>
      </c>
      <c r="C150" s="13">
        <v>0.13134127300000001</v>
      </c>
      <c r="D150" s="11" t="str">
        <f t="shared" si="46"/>
        <v>N/A</v>
      </c>
      <c r="E150" s="13">
        <v>0.1268985688</v>
      </c>
      <c r="F150" s="11" t="str">
        <f t="shared" si="47"/>
        <v>N/A</v>
      </c>
      <c r="G150" s="13">
        <v>0.1158079793</v>
      </c>
      <c r="H150" s="11" t="str">
        <f t="shared" si="48"/>
        <v>N/A</v>
      </c>
      <c r="I150" s="57">
        <v>-3.38</v>
      </c>
      <c r="J150" s="57">
        <v>-8.74</v>
      </c>
      <c r="K150" s="45" t="s">
        <v>736</v>
      </c>
      <c r="L150" s="9" t="str">
        <f t="shared" si="49"/>
        <v>Yes</v>
      </c>
    </row>
    <row r="151" spans="1:12" x14ac:dyDescent="0.2">
      <c r="A151" s="2" t="s">
        <v>330</v>
      </c>
      <c r="B151" s="48" t="s">
        <v>213</v>
      </c>
      <c r="C151" s="13">
        <v>5.4834806299999997E-2</v>
      </c>
      <c r="D151" s="11" t="str">
        <f t="shared" si="46"/>
        <v>N/A</v>
      </c>
      <c r="E151" s="13">
        <v>6.8341939099999999E-2</v>
      </c>
      <c r="F151" s="11" t="str">
        <f t="shared" si="47"/>
        <v>N/A</v>
      </c>
      <c r="G151" s="13">
        <v>5.98022925E-2</v>
      </c>
      <c r="H151" s="11" t="str">
        <f t="shared" si="48"/>
        <v>N/A</v>
      </c>
      <c r="I151" s="57">
        <v>24.63</v>
      </c>
      <c r="J151" s="57">
        <v>-12.5</v>
      </c>
      <c r="K151" s="45" t="s">
        <v>736</v>
      </c>
      <c r="L151" s="9" t="str">
        <f t="shared" si="49"/>
        <v>Yes</v>
      </c>
    </row>
    <row r="152" spans="1:12" x14ac:dyDescent="0.2">
      <c r="A152" s="18" t="s">
        <v>1001</v>
      </c>
      <c r="B152" s="35" t="s">
        <v>213</v>
      </c>
      <c r="C152" s="36">
        <v>120868</v>
      </c>
      <c r="D152" s="44" t="str">
        <f t="shared" ref="D152:D158" si="50">IF($B152="N/A","N/A",IF(C152&gt;10,"No",IF(C152&lt;-10,"No","Yes")))</f>
        <v>N/A</v>
      </c>
      <c r="E152" s="36">
        <v>122049</v>
      </c>
      <c r="F152" s="44" t="str">
        <f t="shared" ref="F152:F158" si="51">IF($B152="N/A","N/A",IF(E152&gt;10,"No",IF(E152&lt;-10,"No","Yes")))</f>
        <v>N/A</v>
      </c>
      <c r="G152" s="36">
        <v>125142</v>
      </c>
      <c r="H152" s="44" t="str">
        <f t="shared" ref="H152:H158" si="52">IF($B152="N/A","N/A",IF(G152&gt;10,"No",IF(G152&lt;-10,"No","Yes")))</f>
        <v>N/A</v>
      </c>
      <c r="I152" s="12">
        <v>0.97709999999999997</v>
      </c>
      <c r="J152" s="12">
        <v>2.5339999999999998</v>
      </c>
      <c r="K152" s="45" t="s">
        <v>736</v>
      </c>
      <c r="L152" s="9" t="str">
        <f t="shared" ref="L152:L159" si="53">IF(J152="Div by 0", "N/A", IF(K152="N/A","N/A", IF(J152&gt;VALUE(MID(K152,1,2)), "No", IF(J152&lt;-1*VALUE(MID(K152,1,2)), "No", "Yes"))))</f>
        <v>Yes</v>
      </c>
    </row>
    <row r="153" spans="1:12" x14ac:dyDescent="0.2">
      <c r="A153" s="6" t="s">
        <v>1002</v>
      </c>
      <c r="B153" s="35" t="s">
        <v>213</v>
      </c>
      <c r="C153" s="8">
        <v>4.7247486404999997</v>
      </c>
      <c r="D153" s="44" t="str">
        <f t="shared" si="50"/>
        <v>N/A</v>
      </c>
      <c r="E153" s="8">
        <v>4.4906121338</v>
      </c>
      <c r="F153" s="44" t="str">
        <f t="shared" si="51"/>
        <v>N/A</v>
      </c>
      <c r="G153" s="8">
        <v>4.4760200183999999</v>
      </c>
      <c r="H153" s="44" t="str">
        <f t="shared" si="52"/>
        <v>N/A</v>
      </c>
      <c r="I153" s="12">
        <v>-4.96</v>
      </c>
      <c r="J153" s="12">
        <v>-0.32500000000000001</v>
      </c>
      <c r="K153" s="45" t="s">
        <v>736</v>
      </c>
      <c r="L153" s="9" t="str">
        <f t="shared" si="53"/>
        <v>Yes</v>
      </c>
    </row>
    <row r="154" spans="1:12" x14ac:dyDescent="0.2">
      <c r="A154" s="18" t="s">
        <v>1003</v>
      </c>
      <c r="B154" s="35" t="s">
        <v>213</v>
      </c>
      <c r="C154" s="8">
        <v>29.266048405999999</v>
      </c>
      <c r="D154" s="44" t="str">
        <f t="shared" si="50"/>
        <v>N/A</v>
      </c>
      <c r="E154" s="8">
        <v>29.798691162000001</v>
      </c>
      <c r="F154" s="44" t="str">
        <f t="shared" si="51"/>
        <v>N/A</v>
      </c>
      <c r="G154" s="8">
        <v>29.871286732000002</v>
      </c>
      <c r="H154" s="44" t="str">
        <f t="shared" si="52"/>
        <v>N/A</v>
      </c>
      <c r="I154" s="12">
        <v>1.82</v>
      </c>
      <c r="J154" s="12">
        <v>0.24360000000000001</v>
      </c>
      <c r="K154" s="45" t="s">
        <v>736</v>
      </c>
      <c r="L154" s="9" t="str">
        <f t="shared" si="53"/>
        <v>Yes</v>
      </c>
    </row>
    <row r="155" spans="1:12" x14ac:dyDescent="0.2">
      <c r="A155" s="18" t="s">
        <v>1004</v>
      </c>
      <c r="B155" s="35" t="s">
        <v>213</v>
      </c>
      <c r="C155" s="8">
        <v>14.420270727</v>
      </c>
      <c r="D155" s="44" t="str">
        <f t="shared" si="50"/>
        <v>N/A</v>
      </c>
      <c r="E155" s="8">
        <v>15.442464528</v>
      </c>
      <c r="F155" s="44" t="str">
        <f t="shared" si="51"/>
        <v>N/A</v>
      </c>
      <c r="G155" s="8">
        <v>14.728312792000001</v>
      </c>
      <c r="H155" s="44" t="str">
        <f t="shared" si="52"/>
        <v>N/A</v>
      </c>
      <c r="I155" s="12">
        <v>7.0890000000000004</v>
      </c>
      <c r="J155" s="12">
        <v>-4.62</v>
      </c>
      <c r="K155" s="45" t="s">
        <v>736</v>
      </c>
      <c r="L155" s="9" t="str">
        <f t="shared" si="53"/>
        <v>Yes</v>
      </c>
    </row>
    <row r="156" spans="1:12" x14ac:dyDescent="0.2">
      <c r="A156" s="18" t="s">
        <v>1005</v>
      </c>
      <c r="B156" s="35" t="s">
        <v>213</v>
      </c>
      <c r="C156" s="8">
        <v>0.20604353550000001</v>
      </c>
      <c r="D156" s="44" t="str">
        <f t="shared" si="50"/>
        <v>N/A</v>
      </c>
      <c r="E156" s="8">
        <v>0.26135062380000001</v>
      </c>
      <c r="F156" s="44" t="str">
        <f t="shared" si="51"/>
        <v>N/A</v>
      </c>
      <c r="G156" s="8">
        <v>0.17648740639999999</v>
      </c>
      <c r="H156" s="44" t="str">
        <f t="shared" si="52"/>
        <v>N/A</v>
      </c>
      <c r="I156" s="12">
        <v>26.84</v>
      </c>
      <c r="J156" s="12">
        <v>-32.5</v>
      </c>
      <c r="K156" s="45" t="s">
        <v>736</v>
      </c>
      <c r="L156" s="9" t="str">
        <f t="shared" si="53"/>
        <v>No</v>
      </c>
    </row>
    <row r="157" spans="1:12" x14ac:dyDescent="0.2">
      <c r="A157" s="18" t="s">
        <v>1006</v>
      </c>
      <c r="B157" s="35" t="s">
        <v>213</v>
      </c>
      <c r="C157" s="8">
        <v>0.47620506379999999</v>
      </c>
      <c r="D157" s="44" t="str">
        <f t="shared" si="50"/>
        <v>N/A</v>
      </c>
      <c r="E157" s="8">
        <v>0.19867978019999999</v>
      </c>
      <c r="F157" s="44" t="str">
        <f t="shared" si="51"/>
        <v>N/A</v>
      </c>
      <c r="G157" s="8">
        <v>0.1523506946</v>
      </c>
      <c r="H157" s="44" t="str">
        <f t="shared" si="52"/>
        <v>N/A</v>
      </c>
      <c r="I157" s="12">
        <v>-58.3</v>
      </c>
      <c r="J157" s="12">
        <v>-23.3</v>
      </c>
      <c r="K157" s="45" t="s">
        <v>736</v>
      </c>
      <c r="L157" s="9" t="str">
        <f t="shared" si="53"/>
        <v>Yes</v>
      </c>
    </row>
    <row r="158" spans="1:12" x14ac:dyDescent="0.2">
      <c r="A158" s="2" t="s">
        <v>1007</v>
      </c>
      <c r="B158" s="35" t="s">
        <v>213</v>
      </c>
      <c r="C158" s="36">
        <v>20628</v>
      </c>
      <c r="D158" s="44" t="str">
        <f t="shared" si="50"/>
        <v>N/A</v>
      </c>
      <c r="E158" s="36">
        <v>20385</v>
      </c>
      <c r="F158" s="44" t="str">
        <f t="shared" si="51"/>
        <v>N/A</v>
      </c>
      <c r="G158" s="36">
        <v>20412</v>
      </c>
      <c r="H158" s="44" t="str">
        <f t="shared" si="52"/>
        <v>N/A</v>
      </c>
      <c r="I158" s="12">
        <v>-1.18</v>
      </c>
      <c r="J158" s="12">
        <v>0.13250000000000001</v>
      </c>
      <c r="K158" s="45" t="s">
        <v>736</v>
      </c>
      <c r="L158" s="9" t="str">
        <f t="shared" si="53"/>
        <v>Yes</v>
      </c>
    </row>
    <row r="159" spans="1:12" ht="25.5" x14ac:dyDescent="0.2">
      <c r="A159" s="18" t="s">
        <v>1008</v>
      </c>
      <c r="B159" s="35" t="s">
        <v>213</v>
      </c>
      <c r="C159" s="36">
        <v>123253</v>
      </c>
      <c r="D159" s="44" t="str">
        <f>IF($B159="N/A","N/A",IF(C159&gt;10,"No",IF(C159&lt;-10,"No","Yes")))</f>
        <v>N/A</v>
      </c>
      <c r="E159" s="36">
        <v>124589</v>
      </c>
      <c r="F159" s="44" t="str">
        <f>IF($B159="N/A","N/A",IF(E159&gt;10,"No",IF(E159&lt;-10,"No","Yes")))</f>
        <v>N/A</v>
      </c>
      <c r="G159" s="36">
        <v>127939</v>
      </c>
      <c r="H159" s="44" t="str">
        <f>IF($B159="N/A","N/A",IF(G159&gt;10,"No",IF(G159&lt;-10,"No","Yes")))</f>
        <v>N/A</v>
      </c>
      <c r="I159" s="12">
        <v>1.0840000000000001</v>
      </c>
      <c r="J159" s="12">
        <v>2.6890000000000001</v>
      </c>
      <c r="K159" s="45" t="s">
        <v>736</v>
      </c>
      <c r="L159" s="9" t="str">
        <f t="shared" si="53"/>
        <v>Yes</v>
      </c>
    </row>
    <row r="160" spans="1:12" x14ac:dyDescent="0.2">
      <c r="A160" s="4" t="s">
        <v>1009</v>
      </c>
      <c r="B160" s="35" t="s">
        <v>213</v>
      </c>
      <c r="C160" s="36">
        <v>87567</v>
      </c>
      <c r="D160" s="44" t="str">
        <f t="shared" ref="D160:D234" si="54">IF($B160="N/A","N/A",IF(C160&gt;10,"No",IF(C160&lt;-10,"No","Yes")))</f>
        <v>N/A</v>
      </c>
      <c r="E160" s="36">
        <v>91332</v>
      </c>
      <c r="F160" s="44" t="str">
        <f t="shared" ref="F160:F234" si="55">IF($B160="N/A","N/A",IF(E160&gt;10,"No",IF(E160&lt;-10,"No","Yes")))</f>
        <v>N/A</v>
      </c>
      <c r="G160" s="36">
        <v>94498</v>
      </c>
      <c r="H160" s="44" t="str">
        <f t="shared" ref="H160:H223" si="56">IF($B160="N/A","N/A",IF(G160&gt;10,"No",IF(G160&lt;-10,"No","Yes")))</f>
        <v>N/A</v>
      </c>
      <c r="I160" s="12">
        <v>4.3</v>
      </c>
      <c r="J160" s="12">
        <v>3.4660000000000002</v>
      </c>
      <c r="K160" s="45" t="s">
        <v>736</v>
      </c>
      <c r="L160" s="9" t="str">
        <f t="shared" ref="L160:L223" si="57">IF(J160="Div by 0", "N/A", IF(K160="N/A","N/A", IF(J160&gt;VALUE(MID(K160,1,2)), "No", IF(J160&lt;-1*VALUE(MID(K160,1,2)), "No", "Yes"))))</f>
        <v>Yes</v>
      </c>
    </row>
    <row r="161" spans="1:12" x14ac:dyDescent="0.2">
      <c r="A161" s="63" t="s">
        <v>71</v>
      </c>
      <c r="B161" s="35" t="s">
        <v>213</v>
      </c>
      <c r="C161" s="8">
        <v>3.4230074477999999</v>
      </c>
      <c r="D161" s="44" t="str">
        <f t="shared" si="54"/>
        <v>N/A</v>
      </c>
      <c r="E161" s="8">
        <v>3.3604256274000002</v>
      </c>
      <c r="F161" s="44" t="str">
        <f t="shared" si="55"/>
        <v>N/A</v>
      </c>
      <c r="G161" s="8">
        <v>3.3799598831000002</v>
      </c>
      <c r="H161" s="44" t="str">
        <f t="shared" si="56"/>
        <v>N/A</v>
      </c>
      <c r="I161" s="12">
        <v>-1.83</v>
      </c>
      <c r="J161" s="12">
        <v>0.58130000000000004</v>
      </c>
      <c r="K161" s="45" t="s">
        <v>736</v>
      </c>
      <c r="L161" s="9" t="str">
        <f t="shared" si="57"/>
        <v>Yes</v>
      </c>
    </row>
    <row r="162" spans="1:12" x14ac:dyDescent="0.2">
      <c r="A162" s="4" t="s">
        <v>111</v>
      </c>
      <c r="B162" s="35" t="s">
        <v>213</v>
      </c>
      <c r="C162" s="8">
        <v>21.169732121999999</v>
      </c>
      <c r="D162" s="44" t="str">
        <f t="shared" si="54"/>
        <v>N/A</v>
      </c>
      <c r="E162" s="8">
        <v>21.942612488999998</v>
      </c>
      <c r="F162" s="44" t="str">
        <f t="shared" si="55"/>
        <v>N/A</v>
      </c>
      <c r="G162" s="8">
        <v>22.234566418</v>
      </c>
      <c r="H162" s="44" t="str">
        <f t="shared" si="56"/>
        <v>N/A</v>
      </c>
      <c r="I162" s="12">
        <v>3.6509999999999998</v>
      </c>
      <c r="J162" s="12">
        <v>1.331</v>
      </c>
      <c r="K162" s="45" t="s">
        <v>736</v>
      </c>
      <c r="L162" s="9" t="str">
        <f t="shared" si="57"/>
        <v>Yes</v>
      </c>
    </row>
    <row r="163" spans="1:12" x14ac:dyDescent="0.2">
      <c r="A163" s="4" t="s">
        <v>112</v>
      </c>
      <c r="B163" s="35" t="s">
        <v>213</v>
      </c>
      <c r="C163" s="8">
        <v>11.479130536</v>
      </c>
      <c r="D163" s="44" t="str">
        <f t="shared" si="54"/>
        <v>N/A</v>
      </c>
      <c r="E163" s="8">
        <v>12.715860557999999</v>
      </c>
      <c r="F163" s="44" t="str">
        <f t="shared" si="55"/>
        <v>N/A</v>
      </c>
      <c r="G163" s="8">
        <v>11.906492046</v>
      </c>
      <c r="H163" s="44" t="str">
        <f t="shared" si="56"/>
        <v>N/A</v>
      </c>
      <c r="I163" s="12">
        <v>10.77</v>
      </c>
      <c r="J163" s="12">
        <v>-6.37</v>
      </c>
      <c r="K163" s="45" t="s">
        <v>736</v>
      </c>
      <c r="L163" s="9" t="str">
        <f t="shared" si="57"/>
        <v>Yes</v>
      </c>
    </row>
    <row r="164" spans="1:12" x14ac:dyDescent="0.2">
      <c r="A164" s="4" t="s">
        <v>113</v>
      </c>
      <c r="B164" s="35" t="s">
        <v>213</v>
      </c>
      <c r="C164" s="8">
        <v>4.3627346000000003E-3</v>
      </c>
      <c r="D164" s="44" t="str">
        <f t="shared" si="54"/>
        <v>N/A</v>
      </c>
      <c r="E164" s="8">
        <v>5.2119054999999999E-3</v>
      </c>
      <c r="F164" s="44" t="str">
        <f t="shared" si="55"/>
        <v>N/A</v>
      </c>
      <c r="G164" s="8">
        <v>4.7144416999999996E-3</v>
      </c>
      <c r="H164" s="44" t="str">
        <f t="shared" si="56"/>
        <v>N/A</v>
      </c>
      <c r="I164" s="12">
        <v>19.46</v>
      </c>
      <c r="J164" s="12">
        <v>-9.5399999999999991</v>
      </c>
      <c r="K164" s="45" t="s">
        <v>736</v>
      </c>
      <c r="L164" s="9" t="str">
        <f t="shared" si="57"/>
        <v>Yes</v>
      </c>
    </row>
    <row r="165" spans="1:12" x14ac:dyDescent="0.2">
      <c r="A165" s="4" t="s">
        <v>114</v>
      </c>
      <c r="B165" s="35" t="s">
        <v>213</v>
      </c>
      <c r="C165" s="8">
        <v>4.1355860000000001E-3</v>
      </c>
      <c r="D165" s="44" t="str">
        <f t="shared" si="54"/>
        <v>N/A</v>
      </c>
      <c r="E165" s="8">
        <v>6.8341939000000004E-3</v>
      </c>
      <c r="F165" s="44" t="str">
        <f t="shared" si="55"/>
        <v>N/A</v>
      </c>
      <c r="G165" s="8">
        <v>3.5997495999999999E-3</v>
      </c>
      <c r="H165" s="44" t="str">
        <f t="shared" si="56"/>
        <v>N/A</v>
      </c>
      <c r="I165" s="12">
        <v>65.25</v>
      </c>
      <c r="J165" s="12">
        <v>-47.3</v>
      </c>
      <c r="K165" s="45" t="s">
        <v>736</v>
      </c>
      <c r="L165" s="9" t="str">
        <f t="shared" si="57"/>
        <v>No</v>
      </c>
    </row>
    <row r="166" spans="1:12" x14ac:dyDescent="0.2">
      <c r="A166" s="4" t="s">
        <v>426</v>
      </c>
      <c r="B166" s="35" t="s">
        <v>213</v>
      </c>
      <c r="C166" s="36">
        <v>38811</v>
      </c>
      <c r="D166" s="44" t="str">
        <f>IF($B166="N/A","N/A",IF(C166&gt;10,"No",IF(C166&lt;-10,"No","Yes")))</f>
        <v>N/A</v>
      </c>
      <c r="E166" s="36">
        <v>40765</v>
      </c>
      <c r="F166" s="44" t="str">
        <f>IF($B166="N/A","N/A",IF(E166&gt;10,"No",IF(E166&lt;-10,"No","Yes")))</f>
        <v>N/A</v>
      </c>
      <c r="G166" s="36">
        <v>41848</v>
      </c>
      <c r="H166" s="44" t="str">
        <f>IF($B166="N/A","N/A",IF(G166&gt;10,"No",IF(G166&lt;-10,"No","Yes")))</f>
        <v>N/A</v>
      </c>
      <c r="I166" s="12">
        <v>5.0350000000000001</v>
      </c>
      <c r="J166" s="12">
        <v>2.657</v>
      </c>
      <c r="K166" s="45" t="s">
        <v>736</v>
      </c>
      <c r="L166" s="9" t="str">
        <f t="shared" si="57"/>
        <v>Yes</v>
      </c>
    </row>
    <row r="167" spans="1:12" x14ac:dyDescent="0.2">
      <c r="A167" s="4" t="s">
        <v>427</v>
      </c>
      <c r="B167" s="35" t="s">
        <v>213</v>
      </c>
      <c r="C167" s="36">
        <v>2141</v>
      </c>
      <c r="D167" s="44" t="str">
        <f>IF($B167="N/A","N/A",IF(C167&gt;10,"No",IF(C167&lt;-10,"No","Yes")))</f>
        <v>N/A</v>
      </c>
      <c r="E167" s="36">
        <v>2388</v>
      </c>
      <c r="F167" s="44" t="str">
        <f>IF($B167="N/A","N/A",IF(E167&gt;10,"No",IF(E167&lt;-10,"No","Yes")))</f>
        <v>N/A</v>
      </c>
      <c r="G167" s="36">
        <v>2582</v>
      </c>
      <c r="H167" s="44" t="str">
        <f>IF($B167="N/A","N/A",IF(G167&gt;10,"No",IF(G167&lt;-10,"No","Yes")))</f>
        <v>N/A</v>
      </c>
      <c r="I167" s="12">
        <v>11.54</v>
      </c>
      <c r="J167" s="12">
        <v>8.1240000000000006</v>
      </c>
      <c r="K167" s="45" t="s">
        <v>736</v>
      </c>
      <c r="L167" s="9" t="str">
        <f t="shared" si="57"/>
        <v>Yes</v>
      </c>
    </row>
    <row r="168" spans="1:12" x14ac:dyDescent="0.2">
      <c r="A168" s="4" t="s">
        <v>428</v>
      </c>
      <c r="B168" s="35" t="s">
        <v>213</v>
      </c>
      <c r="C168" s="36">
        <v>25788</v>
      </c>
      <c r="D168" s="44" t="str">
        <f>IF($B168="N/A","N/A",IF(C168&gt;10,"No",IF(C168&lt;-10,"No","Yes")))</f>
        <v>N/A</v>
      </c>
      <c r="E168" s="36">
        <v>26887</v>
      </c>
      <c r="F168" s="44" t="str">
        <f>IF($B168="N/A","N/A",IF(E168&gt;10,"No",IF(E168&lt;-10,"No","Yes")))</f>
        <v>N/A</v>
      </c>
      <c r="G168" s="36">
        <v>28110</v>
      </c>
      <c r="H168" s="44" t="str">
        <f>IF($B168="N/A","N/A",IF(G168&gt;10,"No",IF(G168&lt;-10,"No","Yes")))</f>
        <v>N/A</v>
      </c>
      <c r="I168" s="12">
        <v>4.2619999999999996</v>
      </c>
      <c r="J168" s="12">
        <v>4.5490000000000004</v>
      </c>
      <c r="K168" s="45" t="s">
        <v>736</v>
      </c>
      <c r="L168" s="9" t="str">
        <f t="shared" si="57"/>
        <v>Yes</v>
      </c>
    </row>
    <row r="169" spans="1:12" x14ac:dyDescent="0.2">
      <c r="A169" s="4" t="s">
        <v>429</v>
      </c>
      <c r="B169" s="35" t="s">
        <v>213</v>
      </c>
      <c r="C169" s="36">
        <v>20743</v>
      </c>
      <c r="D169" s="44" t="str">
        <f>IF($B169="N/A","N/A",IF(C169&gt;10,"No",IF(C169&lt;-10,"No","Yes")))</f>
        <v>N/A</v>
      </c>
      <c r="E169" s="36">
        <v>21167</v>
      </c>
      <c r="F169" s="44" t="str">
        <f>IF($B169="N/A","N/A",IF(E169&gt;10,"No",IF(E169&lt;-10,"No","Yes")))</f>
        <v>N/A</v>
      </c>
      <c r="G169" s="36">
        <v>21865</v>
      </c>
      <c r="H169" s="44" t="str">
        <f>IF($B169="N/A","N/A",IF(G169&gt;10,"No",IF(G169&lt;-10,"No","Yes")))</f>
        <v>N/A</v>
      </c>
      <c r="I169" s="12">
        <v>2.044</v>
      </c>
      <c r="J169" s="12">
        <v>3.298</v>
      </c>
      <c r="K169" s="45" t="s">
        <v>736</v>
      </c>
      <c r="L169" s="9" t="str">
        <f t="shared" si="57"/>
        <v>Yes</v>
      </c>
    </row>
    <row r="170" spans="1:12" x14ac:dyDescent="0.2">
      <c r="A170" s="4" t="s">
        <v>430</v>
      </c>
      <c r="B170" s="35" t="s">
        <v>213</v>
      </c>
      <c r="C170" s="36">
        <v>84</v>
      </c>
      <c r="D170" s="44" t="str">
        <f>IF($B170="N/A","N/A",IF(C170&gt;10,"No",IF(C170&lt;-10,"No","Yes")))</f>
        <v>N/A</v>
      </c>
      <c r="E170" s="36">
        <v>125</v>
      </c>
      <c r="F170" s="44" t="str">
        <f>IF($B170="N/A","N/A",IF(E170&gt;10,"No",IF(E170&lt;-10,"No","Yes")))</f>
        <v>N/A</v>
      </c>
      <c r="G170" s="36">
        <v>93</v>
      </c>
      <c r="H170" s="44" t="str">
        <f>IF($B170="N/A","N/A",IF(G170&gt;10,"No",IF(G170&lt;-10,"No","Yes")))</f>
        <v>N/A</v>
      </c>
      <c r="I170" s="12">
        <v>48.81</v>
      </c>
      <c r="J170" s="12">
        <v>-25.6</v>
      </c>
      <c r="K170" s="45" t="s">
        <v>736</v>
      </c>
      <c r="L170" s="9" t="str">
        <f t="shared" si="57"/>
        <v>Yes</v>
      </c>
    </row>
    <row r="171" spans="1:12" x14ac:dyDescent="0.2">
      <c r="A171" s="6" t="s">
        <v>1010</v>
      </c>
      <c r="B171" s="35" t="s">
        <v>213</v>
      </c>
      <c r="C171" s="36">
        <v>46874</v>
      </c>
      <c r="D171" s="44" t="str">
        <f t="shared" si="54"/>
        <v>N/A</v>
      </c>
      <c r="E171" s="36">
        <v>48854</v>
      </c>
      <c r="F171" s="44" t="str">
        <f t="shared" si="55"/>
        <v>N/A</v>
      </c>
      <c r="G171" s="36">
        <v>50488</v>
      </c>
      <c r="H171" s="44" t="str">
        <f t="shared" si="56"/>
        <v>N/A</v>
      </c>
      <c r="I171" s="12">
        <v>4.2240000000000002</v>
      </c>
      <c r="J171" s="12">
        <v>3.3450000000000002</v>
      </c>
      <c r="K171" s="45" t="s">
        <v>736</v>
      </c>
      <c r="L171" s="9" t="str">
        <f t="shared" si="57"/>
        <v>Yes</v>
      </c>
    </row>
    <row r="172" spans="1:12" x14ac:dyDescent="0.2">
      <c r="A172" s="4" t="s">
        <v>1011</v>
      </c>
      <c r="B172" s="35" t="s">
        <v>213</v>
      </c>
      <c r="C172" s="36">
        <v>37438</v>
      </c>
      <c r="D172" s="44" t="str">
        <f>IF($B172="N/A","N/A",IF(C172&gt;10,"No",IF(C172&lt;-10,"No","Yes")))</f>
        <v>N/A</v>
      </c>
      <c r="E172" s="36">
        <v>39198</v>
      </c>
      <c r="F172" s="44" t="str">
        <f>IF($B172="N/A","N/A",IF(E172&gt;10,"No",IF(E172&lt;-10,"No","Yes")))</f>
        <v>N/A</v>
      </c>
      <c r="G172" s="36">
        <v>40131</v>
      </c>
      <c r="H172" s="44" t="str">
        <f>IF($B172="N/A","N/A",IF(G172&gt;10,"No",IF(G172&lt;-10,"No","Yes")))</f>
        <v>N/A</v>
      </c>
      <c r="I172" s="12">
        <v>4.7009999999999996</v>
      </c>
      <c r="J172" s="12">
        <v>2.38</v>
      </c>
      <c r="K172" s="45" t="s">
        <v>736</v>
      </c>
      <c r="L172" s="9" t="str">
        <f t="shared" si="57"/>
        <v>Yes</v>
      </c>
    </row>
    <row r="173" spans="1:12" x14ac:dyDescent="0.2">
      <c r="A173" s="4" t="s">
        <v>1012</v>
      </c>
      <c r="B173" s="35" t="s">
        <v>213</v>
      </c>
      <c r="C173" s="36">
        <v>2063</v>
      </c>
      <c r="D173" s="44" t="str">
        <f>IF($B173="N/A","N/A",IF(C173&gt;10,"No",IF(C173&lt;-10,"No","Yes")))</f>
        <v>N/A</v>
      </c>
      <c r="E173" s="36">
        <v>2297</v>
      </c>
      <c r="F173" s="44" t="str">
        <f>IF($B173="N/A","N/A",IF(E173&gt;10,"No",IF(E173&lt;-10,"No","Yes")))</f>
        <v>N/A</v>
      </c>
      <c r="G173" s="36">
        <v>2485</v>
      </c>
      <c r="H173" s="44" t="str">
        <f>IF($B173="N/A","N/A",IF(G173&gt;10,"No",IF(G173&lt;-10,"No","Yes")))</f>
        <v>N/A</v>
      </c>
      <c r="I173" s="12">
        <v>11.34</v>
      </c>
      <c r="J173" s="12">
        <v>8.1850000000000005</v>
      </c>
      <c r="K173" s="45" t="s">
        <v>736</v>
      </c>
      <c r="L173" s="9" t="str">
        <f t="shared" si="57"/>
        <v>Yes</v>
      </c>
    </row>
    <row r="174" spans="1:12" ht="25.5" x14ac:dyDescent="0.2">
      <c r="A174" s="4" t="s">
        <v>1013</v>
      </c>
      <c r="B174" s="35" t="s">
        <v>213</v>
      </c>
      <c r="C174" s="36">
        <v>4423</v>
      </c>
      <c r="D174" s="44" t="str">
        <f>IF($B174="N/A","N/A",IF(C174&gt;10,"No",IF(C174&lt;-10,"No","Yes")))</f>
        <v>N/A</v>
      </c>
      <c r="E174" s="36">
        <v>4483</v>
      </c>
      <c r="F174" s="44" t="str">
        <f>IF($B174="N/A","N/A",IF(E174&gt;10,"No",IF(E174&lt;-10,"No","Yes")))</f>
        <v>N/A</v>
      </c>
      <c r="G174" s="36">
        <v>4913</v>
      </c>
      <c r="H174" s="44" t="str">
        <f>IF($B174="N/A","N/A",IF(G174&gt;10,"No",IF(G174&lt;-10,"No","Yes")))</f>
        <v>N/A</v>
      </c>
      <c r="I174" s="12">
        <v>1.357</v>
      </c>
      <c r="J174" s="12">
        <v>9.5920000000000005</v>
      </c>
      <c r="K174" s="45" t="s">
        <v>736</v>
      </c>
      <c r="L174" s="9" t="str">
        <f t="shared" si="57"/>
        <v>Yes</v>
      </c>
    </row>
    <row r="175" spans="1:12" ht="25.5" x14ac:dyDescent="0.2">
      <c r="A175" s="4" t="s">
        <v>1014</v>
      </c>
      <c r="B175" s="35" t="s">
        <v>213</v>
      </c>
      <c r="C175" s="36">
        <v>2947</v>
      </c>
      <c r="D175" s="44" t="str">
        <f>IF($B175="N/A","N/A",IF(C175&gt;10,"No",IF(C175&lt;-10,"No","Yes")))</f>
        <v>N/A</v>
      </c>
      <c r="E175" s="36">
        <v>2865</v>
      </c>
      <c r="F175" s="44" t="str">
        <f>IF($B175="N/A","N/A",IF(E175&gt;10,"No",IF(E175&lt;-10,"No","Yes")))</f>
        <v>N/A</v>
      </c>
      <c r="G175" s="36">
        <v>2951</v>
      </c>
      <c r="H175" s="44" t="str">
        <f>IF($B175="N/A","N/A",IF(G175&gt;10,"No",IF(G175&lt;-10,"No","Yes")))</f>
        <v>N/A</v>
      </c>
      <c r="I175" s="12">
        <v>-2.78</v>
      </c>
      <c r="J175" s="12">
        <v>3.0019999999999998</v>
      </c>
      <c r="K175" s="45" t="s">
        <v>736</v>
      </c>
      <c r="L175" s="9" t="str">
        <f t="shared" si="57"/>
        <v>Yes</v>
      </c>
    </row>
    <row r="176" spans="1:12" ht="25.5" x14ac:dyDescent="0.2">
      <c r="A176" s="4" t="s">
        <v>1015</v>
      </c>
      <c r="B176" s="35" t="s">
        <v>213</v>
      </c>
      <c r="C176" s="36">
        <v>11</v>
      </c>
      <c r="D176" s="44" t="str">
        <f>IF($B176="N/A","N/A",IF(C176&gt;10,"No",IF(C176&lt;-10,"No","Yes")))</f>
        <v>N/A</v>
      </c>
      <c r="E176" s="36">
        <v>11</v>
      </c>
      <c r="F176" s="44" t="str">
        <f>IF($B176="N/A","N/A",IF(E176&gt;10,"No",IF(E176&lt;-10,"No","Yes")))</f>
        <v>N/A</v>
      </c>
      <c r="G176" s="36">
        <v>11</v>
      </c>
      <c r="H176" s="44" t="str">
        <f>IF($B176="N/A","N/A",IF(G176&gt;10,"No",IF(G176&lt;-10,"No","Yes")))</f>
        <v>N/A</v>
      </c>
      <c r="I176" s="12">
        <v>266.7</v>
      </c>
      <c r="J176" s="12">
        <v>-27.3</v>
      </c>
      <c r="K176" s="45" t="s">
        <v>736</v>
      </c>
      <c r="L176" s="9" t="str">
        <f t="shared" si="57"/>
        <v>Yes</v>
      </c>
    </row>
    <row r="177" spans="1:12" x14ac:dyDescent="0.2">
      <c r="A177" s="6" t="s">
        <v>1016</v>
      </c>
      <c r="B177" s="35" t="s">
        <v>213</v>
      </c>
      <c r="C177" s="36">
        <v>0</v>
      </c>
      <c r="D177" s="44" t="str">
        <f t="shared" si="54"/>
        <v>N/A</v>
      </c>
      <c r="E177" s="36">
        <v>0</v>
      </c>
      <c r="F177" s="44" t="str">
        <f t="shared" si="55"/>
        <v>N/A</v>
      </c>
      <c r="G177" s="36">
        <v>0</v>
      </c>
      <c r="H177" s="44" t="str">
        <f t="shared" si="56"/>
        <v>N/A</v>
      </c>
      <c r="I177" s="12" t="s">
        <v>1746</v>
      </c>
      <c r="J177" s="12" t="s">
        <v>1746</v>
      </c>
      <c r="K177" s="45" t="s">
        <v>736</v>
      </c>
      <c r="L177" s="9" t="str">
        <f t="shared" si="57"/>
        <v>N/A</v>
      </c>
    </row>
    <row r="178" spans="1:12" x14ac:dyDescent="0.2">
      <c r="A178" s="4" t="s">
        <v>1017</v>
      </c>
      <c r="B178" s="35" t="s">
        <v>213</v>
      </c>
      <c r="C178" s="36">
        <v>0</v>
      </c>
      <c r="D178" s="44" t="str">
        <f t="shared" si="54"/>
        <v>N/A</v>
      </c>
      <c r="E178" s="36">
        <v>0</v>
      </c>
      <c r="F178" s="44" t="str">
        <f t="shared" si="55"/>
        <v>N/A</v>
      </c>
      <c r="G178" s="36">
        <v>0</v>
      </c>
      <c r="H178" s="44" t="str">
        <f t="shared" si="56"/>
        <v>N/A</v>
      </c>
      <c r="I178" s="12" t="s">
        <v>1746</v>
      </c>
      <c r="J178" s="12" t="s">
        <v>1746</v>
      </c>
      <c r="K178" s="45" t="s">
        <v>736</v>
      </c>
      <c r="L178" s="9" t="str">
        <f t="shared" si="57"/>
        <v>N/A</v>
      </c>
    </row>
    <row r="179" spans="1:12" x14ac:dyDescent="0.2">
      <c r="A179" s="4" t="s">
        <v>1018</v>
      </c>
      <c r="B179" s="35" t="s">
        <v>213</v>
      </c>
      <c r="C179" s="36">
        <v>0</v>
      </c>
      <c r="D179" s="44" t="str">
        <f t="shared" si="54"/>
        <v>N/A</v>
      </c>
      <c r="E179" s="36">
        <v>0</v>
      </c>
      <c r="F179" s="44" t="str">
        <f t="shared" si="55"/>
        <v>N/A</v>
      </c>
      <c r="G179" s="36">
        <v>0</v>
      </c>
      <c r="H179" s="44" t="str">
        <f t="shared" si="56"/>
        <v>N/A</v>
      </c>
      <c r="I179" s="12" t="s">
        <v>1746</v>
      </c>
      <c r="J179" s="12" t="s">
        <v>1746</v>
      </c>
      <c r="K179" s="45" t="s">
        <v>736</v>
      </c>
      <c r="L179" s="9" t="str">
        <f t="shared" si="57"/>
        <v>N/A</v>
      </c>
    </row>
    <row r="180" spans="1:12" x14ac:dyDescent="0.2">
      <c r="A180" s="4" t="s">
        <v>1019</v>
      </c>
      <c r="B180" s="35" t="s">
        <v>213</v>
      </c>
      <c r="C180" s="36">
        <v>0</v>
      </c>
      <c r="D180" s="44" t="str">
        <f t="shared" si="54"/>
        <v>N/A</v>
      </c>
      <c r="E180" s="36">
        <v>0</v>
      </c>
      <c r="F180" s="44" t="str">
        <f t="shared" si="55"/>
        <v>N/A</v>
      </c>
      <c r="G180" s="36">
        <v>0</v>
      </c>
      <c r="H180" s="44" t="str">
        <f t="shared" si="56"/>
        <v>N/A</v>
      </c>
      <c r="I180" s="12" t="s">
        <v>1746</v>
      </c>
      <c r="J180" s="12" t="s">
        <v>1746</v>
      </c>
      <c r="K180" s="45" t="s">
        <v>736</v>
      </c>
      <c r="L180" s="9" t="str">
        <f t="shared" si="57"/>
        <v>N/A</v>
      </c>
    </row>
    <row r="181" spans="1:12" x14ac:dyDescent="0.2">
      <c r="A181" s="4" t="s">
        <v>1020</v>
      </c>
      <c r="B181" s="35" t="s">
        <v>213</v>
      </c>
      <c r="C181" s="36">
        <v>0</v>
      </c>
      <c r="D181" s="44" t="str">
        <f t="shared" si="54"/>
        <v>N/A</v>
      </c>
      <c r="E181" s="36">
        <v>0</v>
      </c>
      <c r="F181" s="44" t="str">
        <f t="shared" si="55"/>
        <v>N/A</v>
      </c>
      <c r="G181" s="36">
        <v>0</v>
      </c>
      <c r="H181" s="44" t="str">
        <f t="shared" si="56"/>
        <v>N/A</v>
      </c>
      <c r="I181" s="12" t="s">
        <v>1746</v>
      </c>
      <c r="J181" s="12" t="s">
        <v>1746</v>
      </c>
      <c r="K181" s="45" t="s">
        <v>736</v>
      </c>
      <c r="L181" s="9" t="str">
        <f t="shared" si="57"/>
        <v>N/A</v>
      </c>
    </row>
    <row r="182" spans="1:12" x14ac:dyDescent="0.2">
      <c r="A182" s="4" t="s">
        <v>1021</v>
      </c>
      <c r="B182" s="35" t="s">
        <v>213</v>
      </c>
      <c r="C182" s="36">
        <v>0</v>
      </c>
      <c r="D182" s="44" t="str">
        <f t="shared" si="54"/>
        <v>N/A</v>
      </c>
      <c r="E182" s="36">
        <v>0</v>
      </c>
      <c r="F182" s="44" t="str">
        <f t="shared" si="55"/>
        <v>N/A</v>
      </c>
      <c r="G182" s="36">
        <v>0</v>
      </c>
      <c r="H182" s="44" t="str">
        <f t="shared" si="56"/>
        <v>N/A</v>
      </c>
      <c r="I182" s="12" t="s">
        <v>1746</v>
      </c>
      <c r="J182" s="12" t="s">
        <v>1746</v>
      </c>
      <c r="K182" s="45" t="s">
        <v>736</v>
      </c>
      <c r="L182" s="9" t="str">
        <f t="shared" si="57"/>
        <v>N/A</v>
      </c>
    </row>
    <row r="183" spans="1:12" x14ac:dyDescent="0.2">
      <c r="A183" s="6" t="s">
        <v>1022</v>
      </c>
      <c r="B183" s="48" t="s">
        <v>213</v>
      </c>
      <c r="C183" s="1">
        <v>9589</v>
      </c>
      <c r="D183" s="11" t="str">
        <f t="shared" si="54"/>
        <v>N/A</v>
      </c>
      <c r="E183" s="1">
        <v>9677</v>
      </c>
      <c r="F183" s="11" t="str">
        <f t="shared" si="55"/>
        <v>N/A</v>
      </c>
      <c r="G183" s="1">
        <v>9447</v>
      </c>
      <c r="H183" s="11" t="str">
        <f t="shared" si="56"/>
        <v>N/A</v>
      </c>
      <c r="I183" s="57">
        <v>0.91769999999999996</v>
      </c>
      <c r="J183" s="57">
        <v>-2.38</v>
      </c>
      <c r="K183" s="48" t="s">
        <v>736</v>
      </c>
      <c r="L183" s="11" t="str">
        <f t="shared" si="57"/>
        <v>Yes</v>
      </c>
    </row>
    <row r="184" spans="1:12" x14ac:dyDescent="0.2">
      <c r="A184" s="4" t="s">
        <v>1023</v>
      </c>
      <c r="B184" s="35" t="s">
        <v>213</v>
      </c>
      <c r="C184" s="36">
        <v>11</v>
      </c>
      <c r="D184" s="44" t="str">
        <f t="shared" si="54"/>
        <v>N/A</v>
      </c>
      <c r="E184" s="36">
        <v>11</v>
      </c>
      <c r="F184" s="44" t="str">
        <f t="shared" si="55"/>
        <v>N/A</v>
      </c>
      <c r="G184" s="36">
        <v>11</v>
      </c>
      <c r="H184" s="44" t="str">
        <f t="shared" si="56"/>
        <v>N/A</v>
      </c>
      <c r="I184" s="12">
        <v>25</v>
      </c>
      <c r="J184" s="12">
        <v>-20</v>
      </c>
      <c r="K184" s="45" t="s">
        <v>736</v>
      </c>
      <c r="L184" s="9" t="str">
        <f t="shared" si="57"/>
        <v>Yes</v>
      </c>
    </row>
    <row r="185" spans="1:12" x14ac:dyDescent="0.2">
      <c r="A185" s="4" t="s">
        <v>1024</v>
      </c>
      <c r="B185" s="35" t="s">
        <v>213</v>
      </c>
      <c r="C185" s="36">
        <v>11</v>
      </c>
      <c r="D185" s="44" t="str">
        <f t="shared" si="54"/>
        <v>N/A</v>
      </c>
      <c r="E185" s="36">
        <v>11</v>
      </c>
      <c r="F185" s="44" t="str">
        <f t="shared" si="55"/>
        <v>N/A</v>
      </c>
      <c r="G185" s="36">
        <v>11</v>
      </c>
      <c r="H185" s="44" t="str">
        <f t="shared" si="56"/>
        <v>N/A</v>
      </c>
      <c r="I185" s="12">
        <v>100</v>
      </c>
      <c r="J185" s="12">
        <v>-50</v>
      </c>
      <c r="K185" s="45" t="s">
        <v>736</v>
      </c>
      <c r="L185" s="9" t="str">
        <f t="shared" si="57"/>
        <v>No</v>
      </c>
    </row>
    <row r="186" spans="1:12" ht="25.5" x14ac:dyDescent="0.2">
      <c r="A186" s="4" t="s">
        <v>1025</v>
      </c>
      <c r="B186" s="35" t="s">
        <v>213</v>
      </c>
      <c r="C186" s="36">
        <v>5354</v>
      </c>
      <c r="D186" s="44" t="str">
        <f t="shared" si="54"/>
        <v>N/A</v>
      </c>
      <c r="E186" s="36">
        <v>5512</v>
      </c>
      <c r="F186" s="44" t="str">
        <f t="shared" si="55"/>
        <v>N/A</v>
      </c>
      <c r="G186" s="36">
        <v>5392</v>
      </c>
      <c r="H186" s="44" t="str">
        <f t="shared" si="56"/>
        <v>N/A</v>
      </c>
      <c r="I186" s="12">
        <v>2.9510000000000001</v>
      </c>
      <c r="J186" s="12">
        <v>-2.1800000000000002</v>
      </c>
      <c r="K186" s="45" t="s">
        <v>736</v>
      </c>
      <c r="L186" s="9" t="str">
        <f t="shared" si="57"/>
        <v>Yes</v>
      </c>
    </row>
    <row r="187" spans="1:12" ht="25.5" x14ac:dyDescent="0.2">
      <c r="A187" s="4" t="s">
        <v>1026</v>
      </c>
      <c r="B187" s="35" t="s">
        <v>213</v>
      </c>
      <c r="C187" s="36">
        <v>4198</v>
      </c>
      <c r="D187" s="44" t="str">
        <f t="shared" si="54"/>
        <v>N/A</v>
      </c>
      <c r="E187" s="36">
        <v>4105</v>
      </c>
      <c r="F187" s="44" t="str">
        <f t="shared" si="55"/>
        <v>N/A</v>
      </c>
      <c r="G187" s="36">
        <v>4003</v>
      </c>
      <c r="H187" s="44" t="str">
        <f t="shared" si="56"/>
        <v>N/A</v>
      </c>
      <c r="I187" s="12">
        <v>-2.2200000000000002</v>
      </c>
      <c r="J187" s="12">
        <v>-2.48</v>
      </c>
      <c r="K187" s="45" t="s">
        <v>736</v>
      </c>
      <c r="L187" s="9" t="str">
        <f t="shared" si="57"/>
        <v>Yes</v>
      </c>
    </row>
    <row r="188" spans="1:12" ht="25.5" x14ac:dyDescent="0.2">
      <c r="A188" s="4" t="s">
        <v>1027</v>
      </c>
      <c r="B188" s="35" t="s">
        <v>213</v>
      </c>
      <c r="C188" s="36">
        <v>32</v>
      </c>
      <c r="D188" s="44" t="str">
        <f t="shared" si="54"/>
        <v>N/A</v>
      </c>
      <c r="E188" s="36">
        <v>53</v>
      </c>
      <c r="F188" s="44" t="str">
        <f t="shared" si="55"/>
        <v>N/A</v>
      </c>
      <c r="G188" s="36">
        <v>47</v>
      </c>
      <c r="H188" s="44" t="str">
        <f t="shared" si="56"/>
        <v>N/A</v>
      </c>
      <c r="I188" s="12">
        <v>65.63</v>
      </c>
      <c r="J188" s="12">
        <v>-11.3</v>
      </c>
      <c r="K188" s="45" t="s">
        <v>736</v>
      </c>
      <c r="L188" s="9" t="str">
        <f t="shared" si="57"/>
        <v>Yes</v>
      </c>
    </row>
    <row r="189" spans="1:12" x14ac:dyDescent="0.2">
      <c r="A189" s="6" t="s">
        <v>1028</v>
      </c>
      <c r="B189" s="48" t="s">
        <v>213</v>
      </c>
      <c r="C189" s="1">
        <v>0</v>
      </c>
      <c r="D189" s="11" t="str">
        <f t="shared" si="54"/>
        <v>N/A</v>
      </c>
      <c r="E189" s="1">
        <v>0</v>
      </c>
      <c r="F189" s="11" t="str">
        <f t="shared" si="55"/>
        <v>N/A</v>
      </c>
      <c r="G189" s="1">
        <v>0</v>
      </c>
      <c r="H189" s="11" t="str">
        <f t="shared" si="56"/>
        <v>N/A</v>
      </c>
      <c r="I189" s="57" t="s">
        <v>1746</v>
      </c>
      <c r="J189" s="57" t="s">
        <v>1746</v>
      </c>
      <c r="K189" s="48" t="s">
        <v>736</v>
      </c>
      <c r="L189" s="11" t="str">
        <f t="shared" si="57"/>
        <v>N/A</v>
      </c>
    </row>
    <row r="190" spans="1:12" ht="25.5" x14ac:dyDescent="0.2">
      <c r="A190" s="4" t="s">
        <v>1029</v>
      </c>
      <c r="B190" s="35" t="s">
        <v>213</v>
      </c>
      <c r="C190" s="36">
        <v>0</v>
      </c>
      <c r="D190" s="44" t="str">
        <f t="shared" si="54"/>
        <v>N/A</v>
      </c>
      <c r="E190" s="36">
        <v>0</v>
      </c>
      <c r="F190" s="44" t="str">
        <f t="shared" si="55"/>
        <v>N/A</v>
      </c>
      <c r="G190" s="36">
        <v>0</v>
      </c>
      <c r="H190" s="44" t="str">
        <f t="shared" si="56"/>
        <v>N/A</v>
      </c>
      <c r="I190" s="12" t="s">
        <v>1746</v>
      </c>
      <c r="J190" s="12" t="s">
        <v>1746</v>
      </c>
      <c r="K190" s="45" t="s">
        <v>736</v>
      </c>
      <c r="L190" s="9" t="str">
        <f t="shared" si="57"/>
        <v>N/A</v>
      </c>
    </row>
    <row r="191" spans="1:12" ht="25.5" x14ac:dyDescent="0.2">
      <c r="A191" s="4" t="s">
        <v>1030</v>
      </c>
      <c r="B191" s="35" t="s">
        <v>213</v>
      </c>
      <c r="C191" s="36">
        <v>0</v>
      </c>
      <c r="D191" s="44" t="str">
        <f t="shared" si="54"/>
        <v>N/A</v>
      </c>
      <c r="E191" s="36">
        <v>0</v>
      </c>
      <c r="F191" s="44" t="str">
        <f t="shared" si="55"/>
        <v>N/A</v>
      </c>
      <c r="G191" s="36">
        <v>0</v>
      </c>
      <c r="H191" s="44" t="str">
        <f t="shared" si="56"/>
        <v>N/A</v>
      </c>
      <c r="I191" s="12" t="s">
        <v>1746</v>
      </c>
      <c r="J191" s="12" t="s">
        <v>1746</v>
      </c>
      <c r="K191" s="45" t="s">
        <v>736</v>
      </c>
      <c r="L191" s="9" t="str">
        <f t="shared" si="57"/>
        <v>N/A</v>
      </c>
    </row>
    <row r="192" spans="1:12" ht="25.5" x14ac:dyDescent="0.2">
      <c r="A192" s="4" t="s">
        <v>1031</v>
      </c>
      <c r="B192" s="35" t="s">
        <v>213</v>
      </c>
      <c r="C192" s="36">
        <v>0</v>
      </c>
      <c r="D192" s="44" t="str">
        <f t="shared" si="54"/>
        <v>N/A</v>
      </c>
      <c r="E192" s="36">
        <v>0</v>
      </c>
      <c r="F192" s="44" t="str">
        <f t="shared" si="55"/>
        <v>N/A</v>
      </c>
      <c r="G192" s="36">
        <v>0</v>
      </c>
      <c r="H192" s="44" t="str">
        <f t="shared" si="56"/>
        <v>N/A</v>
      </c>
      <c r="I192" s="12" t="s">
        <v>1746</v>
      </c>
      <c r="J192" s="12" t="s">
        <v>1746</v>
      </c>
      <c r="K192" s="45" t="s">
        <v>736</v>
      </c>
      <c r="L192" s="9" t="str">
        <f t="shared" si="57"/>
        <v>N/A</v>
      </c>
    </row>
    <row r="193" spans="1:12" ht="25.5" x14ac:dyDescent="0.2">
      <c r="A193" s="4" t="s">
        <v>1032</v>
      </c>
      <c r="B193" s="35" t="s">
        <v>213</v>
      </c>
      <c r="C193" s="36">
        <v>0</v>
      </c>
      <c r="D193" s="44" t="str">
        <f t="shared" si="54"/>
        <v>N/A</v>
      </c>
      <c r="E193" s="36">
        <v>0</v>
      </c>
      <c r="F193" s="44" t="str">
        <f t="shared" si="55"/>
        <v>N/A</v>
      </c>
      <c r="G193" s="36">
        <v>0</v>
      </c>
      <c r="H193" s="44" t="str">
        <f t="shared" si="56"/>
        <v>N/A</v>
      </c>
      <c r="I193" s="12" t="s">
        <v>1746</v>
      </c>
      <c r="J193" s="12" t="s">
        <v>1746</v>
      </c>
      <c r="K193" s="45" t="s">
        <v>736</v>
      </c>
      <c r="L193" s="9" t="str">
        <f t="shared" si="57"/>
        <v>N/A</v>
      </c>
    </row>
    <row r="194" spans="1:12" ht="25.5" x14ac:dyDescent="0.2">
      <c r="A194" s="4" t="s">
        <v>1033</v>
      </c>
      <c r="B194" s="35" t="s">
        <v>213</v>
      </c>
      <c r="C194" s="36">
        <v>0</v>
      </c>
      <c r="D194" s="44" t="str">
        <f t="shared" si="54"/>
        <v>N/A</v>
      </c>
      <c r="E194" s="36">
        <v>0</v>
      </c>
      <c r="F194" s="44" t="str">
        <f t="shared" si="55"/>
        <v>N/A</v>
      </c>
      <c r="G194" s="36">
        <v>0</v>
      </c>
      <c r="H194" s="44" t="str">
        <f t="shared" si="56"/>
        <v>N/A</v>
      </c>
      <c r="I194" s="12" t="s">
        <v>1746</v>
      </c>
      <c r="J194" s="12" t="s">
        <v>1746</v>
      </c>
      <c r="K194" s="45" t="s">
        <v>736</v>
      </c>
      <c r="L194" s="9" t="str">
        <f t="shared" si="57"/>
        <v>N/A</v>
      </c>
    </row>
    <row r="195" spans="1:12" x14ac:dyDescent="0.2">
      <c r="A195" s="6" t="s">
        <v>1034</v>
      </c>
      <c r="B195" s="48" t="s">
        <v>213</v>
      </c>
      <c r="C195" s="1">
        <v>0</v>
      </c>
      <c r="D195" s="11" t="str">
        <f t="shared" si="54"/>
        <v>N/A</v>
      </c>
      <c r="E195" s="1">
        <v>0</v>
      </c>
      <c r="F195" s="11" t="str">
        <f t="shared" si="55"/>
        <v>N/A</v>
      </c>
      <c r="G195" s="1">
        <v>0</v>
      </c>
      <c r="H195" s="11" t="str">
        <f t="shared" si="56"/>
        <v>N/A</v>
      </c>
      <c r="I195" s="57" t="s">
        <v>1746</v>
      </c>
      <c r="J195" s="57" t="s">
        <v>1746</v>
      </c>
      <c r="K195" s="48" t="s">
        <v>736</v>
      </c>
      <c r="L195" s="11" t="str">
        <f t="shared" si="57"/>
        <v>N/A</v>
      </c>
    </row>
    <row r="196" spans="1:12" ht="25.5" x14ac:dyDescent="0.2">
      <c r="A196" s="4" t="s">
        <v>1035</v>
      </c>
      <c r="B196" s="35" t="s">
        <v>213</v>
      </c>
      <c r="C196" s="36">
        <v>0</v>
      </c>
      <c r="D196" s="44" t="str">
        <f t="shared" si="54"/>
        <v>N/A</v>
      </c>
      <c r="E196" s="36">
        <v>0</v>
      </c>
      <c r="F196" s="44" t="str">
        <f t="shared" si="55"/>
        <v>N/A</v>
      </c>
      <c r="G196" s="36">
        <v>0</v>
      </c>
      <c r="H196" s="44" t="str">
        <f t="shared" si="56"/>
        <v>N/A</v>
      </c>
      <c r="I196" s="12" t="s">
        <v>1746</v>
      </c>
      <c r="J196" s="12" t="s">
        <v>1746</v>
      </c>
      <c r="K196" s="45" t="s">
        <v>736</v>
      </c>
      <c r="L196" s="9" t="str">
        <f t="shared" si="57"/>
        <v>N/A</v>
      </c>
    </row>
    <row r="197" spans="1:12" ht="25.5" x14ac:dyDescent="0.2">
      <c r="A197" s="4" t="s">
        <v>1036</v>
      </c>
      <c r="B197" s="35" t="s">
        <v>213</v>
      </c>
      <c r="C197" s="36">
        <v>0</v>
      </c>
      <c r="D197" s="44" t="str">
        <f t="shared" si="54"/>
        <v>N/A</v>
      </c>
      <c r="E197" s="36">
        <v>0</v>
      </c>
      <c r="F197" s="44" t="str">
        <f t="shared" si="55"/>
        <v>N/A</v>
      </c>
      <c r="G197" s="36">
        <v>0</v>
      </c>
      <c r="H197" s="44" t="str">
        <f t="shared" si="56"/>
        <v>N/A</v>
      </c>
      <c r="I197" s="12" t="s">
        <v>1746</v>
      </c>
      <c r="J197" s="12" t="s">
        <v>1746</v>
      </c>
      <c r="K197" s="45" t="s">
        <v>736</v>
      </c>
      <c r="L197" s="9" t="str">
        <f t="shared" si="57"/>
        <v>N/A</v>
      </c>
    </row>
    <row r="198" spans="1:12" ht="25.5" x14ac:dyDescent="0.2">
      <c r="A198" s="4" t="s">
        <v>1037</v>
      </c>
      <c r="B198" s="35" t="s">
        <v>213</v>
      </c>
      <c r="C198" s="36">
        <v>0</v>
      </c>
      <c r="D198" s="44" t="str">
        <f t="shared" si="54"/>
        <v>N/A</v>
      </c>
      <c r="E198" s="36">
        <v>0</v>
      </c>
      <c r="F198" s="44" t="str">
        <f t="shared" si="55"/>
        <v>N/A</v>
      </c>
      <c r="G198" s="36">
        <v>0</v>
      </c>
      <c r="H198" s="44" t="str">
        <f t="shared" si="56"/>
        <v>N/A</v>
      </c>
      <c r="I198" s="12" t="s">
        <v>1746</v>
      </c>
      <c r="J198" s="12" t="s">
        <v>1746</v>
      </c>
      <c r="K198" s="45" t="s">
        <v>736</v>
      </c>
      <c r="L198" s="9" t="str">
        <f t="shared" si="57"/>
        <v>N/A</v>
      </c>
    </row>
    <row r="199" spans="1:12" ht="25.5" x14ac:dyDescent="0.2">
      <c r="A199" s="4" t="s">
        <v>1038</v>
      </c>
      <c r="B199" s="35" t="s">
        <v>213</v>
      </c>
      <c r="C199" s="36">
        <v>0</v>
      </c>
      <c r="D199" s="44" t="str">
        <f t="shared" si="54"/>
        <v>N/A</v>
      </c>
      <c r="E199" s="36">
        <v>0</v>
      </c>
      <c r="F199" s="44" t="str">
        <f t="shared" si="55"/>
        <v>N/A</v>
      </c>
      <c r="G199" s="36">
        <v>0</v>
      </c>
      <c r="H199" s="44" t="str">
        <f t="shared" si="56"/>
        <v>N/A</v>
      </c>
      <c r="I199" s="12" t="s">
        <v>1746</v>
      </c>
      <c r="J199" s="12" t="s">
        <v>1746</v>
      </c>
      <c r="K199" s="45" t="s">
        <v>736</v>
      </c>
      <c r="L199" s="9" t="str">
        <f t="shared" si="57"/>
        <v>N/A</v>
      </c>
    </row>
    <row r="200" spans="1:12" ht="25.5" x14ac:dyDescent="0.2">
      <c r="A200" s="4" t="s">
        <v>1039</v>
      </c>
      <c r="B200" s="35" t="s">
        <v>213</v>
      </c>
      <c r="C200" s="36">
        <v>0</v>
      </c>
      <c r="D200" s="44" t="str">
        <f t="shared" si="54"/>
        <v>N/A</v>
      </c>
      <c r="E200" s="36">
        <v>0</v>
      </c>
      <c r="F200" s="44" t="str">
        <f t="shared" si="55"/>
        <v>N/A</v>
      </c>
      <c r="G200" s="36">
        <v>0</v>
      </c>
      <c r="H200" s="44" t="str">
        <f t="shared" si="56"/>
        <v>N/A</v>
      </c>
      <c r="I200" s="12" t="s">
        <v>1746</v>
      </c>
      <c r="J200" s="12" t="s">
        <v>1746</v>
      </c>
      <c r="K200" s="45" t="s">
        <v>736</v>
      </c>
      <c r="L200" s="9" t="str">
        <f t="shared" si="57"/>
        <v>N/A</v>
      </c>
    </row>
    <row r="201" spans="1:12" x14ac:dyDescent="0.2">
      <c r="A201" s="6" t="s">
        <v>1040</v>
      </c>
      <c r="B201" s="48" t="s">
        <v>213</v>
      </c>
      <c r="C201" s="1">
        <v>31104</v>
      </c>
      <c r="D201" s="11" t="str">
        <f t="shared" si="54"/>
        <v>N/A</v>
      </c>
      <c r="E201" s="1">
        <v>32801</v>
      </c>
      <c r="F201" s="11" t="str">
        <f t="shared" si="55"/>
        <v>N/A</v>
      </c>
      <c r="G201" s="1">
        <v>34563</v>
      </c>
      <c r="H201" s="11" t="str">
        <f t="shared" si="56"/>
        <v>N/A</v>
      </c>
      <c r="I201" s="57">
        <v>5.4560000000000004</v>
      </c>
      <c r="J201" s="57">
        <v>5.3719999999999999</v>
      </c>
      <c r="K201" s="48" t="s">
        <v>736</v>
      </c>
      <c r="L201" s="11" t="str">
        <f t="shared" si="57"/>
        <v>Yes</v>
      </c>
    </row>
    <row r="202" spans="1:12" x14ac:dyDescent="0.2">
      <c r="A202" s="4" t="s">
        <v>1041</v>
      </c>
      <c r="B202" s="35" t="s">
        <v>213</v>
      </c>
      <c r="C202" s="36">
        <v>1369</v>
      </c>
      <c r="D202" s="44" t="str">
        <f t="shared" si="54"/>
        <v>N/A</v>
      </c>
      <c r="E202" s="36">
        <v>1562</v>
      </c>
      <c r="F202" s="44" t="str">
        <f t="shared" si="55"/>
        <v>N/A</v>
      </c>
      <c r="G202" s="36">
        <v>1713</v>
      </c>
      <c r="H202" s="44" t="str">
        <f t="shared" si="56"/>
        <v>N/A</v>
      </c>
      <c r="I202" s="12">
        <v>14.1</v>
      </c>
      <c r="J202" s="12">
        <v>9.6669999999999998</v>
      </c>
      <c r="K202" s="45" t="s">
        <v>736</v>
      </c>
      <c r="L202" s="9" t="str">
        <f t="shared" si="57"/>
        <v>Yes</v>
      </c>
    </row>
    <row r="203" spans="1:12" x14ac:dyDescent="0.2">
      <c r="A203" s="4" t="s">
        <v>1042</v>
      </c>
      <c r="B203" s="35" t="s">
        <v>213</v>
      </c>
      <c r="C203" s="36">
        <v>77</v>
      </c>
      <c r="D203" s="44" t="str">
        <f t="shared" si="54"/>
        <v>N/A</v>
      </c>
      <c r="E203" s="36">
        <v>89</v>
      </c>
      <c r="F203" s="44" t="str">
        <f t="shared" si="55"/>
        <v>N/A</v>
      </c>
      <c r="G203" s="36">
        <v>96</v>
      </c>
      <c r="H203" s="44" t="str">
        <f t="shared" si="56"/>
        <v>N/A</v>
      </c>
      <c r="I203" s="12">
        <v>15.58</v>
      </c>
      <c r="J203" s="12">
        <v>7.8650000000000002</v>
      </c>
      <c r="K203" s="45" t="s">
        <v>736</v>
      </c>
      <c r="L203" s="9" t="str">
        <f t="shared" si="57"/>
        <v>Yes</v>
      </c>
    </row>
    <row r="204" spans="1:12" ht="25.5" x14ac:dyDescent="0.2">
      <c r="A204" s="4" t="s">
        <v>1043</v>
      </c>
      <c r="B204" s="35" t="s">
        <v>213</v>
      </c>
      <c r="C204" s="36">
        <v>16011</v>
      </c>
      <c r="D204" s="44" t="str">
        <f t="shared" si="54"/>
        <v>N/A</v>
      </c>
      <c r="E204" s="36">
        <v>16892</v>
      </c>
      <c r="F204" s="44" t="str">
        <f t="shared" si="55"/>
        <v>N/A</v>
      </c>
      <c r="G204" s="36">
        <v>17805</v>
      </c>
      <c r="H204" s="44" t="str">
        <f t="shared" si="56"/>
        <v>N/A</v>
      </c>
      <c r="I204" s="12">
        <v>5.5019999999999998</v>
      </c>
      <c r="J204" s="12">
        <v>5.4050000000000002</v>
      </c>
      <c r="K204" s="45" t="s">
        <v>736</v>
      </c>
      <c r="L204" s="9" t="str">
        <f t="shared" si="57"/>
        <v>Yes</v>
      </c>
    </row>
    <row r="205" spans="1:12" ht="25.5" x14ac:dyDescent="0.2">
      <c r="A205" s="4" t="s">
        <v>1044</v>
      </c>
      <c r="B205" s="35" t="s">
        <v>213</v>
      </c>
      <c r="C205" s="36">
        <v>13598</v>
      </c>
      <c r="D205" s="44" t="str">
        <f t="shared" si="54"/>
        <v>N/A</v>
      </c>
      <c r="E205" s="36">
        <v>14197</v>
      </c>
      <c r="F205" s="44" t="str">
        <f t="shared" si="55"/>
        <v>N/A</v>
      </c>
      <c r="G205" s="36">
        <v>14911</v>
      </c>
      <c r="H205" s="44" t="str">
        <f t="shared" si="56"/>
        <v>N/A</v>
      </c>
      <c r="I205" s="12">
        <v>4.4050000000000002</v>
      </c>
      <c r="J205" s="12">
        <v>5.0289999999999999</v>
      </c>
      <c r="K205" s="45" t="s">
        <v>736</v>
      </c>
      <c r="L205" s="9" t="str">
        <f t="shared" si="57"/>
        <v>Yes</v>
      </c>
    </row>
    <row r="206" spans="1:12" ht="25.5" x14ac:dyDescent="0.2">
      <c r="A206" s="4" t="s">
        <v>1045</v>
      </c>
      <c r="B206" s="35" t="s">
        <v>213</v>
      </c>
      <c r="C206" s="36">
        <v>49</v>
      </c>
      <c r="D206" s="44" t="str">
        <f t="shared" si="54"/>
        <v>N/A</v>
      </c>
      <c r="E206" s="36">
        <v>61</v>
      </c>
      <c r="F206" s="44" t="str">
        <f t="shared" si="55"/>
        <v>N/A</v>
      </c>
      <c r="G206" s="36">
        <v>38</v>
      </c>
      <c r="H206" s="44" t="str">
        <f t="shared" si="56"/>
        <v>N/A</v>
      </c>
      <c r="I206" s="12">
        <v>24.49</v>
      </c>
      <c r="J206" s="12">
        <v>-37.700000000000003</v>
      </c>
      <c r="K206" s="45" t="s">
        <v>736</v>
      </c>
      <c r="L206" s="9" t="str">
        <f t="shared" si="57"/>
        <v>No</v>
      </c>
    </row>
    <row r="207" spans="1:12" x14ac:dyDescent="0.2">
      <c r="A207" s="6" t="s">
        <v>1046</v>
      </c>
      <c r="B207" s="35" t="s">
        <v>213</v>
      </c>
      <c r="C207" s="36">
        <v>0</v>
      </c>
      <c r="D207" s="44" t="str">
        <f t="shared" si="54"/>
        <v>N/A</v>
      </c>
      <c r="E207" s="36">
        <v>0</v>
      </c>
      <c r="F207" s="44" t="str">
        <f t="shared" si="55"/>
        <v>N/A</v>
      </c>
      <c r="G207" s="36">
        <v>0</v>
      </c>
      <c r="H207" s="44" t="str">
        <f t="shared" si="56"/>
        <v>N/A</v>
      </c>
      <c r="I207" s="12" t="s">
        <v>1746</v>
      </c>
      <c r="J207" s="12" t="s">
        <v>1746</v>
      </c>
      <c r="K207" s="45" t="s">
        <v>736</v>
      </c>
      <c r="L207" s="9" t="str">
        <f t="shared" si="57"/>
        <v>N/A</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1746</v>
      </c>
      <c r="J208" s="12" t="s">
        <v>1746</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1746</v>
      </c>
      <c r="J209" s="12" t="s">
        <v>1746</v>
      </c>
      <c r="K209" s="45" t="s">
        <v>736</v>
      </c>
      <c r="L209" s="9" t="str">
        <f t="shared" si="57"/>
        <v>N/A</v>
      </c>
    </row>
    <row r="210" spans="1:12" ht="25.5" x14ac:dyDescent="0.2">
      <c r="A210" s="4" t="s">
        <v>1049</v>
      </c>
      <c r="B210" s="35" t="s">
        <v>213</v>
      </c>
      <c r="C210" s="36">
        <v>0</v>
      </c>
      <c r="D210" s="44" t="str">
        <f t="shared" si="54"/>
        <v>N/A</v>
      </c>
      <c r="E210" s="36">
        <v>0</v>
      </c>
      <c r="F210" s="44" t="str">
        <f t="shared" si="55"/>
        <v>N/A</v>
      </c>
      <c r="G210" s="36">
        <v>0</v>
      </c>
      <c r="H210" s="44" t="str">
        <f t="shared" si="56"/>
        <v>N/A</v>
      </c>
      <c r="I210" s="12" t="s">
        <v>1746</v>
      </c>
      <c r="J210" s="12" t="s">
        <v>1746</v>
      </c>
      <c r="K210" s="45" t="s">
        <v>736</v>
      </c>
      <c r="L210" s="9" t="str">
        <f t="shared" si="57"/>
        <v>N/A</v>
      </c>
    </row>
    <row r="211" spans="1:12" ht="25.5" x14ac:dyDescent="0.2">
      <c r="A211" s="4" t="s">
        <v>1050</v>
      </c>
      <c r="B211" s="35" t="s">
        <v>213</v>
      </c>
      <c r="C211" s="36">
        <v>0</v>
      </c>
      <c r="D211" s="44" t="str">
        <f t="shared" si="54"/>
        <v>N/A</v>
      </c>
      <c r="E211" s="36">
        <v>0</v>
      </c>
      <c r="F211" s="44" t="str">
        <f t="shared" si="55"/>
        <v>N/A</v>
      </c>
      <c r="G211" s="36">
        <v>0</v>
      </c>
      <c r="H211" s="44" t="str">
        <f t="shared" si="56"/>
        <v>N/A</v>
      </c>
      <c r="I211" s="12" t="s">
        <v>1746</v>
      </c>
      <c r="J211" s="12" t="s">
        <v>1746</v>
      </c>
      <c r="K211" s="45" t="s">
        <v>736</v>
      </c>
      <c r="L211" s="9" t="str">
        <f t="shared" si="57"/>
        <v>N/A</v>
      </c>
    </row>
    <row r="212" spans="1:12" ht="25.5" x14ac:dyDescent="0.2">
      <c r="A212" s="4" t="s">
        <v>1051</v>
      </c>
      <c r="B212" s="35" t="s">
        <v>213</v>
      </c>
      <c r="C212" s="36">
        <v>0</v>
      </c>
      <c r="D212" s="44" t="str">
        <f t="shared" si="54"/>
        <v>N/A</v>
      </c>
      <c r="E212" s="36">
        <v>0</v>
      </c>
      <c r="F212" s="44" t="str">
        <f t="shared" si="55"/>
        <v>N/A</v>
      </c>
      <c r="G212" s="36">
        <v>0</v>
      </c>
      <c r="H212" s="44" t="str">
        <f t="shared" si="56"/>
        <v>N/A</v>
      </c>
      <c r="I212" s="12" t="s">
        <v>1746</v>
      </c>
      <c r="J212" s="12" t="s">
        <v>1746</v>
      </c>
      <c r="K212" s="45" t="s">
        <v>736</v>
      </c>
      <c r="L212" s="9" t="str">
        <f t="shared" si="57"/>
        <v>N/A</v>
      </c>
    </row>
    <row r="213" spans="1:12" x14ac:dyDescent="0.2">
      <c r="A213" s="6" t="s">
        <v>1052</v>
      </c>
      <c r="B213" s="35" t="s">
        <v>213</v>
      </c>
      <c r="C213" s="36">
        <v>0</v>
      </c>
      <c r="D213" s="44" t="str">
        <f t="shared" si="54"/>
        <v>N/A</v>
      </c>
      <c r="E213" s="36">
        <v>0</v>
      </c>
      <c r="F213" s="44" t="str">
        <f t="shared" si="55"/>
        <v>N/A</v>
      </c>
      <c r="G213" s="36">
        <v>0</v>
      </c>
      <c r="H213" s="44" t="str">
        <f t="shared" si="56"/>
        <v>N/A</v>
      </c>
      <c r="I213" s="12" t="s">
        <v>1746</v>
      </c>
      <c r="J213" s="12" t="s">
        <v>1746</v>
      </c>
      <c r="K213" s="45" t="s">
        <v>736</v>
      </c>
      <c r="L213" s="9" t="str">
        <f t="shared" si="57"/>
        <v>N/A</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1746</v>
      </c>
      <c r="J214" s="12" t="s">
        <v>1746</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1746</v>
      </c>
      <c r="J215" s="12" t="s">
        <v>1746</v>
      </c>
      <c r="K215" s="45" t="s">
        <v>736</v>
      </c>
      <c r="L215" s="9" t="str">
        <f t="shared" si="57"/>
        <v>N/A</v>
      </c>
    </row>
    <row r="216" spans="1:12" ht="25.5" x14ac:dyDescent="0.2">
      <c r="A216" s="4" t="s">
        <v>1055</v>
      </c>
      <c r="B216" s="35" t="s">
        <v>213</v>
      </c>
      <c r="C216" s="36">
        <v>0</v>
      </c>
      <c r="D216" s="44" t="str">
        <f t="shared" si="54"/>
        <v>N/A</v>
      </c>
      <c r="E216" s="36">
        <v>0</v>
      </c>
      <c r="F216" s="44" t="str">
        <f t="shared" si="55"/>
        <v>N/A</v>
      </c>
      <c r="G216" s="36">
        <v>0</v>
      </c>
      <c r="H216" s="44" t="str">
        <f t="shared" si="56"/>
        <v>N/A</v>
      </c>
      <c r="I216" s="12" t="s">
        <v>1746</v>
      </c>
      <c r="J216" s="12" t="s">
        <v>1746</v>
      </c>
      <c r="K216" s="45" t="s">
        <v>736</v>
      </c>
      <c r="L216" s="9" t="str">
        <f t="shared" si="57"/>
        <v>N/A</v>
      </c>
    </row>
    <row r="217" spans="1:12" ht="25.5" x14ac:dyDescent="0.2">
      <c r="A217" s="4" t="s">
        <v>1056</v>
      </c>
      <c r="B217" s="35" t="s">
        <v>213</v>
      </c>
      <c r="C217" s="36">
        <v>0</v>
      </c>
      <c r="D217" s="44" t="str">
        <f t="shared" si="54"/>
        <v>N/A</v>
      </c>
      <c r="E217" s="36">
        <v>0</v>
      </c>
      <c r="F217" s="44" t="str">
        <f t="shared" si="55"/>
        <v>N/A</v>
      </c>
      <c r="G217" s="36">
        <v>0</v>
      </c>
      <c r="H217" s="44" t="str">
        <f t="shared" si="56"/>
        <v>N/A</v>
      </c>
      <c r="I217" s="12" t="s">
        <v>1746</v>
      </c>
      <c r="J217" s="12" t="s">
        <v>1746</v>
      </c>
      <c r="K217" s="45" t="s">
        <v>736</v>
      </c>
      <c r="L217" s="9" t="str">
        <f t="shared" si="57"/>
        <v>N/A</v>
      </c>
    </row>
    <row r="218" spans="1:12" ht="25.5" x14ac:dyDescent="0.2">
      <c r="A218" s="4" t="s">
        <v>1057</v>
      </c>
      <c r="B218" s="35" t="s">
        <v>213</v>
      </c>
      <c r="C218" s="36">
        <v>0</v>
      </c>
      <c r="D218" s="44" t="str">
        <f t="shared" si="54"/>
        <v>N/A</v>
      </c>
      <c r="E218" s="36">
        <v>0</v>
      </c>
      <c r="F218" s="44" t="str">
        <f t="shared" si="55"/>
        <v>N/A</v>
      </c>
      <c r="G218" s="36">
        <v>0</v>
      </c>
      <c r="H218" s="44" t="str">
        <f t="shared" si="56"/>
        <v>N/A</v>
      </c>
      <c r="I218" s="12" t="s">
        <v>1746</v>
      </c>
      <c r="J218" s="12" t="s">
        <v>1746</v>
      </c>
      <c r="K218" s="45" t="s">
        <v>736</v>
      </c>
      <c r="L218" s="9" t="str">
        <f t="shared" si="57"/>
        <v>N/A</v>
      </c>
    </row>
    <row r="219" spans="1:12" x14ac:dyDescent="0.2">
      <c r="A219" s="6" t="s">
        <v>1058</v>
      </c>
      <c r="B219" s="35" t="s">
        <v>213</v>
      </c>
      <c r="C219" s="36">
        <v>0</v>
      </c>
      <c r="D219" s="44" t="str">
        <f t="shared" si="54"/>
        <v>N/A</v>
      </c>
      <c r="E219" s="36">
        <v>0</v>
      </c>
      <c r="F219" s="44" t="str">
        <f t="shared" si="55"/>
        <v>N/A</v>
      </c>
      <c r="G219" s="36">
        <v>0</v>
      </c>
      <c r="H219" s="44" t="str">
        <f t="shared" si="56"/>
        <v>N/A</v>
      </c>
      <c r="I219" s="12" t="s">
        <v>1746</v>
      </c>
      <c r="J219" s="12" t="s">
        <v>1746</v>
      </c>
      <c r="K219" s="45" t="s">
        <v>736</v>
      </c>
      <c r="L219" s="9" t="str">
        <f t="shared" si="57"/>
        <v>N/A</v>
      </c>
    </row>
    <row r="220" spans="1:12" ht="25.5" x14ac:dyDescent="0.2">
      <c r="A220" s="18" t="s">
        <v>1059</v>
      </c>
      <c r="B220" s="35" t="s">
        <v>213</v>
      </c>
      <c r="C220" s="36">
        <v>0</v>
      </c>
      <c r="D220" s="44" t="str">
        <f t="shared" si="54"/>
        <v>N/A</v>
      </c>
      <c r="E220" s="36">
        <v>0</v>
      </c>
      <c r="F220" s="44" t="str">
        <f t="shared" si="55"/>
        <v>N/A</v>
      </c>
      <c r="G220" s="36">
        <v>0</v>
      </c>
      <c r="H220" s="44" t="str">
        <f t="shared" si="56"/>
        <v>N/A</v>
      </c>
      <c r="I220" s="12" t="s">
        <v>1746</v>
      </c>
      <c r="J220" s="12" t="s">
        <v>1746</v>
      </c>
      <c r="K220" s="45" t="s">
        <v>736</v>
      </c>
      <c r="L220" s="9" t="str">
        <f t="shared" si="57"/>
        <v>N/A</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1746</v>
      </c>
      <c r="J221" s="12" t="s">
        <v>1746</v>
      </c>
      <c r="K221" s="45" t="s">
        <v>736</v>
      </c>
      <c r="L221" s="9" t="str">
        <f t="shared" si="57"/>
        <v>N/A</v>
      </c>
    </row>
    <row r="222" spans="1:12" ht="25.5" x14ac:dyDescent="0.2">
      <c r="A222" s="18" t="s">
        <v>1061</v>
      </c>
      <c r="B222" s="35" t="s">
        <v>213</v>
      </c>
      <c r="C222" s="36">
        <v>0</v>
      </c>
      <c r="D222" s="44" t="str">
        <f t="shared" si="54"/>
        <v>N/A</v>
      </c>
      <c r="E222" s="36">
        <v>0</v>
      </c>
      <c r="F222" s="44" t="str">
        <f t="shared" si="55"/>
        <v>N/A</v>
      </c>
      <c r="G222" s="36">
        <v>0</v>
      </c>
      <c r="H222" s="44" t="str">
        <f t="shared" si="56"/>
        <v>N/A</v>
      </c>
      <c r="I222" s="12" t="s">
        <v>1746</v>
      </c>
      <c r="J222" s="12" t="s">
        <v>1746</v>
      </c>
      <c r="K222" s="45" t="s">
        <v>736</v>
      </c>
      <c r="L222" s="9" t="str">
        <f t="shared" si="57"/>
        <v>N/A</v>
      </c>
    </row>
    <row r="223" spans="1:12" ht="25.5" x14ac:dyDescent="0.2">
      <c r="A223" s="18" t="s">
        <v>1062</v>
      </c>
      <c r="B223" s="35" t="s">
        <v>213</v>
      </c>
      <c r="C223" s="36">
        <v>0</v>
      </c>
      <c r="D223" s="44" t="str">
        <f t="shared" si="54"/>
        <v>N/A</v>
      </c>
      <c r="E223" s="36">
        <v>0</v>
      </c>
      <c r="F223" s="44" t="str">
        <f t="shared" si="55"/>
        <v>N/A</v>
      </c>
      <c r="G223" s="36">
        <v>0</v>
      </c>
      <c r="H223" s="44" t="str">
        <f t="shared" si="56"/>
        <v>N/A</v>
      </c>
      <c r="I223" s="12" t="s">
        <v>1746</v>
      </c>
      <c r="J223" s="12" t="s">
        <v>1746</v>
      </c>
      <c r="K223" s="45" t="s">
        <v>736</v>
      </c>
      <c r="L223" s="9" t="str">
        <f t="shared" si="57"/>
        <v>N/A</v>
      </c>
    </row>
    <row r="224" spans="1:12" ht="25.5" x14ac:dyDescent="0.2">
      <c r="A224" s="18" t="s">
        <v>1063</v>
      </c>
      <c r="B224" s="35" t="s">
        <v>213</v>
      </c>
      <c r="C224" s="36">
        <v>0</v>
      </c>
      <c r="D224" s="44" t="str">
        <f t="shared" si="54"/>
        <v>N/A</v>
      </c>
      <c r="E224" s="36">
        <v>0</v>
      </c>
      <c r="F224" s="44" t="str">
        <f t="shared" si="55"/>
        <v>N/A</v>
      </c>
      <c r="G224" s="36">
        <v>0</v>
      </c>
      <c r="H224" s="44" t="str">
        <f t="shared" ref="H224:H230" si="58">IF($B224="N/A","N/A",IF(G224&gt;10,"No",IF(G224&lt;-10,"No","Yes")))</f>
        <v>N/A</v>
      </c>
      <c r="I224" s="12" t="s">
        <v>1746</v>
      </c>
      <c r="J224" s="12" t="s">
        <v>1746</v>
      </c>
      <c r="K224" s="45" t="s">
        <v>736</v>
      </c>
      <c r="L224" s="9" t="str">
        <f t="shared" ref="L224:L235" si="59">IF(J224="Div by 0", "N/A", IF(K224="N/A","N/A", IF(J224&gt;VALUE(MID(K224,1,2)), "No", IF(J224&lt;-1*VALUE(MID(K224,1,2)), "No", "Yes"))))</f>
        <v>N/A</v>
      </c>
    </row>
    <row r="225" spans="1:12" x14ac:dyDescent="0.2">
      <c r="A225" s="6" t="s">
        <v>1064</v>
      </c>
      <c r="B225" s="35" t="s">
        <v>213</v>
      </c>
      <c r="C225" s="36">
        <v>0</v>
      </c>
      <c r="D225" s="44" t="str">
        <f t="shared" si="54"/>
        <v>N/A</v>
      </c>
      <c r="E225" s="36">
        <v>0</v>
      </c>
      <c r="F225" s="44" t="str">
        <f t="shared" si="55"/>
        <v>N/A</v>
      </c>
      <c r="G225" s="36">
        <v>0</v>
      </c>
      <c r="H225" s="44" t="str">
        <f t="shared" si="58"/>
        <v>N/A</v>
      </c>
      <c r="I225" s="12" t="s">
        <v>1746</v>
      </c>
      <c r="J225" s="12" t="s">
        <v>1746</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1746</v>
      </c>
      <c r="J226" s="12" t="s">
        <v>1746</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1746</v>
      </c>
      <c r="J227" s="12" t="s">
        <v>1746</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1746</v>
      </c>
      <c r="J228" s="12" t="s">
        <v>1746</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1746</v>
      </c>
      <c r="J229" s="12" t="s">
        <v>1746</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1746</v>
      </c>
      <c r="J230" s="12" t="s">
        <v>1746</v>
      </c>
      <c r="K230" s="45" t="s">
        <v>736</v>
      </c>
      <c r="L230" s="9" t="str">
        <f t="shared" si="59"/>
        <v>N/A</v>
      </c>
    </row>
    <row r="231" spans="1:12" x14ac:dyDescent="0.2">
      <c r="A231" s="18" t="s">
        <v>1070</v>
      </c>
      <c r="B231" s="35" t="s">
        <v>289</v>
      </c>
      <c r="C231" s="8">
        <v>3.7377094111</v>
      </c>
      <c r="D231" s="44" t="str">
        <f>IF($B231="N/A","N/A",IF(C231&lt;15,"Yes","No"))</f>
        <v>Yes</v>
      </c>
      <c r="E231" s="8">
        <v>3.5212192879000002</v>
      </c>
      <c r="F231" s="44" t="str">
        <f>IF($B231="N/A","N/A",IF(E231&lt;15,"Yes","No"))</f>
        <v>Yes</v>
      </c>
      <c r="G231" s="8">
        <v>3.6995491968000001</v>
      </c>
      <c r="H231" s="44" t="str">
        <f>IF($B231="N/A","N/A",IF(G231&lt;15,"Yes","No"))</f>
        <v>Yes</v>
      </c>
      <c r="I231" s="12">
        <v>-5.79</v>
      </c>
      <c r="J231" s="12">
        <v>5.0640000000000001</v>
      </c>
      <c r="K231" s="45" t="s">
        <v>736</v>
      </c>
      <c r="L231" s="9" t="str">
        <f t="shared" si="59"/>
        <v>Yes</v>
      </c>
    </row>
    <row r="232" spans="1:12" x14ac:dyDescent="0.2">
      <c r="A232" s="18" t="s">
        <v>1071</v>
      </c>
      <c r="B232" s="35" t="s">
        <v>213</v>
      </c>
      <c r="C232" s="36">
        <v>3324</v>
      </c>
      <c r="D232" s="44" t="str">
        <f t="shared" ref="D232" si="60">IF($B232="N/A","N/A",IF(C232&gt;10,"No",IF(C232&lt;-10,"No","Yes")))</f>
        <v>N/A</v>
      </c>
      <c r="E232" s="36">
        <v>3630</v>
      </c>
      <c r="F232" s="44" t="str">
        <f t="shared" ref="F232" si="61">IF($B232="N/A","N/A",IF(E232&gt;10,"No",IF(E232&lt;-10,"No","Yes")))</f>
        <v>N/A</v>
      </c>
      <c r="G232" s="36">
        <v>3371</v>
      </c>
      <c r="H232" s="44" t="str">
        <f t="shared" ref="H232" si="62">IF($B232="N/A","N/A",IF(G232&gt;10,"No",IF(G232&lt;-10,"No","Yes")))</f>
        <v>N/A</v>
      </c>
      <c r="I232" s="12">
        <v>9.2059999999999995</v>
      </c>
      <c r="J232" s="12">
        <v>-7.13</v>
      </c>
      <c r="K232" s="45" t="s">
        <v>736</v>
      </c>
      <c r="L232" s="9" t="str">
        <f t="shared" si="59"/>
        <v>Yes</v>
      </c>
    </row>
    <row r="233" spans="1:12" ht="25.5" x14ac:dyDescent="0.2">
      <c r="A233" s="18" t="s">
        <v>1072</v>
      </c>
      <c r="B233" s="35" t="s">
        <v>279</v>
      </c>
      <c r="C233" s="8">
        <v>3.7937410120999999</v>
      </c>
      <c r="D233" s="44" t="str">
        <f>IF($B233="N/A","N/A",IF(C233&lt;10,"Yes","No"))</f>
        <v>Yes</v>
      </c>
      <c r="E233" s="8">
        <v>3.9565757635000001</v>
      </c>
      <c r="F233" s="44" t="str">
        <f>IF($B233="N/A","N/A",IF(E233&lt;10,"Yes","No"))</f>
        <v>Yes</v>
      </c>
      <c r="G233" s="8">
        <v>3.5719962277000001</v>
      </c>
      <c r="H233" s="44" t="str">
        <f>IF($B233="N/A","N/A",IF(G233&lt;10,"Yes","No"))</f>
        <v>Yes</v>
      </c>
      <c r="I233" s="12">
        <v>4.2919999999999998</v>
      </c>
      <c r="J233" s="12">
        <v>-9.7200000000000006</v>
      </c>
      <c r="K233" s="45" t="s">
        <v>736</v>
      </c>
      <c r="L233" s="9" t="str">
        <f t="shared" si="59"/>
        <v>Yes</v>
      </c>
    </row>
    <row r="234" spans="1:12" x14ac:dyDescent="0.2">
      <c r="A234" s="2" t="s">
        <v>72</v>
      </c>
      <c r="B234" s="35" t="s">
        <v>213</v>
      </c>
      <c r="C234" s="8">
        <v>2.6699555769000001</v>
      </c>
      <c r="D234" s="44" t="str">
        <f t="shared" si="54"/>
        <v>N/A</v>
      </c>
      <c r="E234" s="8">
        <v>2.1832435509999999</v>
      </c>
      <c r="F234" s="44" t="str">
        <f t="shared" si="55"/>
        <v>N/A</v>
      </c>
      <c r="G234" s="8">
        <v>2.4720099896000001</v>
      </c>
      <c r="H234" s="44" t="str">
        <f>IF($B234="N/A","N/A",IF(G234&gt;10,"No",IF(G234&lt;-10,"No","Yes")))</f>
        <v>N/A</v>
      </c>
      <c r="I234" s="12">
        <v>-18.2</v>
      </c>
      <c r="J234" s="12">
        <v>13.23</v>
      </c>
      <c r="K234" s="45" t="s">
        <v>736</v>
      </c>
      <c r="L234" s="9" t="str">
        <f t="shared" si="59"/>
        <v>Yes</v>
      </c>
    </row>
    <row r="235" spans="1:12" ht="25.5" x14ac:dyDescent="0.2">
      <c r="A235" s="18" t="s">
        <v>1073</v>
      </c>
      <c r="B235" s="35" t="s">
        <v>289</v>
      </c>
      <c r="C235" s="9">
        <v>3.3745589092000001</v>
      </c>
      <c r="D235" s="44" t="str">
        <f>IF($B235="N/A","N/A",IF(C235&lt;15,"Yes","No"))</f>
        <v>Yes</v>
      </c>
      <c r="E235" s="9">
        <v>3.160995051</v>
      </c>
      <c r="F235" s="44" t="str">
        <f>IF($B235="N/A","N/A",IF(E235&lt;15,"Yes","No"))</f>
        <v>Yes</v>
      </c>
      <c r="G235" s="9">
        <v>3.2032423966999999</v>
      </c>
      <c r="H235" s="44" t="str">
        <f>IF($B235="N/A","N/A",IF(G235&lt;15,"Yes","No"))</f>
        <v>Yes</v>
      </c>
      <c r="I235" s="12">
        <v>-6.33</v>
      </c>
      <c r="J235" s="12">
        <v>1.337</v>
      </c>
      <c r="K235" s="45" t="s">
        <v>736</v>
      </c>
      <c r="L235" s="9" t="str">
        <f t="shared" si="59"/>
        <v>Yes</v>
      </c>
    </row>
    <row r="236" spans="1:12" ht="25.5" x14ac:dyDescent="0.2">
      <c r="A236" s="18" t="s">
        <v>152</v>
      </c>
      <c r="B236" s="35" t="s">
        <v>213</v>
      </c>
      <c r="C236" s="36">
        <v>3970</v>
      </c>
      <c r="D236" s="44" t="str">
        <f>IF($B236="N/A","N/A",IF(C236&gt;10,"No",IF(C236&lt;-10,"No","Yes")))</f>
        <v>N/A</v>
      </c>
      <c r="E236" s="36">
        <v>3997</v>
      </c>
      <c r="F236" s="44" t="str">
        <f>IF($B236="N/A","N/A",IF(E236&gt;10,"No",IF(E236&lt;-10,"No","Yes")))</f>
        <v>N/A</v>
      </c>
      <c r="G236" s="36">
        <v>4789</v>
      </c>
      <c r="H236" s="44" t="str">
        <f>IF($B236="N/A","N/A",IF(G236&gt;10,"No",IF(G236&lt;-10,"No","Yes")))</f>
        <v>N/A</v>
      </c>
      <c r="I236" s="12">
        <v>0.68010000000000004</v>
      </c>
      <c r="J236" s="12">
        <v>19.809999999999999</v>
      </c>
      <c r="K236" s="45" t="s">
        <v>736</v>
      </c>
      <c r="L236" s="9" t="str">
        <f>IF(J236="Div by 0", "N/A", IF(K236="N/A","N/A", IF(J236&gt;VALUE(MID(K236,1,2)), "No", IF(J236&lt;-1*VALUE(MID(K236,1,2)), "No", "Yes"))))</f>
        <v>Yes</v>
      </c>
    </row>
    <row r="237" spans="1:12" x14ac:dyDescent="0.2">
      <c r="A237" s="18" t="s">
        <v>1074</v>
      </c>
      <c r="B237" s="35" t="s">
        <v>213</v>
      </c>
      <c r="C237" s="36">
        <v>87618</v>
      </c>
      <c r="D237" s="44" t="str">
        <f t="shared" ref="D237:D242" si="63">IF($B237="N/A","N/A",IF(C237&gt;10,"No",IF(C237&lt;-10,"No","Yes")))</f>
        <v>N/A</v>
      </c>
      <c r="E237" s="36">
        <v>91746</v>
      </c>
      <c r="F237" s="44" t="str">
        <f t="shared" ref="F237:F242" si="64">IF($B237="N/A","N/A",IF(E237&gt;10,"No",IF(E237&lt;-10,"No","Yes")))</f>
        <v>N/A</v>
      </c>
      <c r="G237" s="36">
        <v>94373</v>
      </c>
      <c r="H237" s="44" t="str">
        <f>IF($B237="N/A","N/A",IF(G237&gt;10,"No",IF(G237&lt;-10,"No","Yes")))</f>
        <v>N/A</v>
      </c>
      <c r="I237" s="12">
        <v>4.7110000000000003</v>
      </c>
      <c r="J237" s="12">
        <v>2.863</v>
      </c>
      <c r="K237" s="45" t="s">
        <v>736</v>
      </c>
      <c r="L237" s="9" t="str">
        <f>IF(J237="Div by 0", "N/A", IF(OR(J237="N/A",K237="N/A"),"N/A", IF(J237&gt;VALUE(MID(K237,1,2)), "No", IF(J237&lt;-1*VALUE(MID(K237,1,2)), "No", "Yes"))))</f>
        <v>Yes</v>
      </c>
    </row>
    <row r="238" spans="1:12" ht="25.5" x14ac:dyDescent="0.2">
      <c r="A238" s="18" t="s">
        <v>1075</v>
      </c>
      <c r="B238" s="35" t="s">
        <v>213</v>
      </c>
      <c r="C238" s="8">
        <v>99.985154225000002</v>
      </c>
      <c r="D238" s="44" t="str">
        <f t="shared" si="63"/>
        <v>N/A</v>
      </c>
      <c r="E238" s="8">
        <v>100</v>
      </c>
      <c r="F238" s="44" t="str">
        <f t="shared" si="64"/>
        <v>N/A</v>
      </c>
      <c r="G238" s="8">
        <v>100</v>
      </c>
      <c r="H238" s="44" t="str">
        <f t="shared" ref="H238:H242" si="65">IF($B238="N/A","N/A",IF(G238&gt;10,"No",IF(G238&lt;-10,"No","Yes")))</f>
        <v>N/A</v>
      </c>
      <c r="I238" s="12">
        <v>1.4800000000000001E-2</v>
      </c>
      <c r="J238" s="12">
        <v>0</v>
      </c>
      <c r="K238" s="45" t="s">
        <v>213</v>
      </c>
      <c r="L238" s="9" t="str">
        <f t="shared" ref="L238:L242" si="66">IF(J238="Div by 0", "N/A", IF(OR(J238="N/A",K238="N/A"),"N/A", IF(J238&gt;VALUE(MID(K238,1,2)), "No", IF(J238&lt;-1*VALUE(MID(K238,1,2)), "No", "Yes"))))</f>
        <v>N/A</v>
      </c>
    </row>
    <row r="239" spans="1:12" ht="25.5" x14ac:dyDescent="0.2">
      <c r="A239" s="19" t="s">
        <v>1076</v>
      </c>
      <c r="B239" s="35" t="s">
        <v>213</v>
      </c>
      <c r="C239" s="36">
        <v>460</v>
      </c>
      <c r="D239" s="44" t="str">
        <f t="shared" si="63"/>
        <v>N/A</v>
      </c>
      <c r="E239" s="36">
        <v>0</v>
      </c>
      <c r="F239" s="44" t="str">
        <f t="shared" si="64"/>
        <v>N/A</v>
      </c>
      <c r="G239" s="36">
        <v>0</v>
      </c>
      <c r="H239" s="44" t="str">
        <f t="shared" si="65"/>
        <v>N/A</v>
      </c>
      <c r="I239" s="12">
        <v>-100</v>
      </c>
      <c r="J239" s="12" t="s">
        <v>1746</v>
      </c>
      <c r="K239" s="45" t="s">
        <v>213</v>
      </c>
      <c r="L239" s="9" t="str">
        <f t="shared" si="66"/>
        <v>N/A</v>
      </c>
    </row>
    <row r="240" spans="1:12" ht="25.5" x14ac:dyDescent="0.2">
      <c r="A240" s="18" t="s">
        <v>1077</v>
      </c>
      <c r="B240" s="35" t="s">
        <v>213</v>
      </c>
      <c r="C240" s="8">
        <v>97.251585624000001</v>
      </c>
      <c r="D240" s="44" t="str">
        <f t="shared" si="63"/>
        <v>N/A</v>
      </c>
      <c r="E240" s="8" t="s">
        <v>1746</v>
      </c>
      <c r="F240" s="44" t="str">
        <f t="shared" si="64"/>
        <v>N/A</v>
      </c>
      <c r="G240" s="8" t="s">
        <v>1746</v>
      </c>
      <c r="H240" s="44" t="str">
        <f t="shared" si="65"/>
        <v>N/A</v>
      </c>
      <c r="I240" s="12" t="s">
        <v>1746</v>
      </c>
      <c r="J240" s="12" t="s">
        <v>1746</v>
      </c>
      <c r="K240" s="45" t="s">
        <v>213</v>
      </c>
      <c r="L240" s="9" t="str">
        <f t="shared" si="66"/>
        <v>N/A</v>
      </c>
    </row>
    <row r="241" spans="1:12" x14ac:dyDescent="0.2">
      <c r="A241" s="18" t="s">
        <v>1078</v>
      </c>
      <c r="B241" s="35" t="s">
        <v>213</v>
      </c>
      <c r="C241" s="36">
        <v>473</v>
      </c>
      <c r="D241" s="44" t="str">
        <f t="shared" si="63"/>
        <v>N/A</v>
      </c>
      <c r="E241" s="36">
        <v>0</v>
      </c>
      <c r="F241" s="44" t="str">
        <f t="shared" si="64"/>
        <v>N/A</v>
      </c>
      <c r="G241" s="36">
        <v>0</v>
      </c>
      <c r="H241" s="44" t="str">
        <f t="shared" si="65"/>
        <v>N/A</v>
      </c>
      <c r="I241" s="12">
        <v>-100</v>
      </c>
      <c r="J241" s="12" t="s">
        <v>1746</v>
      </c>
      <c r="K241" s="45" t="s">
        <v>213</v>
      </c>
      <c r="L241" s="9" t="str">
        <f t="shared" si="66"/>
        <v>N/A</v>
      </c>
    </row>
    <row r="242" spans="1:12" ht="25.5" x14ac:dyDescent="0.2">
      <c r="A242" s="18" t="s">
        <v>1079</v>
      </c>
      <c r="B242" s="35" t="s">
        <v>213</v>
      </c>
      <c r="C242" s="8">
        <v>3.7331414802</v>
      </c>
      <c r="D242" s="44" t="str">
        <f t="shared" si="63"/>
        <v>N/A</v>
      </c>
      <c r="E242" s="8">
        <v>3.5212192879000002</v>
      </c>
      <c r="F242" s="44" t="str">
        <f t="shared" si="64"/>
        <v>N/A</v>
      </c>
      <c r="G242" s="8">
        <v>3.6995491968000001</v>
      </c>
      <c r="H242" s="44" t="str">
        <f t="shared" si="65"/>
        <v>N/A</v>
      </c>
      <c r="I242" s="12">
        <v>-5.68</v>
      </c>
      <c r="J242" s="12">
        <v>5.0640000000000001</v>
      </c>
      <c r="K242" s="45" t="s">
        <v>213</v>
      </c>
      <c r="L242" s="9" t="str">
        <f t="shared" si="66"/>
        <v>N/A</v>
      </c>
    </row>
    <row r="243" spans="1:12" x14ac:dyDescent="0.2">
      <c r="A243" s="6" t="s">
        <v>1080</v>
      </c>
      <c r="B243" s="35" t="s">
        <v>213</v>
      </c>
      <c r="C243" s="36">
        <v>0</v>
      </c>
      <c r="D243" s="44" t="str">
        <f>IF($B243="N/A","N/A",IF(C243&gt;10,"No",IF(C243&lt;-10,"No","Yes")))</f>
        <v>N/A</v>
      </c>
      <c r="E243" s="36">
        <v>0</v>
      </c>
      <c r="F243" s="44" t="str">
        <f>IF($B243="N/A","N/A",IF(E243&gt;10,"No",IF(E243&lt;-10,"No","Yes")))</f>
        <v>N/A</v>
      </c>
      <c r="G243" s="36">
        <v>0</v>
      </c>
      <c r="H243" s="44" t="str">
        <f>IF($B243="N/A","N/A",IF(G243&gt;10,"No",IF(G243&lt;-10,"No","Yes")))</f>
        <v>N/A</v>
      </c>
      <c r="I243" s="12" t="s">
        <v>1746</v>
      </c>
      <c r="J243" s="12" t="s">
        <v>1746</v>
      </c>
      <c r="K243" s="45" t="s">
        <v>736</v>
      </c>
      <c r="L243" s="9" t="str">
        <f t="shared" ref="L243:L276" si="67">IF(J243="Div by 0", "N/A", IF(K243="N/A","N/A", IF(J243&gt;VALUE(MID(K243,1,2)), "No", IF(J243&lt;-1*VALUE(MID(K243,1,2)), "No", "Yes"))))</f>
        <v>N/A</v>
      </c>
    </row>
    <row r="244" spans="1:12" x14ac:dyDescent="0.2">
      <c r="A244" s="2" t="s">
        <v>1081</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1746</v>
      </c>
      <c r="J244" s="12" t="s">
        <v>1746</v>
      </c>
      <c r="K244" s="45" t="s">
        <v>736</v>
      </c>
      <c r="L244" s="9" t="str">
        <f t="shared" si="67"/>
        <v>N/A</v>
      </c>
    </row>
    <row r="245" spans="1:12" x14ac:dyDescent="0.2">
      <c r="A245" s="2" t="s">
        <v>1082</v>
      </c>
      <c r="B245" s="35" t="s">
        <v>213</v>
      </c>
      <c r="C245" s="8">
        <v>0</v>
      </c>
      <c r="D245" s="44" t="str">
        <f>IF($B245="N/A","N/A",IF(C245&gt;10,"No",IF(C245&lt;-10,"No","Yes")))</f>
        <v>N/A</v>
      </c>
      <c r="E245" s="8">
        <v>0</v>
      </c>
      <c r="F245" s="44" t="str">
        <f>IF($B245="N/A","N/A",IF(E245&gt;10,"No",IF(E245&lt;-10,"No","Yes")))</f>
        <v>N/A</v>
      </c>
      <c r="G245" s="8">
        <v>0</v>
      </c>
      <c r="H245" s="44" t="str">
        <f>IF($B245="N/A","N/A",IF(G245&gt;10,"No",IF(G245&lt;-10,"No","Yes")))</f>
        <v>N/A</v>
      </c>
      <c r="I245" s="12" t="s">
        <v>1746</v>
      </c>
      <c r="J245" s="12" t="s">
        <v>1746</v>
      </c>
      <c r="K245" s="45" t="s">
        <v>736</v>
      </c>
      <c r="L245" s="9" t="str">
        <f t="shared" si="67"/>
        <v>N/A</v>
      </c>
    </row>
    <row r="246" spans="1:12" x14ac:dyDescent="0.2">
      <c r="A246" s="2" t="s">
        <v>1083</v>
      </c>
      <c r="B246" s="35" t="s">
        <v>213</v>
      </c>
      <c r="C246" s="8">
        <v>0</v>
      </c>
      <c r="D246" s="44" t="str">
        <f t="shared" ref="D246:D274" si="68">IF($B246="N/A","N/A",IF(C246&gt;10,"No",IF(C246&lt;-10,"No","Yes")))</f>
        <v>N/A</v>
      </c>
      <c r="E246" s="8">
        <v>0</v>
      </c>
      <c r="F246" s="44" t="str">
        <f t="shared" ref="F246:F274" si="69">IF($B246="N/A","N/A",IF(E246&gt;10,"No",IF(E246&lt;-10,"No","Yes")))</f>
        <v>N/A</v>
      </c>
      <c r="G246" s="8">
        <v>0</v>
      </c>
      <c r="H246" s="44" t="str">
        <f t="shared" ref="H246:H274" si="70">IF($B246="N/A","N/A",IF(G246&gt;10,"No",IF(G246&lt;-10,"No","Yes")))</f>
        <v>N/A</v>
      </c>
      <c r="I246" s="12" t="s">
        <v>1746</v>
      </c>
      <c r="J246" s="12" t="s">
        <v>1746</v>
      </c>
      <c r="K246" s="45" t="s">
        <v>736</v>
      </c>
      <c r="L246" s="9" t="str">
        <f t="shared" si="67"/>
        <v>N/A</v>
      </c>
    </row>
    <row r="247" spans="1:12" x14ac:dyDescent="0.2">
      <c r="A247" s="2" t="s">
        <v>1084</v>
      </c>
      <c r="B247" s="35" t="s">
        <v>213</v>
      </c>
      <c r="C247" s="8">
        <v>0</v>
      </c>
      <c r="D247" s="44" t="str">
        <f t="shared" si="68"/>
        <v>N/A</v>
      </c>
      <c r="E247" s="8">
        <v>0</v>
      </c>
      <c r="F247" s="44" t="str">
        <f t="shared" si="69"/>
        <v>N/A</v>
      </c>
      <c r="G247" s="8">
        <v>0</v>
      </c>
      <c r="H247" s="44" t="str">
        <f t="shared" si="70"/>
        <v>N/A</v>
      </c>
      <c r="I247" s="12" t="s">
        <v>1746</v>
      </c>
      <c r="J247" s="12" t="s">
        <v>1746</v>
      </c>
      <c r="K247" s="45" t="s">
        <v>736</v>
      </c>
      <c r="L247" s="9" t="str">
        <f t="shared" si="67"/>
        <v>N/A</v>
      </c>
    </row>
    <row r="248" spans="1:12" x14ac:dyDescent="0.2">
      <c r="A248" s="2" t="s">
        <v>1085</v>
      </c>
      <c r="B248" s="35" t="s">
        <v>213</v>
      </c>
      <c r="C248" s="8" t="s">
        <v>1746</v>
      </c>
      <c r="D248" s="44" t="str">
        <f t="shared" si="68"/>
        <v>N/A</v>
      </c>
      <c r="E248" s="8" t="s">
        <v>1746</v>
      </c>
      <c r="F248" s="44" t="str">
        <f t="shared" si="69"/>
        <v>N/A</v>
      </c>
      <c r="G248" s="8" t="s">
        <v>1746</v>
      </c>
      <c r="H248" s="44" t="str">
        <f t="shared" si="70"/>
        <v>N/A</v>
      </c>
      <c r="I248" s="12" t="s">
        <v>1746</v>
      </c>
      <c r="J248" s="12" t="s">
        <v>1746</v>
      </c>
      <c r="K248" s="45" t="s">
        <v>736</v>
      </c>
      <c r="L248" s="9" t="str">
        <f t="shared" si="67"/>
        <v>N/A</v>
      </c>
    </row>
    <row r="249" spans="1:12" x14ac:dyDescent="0.2">
      <c r="A249" s="6" t="s">
        <v>1086</v>
      </c>
      <c r="B249" s="35" t="s">
        <v>213</v>
      </c>
      <c r="C249" s="36">
        <v>0</v>
      </c>
      <c r="D249" s="44" t="str">
        <f t="shared" si="68"/>
        <v>N/A</v>
      </c>
      <c r="E249" s="36">
        <v>0</v>
      </c>
      <c r="F249" s="44" t="str">
        <f t="shared" si="69"/>
        <v>N/A</v>
      </c>
      <c r="G249" s="36">
        <v>0</v>
      </c>
      <c r="H249" s="44" t="str">
        <f t="shared" si="70"/>
        <v>N/A</v>
      </c>
      <c r="I249" s="12" t="s">
        <v>1746</v>
      </c>
      <c r="J249" s="12" t="s">
        <v>1746</v>
      </c>
      <c r="K249" s="45" t="s">
        <v>736</v>
      </c>
      <c r="L249" s="9" t="str">
        <f t="shared" si="67"/>
        <v>N/A</v>
      </c>
    </row>
    <row r="250" spans="1:12" x14ac:dyDescent="0.2">
      <c r="A250" s="2" t="s">
        <v>1087</v>
      </c>
      <c r="B250" s="35" t="s">
        <v>213</v>
      </c>
      <c r="C250" s="8">
        <v>0</v>
      </c>
      <c r="D250" s="44" t="str">
        <f t="shared" si="68"/>
        <v>N/A</v>
      </c>
      <c r="E250" s="8">
        <v>0</v>
      </c>
      <c r="F250" s="44" t="str">
        <f t="shared" si="69"/>
        <v>N/A</v>
      </c>
      <c r="G250" s="8">
        <v>0</v>
      </c>
      <c r="H250" s="44" t="str">
        <f t="shared" si="70"/>
        <v>N/A</v>
      </c>
      <c r="I250" s="12" t="s">
        <v>1746</v>
      </c>
      <c r="J250" s="12" t="s">
        <v>1746</v>
      </c>
      <c r="K250" s="45" t="s">
        <v>736</v>
      </c>
      <c r="L250" s="9" t="str">
        <f t="shared" si="67"/>
        <v>N/A</v>
      </c>
    </row>
    <row r="251" spans="1:12" x14ac:dyDescent="0.2">
      <c r="A251" s="2" t="s">
        <v>1088</v>
      </c>
      <c r="B251" s="35" t="s">
        <v>213</v>
      </c>
      <c r="C251" s="8">
        <v>0</v>
      </c>
      <c r="D251" s="44" t="str">
        <f t="shared" si="68"/>
        <v>N/A</v>
      </c>
      <c r="E251" s="8">
        <v>0</v>
      </c>
      <c r="F251" s="44" t="str">
        <f t="shared" si="69"/>
        <v>N/A</v>
      </c>
      <c r="G251" s="8">
        <v>0</v>
      </c>
      <c r="H251" s="44" t="str">
        <f t="shared" si="70"/>
        <v>N/A</v>
      </c>
      <c r="I251" s="12" t="s">
        <v>1746</v>
      </c>
      <c r="J251" s="12" t="s">
        <v>1746</v>
      </c>
      <c r="K251" s="45" t="s">
        <v>736</v>
      </c>
      <c r="L251" s="9" t="str">
        <f t="shared" si="67"/>
        <v>N/A</v>
      </c>
    </row>
    <row r="252" spans="1:12" x14ac:dyDescent="0.2">
      <c r="A252" s="2" t="s">
        <v>1089</v>
      </c>
      <c r="B252" s="35" t="s">
        <v>213</v>
      </c>
      <c r="C252" s="8">
        <v>0</v>
      </c>
      <c r="D252" s="44" t="str">
        <f t="shared" si="68"/>
        <v>N/A</v>
      </c>
      <c r="E252" s="8">
        <v>0</v>
      </c>
      <c r="F252" s="44" t="str">
        <f t="shared" si="69"/>
        <v>N/A</v>
      </c>
      <c r="G252" s="8">
        <v>0</v>
      </c>
      <c r="H252" s="44" t="str">
        <f t="shared" si="70"/>
        <v>N/A</v>
      </c>
      <c r="I252" s="12" t="s">
        <v>1746</v>
      </c>
      <c r="J252" s="12" t="s">
        <v>1746</v>
      </c>
      <c r="K252" s="45" t="s">
        <v>736</v>
      </c>
      <c r="L252" s="9" t="str">
        <f t="shared" si="67"/>
        <v>N/A</v>
      </c>
    </row>
    <row r="253" spans="1:12" x14ac:dyDescent="0.2">
      <c r="A253" s="2" t="s">
        <v>1090</v>
      </c>
      <c r="B253" s="35" t="s">
        <v>213</v>
      </c>
      <c r="C253" s="8">
        <v>0</v>
      </c>
      <c r="D253" s="44" t="str">
        <f t="shared" si="68"/>
        <v>N/A</v>
      </c>
      <c r="E253" s="8">
        <v>0</v>
      </c>
      <c r="F253" s="44" t="str">
        <f t="shared" si="69"/>
        <v>N/A</v>
      </c>
      <c r="G253" s="8">
        <v>0</v>
      </c>
      <c r="H253" s="44" t="str">
        <f t="shared" si="70"/>
        <v>N/A</v>
      </c>
      <c r="I253" s="12" t="s">
        <v>1746</v>
      </c>
      <c r="J253" s="12" t="s">
        <v>1746</v>
      </c>
      <c r="K253" s="45" t="s">
        <v>736</v>
      </c>
      <c r="L253" s="9" t="str">
        <f t="shared" si="67"/>
        <v>N/A</v>
      </c>
    </row>
    <row r="254" spans="1:12" x14ac:dyDescent="0.2">
      <c r="A254" s="2" t="s">
        <v>1091</v>
      </c>
      <c r="B254" s="35" t="s">
        <v>213</v>
      </c>
      <c r="C254" s="8" t="s">
        <v>1746</v>
      </c>
      <c r="D254" s="44" t="str">
        <f t="shared" si="68"/>
        <v>N/A</v>
      </c>
      <c r="E254" s="8" t="s">
        <v>1746</v>
      </c>
      <c r="F254" s="44" t="str">
        <f t="shared" si="69"/>
        <v>N/A</v>
      </c>
      <c r="G254" s="8" t="s">
        <v>1746</v>
      </c>
      <c r="H254" s="44" t="str">
        <f t="shared" si="70"/>
        <v>N/A</v>
      </c>
      <c r="I254" s="12" t="s">
        <v>1746</v>
      </c>
      <c r="J254" s="12" t="s">
        <v>1746</v>
      </c>
      <c r="K254" s="45" t="s">
        <v>736</v>
      </c>
      <c r="L254" s="9" t="str">
        <f t="shared" si="67"/>
        <v>N/A</v>
      </c>
    </row>
    <row r="255" spans="1:12" x14ac:dyDescent="0.2">
      <c r="A255" s="2" t="s">
        <v>1092</v>
      </c>
      <c r="B255" s="35" t="s">
        <v>213</v>
      </c>
      <c r="C255" s="8" t="s">
        <v>1746</v>
      </c>
      <c r="D255" s="44" t="str">
        <f t="shared" si="68"/>
        <v>N/A</v>
      </c>
      <c r="E255" s="8" t="s">
        <v>1746</v>
      </c>
      <c r="F255" s="44" t="str">
        <f t="shared" si="69"/>
        <v>N/A</v>
      </c>
      <c r="G255" s="8" t="s">
        <v>1746</v>
      </c>
      <c r="H255" s="44" t="str">
        <f t="shared" si="70"/>
        <v>N/A</v>
      </c>
      <c r="I255" s="12" t="s">
        <v>1746</v>
      </c>
      <c r="J255" s="12" t="s">
        <v>1746</v>
      </c>
      <c r="K255" s="45" t="s">
        <v>736</v>
      </c>
      <c r="L255" s="9" t="str">
        <f>IF(J255="Div by 0", "N/A", IF(OR(J255="N/A",K255="N/A"),"N/A", IF(J255&gt;VALUE(MID(K255,1,2)), "No", IF(J255&lt;-1*VALUE(MID(K255,1,2)), "No", "Yes"))))</f>
        <v>N/A</v>
      </c>
    </row>
    <row r="256" spans="1:12" x14ac:dyDescent="0.2">
      <c r="A256" s="6" t="s">
        <v>1093</v>
      </c>
      <c r="B256" s="35" t="s">
        <v>213</v>
      </c>
      <c r="C256" s="36">
        <v>0</v>
      </c>
      <c r="D256" s="44" t="str">
        <f t="shared" si="68"/>
        <v>N/A</v>
      </c>
      <c r="E256" s="36">
        <v>0</v>
      </c>
      <c r="F256" s="44" t="str">
        <f t="shared" si="69"/>
        <v>N/A</v>
      </c>
      <c r="G256" s="36">
        <v>0</v>
      </c>
      <c r="H256" s="44" t="str">
        <f t="shared" si="70"/>
        <v>N/A</v>
      </c>
      <c r="I256" s="12" t="s">
        <v>1746</v>
      </c>
      <c r="J256" s="12" t="s">
        <v>1746</v>
      </c>
      <c r="K256" s="45" t="s">
        <v>736</v>
      </c>
      <c r="L256" s="9" t="str">
        <f t="shared" si="67"/>
        <v>N/A</v>
      </c>
    </row>
    <row r="257" spans="1:12" x14ac:dyDescent="0.2">
      <c r="A257" s="2" t="s">
        <v>1094</v>
      </c>
      <c r="B257" s="35" t="s">
        <v>213</v>
      </c>
      <c r="C257" s="8">
        <v>0</v>
      </c>
      <c r="D257" s="44" t="str">
        <f t="shared" si="68"/>
        <v>N/A</v>
      </c>
      <c r="E257" s="8">
        <v>0</v>
      </c>
      <c r="F257" s="44" t="str">
        <f t="shared" si="69"/>
        <v>N/A</v>
      </c>
      <c r="G257" s="8">
        <v>0</v>
      </c>
      <c r="H257" s="44" t="str">
        <f t="shared" si="70"/>
        <v>N/A</v>
      </c>
      <c r="I257" s="12" t="s">
        <v>1746</v>
      </c>
      <c r="J257" s="12" t="s">
        <v>1746</v>
      </c>
      <c r="K257" s="45" t="s">
        <v>736</v>
      </c>
      <c r="L257" s="9" t="str">
        <f t="shared" si="67"/>
        <v>N/A</v>
      </c>
    </row>
    <row r="258" spans="1:12" x14ac:dyDescent="0.2">
      <c r="A258" s="2" t="s">
        <v>1095</v>
      </c>
      <c r="B258" s="35" t="s">
        <v>213</v>
      </c>
      <c r="C258" s="8">
        <v>0</v>
      </c>
      <c r="D258" s="44" t="str">
        <f t="shared" si="68"/>
        <v>N/A</v>
      </c>
      <c r="E258" s="8">
        <v>0</v>
      </c>
      <c r="F258" s="44" t="str">
        <f t="shared" si="69"/>
        <v>N/A</v>
      </c>
      <c r="G258" s="8">
        <v>0</v>
      </c>
      <c r="H258" s="44" t="str">
        <f t="shared" si="70"/>
        <v>N/A</v>
      </c>
      <c r="I258" s="12" t="s">
        <v>1746</v>
      </c>
      <c r="J258" s="12" t="s">
        <v>1746</v>
      </c>
      <c r="K258" s="45" t="s">
        <v>736</v>
      </c>
      <c r="L258" s="9" t="str">
        <f t="shared" si="67"/>
        <v>N/A</v>
      </c>
    </row>
    <row r="259" spans="1:12" x14ac:dyDescent="0.2">
      <c r="A259" s="2" t="s">
        <v>1096</v>
      </c>
      <c r="B259" s="35" t="s">
        <v>213</v>
      </c>
      <c r="C259" s="8">
        <v>0</v>
      </c>
      <c r="D259" s="44" t="str">
        <f t="shared" si="68"/>
        <v>N/A</v>
      </c>
      <c r="E259" s="8">
        <v>0</v>
      </c>
      <c r="F259" s="44" t="str">
        <f t="shared" si="69"/>
        <v>N/A</v>
      </c>
      <c r="G259" s="8">
        <v>0</v>
      </c>
      <c r="H259" s="44" t="str">
        <f t="shared" si="70"/>
        <v>N/A</v>
      </c>
      <c r="I259" s="12" t="s">
        <v>1746</v>
      </c>
      <c r="J259" s="12" t="s">
        <v>1746</v>
      </c>
      <c r="K259" s="45" t="s">
        <v>736</v>
      </c>
      <c r="L259" s="9" t="str">
        <f t="shared" si="67"/>
        <v>N/A</v>
      </c>
    </row>
    <row r="260" spans="1:12" x14ac:dyDescent="0.2">
      <c r="A260" s="2" t="s">
        <v>1097</v>
      </c>
      <c r="B260" s="35" t="s">
        <v>213</v>
      </c>
      <c r="C260" s="8">
        <v>0</v>
      </c>
      <c r="D260" s="44" t="str">
        <f t="shared" si="68"/>
        <v>N/A</v>
      </c>
      <c r="E260" s="8">
        <v>0</v>
      </c>
      <c r="F260" s="44" t="str">
        <f t="shared" si="69"/>
        <v>N/A</v>
      </c>
      <c r="G260" s="8">
        <v>0</v>
      </c>
      <c r="H260" s="44" t="str">
        <f t="shared" si="70"/>
        <v>N/A</v>
      </c>
      <c r="I260" s="12" t="s">
        <v>1746</v>
      </c>
      <c r="J260" s="12" t="s">
        <v>1746</v>
      </c>
      <c r="K260" s="45" t="s">
        <v>736</v>
      </c>
      <c r="L260" s="9" t="str">
        <f t="shared" si="67"/>
        <v>N/A</v>
      </c>
    </row>
    <row r="261" spans="1:12" x14ac:dyDescent="0.2">
      <c r="A261" s="2" t="s">
        <v>1098</v>
      </c>
      <c r="B261" s="35" t="s">
        <v>213</v>
      </c>
      <c r="C261" s="8" t="s">
        <v>1746</v>
      </c>
      <c r="D261" s="44" t="str">
        <f t="shared" si="68"/>
        <v>N/A</v>
      </c>
      <c r="E261" s="8" t="s">
        <v>1746</v>
      </c>
      <c r="F261" s="44" t="str">
        <f t="shared" si="69"/>
        <v>N/A</v>
      </c>
      <c r="G261" s="8" t="s">
        <v>1746</v>
      </c>
      <c r="H261" s="44" t="str">
        <f t="shared" si="70"/>
        <v>N/A</v>
      </c>
      <c r="I261" s="12" t="s">
        <v>1746</v>
      </c>
      <c r="J261" s="12" t="s">
        <v>1746</v>
      </c>
      <c r="K261" s="45" t="s">
        <v>736</v>
      </c>
      <c r="L261" s="9" t="str">
        <f t="shared" si="67"/>
        <v>N/A</v>
      </c>
    </row>
    <row r="262" spans="1:12" x14ac:dyDescent="0.2">
      <c r="A262" s="2" t="s">
        <v>1099</v>
      </c>
      <c r="B262" s="35" t="s">
        <v>213</v>
      </c>
      <c r="C262" s="8" t="s">
        <v>1746</v>
      </c>
      <c r="D262" s="44" t="str">
        <f t="shared" si="68"/>
        <v>N/A</v>
      </c>
      <c r="E262" s="8" t="s">
        <v>1746</v>
      </c>
      <c r="F262" s="44" t="str">
        <f t="shared" si="69"/>
        <v>N/A</v>
      </c>
      <c r="G262" s="8" t="s">
        <v>1746</v>
      </c>
      <c r="H262" s="44" t="str">
        <f t="shared" si="70"/>
        <v>N/A</v>
      </c>
      <c r="I262" s="12" t="s">
        <v>1746</v>
      </c>
      <c r="J262" s="12" t="s">
        <v>1746</v>
      </c>
      <c r="K262" s="45" t="s">
        <v>736</v>
      </c>
      <c r="L262" s="9" t="str">
        <f>IF(J262="Div by 0", "N/A", IF(OR(J262="N/A",K262="N/A"),"N/A", IF(J262&gt;VALUE(MID(K262,1,2)), "No", IF(J262&lt;-1*VALUE(MID(K262,1,2)), "No", "Yes"))))</f>
        <v>N/A</v>
      </c>
    </row>
    <row r="263" spans="1:12" x14ac:dyDescent="0.2">
      <c r="A263" s="2" t="s">
        <v>1100</v>
      </c>
      <c r="B263" s="35" t="s">
        <v>213</v>
      </c>
      <c r="C263" s="36">
        <v>0</v>
      </c>
      <c r="D263" s="44" t="str">
        <f t="shared" si="68"/>
        <v>N/A</v>
      </c>
      <c r="E263" s="36">
        <v>0</v>
      </c>
      <c r="F263" s="44" t="str">
        <f t="shared" si="69"/>
        <v>N/A</v>
      </c>
      <c r="G263" s="36">
        <v>0</v>
      </c>
      <c r="H263" s="44" t="str">
        <f t="shared" si="70"/>
        <v>N/A</v>
      </c>
      <c r="I263" s="12" t="s">
        <v>1746</v>
      </c>
      <c r="J263" s="12" t="s">
        <v>1746</v>
      </c>
      <c r="K263" s="45" t="s">
        <v>736</v>
      </c>
      <c r="L263" s="9" t="str">
        <f t="shared" si="67"/>
        <v>N/A</v>
      </c>
    </row>
    <row r="264" spans="1:12" x14ac:dyDescent="0.2">
      <c r="A264" s="6" t="s">
        <v>1101</v>
      </c>
      <c r="B264" s="35" t="s">
        <v>213</v>
      </c>
      <c r="C264" s="36">
        <v>0</v>
      </c>
      <c r="D264" s="44" t="str">
        <f t="shared" si="68"/>
        <v>N/A</v>
      </c>
      <c r="E264" s="36">
        <v>0</v>
      </c>
      <c r="F264" s="44" t="str">
        <f t="shared" si="69"/>
        <v>N/A</v>
      </c>
      <c r="G264" s="36">
        <v>0</v>
      </c>
      <c r="H264" s="44" t="str">
        <f t="shared" si="70"/>
        <v>N/A</v>
      </c>
      <c r="I264" s="12" t="s">
        <v>1746</v>
      </c>
      <c r="J264" s="12" t="s">
        <v>1746</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1746</v>
      </c>
      <c r="J265" s="12" t="s">
        <v>1746</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1746</v>
      </c>
      <c r="J266" s="12" t="s">
        <v>1746</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1746</v>
      </c>
      <c r="J267" s="12" t="s">
        <v>1746</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1746</v>
      </c>
      <c r="J268" s="12" t="s">
        <v>1746</v>
      </c>
      <c r="K268" s="45" t="s">
        <v>736</v>
      </c>
      <c r="L268" s="9" t="str">
        <f t="shared" si="67"/>
        <v>N/A</v>
      </c>
    </row>
    <row r="269" spans="1:12" x14ac:dyDescent="0.2">
      <c r="A269" s="2" t="s">
        <v>1106</v>
      </c>
      <c r="B269" s="35" t="s">
        <v>213</v>
      </c>
      <c r="C269" s="8" t="s">
        <v>1746</v>
      </c>
      <c r="D269" s="44" t="str">
        <f t="shared" si="68"/>
        <v>N/A</v>
      </c>
      <c r="E269" s="8" t="s">
        <v>1746</v>
      </c>
      <c r="F269" s="44" t="str">
        <f t="shared" si="69"/>
        <v>N/A</v>
      </c>
      <c r="G269" s="8" t="s">
        <v>1746</v>
      </c>
      <c r="H269" s="44" t="str">
        <f t="shared" si="70"/>
        <v>N/A</v>
      </c>
      <c r="I269" s="12" t="s">
        <v>1746</v>
      </c>
      <c r="J269" s="12" t="s">
        <v>1746</v>
      </c>
      <c r="K269" s="45" t="s">
        <v>736</v>
      </c>
      <c r="L269" s="9" t="str">
        <f t="shared" si="67"/>
        <v>N/A</v>
      </c>
    </row>
    <row r="270" spans="1:12" x14ac:dyDescent="0.2">
      <c r="A270" s="2" t="s">
        <v>1107</v>
      </c>
      <c r="B270" s="35" t="s">
        <v>213</v>
      </c>
      <c r="C270" s="36">
        <v>0</v>
      </c>
      <c r="D270" s="44" t="str">
        <f t="shared" si="68"/>
        <v>N/A</v>
      </c>
      <c r="E270" s="36">
        <v>0</v>
      </c>
      <c r="F270" s="44" t="str">
        <f t="shared" si="69"/>
        <v>N/A</v>
      </c>
      <c r="G270" s="36">
        <v>0</v>
      </c>
      <c r="H270" s="44" t="str">
        <f t="shared" si="70"/>
        <v>N/A</v>
      </c>
      <c r="I270" s="12" t="s">
        <v>1746</v>
      </c>
      <c r="J270" s="12" t="s">
        <v>1746</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1746</v>
      </c>
      <c r="J271" s="12" t="s">
        <v>1746</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1746</v>
      </c>
      <c r="J272" s="12" t="s">
        <v>1746</v>
      </c>
      <c r="K272" s="45" t="s">
        <v>736</v>
      </c>
      <c r="L272" s="9" t="str">
        <f t="shared" si="67"/>
        <v>N/A</v>
      </c>
    </row>
    <row r="273" spans="1:12" x14ac:dyDescent="0.2">
      <c r="A273" s="2" t="s">
        <v>1110</v>
      </c>
      <c r="B273" s="35" t="s">
        <v>213</v>
      </c>
      <c r="C273" s="36">
        <v>0</v>
      </c>
      <c r="D273" s="44" t="str">
        <f t="shared" si="68"/>
        <v>N/A</v>
      </c>
      <c r="E273" s="36">
        <v>0</v>
      </c>
      <c r="F273" s="44" t="str">
        <f t="shared" si="69"/>
        <v>N/A</v>
      </c>
      <c r="G273" s="36">
        <v>0</v>
      </c>
      <c r="H273" s="44" t="str">
        <f t="shared" si="70"/>
        <v>N/A</v>
      </c>
      <c r="I273" s="12" t="s">
        <v>1746</v>
      </c>
      <c r="J273" s="12" t="s">
        <v>1746</v>
      </c>
      <c r="K273" s="45" t="s">
        <v>736</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1746</v>
      </c>
      <c r="J274" s="12" t="s">
        <v>1746</v>
      </c>
      <c r="K274" s="45" t="s">
        <v>736</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1746</v>
      </c>
      <c r="J275" s="12" t="s">
        <v>1746</v>
      </c>
      <c r="K275" s="45" t="s">
        <v>736</v>
      </c>
      <c r="L275" s="9" t="str">
        <f t="shared" si="67"/>
        <v>N/A</v>
      </c>
    </row>
    <row r="276" spans="1:12" x14ac:dyDescent="0.2">
      <c r="A276" s="2" t="s">
        <v>155</v>
      </c>
      <c r="B276" s="48" t="s">
        <v>217</v>
      </c>
      <c r="C276" s="1">
        <v>2</v>
      </c>
      <c r="D276" s="44" t="str">
        <f t="shared" si="71"/>
        <v>No</v>
      </c>
      <c r="E276" s="1">
        <v>2</v>
      </c>
      <c r="F276" s="44" t="str">
        <f t="shared" si="72"/>
        <v>No</v>
      </c>
      <c r="G276" s="1">
        <v>0</v>
      </c>
      <c r="H276" s="44" t="str">
        <f t="shared" si="73"/>
        <v>Yes</v>
      </c>
      <c r="I276" s="12">
        <v>0</v>
      </c>
      <c r="J276" s="12">
        <v>-100</v>
      </c>
      <c r="K276" s="45" t="s">
        <v>736</v>
      </c>
      <c r="L276" s="9" t="str">
        <f t="shared" si="67"/>
        <v>No</v>
      </c>
    </row>
    <row r="277" spans="1:12" x14ac:dyDescent="0.2">
      <c r="A277" s="18" t="s">
        <v>690</v>
      </c>
      <c r="B277" s="1" t="s">
        <v>213</v>
      </c>
      <c r="C277" s="1">
        <v>2462195</v>
      </c>
      <c r="D277" s="11" t="str">
        <f t="shared" ref="D277:D284" si="74">IF($B277="N/A","N/A",IF(C277&gt;10,"No",IF(C277&lt;-10,"No","Yes")))</f>
        <v>N/A</v>
      </c>
      <c r="E277" s="1">
        <v>2504326</v>
      </c>
      <c r="F277" s="11" t="str">
        <f t="shared" ref="F277:F278" si="75">IF($B277="N/A","N/A",IF(E277&gt;10,"No",IF(E277&lt;-10,"No","Yes")))</f>
        <v>N/A</v>
      </c>
      <c r="G277" s="1">
        <v>2507948</v>
      </c>
      <c r="H277" s="11" t="str">
        <f t="shared" ref="H277:H278" si="76">IF($B277="N/A","N/A",IF(G277&gt;10,"No",IF(G277&lt;-10,"No","Yes")))</f>
        <v>N/A</v>
      </c>
      <c r="I277" s="12">
        <v>1.7110000000000001</v>
      </c>
      <c r="J277" s="12">
        <v>0.14460000000000001</v>
      </c>
      <c r="K277" s="1" t="s">
        <v>213</v>
      </c>
      <c r="L277" s="9" t="str">
        <f t="shared" ref="L277:L278" si="77">IF(J277="Div by 0", "N/A", IF(K277="N/A","N/A", IF(J277&gt;VALUE(MID(K277,1,2)), "No", IF(J277&lt;-1*VALUE(MID(K277,1,2)), "No", "Yes"))))</f>
        <v>N/A</v>
      </c>
    </row>
    <row r="278" spans="1:12" x14ac:dyDescent="0.2">
      <c r="A278" s="18" t="s">
        <v>691</v>
      </c>
      <c r="B278" s="1" t="s">
        <v>213</v>
      </c>
      <c r="C278" s="1">
        <v>2058696.25</v>
      </c>
      <c r="D278" s="11" t="str">
        <f t="shared" si="74"/>
        <v>N/A</v>
      </c>
      <c r="E278" s="1">
        <v>2135449.5</v>
      </c>
      <c r="F278" s="11" t="str">
        <f t="shared" si="75"/>
        <v>N/A</v>
      </c>
      <c r="G278" s="1">
        <v>2111943.75</v>
      </c>
      <c r="H278" s="11" t="str">
        <f t="shared" si="76"/>
        <v>N/A</v>
      </c>
      <c r="I278" s="12">
        <v>3.7280000000000002</v>
      </c>
      <c r="J278" s="12">
        <v>-1.1000000000000001</v>
      </c>
      <c r="K278" s="1" t="s">
        <v>213</v>
      </c>
      <c r="L278" s="9" t="str">
        <f t="shared" si="77"/>
        <v>N/A</v>
      </c>
    </row>
    <row r="279" spans="1:12" x14ac:dyDescent="0.2">
      <c r="A279" s="18" t="s">
        <v>692</v>
      </c>
      <c r="B279" s="1" t="s">
        <v>213</v>
      </c>
      <c r="C279" s="1">
        <v>881</v>
      </c>
      <c r="D279" s="11" t="str">
        <f t="shared" si="74"/>
        <v>N/A</v>
      </c>
      <c r="E279" s="1">
        <v>2141</v>
      </c>
      <c r="F279" s="11" t="str">
        <f t="shared" ref="F279:F284" si="78">IF($B279="N/A","N/A",IF(E279&gt;10,"No",IF(E279&lt;-10,"No","Yes")))</f>
        <v>N/A</v>
      </c>
      <c r="G279" s="1">
        <v>1893</v>
      </c>
      <c r="H279" s="11" t="str">
        <f t="shared" ref="H279:H284" si="79">IF($B279="N/A","N/A",IF(G279&gt;10,"No",IF(G279&lt;-10,"No","Yes")))</f>
        <v>N/A</v>
      </c>
      <c r="I279" s="12">
        <v>143</v>
      </c>
      <c r="J279" s="12">
        <v>-11.6</v>
      </c>
      <c r="K279" s="1" t="s">
        <v>213</v>
      </c>
      <c r="L279" s="9" t="str">
        <f t="shared" ref="L279:L285" si="80">IF(J279="Div by 0", "N/A", IF(K279="N/A","N/A", IF(J279&gt;VALUE(MID(K279,1,2)), "No", IF(J279&lt;-1*VALUE(MID(K279,1,2)), "No", "Yes"))))</f>
        <v>N/A</v>
      </c>
    </row>
    <row r="280" spans="1:12" x14ac:dyDescent="0.2">
      <c r="A280" s="18" t="s">
        <v>693</v>
      </c>
      <c r="B280" s="1" t="s">
        <v>213</v>
      </c>
      <c r="C280" s="1">
        <v>1037</v>
      </c>
      <c r="D280" s="11" t="str">
        <f t="shared" si="74"/>
        <v>N/A</v>
      </c>
      <c r="E280" s="1">
        <v>2424</v>
      </c>
      <c r="F280" s="11" t="str">
        <f t="shared" si="78"/>
        <v>N/A</v>
      </c>
      <c r="G280" s="1">
        <v>2166</v>
      </c>
      <c r="H280" s="11" t="str">
        <f t="shared" si="79"/>
        <v>N/A</v>
      </c>
      <c r="I280" s="12">
        <v>133.80000000000001</v>
      </c>
      <c r="J280" s="12">
        <v>-10.6</v>
      </c>
      <c r="K280" s="1" t="s">
        <v>213</v>
      </c>
      <c r="L280" s="9" t="str">
        <f t="shared" si="80"/>
        <v>N/A</v>
      </c>
    </row>
    <row r="281" spans="1:12" x14ac:dyDescent="0.2">
      <c r="A281" s="18" t="s">
        <v>694</v>
      </c>
      <c r="B281" s="1" t="s">
        <v>213</v>
      </c>
      <c r="C281" s="1">
        <v>107.58333333</v>
      </c>
      <c r="D281" s="11" t="str">
        <f t="shared" si="74"/>
        <v>N/A</v>
      </c>
      <c r="E281" s="1">
        <v>281.75</v>
      </c>
      <c r="F281" s="11" t="str">
        <f t="shared" si="78"/>
        <v>N/A</v>
      </c>
      <c r="G281" s="1">
        <v>260.16666666999998</v>
      </c>
      <c r="H281" s="11" t="str">
        <f t="shared" si="79"/>
        <v>N/A</v>
      </c>
      <c r="I281" s="12">
        <v>161.9</v>
      </c>
      <c r="J281" s="12">
        <v>-7.66</v>
      </c>
      <c r="K281" s="1" t="s">
        <v>213</v>
      </c>
      <c r="L281" s="9" t="str">
        <f t="shared" si="80"/>
        <v>N/A</v>
      </c>
    </row>
    <row r="282" spans="1:12" x14ac:dyDescent="0.2">
      <c r="A282" s="18" t="s">
        <v>695</v>
      </c>
      <c r="B282" s="1" t="s">
        <v>213</v>
      </c>
      <c r="C282" s="1">
        <v>94058</v>
      </c>
      <c r="D282" s="11" t="str">
        <f t="shared" si="74"/>
        <v>N/A</v>
      </c>
      <c r="E282" s="1">
        <v>97910</v>
      </c>
      <c r="F282" s="11" t="str">
        <f t="shared" si="78"/>
        <v>N/A</v>
      </c>
      <c r="G282" s="1">
        <v>104105</v>
      </c>
      <c r="H282" s="11" t="str">
        <f t="shared" si="79"/>
        <v>N/A</v>
      </c>
      <c r="I282" s="12">
        <v>4.0949999999999998</v>
      </c>
      <c r="J282" s="12">
        <v>6.327</v>
      </c>
      <c r="K282" s="1" t="s">
        <v>213</v>
      </c>
      <c r="L282" s="9" t="str">
        <f t="shared" si="80"/>
        <v>N/A</v>
      </c>
    </row>
    <row r="283" spans="1:12" x14ac:dyDescent="0.2">
      <c r="A283" s="18" t="s">
        <v>696</v>
      </c>
      <c r="B283" s="1" t="s">
        <v>213</v>
      </c>
      <c r="C283" s="1">
        <v>138113</v>
      </c>
      <c r="D283" s="11" t="str">
        <f t="shared" si="74"/>
        <v>N/A</v>
      </c>
      <c r="E283" s="1">
        <v>140778</v>
      </c>
      <c r="F283" s="11" t="str">
        <f t="shared" si="78"/>
        <v>N/A</v>
      </c>
      <c r="G283" s="1">
        <v>145874</v>
      </c>
      <c r="H283" s="11" t="str">
        <f t="shared" si="79"/>
        <v>N/A</v>
      </c>
      <c r="I283" s="12">
        <v>1.93</v>
      </c>
      <c r="J283" s="12">
        <v>3.62</v>
      </c>
      <c r="K283" s="1" t="s">
        <v>213</v>
      </c>
      <c r="L283" s="9" t="str">
        <f t="shared" si="80"/>
        <v>N/A</v>
      </c>
    </row>
    <row r="284" spans="1:12" ht="25.5" x14ac:dyDescent="0.2">
      <c r="A284" s="18" t="s">
        <v>697</v>
      </c>
      <c r="B284" s="1" t="s">
        <v>213</v>
      </c>
      <c r="C284" s="1">
        <v>99838.333333000002</v>
      </c>
      <c r="D284" s="11" t="str">
        <f t="shared" si="74"/>
        <v>N/A</v>
      </c>
      <c r="E284" s="1">
        <v>107401.83332999999</v>
      </c>
      <c r="F284" s="11" t="str">
        <f t="shared" si="78"/>
        <v>N/A</v>
      </c>
      <c r="G284" s="1">
        <v>112395</v>
      </c>
      <c r="H284" s="11" t="str">
        <f t="shared" si="79"/>
        <v>N/A</v>
      </c>
      <c r="I284" s="12">
        <v>7.5759999999999996</v>
      </c>
      <c r="J284" s="12">
        <v>4.649</v>
      </c>
      <c r="K284" s="1" t="s">
        <v>213</v>
      </c>
      <c r="L284" s="9" t="str">
        <f t="shared" si="80"/>
        <v>N/A</v>
      </c>
    </row>
    <row r="285" spans="1:12" x14ac:dyDescent="0.2">
      <c r="A285" s="18" t="s">
        <v>402</v>
      </c>
      <c r="B285" s="35" t="s">
        <v>290</v>
      </c>
      <c r="C285" s="8">
        <v>26.065461558999999</v>
      </c>
      <c r="D285" s="44" t="str">
        <f>IF($B285="N/A","N/A",IF(C285&lt;=40,"Yes","No"))</f>
        <v>Yes</v>
      </c>
      <c r="E285" s="8">
        <v>26.364826075</v>
      </c>
      <c r="F285" s="44" t="str">
        <f>IF($B285="N/A","N/A",IF(E285&lt;=40,"Yes","No"))</f>
        <v>Yes</v>
      </c>
      <c r="G285" s="8">
        <v>27.336272520000001</v>
      </c>
      <c r="H285" s="44" t="str">
        <f>IF($B285="N/A","N/A",IF(G285&lt;=40,"Yes","No"))</f>
        <v>Yes</v>
      </c>
      <c r="I285" s="12">
        <v>1.149</v>
      </c>
      <c r="J285" s="12">
        <v>3.6850000000000001</v>
      </c>
      <c r="K285" s="45" t="s">
        <v>738</v>
      </c>
      <c r="L285" s="9" t="str">
        <f t="shared" si="80"/>
        <v>Yes</v>
      </c>
    </row>
    <row r="286" spans="1:12" x14ac:dyDescent="0.2">
      <c r="A286" s="18" t="s">
        <v>698</v>
      </c>
      <c r="B286" s="1" t="s">
        <v>213</v>
      </c>
      <c r="C286" s="1">
        <v>0</v>
      </c>
      <c r="D286" s="11" t="str">
        <f t="shared" ref="D286:D304" si="81">IF($B286="N/A","N/A",IF(C286&gt;10,"No",IF(C286&lt;-10,"No","Yes")))</f>
        <v>N/A</v>
      </c>
      <c r="E286" s="1">
        <v>53</v>
      </c>
      <c r="F286" s="11" t="str">
        <f t="shared" ref="F286:F287" si="82">IF($B286="N/A","N/A",IF(E286&gt;10,"No",IF(E286&lt;-10,"No","Yes")))</f>
        <v>N/A</v>
      </c>
      <c r="G286" s="1">
        <v>125</v>
      </c>
      <c r="H286" s="11" t="str">
        <f t="shared" ref="H286:H287" si="83">IF($B286="N/A","N/A",IF(G286&gt;10,"No",IF(G286&lt;-10,"No","Yes")))</f>
        <v>N/A</v>
      </c>
      <c r="I286" s="12" t="s">
        <v>1746</v>
      </c>
      <c r="J286" s="12">
        <v>135.80000000000001</v>
      </c>
      <c r="K286" s="1" t="s">
        <v>213</v>
      </c>
      <c r="L286" s="9" t="str">
        <f t="shared" ref="L286:L287" si="84">IF(J286="Div by 0", "N/A", IF(K286="N/A","N/A", IF(J286&gt;VALUE(MID(K286,1,2)), "No", IF(J286&lt;-1*VALUE(MID(K286,1,2)), "No", "Yes"))))</f>
        <v>N/A</v>
      </c>
    </row>
    <row r="287" spans="1:12" x14ac:dyDescent="0.2">
      <c r="A287" s="18" t="s">
        <v>699</v>
      </c>
      <c r="B287" s="1" t="s">
        <v>213</v>
      </c>
      <c r="C287" s="1">
        <v>0</v>
      </c>
      <c r="D287" s="11" t="str">
        <f t="shared" si="81"/>
        <v>N/A</v>
      </c>
      <c r="E287" s="1">
        <v>7.9166666667000003</v>
      </c>
      <c r="F287" s="11" t="str">
        <f t="shared" si="82"/>
        <v>N/A</v>
      </c>
      <c r="G287" s="1">
        <v>22.083333332999999</v>
      </c>
      <c r="H287" s="11" t="str">
        <f t="shared" si="83"/>
        <v>N/A</v>
      </c>
      <c r="I287" s="12" t="s">
        <v>1746</v>
      </c>
      <c r="J287" s="12">
        <v>178.9</v>
      </c>
      <c r="K287" s="1" t="s">
        <v>213</v>
      </c>
      <c r="L287" s="9" t="str">
        <f t="shared" si="84"/>
        <v>N/A</v>
      </c>
    </row>
    <row r="288" spans="1:12" x14ac:dyDescent="0.2">
      <c r="A288" s="18" t="s">
        <v>700</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
      <c r="A289" s="18" t="s">
        <v>712</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
      <c r="A290" s="18" t="s">
        <v>701</v>
      </c>
      <c r="B290" s="1" t="s">
        <v>213</v>
      </c>
      <c r="C290" s="1">
        <v>11</v>
      </c>
      <c r="D290" s="11" t="str">
        <f t="shared" si="81"/>
        <v>N/A</v>
      </c>
      <c r="E290" s="1">
        <v>111871</v>
      </c>
      <c r="F290" s="11" t="str">
        <f t="shared" ref="F290:F304" si="88">IF($B290="N/A","N/A",IF(E290&gt;10,"No",IF(E290&lt;-10,"No","Yes")))</f>
        <v>N/A</v>
      </c>
      <c r="G290" s="1">
        <v>179742</v>
      </c>
      <c r="H290" s="11" t="str">
        <f t="shared" ref="H290:H304" si="89">IF($B290="N/A","N/A",IF(G290&gt;10,"No",IF(G290&lt;-10,"No","Yes")))</f>
        <v>N/A</v>
      </c>
      <c r="I290" s="12">
        <v>1400000</v>
      </c>
      <c r="J290" s="12">
        <v>60.67</v>
      </c>
      <c r="K290" s="1" t="s">
        <v>213</v>
      </c>
      <c r="L290" s="9" t="str">
        <f t="shared" ref="L290:L301" si="90">IF(J290="Div by 0", "N/A", IF(K290="N/A","N/A", IF(J290&gt;VALUE(MID(K290,1,2)), "No", IF(J290&lt;-1*VALUE(MID(K290,1,2)), "No", "Yes"))))</f>
        <v>N/A</v>
      </c>
    </row>
    <row r="291" spans="1:12" x14ac:dyDescent="0.2">
      <c r="A291" s="18" t="s">
        <v>702</v>
      </c>
      <c r="B291" s="1" t="s">
        <v>213</v>
      </c>
      <c r="C291" s="1">
        <v>11</v>
      </c>
      <c r="D291" s="11" t="str">
        <f t="shared" si="81"/>
        <v>N/A</v>
      </c>
      <c r="E291" s="1">
        <v>174372</v>
      </c>
      <c r="F291" s="11" t="str">
        <f t="shared" si="88"/>
        <v>N/A</v>
      </c>
      <c r="G291" s="1">
        <v>262556</v>
      </c>
      <c r="H291" s="11" t="str">
        <f t="shared" si="89"/>
        <v>N/A</v>
      </c>
      <c r="I291" s="12">
        <v>1740000</v>
      </c>
      <c r="J291" s="12">
        <v>50.57</v>
      </c>
      <c r="K291" s="1" t="s">
        <v>213</v>
      </c>
      <c r="L291" s="9" t="str">
        <f t="shared" si="90"/>
        <v>N/A</v>
      </c>
    </row>
    <row r="292" spans="1:12" x14ac:dyDescent="0.2">
      <c r="A292" s="18" t="s">
        <v>720</v>
      </c>
      <c r="B292" s="35" t="s">
        <v>213</v>
      </c>
      <c r="C292" s="13">
        <v>50</v>
      </c>
      <c r="D292" s="11" t="str">
        <f t="shared" si="81"/>
        <v>N/A</v>
      </c>
      <c r="E292" s="13">
        <v>45.897277086000003</v>
      </c>
      <c r="F292" s="11" t="str">
        <f t="shared" si="88"/>
        <v>N/A</v>
      </c>
      <c r="G292" s="13">
        <v>45.640168193000001</v>
      </c>
      <c r="H292" s="11" t="str">
        <f t="shared" si="89"/>
        <v>N/A</v>
      </c>
      <c r="I292" s="12">
        <v>-8.2100000000000009</v>
      </c>
      <c r="J292" s="12">
        <v>-0.56000000000000005</v>
      </c>
      <c r="K292" s="35" t="s">
        <v>213</v>
      </c>
      <c r="L292" s="9" t="str">
        <f t="shared" si="90"/>
        <v>N/A</v>
      </c>
    </row>
    <row r="293" spans="1:12" x14ac:dyDescent="0.2">
      <c r="A293" s="18" t="s">
        <v>713</v>
      </c>
      <c r="B293" s="1" t="s">
        <v>213</v>
      </c>
      <c r="C293" s="1">
        <v>1.9166666667000001</v>
      </c>
      <c r="D293" s="11" t="str">
        <f t="shared" si="81"/>
        <v>N/A</v>
      </c>
      <c r="E293" s="1">
        <v>78076.083333000002</v>
      </c>
      <c r="F293" s="11" t="str">
        <f t="shared" si="88"/>
        <v>N/A</v>
      </c>
      <c r="G293" s="1">
        <v>150735.5</v>
      </c>
      <c r="H293" s="11" t="str">
        <f t="shared" si="89"/>
        <v>N/A</v>
      </c>
      <c r="I293" s="12">
        <v>4070000</v>
      </c>
      <c r="J293" s="12">
        <v>93.06</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
      <c r="A296" s="18" t="s">
        <v>704</v>
      </c>
      <c r="B296" s="1" t="s">
        <v>213</v>
      </c>
      <c r="C296" s="1">
        <v>1347</v>
      </c>
      <c r="D296" s="11" t="str">
        <f t="shared" si="81"/>
        <v>N/A</v>
      </c>
      <c r="E296" s="1">
        <v>2041</v>
      </c>
      <c r="F296" s="11" t="str">
        <f t="shared" si="88"/>
        <v>N/A</v>
      </c>
      <c r="G296" s="1">
        <v>2491</v>
      </c>
      <c r="H296" s="11" t="str">
        <f t="shared" si="89"/>
        <v>N/A</v>
      </c>
      <c r="I296" s="12">
        <v>51.52</v>
      </c>
      <c r="J296" s="12">
        <v>22.05</v>
      </c>
      <c r="K296" s="1" t="s">
        <v>213</v>
      </c>
      <c r="L296" s="9" t="str">
        <f t="shared" si="90"/>
        <v>N/A</v>
      </c>
    </row>
    <row r="297" spans="1:12" x14ac:dyDescent="0.2">
      <c r="A297" s="18" t="s">
        <v>715</v>
      </c>
      <c r="B297" s="1" t="s">
        <v>213</v>
      </c>
      <c r="C297" s="1">
        <v>540.83333332999996</v>
      </c>
      <c r="D297" s="11" t="str">
        <f t="shared" si="81"/>
        <v>N/A</v>
      </c>
      <c r="E297" s="1">
        <v>1017.4166667</v>
      </c>
      <c r="F297" s="11" t="str">
        <f t="shared" si="88"/>
        <v>N/A</v>
      </c>
      <c r="G297" s="1">
        <v>1227.1666667</v>
      </c>
      <c r="H297" s="11" t="str">
        <f t="shared" si="89"/>
        <v>N/A</v>
      </c>
      <c r="I297" s="12">
        <v>88.12</v>
      </c>
      <c r="J297" s="12">
        <v>20.62</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
      <c r="A309" s="58" t="s">
        <v>711</v>
      </c>
      <c r="B309" s="1" t="s">
        <v>213</v>
      </c>
      <c r="C309" s="1">
        <v>95935</v>
      </c>
      <c r="D309" s="1" t="s">
        <v>213</v>
      </c>
      <c r="E309" s="1">
        <v>213209</v>
      </c>
      <c r="F309" s="1" t="s">
        <v>213</v>
      </c>
      <c r="G309" s="1">
        <v>287469</v>
      </c>
      <c r="H309" s="1" t="s">
        <v>213</v>
      </c>
      <c r="I309" s="12">
        <v>122.2</v>
      </c>
      <c r="J309" s="12">
        <v>34.83</v>
      </c>
      <c r="K309" s="1" t="s">
        <v>213</v>
      </c>
      <c r="L309" s="9" t="str">
        <f>IF(J309="Div by 0", "N/A", IF(K309="N/A","N/A", IF(J309&gt;VALUE(MID(K309,1,2)), "No", IF(J309&lt;-1*VALUE(MID(K309,1,2)), "No", "Yes"))))</f>
        <v>N/A</v>
      </c>
    </row>
    <row r="310" spans="1:12" x14ac:dyDescent="0.2">
      <c r="A310" s="80" t="s">
        <v>73</v>
      </c>
      <c r="B310" s="35" t="s">
        <v>213</v>
      </c>
      <c r="C310" s="36">
        <v>2146353</v>
      </c>
      <c r="D310" s="44" t="str">
        <f>IF($B310="N/A","N/A",IF(C310&gt;10,"No",IF(C310&lt;-10,"No","Yes")))</f>
        <v>N/A</v>
      </c>
      <c r="E310" s="36">
        <v>2327730</v>
      </c>
      <c r="F310" s="44" t="str">
        <f>IF($B310="N/A","N/A",IF(E310&gt;10,"No",IF(E310&lt;-10,"No","Yes")))</f>
        <v>N/A</v>
      </c>
      <c r="G310" s="36">
        <v>2378599</v>
      </c>
      <c r="H310" s="44" t="str">
        <f>IF($B310="N/A","N/A",IF(G310&gt;10,"No",IF(G310&lt;-10,"No","Yes")))</f>
        <v>N/A</v>
      </c>
      <c r="I310" s="12">
        <v>8.4499999999999993</v>
      </c>
      <c r="J310" s="12">
        <v>2.1850000000000001</v>
      </c>
      <c r="K310" s="45" t="s">
        <v>738</v>
      </c>
      <c r="L310" s="9" t="str">
        <f t="shared" ref="L310:L339" si="92">IF(J310="Div by 0", "N/A", IF(K310="N/A","N/A", IF(J310&gt;VALUE(MID(K310,1,2)), "No", IF(J310&lt;-1*VALUE(MID(K310,1,2)), "No", "Yes"))))</f>
        <v>Yes</v>
      </c>
    </row>
    <row r="311" spans="1:12" x14ac:dyDescent="0.2">
      <c r="A311" s="58" t="s">
        <v>182</v>
      </c>
      <c r="B311" s="35" t="s">
        <v>213</v>
      </c>
      <c r="C311" s="36">
        <v>158330</v>
      </c>
      <c r="D311" s="11" t="str">
        <f t="shared" ref="D311:D314" si="93">IF($B311="N/A","N/A",IF(C311&gt;10,"No",IF(C311&lt;-10,"No","Yes")))</f>
        <v>N/A</v>
      </c>
      <c r="E311" s="36">
        <v>165307</v>
      </c>
      <c r="F311" s="11" t="str">
        <f t="shared" ref="F311:F314" si="94">IF($B311="N/A","N/A",IF(E311&gt;10,"No",IF(E311&lt;-10,"No","Yes")))</f>
        <v>N/A</v>
      </c>
      <c r="G311" s="36">
        <v>167035</v>
      </c>
      <c r="H311" s="11" t="str">
        <f t="shared" ref="H311:H314" si="95">IF($B311="N/A","N/A",IF(G311&gt;10,"No",IF(G311&lt;-10,"No","Yes")))</f>
        <v>N/A</v>
      </c>
      <c r="I311" s="12">
        <v>4.407</v>
      </c>
      <c r="J311" s="12">
        <v>1.0449999999999999</v>
      </c>
      <c r="K311" s="45" t="s">
        <v>738</v>
      </c>
      <c r="L311" s="9" t="str">
        <f>IF(J311="Div by 0", "N/A", IF(OR(J311="N/A",K311="N/A"),"N/A", IF(J311&gt;VALUE(MID(K311,1,2)), "No", IF(J311&lt;-1*VALUE(MID(K311,1,2)), "No", "Yes"))))</f>
        <v>Yes</v>
      </c>
    </row>
    <row r="312" spans="1:12" x14ac:dyDescent="0.2">
      <c r="A312" s="58" t="s">
        <v>183</v>
      </c>
      <c r="B312" s="35" t="s">
        <v>213</v>
      </c>
      <c r="C312" s="36">
        <v>363995</v>
      </c>
      <c r="D312" s="11" t="str">
        <f t="shared" si="93"/>
        <v>N/A</v>
      </c>
      <c r="E312" s="36">
        <v>351545</v>
      </c>
      <c r="F312" s="11" t="str">
        <f t="shared" si="94"/>
        <v>N/A</v>
      </c>
      <c r="G312" s="36">
        <v>369006</v>
      </c>
      <c r="H312" s="11" t="str">
        <f t="shared" si="95"/>
        <v>N/A</v>
      </c>
      <c r="I312" s="12">
        <v>-3.42</v>
      </c>
      <c r="J312" s="12">
        <v>4.9669999999999996</v>
      </c>
      <c r="K312" s="45" t="s">
        <v>738</v>
      </c>
      <c r="L312" s="9" t="str">
        <f t="shared" ref="L312:L314" si="96">IF(J312="Div by 0", "N/A", IF(OR(J312="N/A",K312="N/A"),"N/A", IF(J312&gt;VALUE(MID(K312,1,2)), "No", IF(J312&lt;-1*VALUE(MID(K312,1,2)), "No", "Yes"))))</f>
        <v>Yes</v>
      </c>
    </row>
    <row r="313" spans="1:12" x14ac:dyDescent="0.2">
      <c r="A313" s="58" t="s">
        <v>184</v>
      </c>
      <c r="B313" s="35" t="s">
        <v>213</v>
      </c>
      <c r="C313" s="36">
        <v>1155288</v>
      </c>
      <c r="D313" s="11" t="str">
        <f t="shared" si="93"/>
        <v>N/A</v>
      </c>
      <c r="E313" s="36">
        <v>1173169</v>
      </c>
      <c r="F313" s="11" t="str">
        <f t="shared" si="94"/>
        <v>N/A</v>
      </c>
      <c r="G313" s="36">
        <v>1138021</v>
      </c>
      <c r="H313" s="11" t="str">
        <f t="shared" si="95"/>
        <v>N/A</v>
      </c>
      <c r="I313" s="12">
        <v>1.548</v>
      </c>
      <c r="J313" s="12">
        <v>-3</v>
      </c>
      <c r="K313" s="45" t="s">
        <v>738</v>
      </c>
      <c r="L313" s="9" t="str">
        <f t="shared" si="96"/>
        <v>Yes</v>
      </c>
    </row>
    <row r="314" spans="1:12" x14ac:dyDescent="0.2">
      <c r="A314" s="7" t="s">
        <v>185</v>
      </c>
      <c r="B314" s="35" t="s">
        <v>213</v>
      </c>
      <c r="C314" s="36">
        <v>468740</v>
      </c>
      <c r="D314" s="11" t="str">
        <f t="shared" si="93"/>
        <v>N/A</v>
      </c>
      <c r="E314" s="36">
        <v>637709</v>
      </c>
      <c r="F314" s="11" t="str">
        <f t="shared" si="94"/>
        <v>N/A</v>
      </c>
      <c r="G314" s="36">
        <v>704537</v>
      </c>
      <c r="H314" s="11" t="str">
        <f t="shared" si="95"/>
        <v>N/A</v>
      </c>
      <c r="I314" s="12">
        <v>36.049999999999997</v>
      </c>
      <c r="J314" s="12">
        <v>10.48</v>
      </c>
      <c r="K314" s="45" t="s">
        <v>738</v>
      </c>
      <c r="L314" s="9" t="str">
        <f t="shared" si="96"/>
        <v>Yes</v>
      </c>
    </row>
    <row r="315" spans="1:12" x14ac:dyDescent="0.2">
      <c r="A315" s="58" t="s">
        <v>1111</v>
      </c>
      <c r="B315" s="13" t="s">
        <v>213</v>
      </c>
      <c r="C315" s="36">
        <v>1146637</v>
      </c>
      <c r="D315" s="9" t="str">
        <f t="shared" ref="D315:F318" si="97">IF($B315="N/A","N/A",IF(C315&lt;0,"No","Yes"))</f>
        <v>N/A</v>
      </c>
      <c r="E315" s="36">
        <v>1180568</v>
      </c>
      <c r="F315" s="9" t="str">
        <f t="shared" si="97"/>
        <v>N/A</v>
      </c>
      <c r="G315" s="36">
        <v>1160114</v>
      </c>
      <c r="H315" s="9" t="str">
        <f t="shared" ref="H315:H318" si="98">IF($B315="N/A","N/A",IF(G315&lt;0,"No","Yes"))</f>
        <v>N/A</v>
      </c>
      <c r="I315" s="12">
        <v>2.9590000000000001</v>
      </c>
      <c r="J315" s="12">
        <v>-1.73</v>
      </c>
      <c r="K315" s="1" t="s">
        <v>737</v>
      </c>
      <c r="L315" s="9" t="str">
        <f>IF(J315="Div by 0", "N/A", IF(OR(J315="N/A",K315="N/A"),"N/A", IF(J315&gt;VALUE(MID(K315,1,2)), "No", IF(J315&lt;-1*VALUE(MID(K315,1,2)), "No", "Yes"))))</f>
        <v>Yes</v>
      </c>
    </row>
    <row r="316" spans="1:12" x14ac:dyDescent="0.2">
      <c r="A316" s="58" t="s">
        <v>431</v>
      </c>
      <c r="B316" s="13" t="s">
        <v>213</v>
      </c>
      <c r="C316" s="36">
        <v>72368</v>
      </c>
      <c r="D316" s="9" t="str">
        <f t="shared" si="97"/>
        <v>N/A</v>
      </c>
      <c r="E316" s="36">
        <v>80072</v>
      </c>
      <c r="F316" s="9" t="str">
        <f t="shared" si="97"/>
        <v>N/A</v>
      </c>
      <c r="G316" s="36">
        <v>75020</v>
      </c>
      <c r="H316" s="9" t="str">
        <f t="shared" si="98"/>
        <v>N/A</v>
      </c>
      <c r="I316" s="12">
        <v>10.65</v>
      </c>
      <c r="J316" s="12">
        <v>-6.31</v>
      </c>
      <c r="K316" s="1" t="s">
        <v>737</v>
      </c>
      <c r="L316" s="9" t="str">
        <f t="shared" ref="L316:L318" si="99">IF(J316="Div by 0", "N/A", IF(OR(J316="N/A",K316="N/A"),"N/A", IF(J316&gt;VALUE(MID(K316,1,2)), "No", IF(J316&lt;-1*VALUE(MID(K316,1,2)), "No", "Yes"))))</f>
        <v>Yes</v>
      </c>
    </row>
    <row r="317" spans="1:12" x14ac:dyDescent="0.2">
      <c r="A317" s="58" t="s">
        <v>432</v>
      </c>
      <c r="B317" s="13" t="s">
        <v>213</v>
      </c>
      <c r="C317" s="36">
        <v>739638</v>
      </c>
      <c r="D317" s="9" t="str">
        <f t="shared" si="97"/>
        <v>N/A</v>
      </c>
      <c r="E317" s="36">
        <v>870808</v>
      </c>
      <c r="F317" s="9" t="str">
        <f t="shared" si="97"/>
        <v>N/A</v>
      </c>
      <c r="G317" s="36">
        <v>946191</v>
      </c>
      <c r="H317" s="9" t="str">
        <f t="shared" si="98"/>
        <v>N/A</v>
      </c>
      <c r="I317" s="12">
        <v>17.73</v>
      </c>
      <c r="J317" s="12">
        <v>8.657</v>
      </c>
      <c r="K317" s="1" t="s">
        <v>737</v>
      </c>
      <c r="L317" s="9" t="str">
        <f t="shared" si="99"/>
        <v>Yes</v>
      </c>
    </row>
    <row r="318" spans="1:12" x14ac:dyDescent="0.2">
      <c r="A318" s="58" t="s">
        <v>1112</v>
      </c>
      <c r="B318" s="13" t="s">
        <v>213</v>
      </c>
      <c r="C318" s="36">
        <v>110585</v>
      </c>
      <c r="D318" s="9" t="str">
        <f t="shared" si="97"/>
        <v>N/A</v>
      </c>
      <c r="E318" s="36">
        <v>117570</v>
      </c>
      <c r="F318" s="9" t="str">
        <f t="shared" si="97"/>
        <v>N/A</v>
      </c>
      <c r="G318" s="36">
        <v>121015</v>
      </c>
      <c r="H318" s="9" t="str">
        <f t="shared" si="98"/>
        <v>N/A</v>
      </c>
      <c r="I318" s="12">
        <v>6.3159999999999998</v>
      </c>
      <c r="J318" s="12">
        <v>2.93</v>
      </c>
      <c r="K318" s="1" t="s">
        <v>737</v>
      </c>
      <c r="L318" s="9" t="str">
        <f t="shared" si="99"/>
        <v>Yes</v>
      </c>
    </row>
    <row r="319" spans="1:12" x14ac:dyDescent="0.2">
      <c r="A319" s="58" t="s">
        <v>98</v>
      </c>
      <c r="B319" s="35" t="s">
        <v>291</v>
      </c>
      <c r="C319" s="8">
        <v>95.353746564999994</v>
      </c>
      <c r="D319" s="44" t="str">
        <f>IF($B319="N/A","N/A",IF(C319&gt;80,"Yes","No"))</f>
        <v>Yes</v>
      </c>
      <c r="E319" s="8">
        <v>91.943610297999996</v>
      </c>
      <c r="F319" s="44" t="str">
        <f>IF($B319="N/A","N/A",IF(E319&gt;80,"Yes","No"))</f>
        <v>Yes</v>
      </c>
      <c r="G319" s="8">
        <v>88.771835858000003</v>
      </c>
      <c r="H319" s="44" t="str">
        <f>IF($B319="N/A","N/A",IF(G319&gt;80,"Yes","No"))</f>
        <v>Yes</v>
      </c>
      <c r="I319" s="12">
        <v>-3.58</v>
      </c>
      <c r="J319" s="12">
        <v>-3.45</v>
      </c>
      <c r="K319" s="45" t="s">
        <v>738</v>
      </c>
      <c r="L319" s="9" t="str">
        <f t="shared" si="92"/>
        <v>Yes</v>
      </c>
    </row>
    <row r="320" spans="1:12" x14ac:dyDescent="0.2">
      <c r="A320" s="58" t="s">
        <v>332</v>
      </c>
      <c r="B320" s="35" t="s">
        <v>278</v>
      </c>
      <c r="C320" s="8">
        <v>0</v>
      </c>
      <c r="D320" s="44" t="str">
        <f>IF($B320="N/A","N/A",IF(C320&gt;=5,"No",IF(C320&lt;0,"No","Yes")))</f>
        <v>Yes</v>
      </c>
      <c r="E320" s="8">
        <v>1.28021721E-2</v>
      </c>
      <c r="F320" s="44" t="str">
        <f>IF($B320="N/A","N/A",IF(E320&gt;=5,"No",IF(E320&lt;0,"No","Yes")))</f>
        <v>Yes</v>
      </c>
      <c r="G320" s="8">
        <v>1.0636513300000001E-2</v>
      </c>
      <c r="H320" s="44" t="str">
        <f>IF($B320="N/A","N/A",IF(G320&gt;=5,"No",IF(G320&lt;0,"No","Yes")))</f>
        <v>Yes</v>
      </c>
      <c r="I320" s="12" t="s">
        <v>1746</v>
      </c>
      <c r="J320" s="12">
        <v>-16.899999999999999</v>
      </c>
      <c r="K320" s="45" t="s">
        <v>738</v>
      </c>
      <c r="L320" s="9" t="str">
        <f t="shared" si="92"/>
        <v>No</v>
      </c>
    </row>
    <row r="321" spans="1:12" x14ac:dyDescent="0.2">
      <c r="A321" s="58" t="s">
        <v>340</v>
      </c>
      <c r="B321" s="48" t="s">
        <v>278</v>
      </c>
      <c r="C321" s="8">
        <v>4.6298535235999996</v>
      </c>
      <c r="D321" s="44" t="str">
        <f>IF($B321="N/A","N/A",IF(C321&gt;=5,"No",IF(C321&lt;0,"No","Yes")))</f>
        <v>Yes</v>
      </c>
      <c r="E321" s="8">
        <v>4.7112852435999999</v>
      </c>
      <c r="F321" s="44" t="str">
        <f>IF($B321="N/A","N/A",IF(E321&gt;=5,"No",IF(E321&lt;0,"No","Yes")))</f>
        <v>Yes</v>
      </c>
      <c r="G321" s="8">
        <v>4.7798304800000002</v>
      </c>
      <c r="H321" s="44" t="str">
        <f>IF($B321="N/A","N/A",IF(G321&gt;=5,"No",IF(G321&lt;0,"No","Yes")))</f>
        <v>Yes</v>
      </c>
      <c r="I321" s="12">
        <v>1.7589999999999999</v>
      </c>
      <c r="J321" s="12">
        <v>1.4550000000000001</v>
      </c>
      <c r="K321" s="45" t="s">
        <v>738</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3.7837400000000001E-4</v>
      </c>
      <c r="H322" s="44" t="str">
        <f>IF($B322="N/A","N/A",IF(G322&gt;=5,"No",IF(G322&lt;0,"No","Yes")))</f>
        <v>Yes</v>
      </c>
      <c r="I322" s="12" t="s">
        <v>1746</v>
      </c>
      <c r="J322" s="12" t="s">
        <v>1746</v>
      </c>
      <c r="K322" s="45" t="s">
        <v>738</v>
      </c>
      <c r="L322" s="9" t="str">
        <f t="shared" si="92"/>
        <v>N/A</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1746</v>
      </c>
      <c r="J323" s="12" t="s">
        <v>1746</v>
      </c>
      <c r="K323" s="45" t="s">
        <v>738</v>
      </c>
      <c r="L323" s="9" t="str">
        <f t="shared" si="92"/>
        <v>N/A</v>
      </c>
    </row>
    <row r="324" spans="1:12" x14ac:dyDescent="0.2">
      <c r="A324" s="58" t="s">
        <v>335</v>
      </c>
      <c r="B324" s="48" t="s">
        <v>278</v>
      </c>
      <c r="C324" s="8">
        <v>0</v>
      </c>
      <c r="D324" s="44" t="str">
        <f>IF($B324="N/A","N/A",IF(C324&gt;=5,"No",IF(C324&lt;0,"No","Yes")))</f>
        <v>Yes</v>
      </c>
      <c r="E324" s="8">
        <v>3.2899004610000002</v>
      </c>
      <c r="F324" s="44" t="str">
        <f>IF($B324="N/A","N/A",IF(E324&gt;=5,"No",IF(E324&lt;0,"No","Yes")))</f>
        <v>Yes</v>
      </c>
      <c r="G324" s="8">
        <v>6.3847668312000003</v>
      </c>
      <c r="H324" s="44" t="str">
        <f>IF($B324="N/A","N/A",IF(G324&gt;=5,"No",IF(G324&lt;0,"No","Yes")))</f>
        <v>No</v>
      </c>
      <c r="I324" s="12" t="s">
        <v>1746</v>
      </c>
      <c r="J324" s="12">
        <v>94.07</v>
      </c>
      <c r="K324" s="45" t="s">
        <v>738</v>
      </c>
      <c r="L324" s="9" t="str">
        <f t="shared" si="92"/>
        <v>No</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1746</v>
      </c>
      <c r="J325" s="12" t="s">
        <v>1746</v>
      </c>
      <c r="K325" s="45" t="s">
        <v>738</v>
      </c>
      <c r="L325" s="9" t="str">
        <f t="shared" si="92"/>
        <v>N/A</v>
      </c>
    </row>
    <row r="326" spans="1:12" x14ac:dyDescent="0.2">
      <c r="A326" s="58" t="s">
        <v>337</v>
      </c>
      <c r="B326" s="48" t="s">
        <v>292</v>
      </c>
      <c r="C326" s="8">
        <v>1.6399911900000001E-2</v>
      </c>
      <c r="D326" s="44" t="str">
        <f t="shared" si="100"/>
        <v>No</v>
      </c>
      <c r="E326" s="8">
        <v>4.2401824999999997E-2</v>
      </c>
      <c r="F326" s="44" t="str">
        <f t="shared" si="101"/>
        <v>No</v>
      </c>
      <c r="G326" s="8">
        <v>5.2551943400000002E-2</v>
      </c>
      <c r="H326" s="44" t="str">
        <f t="shared" si="102"/>
        <v>No</v>
      </c>
      <c r="I326" s="12">
        <v>158.5</v>
      </c>
      <c r="J326" s="12">
        <v>23.94</v>
      </c>
      <c r="K326" s="45" t="s">
        <v>738</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1746</v>
      </c>
      <c r="J327" s="12" t="s">
        <v>1746</v>
      </c>
      <c r="K327" s="45" t="s">
        <v>738</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1746</v>
      </c>
      <c r="J328" s="12" t="s">
        <v>1746</v>
      </c>
      <c r="K328" s="45" t="s">
        <v>738</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1746</v>
      </c>
      <c r="J329" s="12" t="s">
        <v>1746</v>
      </c>
      <c r="K329" s="45" t="s">
        <v>738</v>
      </c>
      <c r="L329" s="9" t="str">
        <f t="shared" si="92"/>
        <v>N/A</v>
      </c>
    </row>
    <row r="330" spans="1:12" x14ac:dyDescent="0.2">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1746</v>
      </c>
      <c r="J330" s="12" t="s">
        <v>1746</v>
      </c>
      <c r="K330" s="45" t="s">
        <v>738</v>
      </c>
      <c r="L330" s="9" t="str">
        <f t="shared" si="92"/>
        <v>N/A</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1746</v>
      </c>
      <c r="J331" s="12" t="s">
        <v>1746</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1746</v>
      </c>
      <c r="J332" s="12" t="s">
        <v>1746</v>
      </c>
      <c r="K332" s="45" t="s">
        <v>738</v>
      </c>
      <c r="L332" s="9" t="str">
        <f t="shared" si="92"/>
        <v>N/A</v>
      </c>
    </row>
    <row r="333" spans="1:12"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1746</v>
      </c>
      <c r="J333" s="12" t="s">
        <v>1746</v>
      </c>
      <c r="K333" s="45" t="s">
        <v>738</v>
      </c>
      <c r="L333" s="9" t="str">
        <f t="shared" si="92"/>
        <v>N/A</v>
      </c>
    </row>
    <row r="334" spans="1:12" x14ac:dyDescent="0.2">
      <c r="A334" s="58" t="s">
        <v>1117</v>
      </c>
      <c r="B334" s="35" t="s">
        <v>293</v>
      </c>
      <c r="C334" s="8">
        <v>9.9311716200000006</v>
      </c>
      <c r="D334" s="44" t="str">
        <f>IF($B334="N/A","N/A",IF(C334&gt;15,"No",IF(C334&lt;2,"No","Yes")))</f>
        <v>Yes</v>
      </c>
      <c r="E334" s="8">
        <v>7.7905513095999996</v>
      </c>
      <c r="F334" s="44" t="str">
        <f>IF($B334="N/A","N/A",IF(E334&gt;15,"No",IF(E334&lt;2,"No","Yes")))</f>
        <v>Yes</v>
      </c>
      <c r="G334" s="8">
        <v>6.6600549315000004</v>
      </c>
      <c r="H334" s="44" t="str">
        <f>IF($B334="N/A","N/A",IF(G334&gt;15,"No",IF(G334&lt;2,"No","Yes")))</f>
        <v>Yes</v>
      </c>
      <c r="I334" s="12">
        <v>-21.6</v>
      </c>
      <c r="J334" s="12">
        <v>-14.5</v>
      </c>
      <c r="K334" s="45" t="s">
        <v>738</v>
      </c>
      <c r="L334" s="9" t="str">
        <f t="shared" si="92"/>
        <v>Yes</v>
      </c>
    </row>
    <row r="335" spans="1:12" x14ac:dyDescent="0.2">
      <c r="A335" s="58" t="s">
        <v>1118</v>
      </c>
      <c r="B335" s="35" t="s">
        <v>213</v>
      </c>
      <c r="C335" s="36">
        <v>217275</v>
      </c>
      <c r="D335" s="44" t="str">
        <f>IF($B335="N/A","N/A",IF(C335&gt;10,"No",IF(C335&lt;-10,"No","Yes")))</f>
        <v>N/A</v>
      </c>
      <c r="E335" s="36">
        <v>0</v>
      </c>
      <c r="F335" s="44" t="str">
        <f>IF($B335="N/A","N/A",IF(E335&gt;10,"No",IF(E335&lt;-10,"No","Yes")))</f>
        <v>N/A</v>
      </c>
      <c r="G335" s="36">
        <v>0</v>
      </c>
      <c r="H335" s="44" t="str">
        <f>IF($B335="N/A","N/A",IF(G335&gt;10,"No",IF(G335&lt;-10,"No","Yes")))</f>
        <v>N/A</v>
      </c>
      <c r="I335" s="12">
        <v>-100</v>
      </c>
      <c r="J335" s="12" t="s">
        <v>1746</v>
      </c>
      <c r="K335" s="45" t="s">
        <v>738</v>
      </c>
      <c r="L335" s="9" t="str">
        <f t="shared" si="92"/>
        <v>N/A</v>
      </c>
    </row>
    <row r="336" spans="1:12" x14ac:dyDescent="0.2">
      <c r="A336" s="58" t="s">
        <v>1673</v>
      </c>
      <c r="B336" s="35" t="s">
        <v>213</v>
      </c>
      <c r="C336" s="36">
        <v>142512</v>
      </c>
      <c r="D336" s="44" t="str">
        <f>IF($B336="N/A","N/A",IF(C336&gt;10,"No",IF(C336&lt;-10,"No","Yes")))</f>
        <v>N/A</v>
      </c>
      <c r="E336" s="36">
        <v>147294</v>
      </c>
      <c r="F336" s="44" t="str">
        <f>IF($B336="N/A","N/A",IF(E336&gt;10,"No",IF(E336&lt;-10,"No","Yes")))</f>
        <v>N/A</v>
      </c>
      <c r="G336" s="36">
        <v>137635</v>
      </c>
      <c r="H336" s="44" t="str">
        <f>IF($B336="N/A","N/A",IF(G336&gt;10,"No",IF(G336&lt;-10,"No","Yes")))</f>
        <v>N/A</v>
      </c>
      <c r="I336" s="12">
        <v>3.3559999999999999</v>
      </c>
      <c r="J336" s="12">
        <v>-6.56</v>
      </c>
      <c r="K336" s="45" t="s">
        <v>738</v>
      </c>
      <c r="L336" s="9" t="str">
        <f t="shared" si="92"/>
        <v>Yes</v>
      </c>
    </row>
    <row r="337" spans="1:12" x14ac:dyDescent="0.2">
      <c r="A337" s="58" t="s">
        <v>1674</v>
      </c>
      <c r="B337" s="35" t="s">
        <v>213</v>
      </c>
      <c r="C337" s="36">
        <v>11583</v>
      </c>
      <c r="D337" s="44" t="str">
        <f>IF($B337="N/A","N/A",IF(C337&gt;10,"No",IF(C337&lt;-10,"No","Yes")))</f>
        <v>N/A</v>
      </c>
      <c r="E337" s="36">
        <v>16117</v>
      </c>
      <c r="F337" s="44" t="str">
        <f>IF($B337="N/A","N/A",IF(E337&gt;10,"No",IF(E337&lt;-10,"No","Yes")))</f>
        <v>N/A</v>
      </c>
      <c r="G337" s="36">
        <v>13872</v>
      </c>
      <c r="H337" s="44" t="str">
        <f>IF($B337="N/A","N/A",IF(G337&gt;10,"No",IF(G337&lt;-10,"No","Yes")))</f>
        <v>N/A</v>
      </c>
      <c r="I337" s="12">
        <v>39.14</v>
      </c>
      <c r="J337" s="12">
        <v>-13.9</v>
      </c>
      <c r="K337" s="45" t="s">
        <v>738</v>
      </c>
      <c r="L337" s="9" t="str">
        <f t="shared" si="92"/>
        <v>Yes</v>
      </c>
    </row>
    <row r="338" spans="1:12" x14ac:dyDescent="0.2">
      <c r="A338" s="58" t="s">
        <v>1675</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1746</v>
      </c>
      <c r="J338" s="12" t="s">
        <v>1746</v>
      </c>
      <c r="K338" s="45" t="s">
        <v>738</v>
      </c>
      <c r="L338" s="9" t="str">
        <f t="shared" si="92"/>
        <v>N/A</v>
      </c>
    </row>
    <row r="339" spans="1:12" x14ac:dyDescent="0.2">
      <c r="A339" s="58" t="s">
        <v>1676</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1746</v>
      </c>
      <c r="J339" s="12" t="s">
        <v>1746</v>
      </c>
      <c r="K339" s="45" t="s">
        <v>738</v>
      </c>
      <c r="L339" s="9" t="str">
        <f t="shared" si="92"/>
        <v>N/A</v>
      </c>
    </row>
    <row r="340" spans="1:12" s="21" customFormat="1" ht="12" customHeight="1" x14ac:dyDescent="0.2">
      <c r="A340" s="161" t="s">
        <v>1633</v>
      </c>
      <c r="B340" s="162"/>
      <c r="C340" s="162"/>
      <c r="D340" s="162"/>
      <c r="E340" s="162"/>
      <c r="F340" s="162"/>
      <c r="G340" s="162"/>
      <c r="H340" s="162"/>
      <c r="I340" s="162"/>
      <c r="J340" s="162"/>
      <c r="K340" s="162"/>
      <c r="L340" s="163"/>
    </row>
    <row r="341" spans="1:12" s="21" customFormat="1" ht="12.75" customHeight="1" x14ac:dyDescent="0.2">
      <c r="A341" s="151" t="s">
        <v>1631</v>
      </c>
      <c r="B341" s="152"/>
      <c r="C341" s="152"/>
      <c r="D341" s="152"/>
      <c r="E341" s="152"/>
      <c r="F341" s="152"/>
      <c r="G341" s="152"/>
      <c r="H341" s="152"/>
      <c r="I341" s="152"/>
      <c r="J341" s="152"/>
      <c r="K341" s="152"/>
      <c r="L341" s="153"/>
    </row>
    <row r="342" spans="1:12" s="21" customFormat="1" x14ac:dyDescent="0.2">
      <c r="A342" s="154" t="s">
        <v>1732</v>
      </c>
      <c r="B342" s="154"/>
      <c r="C342" s="154"/>
      <c r="D342" s="154"/>
      <c r="E342" s="154"/>
      <c r="F342" s="154"/>
      <c r="G342" s="154"/>
      <c r="H342" s="154"/>
      <c r="I342" s="154"/>
      <c r="J342" s="154"/>
      <c r="K342" s="154"/>
      <c r="L342" s="155"/>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27"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27"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1"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24.75" customHeight="1" x14ac:dyDescent="0.2">
      <c r="A2" s="169" t="s">
        <v>1592</v>
      </c>
      <c r="B2" s="170"/>
      <c r="C2" s="170"/>
      <c r="D2" s="170"/>
      <c r="E2" s="170"/>
      <c r="F2" s="170"/>
      <c r="G2" s="170"/>
      <c r="H2" s="170"/>
      <c r="I2" s="170"/>
      <c r="J2" s="170"/>
      <c r="K2" s="170"/>
      <c r="L2" s="171"/>
    </row>
    <row r="3" spans="1:12" s="21" customFormat="1" x14ac:dyDescent="0.2">
      <c r="A3" s="148" t="s">
        <v>1745</v>
      </c>
      <c r="B3" s="167"/>
      <c r="C3" s="167"/>
      <c r="D3" s="167"/>
      <c r="E3" s="167"/>
      <c r="F3" s="167"/>
      <c r="G3" s="167"/>
      <c r="H3" s="167"/>
      <c r="I3" s="167"/>
      <c r="J3" s="167"/>
      <c r="K3" s="167"/>
      <c r="L3" s="168"/>
    </row>
    <row r="4" spans="1:12" s="21" customFormat="1" x14ac:dyDescent="0.2">
      <c r="A4" s="164" t="s">
        <v>648</v>
      </c>
      <c r="B4" s="165"/>
      <c r="C4" s="165"/>
      <c r="D4" s="165"/>
      <c r="E4" s="165"/>
      <c r="F4" s="165"/>
      <c r="G4" s="165"/>
      <c r="H4" s="165"/>
      <c r="I4" s="165"/>
      <c r="J4" s="165"/>
      <c r="K4" s="165"/>
      <c r="L4" s="166"/>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 t="s">
        <v>58</v>
      </c>
      <c r="B6" s="48" t="s">
        <v>213</v>
      </c>
      <c r="C6" s="14">
        <v>16016440010</v>
      </c>
      <c r="D6" s="11" t="str">
        <f t="shared" ref="D6:D12" si="0">IF($B6="N/A","N/A",IF(C6&gt;10,"No",IF(C6&lt;-10,"No","Yes")))</f>
        <v>N/A</v>
      </c>
      <c r="E6" s="14">
        <v>16020650039</v>
      </c>
      <c r="F6" s="11" t="str">
        <f t="shared" ref="F6:F12" si="1">IF($B6="N/A","N/A",IF(E6&gt;10,"No",IF(E6&lt;-10,"No","Yes")))</f>
        <v>N/A</v>
      </c>
      <c r="G6" s="14">
        <v>16570697461</v>
      </c>
      <c r="H6" s="11" t="str">
        <f t="shared" ref="H6:H12" si="2">IF($B6="N/A","N/A",IF(G6&gt;10,"No",IF(G6&lt;-10,"No","Yes")))</f>
        <v>N/A</v>
      </c>
      <c r="I6" s="12">
        <v>2.63E-2</v>
      </c>
      <c r="J6" s="12">
        <v>3.4329999999999998</v>
      </c>
      <c r="K6" s="48" t="s">
        <v>736</v>
      </c>
      <c r="L6" s="9" t="str">
        <f t="shared" ref="L6:L13" si="3">IF(J6="Div by 0", "N/A", IF(K6="N/A","N/A", IF(J6&gt;VALUE(MID(K6,1,2)), "No", IF(J6&lt;-1*VALUE(MID(K6,1,2)), "No", "Yes"))))</f>
        <v>Yes</v>
      </c>
    </row>
    <row r="7" spans="1:12" x14ac:dyDescent="0.2">
      <c r="A7" s="4" t="s">
        <v>1119</v>
      </c>
      <c r="B7" s="48" t="s">
        <v>213</v>
      </c>
      <c r="C7" s="14">
        <v>6260.8509418000003</v>
      </c>
      <c r="D7" s="11" t="str">
        <f t="shared" si="0"/>
        <v>N/A</v>
      </c>
      <c r="E7" s="14">
        <v>5894.5608284999998</v>
      </c>
      <c r="F7" s="11" t="str">
        <f t="shared" si="1"/>
        <v>N/A</v>
      </c>
      <c r="G7" s="14">
        <v>5926.9288931000001</v>
      </c>
      <c r="H7" s="11" t="str">
        <f t="shared" si="2"/>
        <v>N/A</v>
      </c>
      <c r="I7" s="12">
        <v>-5.85</v>
      </c>
      <c r="J7" s="12">
        <v>0.54910000000000003</v>
      </c>
      <c r="K7" s="48" t="s">
        <v>736</v>
      </c>
      <c r="L7" s="9" t="str">
        <f t="shared" si="3"/>
        <v>Yes</v>
      </c>
    </row>
    <row r="8" spans="1:12" x14ac:dyDescent="0.2">
      <c r="A8" s="4" t="s">
        <v>721</v>
      </c>
      <c r="B8" s="48" t="s">
        <v>213</v>
      </c>
      <c r="C8" s="14">
        <v>1155</v>
      </c>
      <c r="D8" s="11" t="str">
        <f t="shared" si="0"/>
        <v>N/A</v>
      </c>
      <c r="E8" s="14">
        <v>1284</v>
      </c>
      <c r="F8" s="11" t="str">
        <f t="shared" si="1"/>
        <v>N/A</v>
      </c>
      <c r="G8" s="14">
        <v>1203</v>
      </c>
      <c r="H8" s="11" t="str">
        <f t="shared" si="2"/>
        <v>N/A</v>
      </c>
      <c r="I8" s="12">
        <v>11.17</v>
      </c>
      <c r="J8" s="12">
        <v>-6.31</v>
      </c>
      <c r="K8" s="48" t="s">
        <v>736</v>
      </c>
      <c r="L8" s="9" t="str">
        <f t="shared" si="3"/>
        <v>Yes</v>
      </c>
    </row>
    <row r="9" spans="1:12" x14ac:dyDescent="0.2">
      <c r="A9" s="4" t="s">
        <v>722</v>
      </c>
      <c r="B9" s="48" t="s">
        <v>213</v>
      </c>
      <c r="C9" s="14">
        <v>1881</v>
      </c>
      <c r="D9" s="11" t="str">
        <f t="shared" si="0"/>
        <v>N/A</v>
      </c>
      <c r="E9" s="14">
        <v>1836</v>
      </c>
      <c r="F9" s="11" t="str">
        <f t="shared" si="1"/>
        <v>N/A</v>
      </c>
      <c r="G9" s="14">
        <v>1851</v>
      </c>
      <c r="H9" s="11" t="str">
        <f t="shared" si="2"/>
        <v>N/A</v>
      </c>
      <c r="I9" s="12">
        <v>-2.39</v>
      </c>
      <c r="J9" s="12">
        <v>0.81699999999999995</v>
      </c>
      <c r="K9" s="48" t="s">
        <v>736</v>
      </c>
      <c r="L9" s="9" t="str">
        <f t="shared" si="3"/>
        <v>Yes</v>
      </c>
    </row>
    <row r="10" spans="1:12" x14ac:dyDescent="0.2">
      <c r="A10" s="4" t="s">
        <v>723</v>
      </c>
      <c r="B10" s="48" t="s">
        <v>213</v>
      </c>
      <c r="C10" s="14">
        <v>4697</v>
      </c>
      <c r="D10" s="11" t="str">
        <f t="shared" si="0"/>
        <v>N/A</v>
      </c>
      <c r="E10" s="14">
        <v>4792</v>
      </c>
      <c r="F10" s="11" t="str">
        <f t="shared" si="1"/>
        <v>N/A</v>
      </c>
      <c r="G10" s="14">
        <v>4884</v>
      </c>
      <c r="H10" s="11" t="str">
        <f t="shared" si="2"/>
        <v>N/A</v>
      </c>
      <c r="I10" s="12">
        <v>2.0230000000000001</v>
      </c>
      <c r="J10" s="12">
        <v>1.92</v>
      </c>
      <c r="K10" s="48" t="s">
        <v>736</v>
      </c>
      <c r="L10" s="9" t="str">
        <f t="shared" si="3"/>
        <v>Yes</v>
      </c>
    </row>
    <row r="11" spans="1:12" x14ac:dyDescent="0.2">
      <c r="A11" s="4" t="s">
        <v>724</v>
      </c>
      <c r="B11" s="48" t="s">
        <v>213</v>
      </c>
      <c r="C11" s="14">
        <v>24841</v>
      </c>
      <c r="D11" s="11" t="str">
        <f t="shared" si="0"/>
        <v>N/A</v>
      </c>
      <c r="E11" s="14">
        <v>20771</v>
      </c>
      <c r="F11" s="11" t="str">
        <f t="shared" si="1"/>
        <v>N/A</v>
      </c>
      <c r="G11" s="14">
        <v>20854</v>
      </c>
      <c r="H11" s="11" t="str">
        <f t="shared" si="2"/>
        <v>N/A</v>
      </c>
      <c r="I11" s="12">
        <v>-16.399999999999999</v>
      </c>
      <c r="J11" s="12">
        <v>0.39960000000000001</v>
      </c>
      <c r="K11" s="48" t="s">
        <v>736</v>
      </c>
      <c r="L11" s="9" t="str">
        <f t="shared" si="3"/>
        <v>Yes</v>
      </c>
    </row>
    <row r="12" spans="1:12" x14ac:dyDescent="0.2">
      <c r="A12" s="4" t="s">
        <v>725</v>
      </c>
      <c r="B12" s="48" t="s">
        <v>213</v>
      </c>
      <c r="C12" s="14">
        <v>71484</v>
      </c>
      <c r="D12" s="11" t="str">
        <f t="shared" si="0"/>
        <v>N/A</v>
      </c>
      <c r="E12" s="14">
        <v>67729</v>
      </c>
      <c r="F12" s="11" t="str">
        <f t="shared" si="1"/>
        <v>N/A</v>
      </c>
      <c r="G12" s="14">
        <v>67625</v>
      </c>
      <c r="H12" s="11" t="str">
        <f t="shared" si="2"/>
        <v>N/A</v>
      </c>
      <c r="I12" s="12">
        <v>-5.25</v>
      </c>
      <c r="J12" s="12">
        <v>-0.154</v>
      </c>
      <c r="K12" s="48" t="s">
        <v>736</v>
      </c>
      <c r="L12" s="9" t="str">
        <f t="shared" si="3"/>
        <v>Yes</v>
      </c>
    </row>
    <row r="13" spans="1:12" x14ac:dyDescent="0.2">
      <c r="A13" s="4" t="s">
        <v>74</v>
      </c>
      <c r="B13" s="48" t="s">
        <v>213</v>
      </c>
      <c r="C13" s="14">
        <v>4682507</v>
      </c>
      <c r="D13" s="11" t="str">
        <f>IF($B13="N/A","N/A",IF(C13&gt;10,"No",IF(C13&lt;-10,"No","Yes")))</f>
        <v>N/A</v>
      </c>
      <c r="E13" s="14">
        <v>2653594</v>
      </c>
      <c r="F13" s="11" t="str">
        <f>IF($B13="N/A","N/A",IF(E13&gt;10,"No",IF(E13&lt;-10,"No","Yes")))</f>
        <v>N/A</v>
      </c>
      <c r="G13" s="14">
        <v>2579042</v>
      </c>
      <c r="H13" s="11" t="str">
        <f>IF($B13="N/A","N/A",IF(G13&gt;10,"No",IF(G13&lt;-10,"No","Yes")))</f>
        <v>N/A</v>
      </c>
      <c r="I13" s="12">
        <v>-43.3</v>
      </c>
      <c r="J13" s="12">
        <v>-2.81</v>
      </c>
      <c r="K13" s="48" t="s">
        <v>736</v>
      </c>
      <c r="L13" s="9" t="str">
        <f t="shared" si="3"/>
        <v>Yes</v>
      </c>
    </row>
    <row r="14" spans="1:12" x14ac:dyDescent="0.2">
      <c r="A14" s="63" t="s">
        <v>157</v>
      </c>
      <c r="B14" s="35" t="s">
        <v>213</v>
      </c>
      <c r="C14" s="8">
        <v>4.7240450178</v>
      </c>
      <c r="D14" s="44" t="str">
        <f t="shared" ref="D14:D18" si="4">IF($B14="N/A","N/A",IF(C14&gt;10,"No",IF(C14&lt;-10,"No","Yes")))</f>
        <v>N/A</v>
      </c>
      <c r="E14" s="8">
        <v>8.4707877860000007</v>
      </c>
      <c r="F14" s="44" t="str">
        <f t="shared" ref="F14:F18" si="5">IF($B14="N/A","N/A",IF(E14&gt;10,"No",IF(E14&lt;-10,"No","Yes")))</f>
        <v>N/A</v>
      </c>
      <c r="G14" s="8">
        <v>10.638121318</v>
      </c>
      <c r="H14" s="44" t="str">
        <f t="shared" ref="H14:H18" si="6">IF($B14="N/A","N/A",IF(G14&gt;10,"No",IF(G14&lt;-10,"No","Yes")))</f>
        <v>N/A</v>
      </c>
      <c r="I14" s="12">
        <v>79.31</v>
      </c>
      <c r="J14" s="12">
        <v>25.59</v>
      </c>
      <c r="K14" s="45" t="s">
        <v>736</v>
      </c>
      <c r="L14" s="9" t="str">
        <f t="shared" ref="L14:L18" si="7">IF(J14="Div by 0", "N/A", IF(K14="N/A","N/A", IF(J14&gt;VALUE(MID(K14,1,2)), "No", IF(J14&lt;-1*VALUE(MID(K14,1,2)), "No", "Yes"))))</f>
        <v>Yes</v>
      </c>
    </row>
    <row r="15" spans="1:12" x14ac:dyDescent="0.2">
      <c r="A15" s="4" t="s">
        <v>417</v>
      </c>
      <c r="B15" s="35" t="s">
        <v>213</v>
      </c>
      <c r="C15" s="8">
        <v>17.786875924</v>
      </c>
      <c r="D15" s="44" t="str">
        <f t="shared" si="4"/>
        <v>N/A</v>
      </c>
      <c r="E15" s="8">
        <v>18.56576987</v>
      </c>
      <c r="F15" s="44" t="str">
        <f t="shared" si="5"/>
        <v>N/A</v>
      </c>
      <c r="G15" s="8">
        <v>19.298482665000002</v>
      </c>
      <c r="H15" s="44" t="str">
        <f t="shared" si="6"/>
        <v>N/A</v>
      </c>
      <c r="I15" s="12">
        <v>4.3789999999999996</v>
      </c>
      <c r="J15" s="12">
        <v>3.9470000000000001</v>
      </c>
      <c r="K15" s="45" t="s">
        <v>736</v>
      </c>
      <c r="L15" s="9" t="str">
        <f t="shared" si="7"/>
        <v>Yes</v>
      </c>
    </row>
    <row r="16" spans="1:12" x14ac:dyDescent="0.2">
      <c r="A16" s="4" t="s">
        <v>418</v>
      </c>
      <c r="B16" s="35" t="s">
        <v>213</v>
      </c>
      <c r="C16" s="8">
        <v>7.7978946745000002</v>
      </c>
      <c r="D16" s="44" t="str">
        <f t="shared" si="4"/>
        <v>N/A</v>
      </c>
      <c r="E16" s="8">
        <v>9.0197033125000008</v>
      </c>
      <c r="F16" s="44" t="str">
        <f t="shared" si="5"/>
        <v>N/A</v>
      </c>
      <c r="G16" s="8">
        <v>8.8955016212999993</v>
      </c>
      <c r="H16" s="44" t="str">
        <f t="shared" si="6"/>
        <v>N/A</v>
      </c>
      <c r="I16" s="12">
        <v>15.67</v>
      </c>
      <c r="J16" s="12">
        <v>-1.38</v>
      </c>
      <c r="K16" s="45" t="s">
        <v>736</v>
      </c>
      <c r="L16" s="9" t="str">
        <f t="shared" si="7"/>
        <v>Yes</v>
      </c>
    </row>
    <row r="17" spans="1:12" x14ac:dyDescent="0.2">
      <c r="A17" s="4" t="s">
        <v>419</v>
      </c>
      <c r="B17" s="35" t="s">
        <v>213</v>
      </c>
      <c r="C17" s="8">
        <v>2.6525426322999999</v>
      </c>
      <c r="D17" s="44" t="str">
        <f t="shared" si="4"/>
        <v>N/A</v>
      </c>
      <c r="E17" s="8">
        <v>2.5179546367999999</v>
      </c>
      <c r="F17" s="44" t="str">
        <f t="shared" si="5"/>
        <v>N/A</v>
      </c>
      <c r="G17" s="8">
        <v>2.5526420644000001</v>
      </c>
      <c r="H17" s="44" t="str">
        <f t="shared" si="6"/>
        <v>N/A</v>
      </c>
      <c r="I17" s="12">
        <v>-5.07</v>
      </c>
      <c r="J17" s="12">
        <v>1.3779999999999999</v>
      </c>
      <c r="K17" s="45" t="s">
        <v>736</v>
      </c>
      <c r="L17" s="9" t="str">
        <f t="shared" si="7"/>
        <v>Yes</v>
      </c>
    </row>
    <row r="18" spans="1:12" x14ac:dyDescent="0.2">
      <c r="A18" s="4" t="s">
        <v>420</v>
      </c>
      <c r="B18" s="35" t="s">
        <v>213</v>
      </c>
      <c r="C18" s="8">
        <v>3.0905080643999998</v>
      </c>
      <c r="D18" s="44" t="str">
        <f t="shared" si="4"/>
        <v>N/A</v>
      </c>
      <c r="E18" s="8">
        <v>15.412571743999999</v>
      </c>
      <c r="F18" s="44" t="str">
        <f t="shared" si="5"/>
        <v>N/A</v>
      </c>
      <c r="G18" s="8">
        <v>21.825398207999999</v>
      </c>
      <c r="H18" s="44" t="str">
        <f t="shared" si="6"/>
        <v>N/A</v>
      </c>
      <c r="I18" s="12">
        <v>398.7</v>
      </c>
      <c r="J18" s="12">
        <v>41.61</v>
      </c>
      <c r="K18" s="45" t="s">
        <v>736</v>
      </c>
      <c r="L18" s="9" t="str">
        <f t="shared" si="7"/>
        <v>No</v>
      </c>
    </row>
    <row r="19" spans="1:12" x14ac:dyDescent="0.2">
      <c r="A19" s="4" t="s">
        <v>75</v>
      </c>
      <c r="B19" s="48" t="s">
        <v>213</v>
      </c>
      <c r="C19" s="36">
        <v>41</v>
      </c>
      <c r="D19" s="44" t="str">
        <f t="shared" ref="D19:D50" si="8">IF($B19="N/A","N/A",IF(C19&gt;10,"No",IF(C19&lt;-10,"No","Yes")))</f>
        <v>N/A</v>
      </c>
      <c r="E19" s="36">
        <v>18</v>
      </c>
      <c r="F19" s="44" t="str">
        <f t="shared" ref="F19:F50" si="9">IF($B19="N/A","N/A",IF(E19&gt;10,"No",IF(E19&lt;-10,"No","Yes")))</f>
        <v>N/A</v>
      </c>
      <c r="G19" s="36">
        <v>16</v>
      </c>
      <c r="H19" s="44" t="str">
        <f t="shared" ref="H19:H50" si="10">IF($B19="N/A","N/A",IF(G19&gt;10,"No",IF(G19&lt;-10,"No","Yes")))</f>
        <v>N/A</v>
      </c>
      <c r="I19" s="12">
        <v>-56.1</v>
      </c>
      <c r="J19" s="12">
        <v>-11.1</v>
      </c>
      <c r="K19" s="48" t="s">
        <v>213</v>
      </c>
      <c r="L19" s="9" t="str">
        <f t="shared" ref="L19:L25" si="11">IF(J19="Div by 0", "N/A", IF(K19="N/A","N/A", IF(J19&gt;VALUE(MID(K19,1,2)), "No", IF(J19&lt;-1*VALUE(MID(K19,1,2)), "No", "Yes"))))</f>
        <v>N/A</v>
      </c>
    </row>
    <row r="20" spans="1:12" x14ac:dyDescent="0.2">
      <c r="A20" s="4" t="s">
        <v>76</v>
      </c>
      <c r="B20" s="48" t="s">
        <v>213</v>
      </c>
      <c r="C20" s="36">
        <v>161</v>
      </c>
      <c r="D20" s="44" t="str">
        <f t="shared" si="8"/>
        <v>N/A</v>
      </c>
      <c r="E20" s="36">
        <v>86</v>
      </c>
      <c r="F20" s="44" t="str">
        <f t="shared" si="9"/>
        <v>N/A</v>
      </c>
      <c r="G20" s="36">
        <v>94</v>
      </c>
      <c r="H20" s="44" t="str">
        <f t="shared" si="10"/>
        <v>N/A</v>
      </c>
      <c r="I20" s="12">
        <v>-46.6</v>
      </c>
      <c r="J20" s="12">
        <v>9.3019999999999996</v>
      </c>
      <c r="K20" s="48" t="s">
        <v>213</v>
      </c>
      <c r="L20" s="9" t="str">
        <f t="shared" si="11"/>
        <v>N/A</v>
      </c>
    </row>
    <row r="21" spans="1:12" x14ac:dyDescent="0.2">
      <c r="A21" s="63" t="s">
        <v>1119</v>
      </c>
      <c r="B21" s="48" t="s">
        <v>213</v>
      </c>
      <c r="C21" s="14">
        <v>6260.8509418000003</v>
      </c>
      <c r="D21" s="11" t="str">
        <f t="shared" si="8"/>
        <v>N/A</v>
      </c>
      <c r="E21" s="14">
        <v>5894.5608284999998</v>
      </c>
      <c r="F21" s="11" t="str">
        <f t="shared" si="9"/>
        <v>N/A</v>
      </c>
      <c r="G21" s="14">
        <v>5926.9288931000001</v>
      </c>
      <c r="H21" s="11" t="str">
        <f t="shared" si="10"/>
        <v>N/A</v>
      </c>
      <c r="I21" s="12">
        <v>-5.85</v>
      </c>
      <c r="J21" s="12">
        <v>0.54910000000000003</v>
      </c>
      <c r="K21" s="48" t="s">
        <v>736</v>
      </c>
      <c r="L21" s="9" t="str">
        <f t="shared" si="11"/>
        <v>Yes</v>
      </c>
    </row>
    <row r="22" spans="1:12" x14ac:dyDescent="0.2">
      <c r="A22" s="4" t="s">
        <v>1703</v>
      </c>
      <c r="B22" s="48" t="s">
        <v>213</v>
      </c>
      <c r="C22" s="14">
        <v>17139.766812999998</v>
      </c>
      <c r="D22" s="11" t="str">
        <f t="shared" si="8"/>
        <v>N/A</v>
      </c>
      <c r="E22" s="14">
        <v>16511.505488999999</v>
      </c>
      <c r="F22" s="11" t="str">
        <f t="shared" si="9"/>
        <v>N/A</v>
      </c>
      <c r="G22" s="14">
        <v>16422.196757999998</v>
      </c>
      <c r="H22" s="11" t="str">
        <f t="shared" si="10"/>
        <v>N/A</v>
      </c>
      <c r="I22" s="12">
        <v>-3.67</v>
      </c>
      <c r="J22" s="12">
        <v>-0.54100000000000004</v>
      </c>
      <c r="K22" s="48" t="s">
        <v>736</v>
      </c>
      <c r="L22" s="9" t="str">
        <f t="shared" si="11"/>
        <v>Yes</v>
      </c>
    </row>
    <row r="23" spans="1:12" x14ac:dyDescent="0.2">
      <c r="A23" s="4" t="s">
        <v>1120</v>
      </c>
      <c r="B23" s="48" t="s">
        <v>213</v>
      </c>
      <c r="C23" s="14">
        <v>17532.871238</v>
      </c>
      <c r="D23" s="11" t="str">
        <f t="shared" si="8"/>
        <v>N/A</v>
      </c>
      <c r="E23" s="14">
        <v>17822.373487000001</v>
      </c>
      <c r="F23" s="11" t="str">
        <f t="shared" si="9"/>
        <v>N/A</v>
      </c>
      <c r="G23" s="14">
        <v>17308.605109</v>
      </c>
      <c r="H23" s="11" t="str">
        <f t="shared" si="10"/>
        <v>N/A</v>
      </c>
      <c r="I23" s="12">
        <v>1.651</v>
      </c>
      <c r="J23" s="12">
        <v>-2.88</v>
      </c>
      <c r="K23" s="48" t="s">
        <v>736</v>
      </c>
      <c r="L23" s="9" t="str">
        <f t="shared" si="11"/>
        <v>Yes</v>
      </c>
    </row>
    <row r="24" spans="1:12" x14ac:dyDescent="0.2">
      <c r="A24" s="4" t="s">
        <v>1121</v>
      </c>
      <c r="B24" s="48" t="s">
        <v>213</v>
      </c>
      <c r="C24" s="14">
        <v>2211.5893396000001</v>
      </c>
      <c r="D24" s="11" t="str">
        <f t="shared" si="8"/>
        <v>N/A</v>
      </c>
      <c r="E24" s="14">
        <v>2330.1683053000002</v>
      </c>
      <c r="F24" s="11" t="str">
        <f t="shared" si="9"/>
        <v>N/A</v>
      </c>
      <c r="G24" s="14">
        <v>2354.1360420999999</v>
      </c>
      <c r="H24" s="11" t="str">
        <f t="shared" si="10"/>
        <v>N/A</v>
      </c>
      <c r="I24" s="12">
        <v>5.3620000000000001</v>
      </c>
      <c r="J24" s="12">
        <v>1.0289999999999999</v>
      </c>
      <c r="K24" s="48" t="s">
        <v>736</v>
      </c>
      <c r="L24" s="9" t="str">
        <f t="shared" si="11"/>
        <v>Yes</v>
      </c>
    </row>
    <row r="25" spans="1:12" x14ac:dyDescent="0.2">
      <c r="A25" s="4" t="s">
        <v>1122</v>
      </c>
      <c r="B25" s="48" t="s">
        <v>213</v>
      </c>
      <c r="C25" s="14">
        <v>4142.2228315000002</v>
      </c>
      <c r="D25" s="11" t="str">
        <f t="shared" si="8"/>
        <v>N/A</v>
      </c>
      <c r="E25" s="14">
        <v>3604.2742782</v>
      </c>
      <c r="F25" s="11" t="str">
        <f t="shared" si="9"/>
        <v>N/A</v>
      </c>
      <c r="G25" s="14">
        <v>3400.3487808999998</v>
      </c>
      <c r="H25" s="11" t="str">
        <f t="shared" si="10"/>
        <v>N/A</v>
      </c>
      <c r="I25" s="12">
        <v>-13</v>
      </c>
      <c r="J25" s="12">
        <v>-5.66</v>
      </c>
      <c r="K25" s="48" t="s">
        <v>736</v>
      </c>
      <c r="L25" s="9" t="str">
        <f t="shared" si="11"/>
        <v>Yes</v>
      </c>
    </row>
    <row r="26" spans="1:12" x14ac:dyDescent="0.2">
      <c r="A26" s="2" t="s">
        <v>1123</v>
      </c>
      <c r="B26" s="48" t="s">
        <v>213</v>
      </c>
      <c r="C26" s="14">
        <v>6532.4251359999998</v>
      </c>
      <c r="D26" s="11" t="str">
        <f t="shared" si="8"/>
        <v>N/A</v>
      </c>
      <c r="E26" s="14">
        <v>6141.9375002999996</v>
      </c>
      <c r="F26" s="11" t="str">
        <f t="shared" si="9"/>
        <v>N/A</v>
      </c>
      <c r="G26" s="14">
        <v>6157.5983539999997</v>
      </c>
      <c r="H26" s="11" t="str">
        <f t="shared" si="10"/>
        <v>N/A</v>
      </c>
      <c r="I26" s="12">
        <v>-5.98</v>
      </c>
      <c r="J26" s="12">
        <v>0.255</v>
      </c>
      <c r="K26" s="48" t="s">
        <v>736</v>
      </c>
      <c r="L26" s="9" t="str">
        <f>IF(J26="Div by 0", "N/A", IF(OR(J26="N/A",K26="N/A"),"N/A", IF(J26&gt;VALUE(MID(K26,1,2)), "No", IF(J26&lt;-1*VALUE(MID(K26,1,2)), "No", "Yes"))))</f>
        <v>Yes</v>
      </c>
    </row>
    <row r="27" spans="1:12" x14ac:dyDescent="0.2">
      <c r="A27" s="2" t="s">
        <v>1124</v>
      </c>
      <c r="B27" s="48" t="s">
        <v>213</v>
      </c>
      <c r="C27" s="14">
        <v>5901.4661784</v>
      </c>
      <c r="D27" s="11" t="str">
        <f t="shared" si="8"/>
        <v>N/A</v>
      </c>
      <c r="E27" s="14">
        <v>5571.4549472999997</v>
      </c>
      <c r="F27" s="11" t="str">
        <f t="shared" si="9"/>
        <v>N/A</v>
      </c>
      <c r="G27" s="14">
        <v>5626.0051038000001</v>
      </c>
      <c r="H27" s="11" t="str">
        <f t="shared" si="10"/>
        <v>N/A</v>
      </c>
      <c r="I27" s="12">
        <v>-5.59</v>
      </c>
      <c r="J27" s="12">
        <v>0.97909999999999997</v>
      </c>
      <c r="K27" s="48" t="s">
        <v>736</v>
      </c>
      <c r="L27" s="9" t="str">
        <f>IF(J27="Div by 0", "N/A", IF(OR(J27="N/A",K27="N/A"),"N/A", IF(J27&gt;VALUE(MID(K27,1,2)), "No", IF(J27&lt;-1*VALUE(MID(K27,1,2)), "No", "Yes"))))</f>
        <v>Yes</v>
      </c>
    </row>
    <row r="28" spans="1:12" x14ac:dyDescent="0.2">
      <c r="A28" s="63" t="s">
        <v>1125</v>
      </c>
      <c r="B28" s="48" t="s">
        <v>213</v>
      </c>
      <c r="C28" s="14">
        <v>14739.467032</v>
      </c>
      <c r="D28" s="11" t="str">
        <f t="shared" si="8"/>
        <v>N/A</v>
      </c>
      <c r="E28" s="14">
        <v>13948.258168</v>
      </c>
      <c r="F28" s="11" t="str">
        <f t="shared" si="9"/>
        <v>N/A</v>
      </c>
      <c r="G28" s="14">
        <v>13762.3164</v>
      </c>
      <c r="H28" s="11" t="str">
        <f t="shared" si="10"/>
        <v>N/A</v>
      </c>
      <c r="I28" s="12">
        <v>-5.37</v>
      </c>
      <c r="J28" s="12">
        <v>-1.33</v>
      </c>
      <c r="K28" s="48" t="s">
        <v>736</v>
      </c>
      <c r="L28" s="9" t="str">
        <f>IF(J28="Div by 0", "N/A", IF(K28="N/A","N/A", IF(J28&gt;VALUE(MID(K28,1,2)), "No", IF(J28&lt;-1*VALUE(MID(K28,1,2)), "No", "Yes"))))</f>
        <v>Yes</v>
      </c>
    </row>
    <row r="29" spans="1:12" x14ac:dyDescent="0.2">
      <c r="A29" s="2" t="s">
        <v>1126</v>
      </c>
      <c r="B29" s="48" t="s">
        <v>213</v>
      </c>
      <c r="C29" s="14">
        <v>16766.875237</v>
      </c>
      <c r="D29" s="11" t="str">
        <f t="shared" si="8"/>
        <v>N/A</v>
      </c>
      <c r="E29" s="14">
        <v>15963.058187000001</v>
      </c>
      <c r="F29" s="11" t="str">
        <f t="shared" si="9"/>
        <v>N/A</v>
      </c>
      <c r="G29" s="14">
        <v>15806.868113</v>
      </c>
      <c r="H29" s="11" t="str">
        <f t="shared" si="10"/>
        <v>N/A</v>
      </c>
      <c r="I29" s="12">
        <v>-4.79</v>
      </c>
      <c r="J29" s="12">
        <v>-0.97799999999999998</v>
      </c>
      <c r="K29" s="48" t="s">
        <v>736</v>
      </c>
      <c r="L29" s="9" t="str">
        <f>IF(J29="Div by 0", "N/A", IF(K29="N/A","N/A", IF(J29&gt;VALUE(MID(K29,1,2)), "No", IF(J29&lt;-1*VALUE(MID(K29,1,2)), "No", "Yes"))))</f>
        <v>Yes</v>
      </c>
    </row>
    <row r="30" spans="1:12" x14ac:dyDescent="0.2">
      <c r="A30" s="2" t="s">
        <v>1127</v>
      </c>
      <c r="B30" s="48" t="s">
        <v>213</v>
      </c>
      <c r="C30" s="14">
        <v>13325.589913</v>
      </c>
      <c r="D30" s="11" t="str">
        <f t="shared" si="8"/>
        <v>N/A</v>
      </c>
      <c r="E30" s="14">
        <v>13078.881798</v>
      </c>
      <c r="F30" s="11" t="str">
        <f t="shared" si="9"/>
        <v>N/A</v>
      </c>
      <c r="G30" s="14">
        <v>12660.407797</v>
      </c>
      <c r="H30" s="11" t="str">
        <f t="shared" si="10"/>
        <v>N/A</v>
      </c>
      <c r="I30" s="12">
        <v>-1.85</v>
      </c>
      <c r="J30" s="12">
        <v>-3.2</v>
      </c>
      <c r="K30" s="48" t="s">
        <v>736</v>
      </c>
      <c r="L30" s="9" t="str">
        <f>IF(J30="Div by 0", "N/A", IF(K30="N/A","N/A", IF(J30&gt;VALUE(MID(K30,1,2)), "No", IF(J30&lt;-1*VALUE(MID(K30,1,2)), "No", "Yes"))))</f>
        <v>Yes</v>
      </c>
    </row>
    <row r="31" spans="1:12" x14ac:dyDescent="0.2">
      <c r="A31" s="2" t="s">
        <v>1128</v>
      </c>
      <c r="B31" s="48" t="s">
        <v>213</v>
      </c>
      <c r="C31" s="14">
        <v>14823.20109</v>
      </c>
      <c r="D31" s="11" t="str">
        <f t="shared" si="8"/>
        <v>N/A</v>
      </c>
      <c r="E31" s="14">
        <v>13963.087589999999</v>
      </c>
      <c r="F31" s="11" t="str">
        <f t="shared" si="9"/>
        <v>N/A</v>
      </c>
      <c r="G31" s="14">
        <v>13758.352203</v>
      </c>
      <c r="H31" s="11" t="str">
        <f t="shared" si="10"/>
        <v>N/A</v>
      </c>
      <c r="I31" s="12">
        <v>-5.8</v>
      </c>
      <c r="J31" s="12">
        <v>-1.47</v>
      </c>
      <c r="K31" s="48" t="s">
        <v>736</v>
      </c>
      <c r="L31" s="9" t="str">
        <f>IF(J31="Div by 0", "N/A", IF(OR(J31="N/A",K31="N/A"),"N/A", IF(J31&gt;VALUE(MID(K31,1,2)), "No", IF(J31&lt;-1*VALUE(MID(K31,1,2)), "No", "Yes"))))</f>
        <v>Yes</v>
      </c>
    </row>
    <row r="32" spans="1:12" x14ac:dyDescent="0.2">
      <c r="A32" s="2" t="s">
        <v>1129</v>
      </c>
      <c r="B32" s="48" t="s">
        <v>213</v>
      </c>
      <c r="C32" s="14">
        <v>14603.839913</v>
      </c>
      <c r="D32" s="11" t="str">
        <f t="shared" si="8"/>
        <v>N/A</v>
      </c>
      <c r="E32" s="14">
        <v>13924.562361</v>
      </c>
      <c r="F32" s="11" t="str">
        <f t="shared" si="9"/>
        <v>N/A</v>
      </c>
      <c r="G32" s="14">
        <v>13768.555012000001</v>
      </c>
      <c r="H32" s="11" t="str">
        <f t="shared" si="10"/>
        <v>N/A</v>
      </c>
      <c r="I32" s="12">
        <v>-4.6500000000000004</v>
      </c>
      <c r="J32" s="12">
        <v>-1.1200000000000001</v>
      </c>
      <c r="K32" s="48" t="s">
        <v>736</v>
      </c>
      <c r="L32" s="9" t="str">
        <f>IF(J32="Div by 0", "N/A", IF(OR(J32="N/A",K32="N/A"),"N/A", IF(J32&gt;VALUE(MID(K32,1,2)), "No", IF(J32&lt;-1*VALUE(MID(K32,1,2)), "No", "Yes"))))</f>
        <v>Yes</v>
      </c>
    </row>
    <row r="33" spans="1:12" x14ac:dyDescent="0.2">
      <c r="A33" s="2" t="s">
        <v>1706</v>
      </c>
      <c r="B33" s="48" t="s">
        <v>213</v>
      </c>
      <c r="C33" s="14">
        <v>9079.9530166999994</v>
      </c>
      <c r="D33" s="11" t="str">
        <f t="shared" si="8"/>
        <v>N/A</v>
      </c>
      <c r="E33" s="14">
        <v>5654.4598317999998</v>
      </c>
      <c r="F33" s="11" t="str">
        <f t="shared" si="9"/>
        <v>N/A</v>
      </c>
      <c r="G33" s="14">
        <v>4422.8505289000004</v>
      </c>
      <c r="H33" s="11" t="str">
        <f t="shared" si="10"/>
        <v>N/A</v>
      </c>
      <c r="I33" s="12">
        <v>-37.700000000000003</v>
      </c>
      <c r="J33" s="12">
        <v>-21.8</v>
      </c>
      <c r="K33" s="48" t="s">
        <v>736</v>
      </c>
      <c r="L33" s="9" t="str">
        <f t="shared" ref="L33:L45" si="12">IF(J33="Div by 0", "N/A", IF(K33="N/A","N/A", IF(J33&gt;VALUE(MID(K33,1,2)), "No", IF(J33&lt;-1*VALUE(MID(K33,1,2)), "No", "Yes"))))</f>
        <v>Yes</v>
      </c>
    </row>
    <row r="34" spans="1:12" x14ac:dyDescent="0.2">
      <c r="A34" s="2" t="s">
        <v>1707</v>
      </c>
      <c r="B34" s="48" t="s">
        <v>213</v>
      </c>
      <c r="C34" s="14">
        <v>2783.3355402000002</v>
      </c>
      <c r="D34" s="11" t="str">
        <f t="shared" si="8"/>
        <v>N/A</v>
      </c>
      <c r="E34" s="14">
        <v>1281.8907905000001</v>
      </c>
      <c r="F34" s="11" t="str">
        <f t="shared" si="9"/>
        <v>N/A</v>
      </c>
      <c r="G34" s="14">
        <v>1218.5634857</v>
      </c>
      <c r="H34" s="11" t="str">
        <f t="shared" si="10"/>
        <v>N/A</v>
      </c>
      <c r="I34" s="12">
        <v>-53.9</v>
      </c>
      <c r="J34" s="12">
        <v>-4.9400000000000004</v>
      </c>
      <c r="K34" s="48" t="s">
        <v>736</v>
      </c>
      <c r="L34" s="9" t="str">
        <f t="shared" si="12"/>
        <v>Yes</v>
      </c>
    </row>
    <row r="35" spans="1:12" x14ac:dyDescent="0.2">
      <c r="A35" s="2" t="s">
        <v>1708</v>
      </c>
      <c r="B35" s="48" t="s">
        <v>213</v>
      </c>
      <c r="C35" s="14">
        <v>18747.207453999999</v>
      </c>
      <c r="D35" s="11" t="str">
        <f t="shared" si="8"/>
        <v>N/A</v>
      </c>
      <c r="E35" s="14">
        <v>18047.647442000001</v>
      </c>
      <c r="F35" s="11" t="str">
        <f t="shared" si="9"/>
        <v>N/A</v>
      </c>
      <c r="G35" s="14">
        <v>18090.712828</v>
      </c>
      <c r="H35" s="11" t="str">
        <f t="shared" si="10"/>
        <v>N/A</v>
      </c>
      <c r="I35" s="12">
        <v>-3.73</v>
      </c>
      <c r="J35" s="12">
        <v>0.23860000000000001</v>
      </c>
      <c r="K35" s="48" t="s">
        <v>736</v>
      </c>
      <c r="L35" s="9" t="str">
        <f t="shared" si="12"/>
        <v>Yes</v>
      </c>
    </row>
    <row r="36" spans="1:12" x14ac:dyDescent="0.2">
      <c r="A36" s="2" t="s">
        <v>1709</v>
      </c>
      <c r="B36" s="48" t="s">
        <v>213</v>
      </c>
      <c r="C36" s="14">
        <v>1296.3014564</v>
      </c>
      <c r="D36" s="11" t="str">
        <f t="shared" si="8"/>
        <v>N/A</v>
      </c>
      <c r="E36" s="14">
        <v>423.36546757999997</v>
      </c>
      <c r="F36" s="11" t="str">
        <f t="shared" si="9"/>
        <v>N/A</v>
      </c>
      <c r="G36" s="14">
        <v>359.79506756000001</v>
      </c>
      <c r="H36" s="11" t="str">
        <f t="shared" si="10"/>
        <v>N/A</v>
      </c>
      <c r="I36" s="12">
        <v>-67.3</v>
      </c>
      <c r="J36" s="12">
        <v>-15</v>
      </c>
      <c r="K36" s="48" t="s">
        <v>736</v>
      </c>
      <c r="L36" s="9" t="str">
        <f t="shared" si="12"/>
        <v>Yes</v>
      </c>
    </row>
    <row r="37" spans="1:12" x14ac:dyDescent="0.2">
      <c r="A37" s="2" t="s">
        <v>1710</v>
      </c>
      <c r="B37" s="48" t="s">
        <v>213</v>
      </c>
      <c r="C37" s="14">
        <v>29332.655945999999</v>
      </c>
      <c r="D37" s="11" t="str">
        <f t="shared" si="8"/>
        <v>N/A</v>
      </c>
      <c r="E37" s="14">
        <v>29691.1041</v>
      </c>
      <c r="F37" s="11" t="str">
        <f t="shared" si="9"/>
        <v>N/A</v>
      </c>
      <c r="G37" s="14">
        <v>28770.456087999999</v>
      </c>
      <c r="H37" s="11" t="str">
        <f t="shared" si="10"/>
        <v>N/A</v>
      </c>
      <c r="I37" s="12">
        <v>1.222</v>
      </c>
      <c r="J37" s="12">
        <v>-3.1</v>
      </c>
      <c r="K37" s="48" t="s">
        <v>736</v>
      </c>
      <c r="L37" s="9" t="str">
        <f t="shared" si="12"/>
        <v>Yes</v>
      </c>
    </row>
    <row r="38" spans="1:12" x14ac:dyDescent="0.2">
      <c r="A38" s="2" t="s">
        <v>1711</v>
      </c>
      <c r="B38" s="48" t="s">
        <v>213</v>
      </c>
      <c r="C38" s="14" t="s">
        <v>1746</v>
      </c>
      <c r="D38" s="11" t="str">
        <f t="shared" si="8"/>
        <v>N/A</v>
      </c>
      <c r="E38" s="14" t="s">
        <v>1746</v>
      </c>
      <c r="F38" s="11" t="str">
        <f t="shared" si="9"/>
        <v>N/A</v>
      </c>
      <c r="G38" s="14" t="s">
        <v>1746</v>
      </c>
      <c r="H38" s="11" t="str">
        <f t="shared" si="10"/>
        <v>N/A</v>
      </c>
      <c r="I38" s="12" t="s">
        <v>1746</v>
      </c>
      <c r="J38" s="12" t="s">
        <v>1746</v>
      </c>
      <c r="K38" s="48" t="s">
        <v>736</v>
      </c>
      <c r="L38" s="9" t="str">
        <f t="shared" si="12"/>
        <v>N/A</v>
      </c>
    </row>
    <row r="39" spans="1:12" x14ac:dyDescent="0.2">
      <c r="A39" s="2" t="s">
        <v>1712</v>
      </c>
      <c r="B39" s="48" t="s">
        <v>213</v>
      </c>
      <c r="C39" s="14">
        <v>704.90743246</v>
      </c>
      <c r="D39" s="11" t="str">
        <f t="shared" si="8"/>
        <v>N/A</v>
      </c>
      <c r="E39" s="14">
        <v>3690.2460305</v>
      </c>
      <c r="F39" s="11" t="str">
        <f t="shared" si="9"/>
        <v>N/A</v>
      </c>
      <c r="G39" s="14">
        <v>742.49858572000005</v>
      </c>
      <c r="H39" s="11" t="str">
        <f t="shared" si="10"/>
        <v>N/A</v>
      </c>
      <c r="I39" s="12">
        <v>423.5</v>
      </c>
      <c r="J39" s="12">
        <v>-79.900000000000006</v>
      </c>
      <c r="K39" s="48" t="s">
        <v>736</v>
      </c>
      <c r="L39" s="9" t="str">
        <f t="shared" si="12"/>
        <v>No</v>
      </c>
    </row>
    <row r="40" spans="1:12" x14ac:dyDescent="0.2">
      <c r="A40" s="2" t="s">
        <v>1713</v>
      </c>
      <c r="B40" s="48" t="s">
        <v>213</v>
      </c>
      <c r="C40" s="14" t="s">
        <v>1746</v>
      </c>
      <c r="D40" s="11" t="str">
        <f t="shared" si="8"/>
        <v>N/A</v>
      </c>
      <c r="E40" s="14" t="s">
        <v>1746</v>
      </c>
      <c r="F40" s="11" t="str">
        <f t="shared" si="9"/>
        <v>N/A</v>
      </c>
      <c r="G40" s="14" t="s">
        <v>1746</v>
      </c>
      <c r="H40" s="11" t="str">
        <f t="shared" si="10"/>
        <v>N/A</v>
      </c>
      <c r="I40" s="12" t="s">
        <v>1746</v>
      </c>
      <c r="J40" s="12" t="s">
        <v>1746</v>
      </c>
      <c r="K40" s="48" t="s">
        <v>736</v>
      </c>
      <c r="L40" s="9" t="str">
        <f t="shared" si="12"/>
        <v>N/A</v>
      </c>
    </row>
    <row r="41" spans="1:12" x14ac:dyDescent="0.2">
      <c r="A41" s="2" t="s">
        <v>1714</v>
      </c>
      <c r="B41" s="48" t="s">
        <v>213</v>
      </c>
      <c r="C41" s="14">
        <v>22598.077178</v>
      </c>
      <c r="D41" s="11" t="str">
        <f t="shared" si="8"/>
        <v>N/A</v>
      </c>
      <c r="E41" s="14">
        <v>21640.302780999999</v>
      </c>
      <c r="F41" s="11" t="str">
        <f t="shared" si="9"/>
        <v>N/A</v>
      </c>
      <c r="G41" s="14">
        <v>22684.293705</v>
      </c>
      <c r="H41" s="11" t="str">
        <f t="shared" si="10"/>
        <v>N/A</v>
      </c>
      <c r="I41" s="12">
        <v>-4.24</v>
      </c>
      <c r="J41" s="12">
        <v>4.8239999999999998</v>
      </c>
      <c r="K41" s="48" t="s">
        <v>736</v>
      </c>
      <c r="L41" s="9" t="str">
        <f t="shared" si="12"/>
        <v>Yes</v>
      </c>
    </row>
    <row r="42" spans="1:12" x14ac:dyDescent="0.2">
      <c r="A42" s="2" t="s">
        <v>1715</v>
      </c>
      <c r="B42" s="48" t="s">
        <v>213</v>
      </c>
      <c r="C42" s="14" t="s">
        <v>1746</v>
      </c>
      <c r="D42" s="11" t="str">
        <f t="shared" si="8"/>
        <v>N/A</v>
      </c>
      <c r="E42" s="14" t="s">
        <v>1746</v>
      </c>
      <c r="F42" s="11" t="str">
        <f t="shared" si="9"/>
        <v>N/A</v>
      </c>
      <c r="G42" s="14" t="s">
        <v>1746</v>
      </c>
      <c r="H42" s="11" t="str">
        <f t="shared" si="10"/>
        <v>N/A</v>
      </c>
      <c r="I42" s="12" t="s">
        <v>1746</v>
      </c>
      <c r="J42" s="12" t="s">
        <v>1746</v>
      </c>
      <c r="K42" s="48" t="s">
        <v>736</v>
      </c>
      <c r="L42" s="9" t="str">
        <f t="shared" si="12"/>
        <v>N/A</v>
      </c>
    </row>
    <row r="43" spans="1:12" x14ac:dyDescent="0.2">
      <c r="A43" s="2" t="s">
        <v>1716</v>
      </c>
      <c r="B43" s="48" t="s">
        <v>213</v>
      </c>
      <c r="C43" s="14" t="s">
        <v>1746</v>
      </c>
      <c r="D43" s="11" t="str">
        <f t="shared" si="8"/>
        <v>N/A</v>
      </c>
      <c r="E43" s="14" t="s">
        <v>1746</v>
      </c>
      <c r="F43" s="11" t="str">
        <f t="shared" si="9"/>
        <v>N/A</v>
      </c>
      <c r="G43" s="14" t="s">
        <v>1746</v>
      </c>
      <c r="H43" s="11" t="str">
        <f t="shared" si="10"/>
        <v>N/A</v>
      </c>
      <c r="I43" s="12" t="s">
        <v>1746</v>
      </c>
      <c r="J43" s="12" t="s">
        <v>1746</v>
      </c>
      <c r="K43" s="48" t="s">
        <v>736</v>
      </c>
      <c r="L43" s="9" t="str">
        <f t="shared" si="12"/>
        <v>N/A</v>
      </c>
    </row>
    <row r="44" spans="1:12" x14ac:dyDescent="0.2">
      <c r="A44" s="2" t="s">
        <v>1130</v>
      </c>
      <c r="B44" s="48" t="s">
        <v>213</v>
      </c>
      <c r="C44" s="14">
        <v>21114.499577999999</v>
      </c>
      <c r="D44" s="11" t="str">
        <f t="shared" si="8"/>
        <v>N/A</v>
      </c>
      <c r="E44" s="14">
        <v>20208.961928000001</v>
      </c>
      <c r="F44" s="11" t="str">
        <f t="shared" si="9"/>
        <v>N/A</v>
      </c>
      <c r="G44" s="14">
        <v>20504.276021000001</v>
      </c>
      <c r="H44" s="11" t="str">
        <f t="shared" si="10"/>
        <v>N/A</v>
      </c>
      <c r="I44" s="12">
        <v>-4.29</v>
      </c>
      <c r="J44" s="12">
        <v>1.4610000000000001</v>
      </c>
      <c r="K44" s="48" t="s">
        <v>736</v>
      </c>
      <c r="L44" s="9" t="str">
        <f t="shared" si="12"/>
        <v>Yes</v>
      </c>
    </row>
    <row r="45" spans="1:12" ht="25.5" x14ac:dyDescent="0.2">
      <c r="A45" s="2" t="s">
        <v>1131</v>
      </c>
      <c r="B45" s="48" t="s">
        <v>213</v>
      </c>
      <c r="C45" s="14">
        <v>2002.6956167999999</v>
      </c>
      <c r="D45" s="11" t="str">
        <f t="shared" si="8"/>
        <v>N/A</v>
      </c>
      <c r="E45" s="14">
        <v>1525.4586715</v>
      </c>
      <c r="F45" s="11" t="str">
        <f t="shared" si="9"/>
        <v>N/A</v>
      </c>
      <c r="G45" s="14">
        <v>893.60110291000001</v>
      </c>
      <c r="H45" s="11" t="str">
        <f t="shared" si="10"/>
        <v>N/A</v>
      </c>
      <c r="I45" s="12">
        <v>-23.8</v>
      </c>
      <c r="J45" s="12">
        <v>-41.4</v>
      </c>
      <c r="K45" s="48" t="s">
        <v>736</v>
      </c>
      <c r="L45" s="9" t="str">
        <f t="shared" si="12"/>
        <v>No</v>
      </c>
    </row>
    <row r="46" spans="1:12" x14ac:dyDescent="0.2">
      <c r="A46" s="2" t="s">
        <v>1132</v>
      </c>
      <c r="B46" s="35" t="s">
        <v>213</v>
      </c>
      <c r="C46" s="47">
        <v>46828.561033999998</v>
      </c>
      <c r="D46" s="44" t="str">
        <f t="shared" si="8"/>
        <v>N/A</v>
      </c>
      <c r="E46" s="47">
        <v>45944.022155999999</v>
      </c>
      <c r="F46" s="44" t="str">
        <f t="shared" si="9"/>
        <v>N/A</v>
      </c>
      <c r="G46" s="47">
        <v>46523.320152</v>
      </c>
      <c r="H46" s="44" t="str">
        <f t="shared" si="10"/>
        <v>N/A</v>
      </c>
      <c r="I46" s="12">
        <v>-1.89</v>
      </c>
      <c r="J46" s="12">
        <v>1.2609999999999999</v>
      </c>
      <c r="K46" s="45" t="s">
        <v>736</v>
      </c>
      <c r="L46" s="9" t="str">
        <f>IF(J46="Div by 0", "N/A", IF(K46="N/A","N/A", IF(J46&gt;VALUE(MID(K46,1,2)), "No", IF(J46&lt;-1*VALUE(MID(K46,1,2)), "No", "Yes"))))</f>
        <v>Yes</v>
      </c>
    </row>
    <row r="47" spans="1:12" x14ac:dyDescent="0.2">
      <c r="A47" s="64" t="s">
        <v>1133</v>
      </c>
      <c r="B47" s="35" t="s">
        <v>213</v>
      </c>
      <c r="C47" s="47">
        <v>33724.439140000002</v>
      </c>
      <c r="D47" s="44" t="str">
        <f t="shared" si="8"/>
        <v>N/A</v>
      </c>
      <c r="E47" s="47">
        <v>33031.419503999998</v>
      </c>
      <c r="F47" s="44" t="str">
        <f t="shared" si="9"/>
        <v>N/A</v>
      </c>
      <c r="G47" s="47">
        <v>33285.376636000001</v>
      </c>
      <c r="H47" s="44" t="str">
        <f t="shared" si="10"/>
        <v>N/A</v>
      </c>
      <c r="I47" s="12">
        <v>-2.0499999999999998</v>
      </c>
      <c r="J47" s="12">
        <v>0.76880000000000004</v>
      </c>
      <c r="K47" s="45" t="s">
        <v>736</v>
      </c>
      <c r="L47" s="9" t="str">
        <f>IF(J47="Div by 0", "N/A", IF(K47="N/A","N/A", IF(J47&gt;VALUE(MID(K47,1,2)), "No", IF(J47&lt;-1*VALUE(MID(K47,1,2)), "No", "Yes"))))</f>
        <v>Yes</v>
      </c>
    </row>
    <row r="48" spans="1:12" ht="25.5" x14ac:dyDescent="0.2">
      <c r="A48" s="2" t="s">
        <v>1134</v>
      </c>
      <c r="B48" s="35" t="s">
        <v>213</v>
      </c>
      <c r="C48" s="47">
        <v>39540.335320999999</v>
      </c>
      <c r="D48" s="44" t="str">
        <f t="shared" si="8"/>
        <v>N/A</v>
      </c>
      <c r="E48" s="47">
        <v>38644.805887000002</v>
      </c>
      <c r="F48" s="44" t="str">
        <f t="shared" si="9"/>
        <v>N/A</v>
      </c>
      <c r="G48" s="47">
        <v>39593.558250000002</v>
      </c>
      <c r="H48" s="44" t="str">
        <f t="shared" si="10"/>
        <v>N/A</v>
      </c>
      <c r="I48" s="12">
        <v>-2.2599999999999998</v>
      </c>
      <c r="J48" s="12">
        <v>2.4550000000000001</v>
      </c>
      <c r="K48" s="45" t="s">
        <v>736</v>
      </c>
      <c r="L48" s="9" t="str">
        <f>IF(J48="Div by 0", "N/A", IF(K48="N/A","N/A", IF(J48&gt;VALUE(MID(K48,1,2)), "No", IF(J48&lt;-1*VALUE(MID(K48,1,2)), "No", "Yes"))))</f>
        <v>Yes</v>
      </c>
    </row>
    <row r="49" spans="1:12" x14ac:dyDescent="0.2">
      <c r="A49" s="6" t="s">
        <v>1135</v>
      </c>
      <c r="B49" s="35" t="s">
        <v>213</v>
      </c>
      <c r="C49" s="47">
        <v>34791.131396999997</v>
      </c>
      <c r="D49" s="44" t="str">
        <f t="shared" si="8"/>
        <v>N/A</v>
      </c>
      <c r="E49" s="47">
        <v>34038.361176999999</v>
      </c>
      <c r="F49" s="44" t="str">
        <f t="shared" si="9"/>
        <v>N/A</v>
      </c>
      <c r="G49" s="47">
        <v>34544.310387999998</v>
      </c>
      <c r="H49" s="44" t="str">
        <f t="shared" si="10"/>
        <v>N/A</v>
      </c>
      <c r="I49" s="12">
        <v>-2.16</v>
      </c>
      <c r="J49" s="12">
        <v>1.486</v>
      </c>
      <c r="K49" s="45" t="s">
        <v>736</v>
      </c>
      <c r="L49" s="9" t="str">
        <f t="shared" ref="L49:L59" si="13">IF(J49="Div by 0", "N/A", IF(K49="N/A","N/A", IF(J49&gt;VALUE(MID(K49,1,2)), "No", IF(J49&lt;-1*VALUE(MID(K49,1,2)), "No", "Yes"))))</f>
        <v>Yes</v>
      </c>
    </row>
    <row r="50" spans="1:12" ht="25.5" x14ac:dyDescent="0.2">
      <c r="A50" s="2" t="s">
        <v>1136</v>
      </c>
      <c r="B50" s="35" t="s">
        <v>213</v>
      </c>
      <c r="C50" s="47">
        <v>20990.684303000002</v>
      </c>
      <c r="D50" s="44" t="str">
        <f t="shared" si="8"/>
        <v>N/A</v>
      </c>
      <c r="E50" s="47">
        <v>19730.039812999999</v>
      </c>
      <c r="F50" s="44" t="str">
        <f t="shared" si="9"/>
        <v>N/A</v>
      </c>
      <c r="G50" s="47">
        <v>20195.593448</v>
      </c>
      <c r="H50" s="44" t="str">
        <f t="shared" si="10"/>
        <v>N/A</v>
      </c>
      <c r="I50" s="12">
        <v>-6.01</v>
      </c>
      <c r="J50" s="12">
        <v>2.36</v>
      </c>
      <c r="K50" s="45" t="s">
        <v>736</v>
      </c>
      <c r="L50" s="9" t="str">
        <f t="shared" si="13"/>
        <v>Yes</v>
      </c>
    </row>
    <row r="51" spans="1:12" x14ac:dyDescent="0.2">
      <c r="A51" s="2" t="s">
        <v>1137</v>
      </c>
      <c r="B51" s="35" t="s">
        <v>213</v>
      </c>
      <c r="C51" s="47" t="s">
        <v>1746</v>
      </c>
      <c r="D51" s="44" t="str">
        <f t="shared" ref="D51:D82" si="14">IF($B51="N/A","N/A",IF(C51&gt;10,"No",IF(C51&lt;-10,"No","Yes")))</f>
        <v>N/A</v>
      </c>
      <c r="E51" s="47" t="s">
        <v>1746</v>
      </c>
      <c r="F51" s="44" t="str">
        <f t="shared" ref="F51:F82" si="15">IF($B51="N/A","N/A",IF(E51&gt;10,"No",IF(E51&lt;-10,"No","Yes")))</f>
        <v>N/A</v>
      </c>
      <c r="G51" s="47" t="s">
        <v>1746</v>
      </c>
      <c r="H51" s="44" t="str">
        <f t="shared" ref="H51:H82" si="16">IF($B51="N/A","N/A",IF(G51&gt;10,"No",IF(G51&lt;-10,"No","Yes")))</f>
        <v>N/A</v>
      </c>
      <c r="I51" s="12" t="s">
        <v>1746</v>
      </c>
      <c r="J51" s="12" t="s">
        <v>1746</v>
      </c>
      <c r="K51" s="45" t="s">
        <v>736</v>
      </c>
      <c r="L51" s="9" t="str">
        <f t="shared" si="13"/>
        <v>N/A</v>
      </c>
    </row>
    <row r="52" spans="1:12" ht="25.5" x14ac:dyDescent="0.2">
      <c r="A52" s="2" t="s">
        <v>1138</v>
      </c>
      <c r="B52" s="35" t="s">
        <v>213</v>
      </c>
      <c r="C52" s="47">
        <v>51689.118885999997</v>
      </c>
      <c r="D52" s="44" t="str">
        <f t="shared" si="14"/>
        <v>N/A</v>
      </c>
      <c r="E52" s="47">
        <v>48956.655368</v>
      </c>
      <c r="F52" s="44" t="str">
        <f t="shared" si="15"/>
        <v>N/A</v>
      </c>
      <c r="G52" s="47">
        <v>50666.990472999998</v>
      </c>
      <c r="H52" s="44" t="str">
        <f t="shared" si="16"/>
        <v>N/A</v>
      </c>
      <c r="I52" s="12">
        <v>-5.29</v>
      </c>
      <c r="J52" s="12">
        <v>3.4940000000000002</v>
      </c>
      <c r="K52" s="45" t="s">
        <v>736</v>
      </c>
      <c r="L52" s="9" t="str">
        <f t="shared" si="13"/>
        <v>Yes</v>
      </c>
    </row>
    <row r="53" spans="1:12" ht="25.5" x14ac:dyDescent="0.2">
      <c r="A53" s="2" t="s">
        <v>1139</v>
      </c>
      <c r="B53" s="35" t="s">
        <v>213</v>
      </c>
      <c r="C53" s="47" t="s">
        <v>1746</v>
      </c>
      <c r="D53" s="44" t="str">
        <f t="shared" si="14"/>
        <v>N/A</v>
      </c>
      <c r="E53" s="47" t="s">
        <v>1746</v>
      </c>
      <c r="F53" s="44" t="str">
        <f t="shared" si="15"/>
        <v>N/A</v>
      </c>
      <c r="G53" s="47" t="s">
        <v>1746</v>
      </c>
      <c r="H53" s="44" t="str">
        <f t="shared" si="16"/>
        <v>N/A</v>
      </c>
      <c r="I53" s="12" t="s">
        <v>1746</v>
      </c>
      <c r="J53" s="12" t="s">
        <v>1746</v>
      </c>
      <c r="K53" s="45" t="s">
        <v>736</v>
      </c>
      <c r="L53" s="9" t="str">
        <f t="shared" si="13"/>
        <v>N/A</v>
      </c>
    </row>
    <row r="54" spans="1:12" ht="25.5" x14ac:dyDescent="0.2">
      <c r="A54" s="2" t="s">
        <v>1140</v>
      </c>
      <c r="B54" s="35" t="s">
        <v>213</v>
      </c>
      <c r="C54" s="47" t="s">
        <v>1746</v>
      </c>
      <c r="D54" s="44" t="str">
        <f t="shared" si="14"/>
        <v>N/A</v>
      </c>
      <c r="E54" s="47" t="s">
        <v>1746</v>
      </c>
      <c r="F54" s="44" t="str">
        <f t="shared" si="15"/>
        <v>N/A</v>
      </c>
      <c r="G54" s="47" t="s">
        <v>1746</v>
      </c>
      <c r="H54" s="44" t="str">
        <f t="shared" si="16"/>
        <v>N/A</v>
      </c>
      <c r="I54" s="12" t="s">
        <v>1746</v>
      </c>
      <c r="J54" s="12" t="s">
        <v>1746</v>
      </c>
      <c r="K54" s="45" t="s">
        <v>736</v>
      </c>
      <c r="L54" s="9" t="str">
        <f t="shared" si="13"/>
        <v>N/A</v>
      </c>
    </row>
    <row r="55" spans="1:12" ht="25.5" x14ac:dyDescent="0.2">
      <c r="A55" s="2" t="s">
        <v>1141</v>
      </c>
      <c r="B55" s="35" t="s">
        <v>213</v>
      </c>
      <c r="C55" s="47">
        <v>50379.073623999997</v>
      </c>
      <c r="D55" s="44" t="str">
        <f t="shared" si="14"/>
        <v>N/A</v>
      </c>
      <c r="E55" s="47">
        <v>50948.040730000001</v>
      </c>
      <c r="F55" s="44" t="str">
        <f t="shared" si="15"/>
        <v>N/A</v>
      </c>
      <c r="G55" s="47">
        <v>51097.475971</v>
      </c>
      <c r="H55" s="44" t="str">
        <f t="shared" si="16"/>
        <v>N/A</v>
      </c>
      <c r="I55" s="12">
        <v>1.129</v>
      </c>
      <c r="J55" s="12">
        <v>0.29330000000000001</v>
      </c>
      <c r="K55" s="45" t="s">
        <v>736</v>
      </c>
      <c r="L55" s="9" t="str">
        <f t="shared" si="13"/>
        <v>Yes</v>
      </c>
    </row>
    <row r="56" spans="1:12" ht="25.5" x14ac:dyDescent="0.2">
      <c r="A56" s="2" t="s">
        <v>1142</v>
      </c>
      <c r="B56" s="35" t="s">
        <v>213</v>
      </c>
      <c r="C56" s="47" t="s">
        <v>1746</v>
      </c>
      <c r="D56" s="44" t="str">
        <f t="shared" si="14"/>
        <v>N/A</v>
      </c>
      <c r="E56" s="47" t="s">
        <v>1746</v>
      </c>
      <c r="F56" s="44" t="str">
        <f t="shared" si="15"/>
        <v>N/A</v>
      </c>
      <c r="G56" s="47" t="s">
        <v>1746</v>
      </c>
      <c r="H56" s="44" t="str">
        <f t="shared" si="16"/>
        <v>N/A</v>
      </c>
      <c r="I56" s="12" t="s">
        <v>1746</v>
      </c>
      <c r="J56" s="12" t="s">
        <v>1746</v>
      </c>
      <c r="K56" s="45" t="s">
        <v>736</v>
      </c>
      <c r="L56" s="9" t="str">
        <f t="shared" si="13"/>
        <v>N/A</v>
      </c>
    </row>
    <row r="57" spans="1:12" ht="25.5" x14ac:dyDescent="0.2">
      <c r="A57" s="2" t="s">
        <v>1143</v>
      </c>
      <c r="B57" s="35" t="s">
        <v>213</v>
      </c>
      <c r="C57" s="47" t="s">
        <v>1746</v>
      </c>
      <c r="D57" s="44" t="str">
        <f t="shared" si="14"/>
        <v>N/A</v>
      </c>
      <c r="E57" s="47" t="s">
        <v>1746</v>
      </c>
      <c r="F57" s="44" t="str">
        <f t="shared" si="15"/>
        <v>N/A</v>
      </c>
      <c r="G57" s="47" t="s">
        <v>1746</v>
      </c>
      <c r="H57" s="44" t="str">
        <f t="shared" si="16"/>
        <v>N/A</v>
      </c>
      <c r="I57" s="12" t="s">
        <v>1746</v>
      </c>
      <c r="J57" s="12" t="s">
        <v>1746</v>
      </c>
      <c r="K57" s="45" t="s">
        <v>736</v>
      </c>
      <c r="L57" s="9" t="str">
        <f t="shared" si="13"/>
        <v>N/A</v>
      </c>
    </row>
    <row r="58" spans="1:12" ht="25.5" x14ac:dyDescent="0.2">
      <c r="A58" s="2" t="s">
        <v>1144</v>
      </c>
      <c r="B58" s="35" t="s">
        <v>213</v>
      </c>
      <c r="C58" s="47" t="s">
        <v>1746</v>
      </c>
      <c r="D58" s="44" t="str">
        <f t="shared" si="14"/>
        <v>N/A</v>
      </c>
      <c r="E58" s="47" t="s">
        <v>1746</v>
      </c>
      <c r="F58" s="44" t="str">
        <f t="shared" si="15"/>
        <v>N/A</v>
      </c>
      <c r="G58" s="47" t="s">
        <v>1746</v>
      </c>
      <c r="H58" s="44" t="str">
        <f t="shared" si="16"/>
        <v>N/A</v>
      </c>
      <c r="I58" s="12" t="s">
        <v>1746</v>
      </c>
      <c r="J58" s="12" t="s">
        <v>1746</v>
      </c>
      <c r="K58" s="45" t="s">
        <v>736</v>
      </c>
      <c r="L58" s="9" t="str">
        <f t="shared" si="13"/>
        <v>N/A</v>
      </c>
    </row>
    <row r="59" spans="1:12" ht="25.5" x14ac:dyDescent="0.2">
      <c r="A59" s="2" t="s">
        <v>1145</v>
      </c>
      <c r="B59" s="35" t="s">
        <v>213</v>
      </c>
      <c r="C59" s="47" t="s">
        <v>1746</v>
      </c>
      <c r="D59" s="44" t="str">
        <f t="shared" si="14"/>
        <v>N/A</v>
      </c>
      <c r="E59" s="47" t="s">
        <v>1746</v>
      </c>
      <c r="F59" s="44" t="str">
        <f t="shared" si="15"/>
        <v>N/A</v>
      </c>
      <c r="G59" s="47" t="s">
        <v>1746</v>
      </c>
      <c r="H59" s="44" t="str">
        <f t="shared" si="16"/>
        <v>N/A</v>
      </c>
      <c r="I59" s="12" t="s">
        <v>1746</v>
      </c>
      <c r="J59" s="12" t="s">
        <v>1746</v>
      </c>
      <c r="K59" s="45" t="s">
        <v>736</v>
      </c>
      <c r="L59" s="9" t="str">
        <f t="shared" si="13"/>
        <v>N/A</v>
      </c>
    </row>
    <row r="60" spans="1:12" x14ac:dyDescent="0.2">
      <c r="A60" s="6" t="s">
        <v>356</v>
      </c>
      <c r="B60" s="35" t="s">
        <v>213</v>
      </c>
      <c r="C60" s="47">
        <v>1946337364</v>
      </c>
      <c r="D60" s="44" t="str">
        <f t="shared" si="14"/>
        <v>N/A</v>
      </c>
      <c r="E60" s="47">
        <v>1965242716</v>
      </c>
      <c r="F60" s="44" t="str">
        <f t="shared" si="15"/>
        <v>N/A</v>
      </c>
      <c r="G60" s="47">
        <v>2039837949</v>
      </c>
      <c r="H60" s="44" t="str">
        <f t="shared" si="16"/>
        <v>N/A</v>
      </c>
      <c r="I60" s="12">
        <v>0.97130000000000005</v>
      </c>
      <c r="J60" s="12">
        <v>3.7959999999999998</v>
      </c>
      <c r="K60" s="45" t="s">
        <v>736</v>
      </c>
      <c r="L60" s="9" t="str">
        <f t="shared" ref="L60:L70" si="17">IF(J60="Div by 0", "N/A", IF(K60="N/A","N/A", IF(J60&gt;VALUE(MID(K60,1,2)), "No", IF(J60&lt;-1*VALUE(MID(K60,1,2)), "No", "Yes"))))</f>
        <v>Yes</v>
      </c>
    </row>
    <row r="61" spans="1:12" ht="25.5" x14ac:dyDescent="0.2">
      <c r="A61" s="2" t="s">
        <v>1146</v>
      </c>
      <c r="B61" s="35" t="s">
        <v>213</v>
      </c>
      <c r="C61" s="47">
        <v>538427707</v>
      </c>
      <c r="D61" s="44" t="str">
        <f t="shared" si="14"/>
        <v>N/A</v>
      </c>
      <c r="E61" s="47">
        <v>495991252</v>
      </c>
      <c r="F61" s="44" t="str">
        <f t="shared" si="15"/>
        <v>N/A</v>
      </c>
      <c r="G61" s="47">
        <v>513664084</v>
      </c>
      <c r="H61" s="44" t="str">
        <f t="shared" si="16"/>
        <v>N/A</v>
      </c>
      <c r="I61" s="12">
        <v>-7.88</v>
      </c>
      <c r="J61" s="12">
        <v>3.5630000000000002</v>
      </c>
      <c r="K61" s="45" t="s">
        <v>736</v>
      </c>
      <c r="L61" s="9" t="str">
        <f t="shared" si="17"/>
        <v>Yes</v>
      </c>
    </row>
    <row r="62" spans="1:12" x14ac:dyDescent="0.2">
      <c r="A62" s="2" t="s">
        <v>1147</v>
      </c>
      <c r="B62" s="35" t="s">
        <v>213</v>
      </c>
      <c r="C62" s="47">
        <v>0</v>
      </c>
      <c r="D62" s="44" t="str">
        <f t="shared" si="14"/>
        <v>N/A</v>
      </c>
      <c r="E62" s="47">
        <v>0</v>
      </c>
      <c r="F62" s="44" t="str">
        <f t="shared" si="15"/>
        <v>N/A</v>
      </c>
      <c r="G62" s="47">
        <v>0</v>
      </c>
      <c r="H62" s="44" t="str">
        <f t="shared" si="16"/>
        <v>N/A</v>
      </c>
      <c r="I62" s="12" t="s">
        <v>1746</v>
      </c>
      <c r="J62" s="12" t="s">
        <v>1746</v>
      </c>
      <c r="K62" s="45" t="s">
        <v>736</v>
      </c>
      <c r="L62" s="9" t="str">
        <f t="shared" si="17"/>
        <v>N/A</v>
      </c>
    </row>
    <row r="63" spans="1:12" ht="25.5" x14ac:dyDescent="0.2">
      <c r="A63" s="2" t="s">
        <v>1148</v>
      </c>
      <c r="B63" s="35" t="s">
        <v>213</v>
      </c>
      <c r="C63" s="47">
        <v>194819598</v>
      </c>
      <c r="D63" s="44" t="str">
        <f t="shared" si="14"/>
        <v>N/A</v>
      </c>
      <c r="E63" s="47">
        <v>183547186</v>
      </c>
      <c r="F63" s="44" t="str">
        <f t="shared" si="15"/>
        <v>N/A</v>
      </c>
      <c r="G63" s="47">
        <v>180214636</v>
      </c>
      <c r="H63" s="44" t="str">
        <f t="shared" si="16"/>
        <v>N/A</v>
      </c>
      <c r="I63" s="12">
        <v>-5.79</v>
      </c>
      <c r="J63" s="12">
        <v>-1.82</v>
      </c>
      <c r="K63" s="45" t="s">
        <v>736</v>
      </c>
      <c r="L63" s="9" t="str">
        <f t="shared" si="17"/>
        <v>Yes</v>
      </c>
    </row>
    <row r="64" spans="1:12" ht="25.5" x14ac:dyDescent="0.2">
      <c r="A64" s="2" t="s">
        <v>1149</v>
      </c>
      <c r="B64" s="35" t="s">
        <v>213</v>
      </c>
      <c r="C64" s="47">
        <v>0</v>
      </c>
      <c r="D64" s="44" t="str">
        <f t="shared" si="14"/>
        <v>N/A</v>
      </c>
      <c r="E64" s="47">
        <v>0</v>
      </c>
      <c r="F64" s="44" t="str">
        <f t="shared" si="15"/>
        <v>N/A</v>
      </c>
      <c r="G64" s="47">
        <v>0</v>
      </c>
      <c r="H64" s="44" t="str">
        <f t="shared" si="16"/>
        <v>N/A</v>
      </c>
      <c r="I64" s="12" t="s">
        <v>1746</v>
      </c>
      <c r="J64" s="12" t="s">
        <v>1746</v>
      </c>
      <c r="K64" s="45" t="s">
        <v>736</v>
      </c>
      <c r="L64" s="9" t="str">
        <f t="shared" si="17"/>
        <v>N/A</v>
      </c>
    </row>
    <row r="65" spans="1:12" ht="25.5" x14ac:dyDescent="0.2">
      <c r="A65" s="2" t="s">
        <v>1150</v>
      </c>
      <c r="B65" s="35" t="s">
        <v>213</v>
      </c>
      <c r="C65" s="47">
        <v>0</v>
      </c>
      <c r="D65" s="44" t="str">
        <f t="shared" si="14"/>
        <v>N/A</v>
      </c>
      <c r="E65" s="47">
        <v>0</v>
      </c>
      <c r="F65" s="44" t="str">
        <f t="shared" si="15"/>
        <v>N/A</v>
      </c>
      <c r="G65" s="47">
        <v>0</v>
      </c>
      <c r="H65" s="44" t="str">
        <f t="shared" si="16"/>
        <v>N/A</v>
      </c>
      <c r="I65" s="12" t="s">
        <v>1746</v>
      </c>
      <c r="J65" s="12" t="s">
        <v>1746</v>
      </c>
      <c r="K65" s="45" t="s">
        <v>736</v>
      </c>
      <c r="L65" s="9" t="str">
        <f t="shared" si="17"/>
        <v>N/A</v>
      </c>
    </row>
    <row r="66" spans="1:12" ht="25.5" x14ac:dyDescent="0.2">
      <c r="A66" s="2" t="s">
        <v>1151</v>
      </c>
      <c r="B66" s="35" t="s">
        <v>213</v>
      </c>
      <c r="C66" s="47">
        <v>1213090059</v>
      </c>
      <c r="D66" s="44" t="str">
        <f t="shared" si="14"/>
        <v>N/A</v>
      </c>
      <c r="E66" s="47">
        <v>1285704278</v>
      </c>
      <c r="F66" s="44" t="str">
        <f t="shared" si="15"/>
        <v>N/A</v>
      </c>
      <c r="G66" s="47">
        <v>1345959229</v>
      </c>
      <c r="H66" s="44" t="str">
        <f t="shared" si="16"/>
        <v>N/A</v>
      </c>
      <c r="I66" s="12">
        <v>5.9859999999999998</v>
      </c>
      <c r="J66" s="12">
        <v>4.6870000000000003</v>
      </c>
      <c r="K66" s="45" t="s">
        <v>736</v>
      </c>
      <c r="L66" s="9" t="str">
        <f t="shared" si="17"/>
        <v>Yes</v>
      </c>
    </row>
    <row r="67" spans="1:12" ht="25.5" x14ac:dyDescent="0.2">
      <c r="A67" s="2" t="s">
        <v>1152</v>
      </c>
      <c r="B67" s="35" t="s">
        <v>213</v>
      </c>
      <c r="C67" s="47">
        <v>0</v>
      </c>
      <c r="D67" s="44" t="str">
        <f t="shared" si="14"/>
        <v>N/A</v>
      </c>
      <c r="E67" s="47">
        <v>0</v>
      </c>
      <c r="F67" s="44" t="str">
        <f t="shared" si="15"/>
        <v>N/A</v>
      </c>
      <c r="G67" s="47">
        <v>0</v>
      </c>
      <c r="H67" s="44" t="str">
        <f t="shared" si="16"/>
        <v>N/A</v>
      </c>
      <c r="I67" s="12" t="s">
        <v>1746</v>
      </c>
      <c r="J67" s="12" t="s">
        <v>1746</v>
      </c>
      <c r="K67" s="45" t="s">
        <v>736</v>
      </c>
      <c r="L67" s="9" t="str">
        <f t="shared" si="17"/>
        <v>N/A</v>
      </c>
    </row>
    <row r="68" spans="1:12" ht="25.5" x14ac:dyDescent="0.2">
      <c r="A68" s="2" t="s">
        <v>1153</v>
      </c>
      <c r="B68" s="35" t="s">
        <v>213</v>
      </c>
      <c r="C68" s="47">
        <v>0</v>
      </c>
      <c r="D68" s="44" t="str">
        <f t="shared" si="14"/>
        <v>N/A</v>
      </c>
      <c r="E68" s="47">
        <v>0</v>
      </c>
      <c r="F68" s="44" t="str">
        <f t="shared" si="15"/>
        <v>N/A</v>
      </c>
      <c r="G68" s="47">
        <v>0</v>
      </c>
      <c r="H68" s="44" t="str">
        <f t="shared" si="16"/>
        <v>N/A</v>
      </c>
      <c r="I68" s="12" t="s">
        <v>1746</v>
      </c>
      <c r="J68" s="12" t="s">
        <v>1746</v>
      </c>
      <c r="K68" s="45" t="s">
        <v>736</v>
      </c>
      <c r="L68" s="9" t="str">
        <f t="shared" si="17"/>
        <v>N/A</v>
      </c>
    </row>
    <row r="69" spans="1:12" ht="25.5" x14ac:dyDescent="0.2">
      <c r="A69" s="2" t="s">
        <v>1154</v>
      </c>
      <c r="B69" s="35" t="s">
        <v>213</v>
      </c>
      <c r="C69" s="47">
        <v>0</v>
      </c>
      <c r="D69" s="44" t="str">
        <f t="shared" si="14"/>
        <v>N/A</v>
      </c>
      <c r="E69" s="47">
        <v>0</v>
      </c>
      <c r="F69" s="44" t="str">
        <f t="shared" si="15"/>
        <v>N/A</v>
      </c>
      <c r="G69" s="47">
        <v>0</v>
      </c>
      <c r="H69" s="44" t="str">
        <f t="shared" si="16"/>
        <v>N/A</v>
      </c>
      <c r="I69" s="12" t="s">
        <v>1746</v>
      </c>
      <c r="J69" s="12" t="s">
        <v>1746</v>
      </c>
      <c r="K69" s="45" t="s">
        <v>736</v>
      </c>
      <c r="L69" s="9" t="str">
        <f t="shared" si="17"/>
        <v>N/A</v>
      </c>
    </row>
    <row r="70" spans="1:12" ht="25.5" x14ac:dyDescent="0.2">
      <c r="A70" s="2" t="s">
        <v>1155</v>
      </c>
      <c r="B70" s="35" t="s">
        <v>213</v>
      </c>
      <c r="C70" s="47">
        <v>0</v>
      </c>
      <c r="D70" s="44" t="str">
        <f t="shared" si="14"/>
        <v>N/A</v>
      </c>
      <c r="E70" s="47">
        <v>0</v>
      </c>
      <c r="F70" s="44" t="str">
        <f t="shared" si="15"/>
        <v>N/A</v>
      </c>
      <c r="G70" s="47">
        <v>0</v>
      </c>
      <c r="H70" s="44" t="str">
        <f t="shared" si="16"/>
        <v>N/A</v>
      </c>
      <c r="I70" s="12" t="s">
        <v>1746</v>
      </c>
      <c r="J70" s="12" t="s">
        <v>1746</v>
      </c>
      <c r="K70" s="45" t="s">
        <v>736</v>
      </c>
      <c r="L70" s="9" t="str">
        <f t="shared" si="17"/>
        <v>N/A</v>
      </c>
    </row>
    <row r="71" spans="1:12" x14ac:dyDescent="0.2">
      <c r="A71" s="6" t="s">
        <v>1156</v>
      </c>
      <c r="B71" s="35" t="s">
        <v>213</v>
      </c>
      <c r="C71" s="47">
        <v>22226.836182999999</v>
      </c>
      <c r="D71" s="44" t="str">
        <f t="shared" si="14"/>
        <v>N/A</v>
      </c>
      <c r="E71" s="47">
        <v>21517.57014</v>
      </c>
      <c r="F71" s="44" t="str">
        <f t="shared" si="15"/>
        <v>N/A</v>
      </c>
      <c r="G71" s="47">
        <v>21586.043609</v>
      </c>
      <c r="H71" s="44" t="str">
        <f t="shared" si="16"/>
        <v>N/A</v>
      </c>
      <c r="I71" s="12">
        <v>-3.19</v>
      </c>
      <c r="J71" s="12">
        <v>0.31819999999999998</v>
      </c>
      <c r="K71" s="45" t="s">
        <v>736</v>
      </c>
      <c r="L71" s="9" t="str">
        <f t="shared" ref="L71:L81" si="18">IF(J71="Div by 0", "N/A", IF(K71="N/A","N/A", IF(J71&gt;VALUE(MID(K71,1,2)), "No", IF(J71&lt;-1*VALUE(MID(K71,1,2)), "No", "Yes"))))</f>
        <v>Yes</v>
      </c>
    </row>
    <row r="72" spans="1:12" ht="25.5" x14ac:dyDescent="0.2">
      <c r="A72" s="2" t="s">
        <v>1157</v>
      </c>
      <c r="B72" s="35" t="s">
        <v>213</v>
      </c>
      <c r="C72" s="47">
        <v>11486.702799000001</v>
      </c>
      <c r="D72" s="44" t="str">
        <f t="shared" si="14"/>
        <v>N/A</v>
      </c>
      <c r="E72" s="47">
        <v>10152.520817000001</v>
      </c>
      <c r="F72" s="44" t="str">
        <f t="shared" si="15"/>
        <v>N/A</v>
      </c>
      <c r="G72" s="47">
        <v>10173.9836</v>
      </c>
      <c r="H72" s="44" t="str">
        <f t="shared" si="16"/>
        <v>N/A</v>
      </c>
      <c r="I72" s="12">
        <v>-11.6</v>
      </c>
      <c r="J72" s="12">
        <v>0.2114</v>
      </c>
      <c r="K72" s="45" t="s">
        <v>736</v>
      </c>
      <c r="L72" s="9" t="str">
        <f t="shared" si="18"/>
        <v>Yes</v>
      </c>
    </row>
    <row r="73" spans="1:12" ht="25.5" x14ac:dyDescent="0.2">
      <c r="A73" s="2" t="s">
        <v>1158</v>
      </c>
      <c r="B73" s="35" t="s">
        <v>213</v>
      </c>
      <c r="C73" s="47" t="s">
        <v>1746</v>
      </c>
      <c r="D73" s="44" t="str">
        <f t="shared" si="14"/>
        <v>N/A</v>
      </c>
      <c r="E73" s="47" t="s">
        <v>1746</v>
      </c>
      <c r="F73" s="44" t="str">
        <f t="shared" si="15"/>
        <v>N/A</v>
      </c>
      <c r="G73" s="47" t="s">
        <v>1746</v>
      </c>
      <c r="H73" s="44" t="str">
        <f t="shared" si="16"/>
        <v>N/A</v>
      </c>
      <c r="I73" s="12" t="s">
        <v>1746</v>
      </c>
      <c r="J73" s="12" t="s">
        <v>1746</v>
      </c>
      <c r="K73" s="45" t="s">
        <v>736</v>
      </c>
      <c r="L73" s="9" t="str">
        <f t="shared" si="18"/>
        <v>N/A</v>
      </c>
    </row>
    <row r="74" spans="1:12" ht="25.5" x14ac:dyDescent="0.2">
      <c r="A74" s="2" t="s">
        <v>1159</v>
      </c>
      <c r="B74" s="35" t="s">
        <v>213</v>
      </c>
      <c r="C74" s="47">
        <v>20316.988007</v>
      </c>
      <c r="D74" s="44" t="str">
        <f t="shared" si="14"/>
        <v>N/A</v>
      </c>
      <c r="E74" s="47">
        <v>18967.364472000001</v>
      </c>
      <c r="F74" s="44" t="str">
        <f t="shared" si="15"/>
        <v>N/A</v>
      </c>
      <c r="G74" s="47">
        <v>19076.387847999998</v>
      </c>
      <c r="H74" s="44" t="str">
        <f t="shared" si="16"/>
        <v>N/A</v>
      </c>
      <c r="I74" s="12">
        <v>-6.64</v>
      </c>
      <c r="J74" s="12">
        <v>0.57479999999999998</v>
      </c>
      <c r="K74" s="45" t="s">
        <v>736</v>
      </c>
      <c r="L74" s="9" t="str">
        <f t="shared" si="18"/>
        <v>Yes</v>
      </c>
    </row>
    <row r="75" spans="1:12" ht="25.5" x14ac:dyDescent="0.2">
      <c r="A75" s="2" t="s">
        <v>1160</v>
      </c>
      <c r="B75" s="35" t="s">
        <v>213</v>
      </c>
      <c r="C75" s="47" t="s">
        <v>1746</v>
      </c>
      <c r="D75" s="44" t="str">
        <f t="shared" si="14"/>
        <v>N/A</v>
      </c>
      <c r="E75" s="47" t="s">
        <v>1746</v>
      </c>
      <c r="F75" s="44" t="str">
        <f t="shared" si="15"/>
        <v>N/A</v>
      </c>
      <c r="G75" s="47" t="s">
        <v>1746</v>
      </c>
      <c r="H75" s="44" t="str">
        <f t="shared" si="16"/>
        <v>N/A</v>
      </c>
      <c r="I75" s="12" t="s">
        <v>1746</v>
      </c>
      <c r="J75" s="12" t="s">
        <v>1746</v>
      </c>
      <c r="K75" s="45" t="s">
        <v>736</v>
      </c>
      <c r="L75" s="9" t="str">
        <f t="shared" si="18"/>
        <v>N/A</v>
      </c>
    </row>
    <row r="76" spans="1:12" ht="25.5" x14ac:dyDescent="0.2">
      <c r="A76" s="2" t="s">
        <v>1161</v>
      </c>
      <c r="B76" s="35" t="s">
        <v>213</v>
      </c>
      <c r="C76" s="47" t="s">
        <v>1746</v>
      </c>
      <c r="D76" s="44" t="str">
        <f t="shared" si="14"/>
        <v>N/A</v>
      </c>
      <c r="E76" s="47" t="s">
        <v>1746</v>
      </c>
      <c r="F76" s="44" t="str">
        <f t="shared" si="15"/>
        <v>N/A</v>
      </c>
      <c r="G76" s="47" t="s">
        <v>1746</v>
      </c>
      <c r="H76" s="44" t="str">
        <f t="shared" si="16"/>
        <v>N/A</v>
      </c>
      <c r="I76" s="12" t="s">
        <v>1746</v>
      </c>
      <c r="J76" s="12" t="s">
        <v>1746</v>
      </c>
      <c r="K76" s="45" t="s">
        <v>736</v>
      </c>
      <c r="L76" s="9" t="str">
        <f t="shared" si="18"/>
        <v>N/A</v>
      </c>
    </row>
    <row r="77" spans="1:12" ht="25.5" x14ac:dyDescent="0.2">
      <c r="A77" s="2" t="s">
        <v>1162</v>
      </c>
      <c r="B77" s="35" t="s">
        <v>213</v>
      </c>
      <c r="C77" s="47">
        <v>39001.095004000003</v>
      </c>
      <c r="D77" s="44" t="str">
        <f t="shared" si="14"/>
        <v>N/A</v>
      </c>
      <c r="E77" s="47">
        <v>39197.106124999998</v>
      </c>
      <c r="F77" s="44" t="str">
        <f t="shared" si="15"/>
        <v>N/A</v>
      </c>
      <c r="G77" s="47">
        <v>38942.199143999998</v>
      </c>
      <c r="H77" s="44" t="str">
        <f t="shared" si="16"/>
        <v>N/A</v>
      </c>
      <c r="I77" s="12">
        <v>0.50260000000000005</v>
      </c>
      <c r="J77" s="12">
        <v>-0.65</v>
      </c>
      <c r="K77" s="45" t="s">
        <v>736</v>
      </c>
      <c r="L77" s="9" t="str">
        <f t="shared" si="18"/>
        <v>Yes</v>
      </c>
    </row>
    <row r="78" spans="1:12" ht="25.5" x14ac:dyDescent="0.2">
      <c r="A78" s="2" t="s">
        <v>1163</v>
      </c>
      <c r="B78" s="35" t="s">
        <v>213</v>
      </c>
      <c r="C78" s="47" t="s">
        <v>1746</v>
      </c>
      <c r="D78" s="44" t="str">
        <f t="shared" si="14"/>
        <v>N/A</v>
      </c>
      <c r="E78" s="47" t="s">
        <v>1746</v>
      </c>
      <c r="F78" s="44" t="str">
        <f t="shared" si="15"/>
        <v>N/A</v>
      </c>
      <c r="G78" s="47" t="s">
        <v>1746</v>
      </c>
      <c r="H78" s="44" t="str">
        <f t="shared" si="16"/>
        <v>N/A</v>
      </c>
      <c r="I78" s="12" t="s">
        <v>1746</v>
      </c>
      <c r="J78" s="12" t="s">
        <v>1746</v>
      </c>
      <c r="K78" s="45" t="s">
        <v>736</v>
      </c>
      <c r="L78" s="9" t="str">
        <f t="shared" si="18"/>
        <v>N/A</v>
      </c>
    </row>
    <row r="79" spans="1:12" ht="25.5" x14ac:dyDescent="0.2">
      <c r="A79" s="2" t="s">
        <v>1164</v>
      </c>
      <c r="B79" s="35" t="s">
        <v>213</v>
      </c>
      <c r="C79" s="47" t="s">
        <v>1746</v>
      </c>
      <c r="D79" s="44" t="str">
        <f t="shared" si="14"/>
        <v>N/A</v>
      </c>
      <c r="E79" s="47" t="s">
        <v>1746</v>
      </c>
      <c r="F79" s="44" t="str">
        <f t="shared" si="15"/>
        <v>N/A</v>
      </c>
      <c r="G79" s="47" t="s">
        <v>1746</v>
      </c>
      <c r="H79" s="44" t="str">
        <f t="shared" si="16"/>
        <v>N/A</v>
      </c>
      <c r="I79" s="12" t="s">
        <v>1746</v>
      </c>
      <c r="J79" s="12" t="s">
        <v>1746</v>
      </c>
      <c r="K79" s="45" t="s">
        <v>736</v>
      </c>
      <c r="L79" s="9" t="str">
        <f t="shared" si="18"/>
        <v>N/A</v>
      </c>
    </row>
    <row r="80" spans="1:12" ht="25.5" x14ac:dyDescent="0.2">
      <c r="A80" s="2" t="s">
        <v>1165</v>
      </c>
      <c r="B80" s="35" t="s">
        <v>213</v>
      </c>
      <c r="C80" s="47" t="s">
        <v>1746</v>
      </c>
      <c r="D80" s="44" t="str">
        <f t="shared" si="14"/>
        <v>N/A</v>
      </c>
      <c r="E80" s="47" t="s">
        <v>1746</v>
      </c>
      <c r="F80" s="44" t="str">
        <f t="shared" si="15"/>
        <v>N/A</v>
      </c>
      <c r="G80" s="47" t="s">
        <v>1746</v>
      </c>
      <c r="H80" s="44" t="str">
        <f t="shared" si="16"/>
        <v>N/A</v>
      </c>
      <c r="I80" s="12" t="s">
        <v>1746</v>
      </c>
      <c r="J80" s="12" t="s">
        <v>1746</v>
      </c>
      <c r="K80" s="45" t="s">
        <v>736</v>
      </c>
      <c r="L80" s="9" t="str">
        <f t="shared" si="18"/>
        <v>N/A</v>
      </c>
    </row>
    <row r="81" spans="1:12" ht="25.5" x14ac:dyDescent="0.2">
      <c r="A81" s="2" t="s">
        <v>1166</v>
      </c>
      <c r="B81" s="35" t="s">
        <v>213</v>
      </c>
      <c r="C81" s="47" t="s">
        <v>1746</v>
      </c>
      <c r="D81" s="44" t="str">
        <f t="shared" si="14"/>
        <v>N/A</v>
      </c>
      <c r="E81" s="47" t="s">
        <v>1746</v>
      </c>
      <c r="F81" s="44" t="str">
        <f t="shared" si="15"/>
        <v>N/A</v>
      </c>
      <c r="G81" s="47" t="s">
        <v>1746</v>
      </c>
      <c r="H81" s="44" t="str">
        <f t="shared" si="16"/>
        <v>N/A</v>
      </c>
      <c r="I81" s="12" t="s">
        <v>1746</v>
      </c>
      <c r="J81" s="12" t="s">
        <v>1746</v>
      </c>
      <c r="K81" s="45" t="s">
        <v>736</v>
      </c>
      <c r="L81" s="9" t="str">
        <f t="shared" si="18"/>
        <v>N/A</v>
      </c>
    </row>
    <row r="82" spans="1:12" x14ac:dyDescent="0.2">
      <c r="A82" s="2" t="s">
        <v>357</v>
      </c>
      <c r="B82" s="35" t="s">
        <v>213</v>
      </c>
      <c r="C82" s="47">
        <v>1950237472</v>
      </c>
      <c r="D82" s="44" t="str">
        <f t="shared" si="14"/>
        <v>N/A</v>
      </c>
      <c r="E82" s="47">
        <v>1966125715</v>
      </c>
      <c r="F82" s="44" t="str">
        <f t="shared" si="15"/>
        <v>N/A</v>
      </c>
      <c r="G82" s="47">
        <v>2040841883</v>
      </c>
      <c r="H82" s="44" t="str">
        <f t="shared" si="16"/>
        <v>N/A</v>
      </c>
      <c r="I82" s="12">
        <v>0.81469999999999998</v>
      </c>
      <c r="J82" s="12">
        <v>3.8</v>
      </c>
      <c r="K82" s="45" t="s">
        <v>736</v>
      </c>
      <c r="L82" s="9" t="str">
        <f t="shared" ref="L82:L138" si="19">IF(J82="Div by 0", "N/A", IF(K82="N/A","N/A", IF(J82&gt;VALUE(MID(K82,1,2)), "No", IF(J82&lt;-1*VALUE(MID(K82,1,2)), "No", "Yes"))))</f>
        <v>Yes</v>
      </c>
    </row>
    <row r="83" spans="1:12" x14ac:dyDescent="0.2">
      <c r="A83" s="2" t="s">
        <v>363</v>
      </c>
      <c r="B83" s="35" t="s">
        <v>213</v>
      </c>
      <c r="C83" s="36">
        <v>87638</v>
      </c>
      <c r="D83" s="44" t="str">
        <f t="shared" ref="D83:D114" si="20">IF($B83="N/A","N/A",IF(C83&gt;10,"No",IF(C83&lt;-10,"No","Yes")))</f>
        <v>N/A</v>
      </c>
      <c r="E83" s="36">
        <v>91773</v>
      </c>
      <c r="F83" s="44" t="str">
        <f t="shared" ref="F83:F114" si="21">IF($B83="N/A","N/A",IF(E83&gt;10,"No",IF(E83&lt;-10,"No","Yes")))</f>
        <v>N/A</v>
      </c>
      <c r="G83" s="36">
        <v>94395</v>
      </c>
      <c r="H83" s="44" t="str">
        <f t="shared" ref="H83:H114" si="22">IF($B83="N/A","N/A",IF(G83&gt;10,"No",IF(G83&lt;-10,"No","Yes")))</f>
        <v>N/A</v>
      </c>
      <c r="I83" s="12">
        <v>4.718</v>
      </c>
      <c r="J83" s="12">
        <v>2.8570000000000002</v>
      </c>
      <c r="K83" s="45" t="s">
        <v>736</v>
      </c>
      <c r="L83" s="9" t="str">
        <f t="shared" si="19"/>
        <v>Yes</v>
      </c>
    </row>
    <row r="84" spans="1:12" x14ac:dyDescent="0.2">
      <c r="A84" s="2" t="s">
        <v>358</v>
      </c>
      <c r="B84" s="35" t="s">
        <v>213</v>
      </c>
      <c r="C84" s="47">
        <v>22253.331568000001</v>
      </c>
      <c r="D84" s="44" t="str">
        <f t="shared" si="20"/>
        <v>N/A</v>
      </c>
      <c r="E84" s="47">
        <v>21423.792563999999</v>
      </c>
      <c r="F84" s="44" t="str">
        <f t="shared" si="21"/>
        <v>N/A</v>
      </c>
      <c r="G84" s="47">
        <v>21620.232883000001</v>
      </c>
      <c r="H84" s="44" t="str">
        <f t="shared" si="22"/>
        <v>N/A</v>
      </c>
      <c r="I84" s="12">
        <v>-3.73</v>
      </c>
      <c r="J84" s="12">
        <v>0.91690000000000005</v>
      </c>
      <c r="K84" s="45" t="s">
        <v>736</v>
      </c>
      <c r="L84" s="9" t="str">
        <f t="shared" si="19"/>
        <v>Yes</v>
      </c>
    </row>
    <row r="85" spans="1:12" ht="25.5" x14ac:dyDescent="0.2">
      <c r="A85" s="2" t="s">
        <v>1167</v>
      </c>
      <c r="B85" s="35" t="s">
        <v>213</v>
      </c>
      <c r="C85" s="47">
        <v>0</v>
      </c>
      <c r="D85" s="44" t="str">
        <f t="shared" si="20"/>
        <v>N/A</v>
      </c>
      <c r="E85" s="47">
        <v>0</v>
      </c>
      <c r="F85" s="44" t="str">
        <f t="shared" si="21"/>
        <v>N/A</v>
      </c>
      <c r="G85" s="47">
        <v>0</v>
      </c>
      <c r="H85" s="44" t="str">
        <f t="shared" si="22"/>
        <v>N/A</v>
      </c>
      <c r="I85" s="12" t="s">
        <v>1746</v>
      </c>
      <c r="J85" s="12" t="s">
        <v>1746</v>
      </c>
      <c r="K85" s="45" t="s">
        <v>736</v>
      </c>
      <c r="L85" s="9" t="str">
        <f t="shared" si="19"/>
        <v>N/A</v>
      </c>
    </row>
    <row r="86" spans="1:12" x14ac:dyDescent="0.2">
      <c r="A86" s="2" t="s">
        <v>726</v>
      </c>
      <c r="B86" s="35" t="s">
        <v>213</v>
      </c>
      <c r="C86" s="36">
        <v>0</v>
      </c>
      <c r="D86" s="44" t="str">
        <f t="shared" si="20"/>
        <v>N/A</v>
      </c>
      <c r="E86" s="36">
        <v>0</v>
      </c>
      <c r="F86" s="44" t="str">
        <f t="shared" si="21"/>
        <v>N/A</v>
      </c>
      <c r="G86" s="36">
        <v>0</v>
      </c>
      <c r="H86" s="44" t="str">
        <f t="shared" si="22"/>
        <v>N/A</v>
      </c>
      <c r="I86" s="12" t="s">
        <v>1746</v>
      </c>
      <c r="J86" s="12" t="s">
        <v>1746</v>
      </c>
      <c r="K86" s="45" t="s">
        <v>736</v>
      </c>
      <c r="L86" s="9" t="str">
        <f t="shared" si="19"/>
        <v>N/A</v>
      </c>
    </row>
    <row r="87" spans="1:12" ht="25.5" x14ac:dyDescent="0.2">
      <c r="A87" s="2" t="s">
        <v>1168</v>
      </c>
      <c r="B87" s="35" t="s">
        <v>213</v>
      </c>
      <c r="C87" s="47" t="s">
        <v>1746</v>
      </c>
      <c r="D87" s="44" t="str">
        <f t="shared" si="20"/>
        <v>N/A</v>
      </c>
      <c r="E87" s="47" t="s">
        <v>1746</v>
      </c>
      <c r="F87" s="44" t="str">
        <f t="shared" si="21"/>
        <v>N/A</v>
      </c>
      <c r="G87" s="47" t="s">
        <v>1746</v>
      </c>
      <c r="H87" s="44" t="str">
        <f t="shared" si="22"/>
        <v>N/A</v>
      </c>
      <c r="I87" s="12" t="s">
        <v>1746</v>
      </c>
      <c r="J87" s="12" t="s">
        <v>1746</v>
      </c>
      <c r="K87" s="45" t="s">
        <v>736</v>
      </c>
      <c r="L87" s="9" t="str">
        <f t="shared" si="19"/>
        <v>N/A</v>
      </c>
    </row>
    <row r="88" spans="1:12" ht="25.5" x14ac:dyDescent="0.2">
      <c r="A88" s="2" t="s">
        <v>1169</v>
      </c>
      <c r="B88" s="35" t="s">
        <v>213</v>
      </c>
      <c r="C88" s="47">
        <v>63095452</v>
      </c>
      <c r="D88" s="44" t="str">
        <f t="shared" si="20"/>
        <v>N/A</v>
      </c>
      <c r="E88" s="47">
        <v>93346421</v>
      </c>
      <c r="F88" s="44" t="str">
        <f t="shared" si="21"/>
        <v>N/A</v>
      </c>
      <c r="G88" s="47">
        <v>103050500</v>
      </c>
      <c r="H88" s="44" t="str">
        <f t="shared" si="22"/>
        <v>N/A</v>
      </c>
      <c r="I88" s="12">
        <v>47.94</v>
      </c>
      <c r="J88" s="12">
        <v>10.4</v>
      </c>
      <c r="K88" s="45" t="s">
        <v>736</v>
      </c>
      <c r="L88" s="9" t="str">
        <f t="shared" si="19"/>
        <v>Yes</v>
      </c>
    </row>
    <row r="89" spans="1:12" x14ac:dyDescent="0.2">
      <c r="A89" s="2" t="s">
        <v>727</v>
      </c>
      <c r="B89" s="35" t="s">
        <v>213</v>
      </c>
      <c r="C89" s="36">
        <v>4778</v>
      </c>
      <c r="D89" s="44" t="str">
        <f t="shared" si="20"/>
        <v>N/A</v>
      </c>
      <c r="E89" s="36">
        <v>6003</v>
      </c>
      <c r="F89" s="44" t="str">
        <f t="shared" si="21"/>
        <v>N/A</v>
      </c>
      <c r="G89" s="36">
        <v>6485</v>
      </c>
      <c r="H89" s="44" t="str">
        <f t="shared" si="22"/>
        <v>N/A</v>
      </c>
      <c r="I89" s="12">
        <v>25.64</v>
      </c>
      <c r="J89" s="12">
        <v>8.0289999999999999</v>
      </c>
      <c r="K89" s="45" t="s">
        <v>736</v>
      </c>
      <c r="L89" s="9" t="str">
        <f t="shared" si="19"/>
        <v>Yes</v>
      </c>
    </row>
    <row r="90" spans="1:12" ht="25.5" x14ac:dyDescent="0.2">
      <c r="A90" s="2" t="s">
        <v>1170</v>
      </c>
      <c r="B90" s="35" t="s">
        <v>213</v>
      </c>
      <c r="C90" s="47">
        <v>13205.410631999999</v>
      </c>
      <c r="D90" s="44" t="str">
        <f t="shared" si="20"/>
        <v>N/A</v>
      </c>
      <c r="E90" s="47">
        <v>15549.961852</v>
      </c>
      <c r="F90" s="44" t="str">
        <f t="shared" si="21"/>
        <v>N/A</v>
      </c>
      <c r="G90" s="47">
        <v>15890.593677999999</v>
      </c>
      <c r="H90" s="44" t="str">
        <f t="shared" si="22"/>
        <v>N/A</v>
      </c>
      <c r="I90" s="12">
        <v>17.75</v>
      </c>
      <c r="J90" s="12">
        <v>2.1909999999999998</v>
      </c>
      <c r="K90" s="45" t="s">
        <v>736</v>
      </c>
      <c r="L90" s="9" t="str">
        <f t="shared" si="19"/>
        <v>Yes</v>
      </c>
    </row>
    <row r="91" spans="1:12" ht="25.5" x14ac:dyDescent="0.2">
      <c r="A91" s="2" t="s">
        <v>1171</v>
      </c>
      <c r="B91" s="35" t="s">
        <v>213</v>
      </c>
      <c r="C91" s="47">
        <v>18149525</v>
      </c>
      <c r="D91" s="44" t="str">
        <f t="shared" si="20"/>
        <v>N/A</v>
      </c>
      <c r="E91" s="47">
        <v>28243192</v>
      </c>
      <c r="F91" s="44" t="str">
        <f t="shared" si="21"/>
        <v>N/A</v>
      </c>
      <c r="G91" s="47">
        <v>28599440</v>
      </c>
      <c r="H91" s="44" t="str">
        <f t="shared" si="22"/>
        <v>N/A</v>
      </c>
      <c r="I91" s="12">
        <v>55.61</v>
      </c>
      <c r="J91" s="12">
        <v>1.2609999999999999</v>
      </c>
      <c r="K91" s="45" t="s">
        <v>736</v>
      </c>
      <c r="L91" s="9" t="str">
        <f t="shared" si="19"/>
        <v>Yes</v>
      </c>
    </row>
    <row r="92" spans="1:12" x14ac:dyDescent="0.2">
      <c r="A92" s="2" t="s">
        <v>728</v>
      </c>
      <c r="B92" s="35" t="s">
        <v>213</v>
      </c>
      <c r="C92" s="36">
        <v>5406</v>
      </c>
      <c r="D92" s="44" t="str">
        <f t="shared" si="20"/>
        <v>N/A</v>
      </c>
      <c r="E92" s="36">
        <v>6085</v>
      </c>
      <c r="F92" s="44" t="str">
        <f t="shared" si="21"/>
        <v>N/A</v>
      </c>
      <c r="G92" s="36">
        <v>4973</v>
      </c>
      <c r="H92" s="44" t="str">
        <f t="shared" si="22"/>
        <v>N/A</v>
      </c>
      <c r="I92" s="12">
        <v>12.56</v>
      </c>
      <c r="J92" s="12">
        <v>-18.3</v>
      </c>
      <c r="K92" s="45" t="s">
        <v>736</v>
      </c>
      <c r="L92" s="9" t="str">
        <f t="shared" si="19"/>
        <v>Yes</v>
      </c>
    </row>
    <row r="93" spans="1:12" ht="25.5" x14ac:dyDescent="0.2">
      <c r="A93" s="2" t="s">
        <v>1172</v>
      </c>
      <c r="B93" s="35" t="s">
        <v>213</v>
      </c>
      <c r="C93" s="47">
        <v>3357.2928228000001</v>
      </c>
      <c r="D93" s="44" t="str">
        <f t="shared" si="20"/>
        <v>N/A</v>
      </c>
      <c r="E93" s="47">
        <v>4641.4448644000004</v>
      </c>
      <c r="F93" s="44" t="str">
        <f t="shared" si="21"/>
        <v>N/A</v>
      </c>
      <c r="G93" s="47">
        <v>5750.9430927000003</v>
      </c>
      <c r="H93" s="44" t="str">
        <f t="shared" si="22"/>
        <v>N/A</v>
      </c>
      <c r="I93" s="12">
        <v>38.25</v>
      </c>
      <c r="J93" s="12">
        <v>23.9</v>
      </c>
      <c r="K93" s="45" t="s">
        <v>736</v>
      </c>
      <c r="L93" s="9" t="str">
        <f t="shared" si="19"/>
        <v>Yes</v>
      </c>
    </row>
    <row r="94" spans="1:12" x14ac:dyDescent="0.2">
      <c r="A94" s="2" t="s">
        <v>1173</v>
      </c>
      <c r="B94" s="35" t="s">
        <v>213</v>
      </c>
      <c r="C94" s="47">
        <v>184590729</v>
      </c>
      <c r="D94" s="44" t="str">
        <f t="shared" si="20"/>
        <v>N/A</v>
      </c>
      <c r="E94" s="47">
        <v>210560939</v>
      </c>
      <c r="F94" s="44" t="str">
        <f t="shared" si="21"/>
        <v>N/A</v>
      </c>
      <c r="G94" s="47">
        <v>222670689</v>
      </c>
      <c r="H94" s="44" t="str">
        <f t="shared" si="22"/>
        <v>N/A</v>
      </c>
      <c r="I94" s="12">
        <v>14.07</v>
      </c>
      <c r="J94" s="12">
        <v>5.7510000000000003</v>
      </c>
      <c r="K94" s="45" t="s">
        <v>736</v>
      </c>
      <c r="L94" s="9" t="str">
        <f t="shared" si="19"/>
        <v>Yes</v>
      </c>
    </row>
    <row r="95" spans="1:12" x14ac:dyDescent="0.2">
      <c r="A95" s="2" t="s">
        <v>729</v>
      </c>
      <c r="B95" s="35" t="s">
        <v>213</v>
      </c>
      <c r="C95" s="36">
        <v>21819</v>
      </c>
      <c r="D95" s="44" t="str">
        <f t="shared" si="20"/>
        <v>N/A</v>
      </c>
      <c r="E95" s="36">
        <v>22616</v>
      </c>
      <c r="F95" s="44" t="str">
        <f t="shared" si="21"/>
        <v>N/A</v>
      </c>
      <c r="G95" s="36">
        <v>23694</v>
      </c>
      <c r="H95" s="44" t="str">
        <f t="shared" si="22"/>
        <v>N/A</v>
      </c>
      <c r="I95" s="12">
        <v>3.653</v>
      </c>
      <c r="J95" s="12">
        <v>4.7670000000000003</v>
      </c>
      <c r="K95" s="45" t="s">
        <v>736</v>
      </c>
      <c r="L95" s="9" t="str">
        <f t="shared" si="19"/>
        <v>Yes</v>
      </c>
    </row>
    <row r="96" spans="1:12" x14ac:dyDescent="0.2">
      <c r="A96" s="2" t="s">
        <v>1174</v>
      </c>
      <c r="B96" s="35" t="s">
        <v>213</v>
      </c>
      <c r="C96" s="47">
        <v>8460.0911591000004</v>
      </c>
      <c r="D96" s="44" t="str">
        <f t="shared" si="20"/>
        <v>N/A</v>
      </c>
      <c r="E96" s="47">
        <v>9310.2643704000002</v>
      </c>
      <c r="F96" s="44" t="str">
        <f t="shared" si="21"/>
        <v>N/A</v>
      </c>
      <c r="G96" s="47">
        <v>9397.7669029999997</v>
      </c>
      <c r="H96" s="44" t="str">
        <f t="shared" si="22"/>
        <v>N/A</v>
      </c>
      <c r="I96" s="12">
        <v>10.050000000000001</v>
      </c>
      <c r="J96" s="12">
        <v>0.93989999999999996</v>
      </c>
      <c r="K96" s="45" t="s">
        <v>736</v>
      </c>
      <c r="L96" s="9" t="str">
        <f t="shared" si="19"/>
        <v>Yes</v>
      </c>
    </row>
    <row r="97" spans="1:12" x14ac:dyDescent="0.2">
      <c r="A97" s="2" t="s">
        <v>1175</v>
      </c>
      <c r="B97" s="35" t="s">
        <v>213</v>
      </c>
      <c r="C97" s="47">
        <v>42424635</v>
      </c>
      <c r="D97" s="44" t="str">
        <f t="shared" si="20"/>
        <v>N/A</v>
      </c>
      <c r="E97" s="47">
        <v>34412429</v>
      </c>
      <c r="F97" s="44" t="str">
        <f t="shared" si="21"/>
        <v>N/A</v>
      </c>
      <c r="G97" s="47">
        <v>29409474</v>
      </c>
      <c r="H97" s="44" t="str">
        <f t="shared" si="22"/>
        <v>N/A</v>
      </c>
      <c r="I97" s="12">
        <v>-18.899999999999999</v>
      </c>
      <c r="J97" s="12">
        <v>-14.5</v>
      </c>
      <c r="K97" s="45" t="s">
        <v>736</v>
      </c>
      <c r="L97" s="9" t="str">
        <f t="shared" si="19"/>
        <v>Yes</v>
      </c>
    </row>
    <row r="98" spans="1:12" x14ac:dyDescent="0.2">
      <c r="A98" s="2" t="s">
        <v>518</v>
      </c>
      <c r="B98" s="35" t="s">
        <v>213</v>
      </c>
      <c r="C98" s="36">
        <v>4450</v>
      </c>
      <c r="D98" s="44" t="str">
        <f t="shared" si="20"/>
        <v>N/A</v>
      </c>
      <c r="E98" s="36">
        <v>4501</v>
      </c>
      <c r="F98" s="44" t="str">
        <f t="shared" si="21"/>
        <v>N/A</v>
      </c>
      <c r="G98" s="36">
        <v>4208</v>
      </c>
      <c r="H98" s="44" t="str">
        <f t="shared" si="22"/>
        <v>N/A</v>
      </c>
      <c r="I98" s="12">
        <v>1.1459999999999999</v>
      </c>
      <c r="J98" s="12">
        <v>-6.51</v>
      </c>
      <c r="K98" s="45" t="s">
        <v>736</v>
      </c>
      <c r="L98" s="9" t="str">
        <f t="shared" si="19"/>
        <v>Yes</v>
      </c>
    </row>
    <row r="99" spans="1:12" x14ac:dyDescent="0.2">
      <c r="A99" s="2" t="s">
        <v>1176</v>
      </c>
      <c r="B99" s="35" t="s">
        <v>213</v>
      </c>
      <c r="C99" s="47">
        <v>9533.6258426999993</v>
      </c>
      <c r="D99" s="44" t="str">
        <f t="shared" si="20"/>
        <v>N/A</v>
      </c>
      <c r="E99" s="47">
        <v>7645.5074427999998</v>
      </c>
      <c r="F99" s="44" t="str">
        <f t="shared" si="21"/>
        <v>N/A</v>
      </c>
      <c r="G99" s="47">
        <v>6988.9434411000002</v>
      </c>
      <c r="H99" s="44" t="str">
        <f t="shared" si="22"/>
        <v>N/A</v>
      </c>
      <c r="I99" s="12">
        <v>-19.8</v>
      </c>
      <c r="J99" s="12">
        <v>-8.59</v>
      </c>
      <c r="K99" s="45" t="s">
        <v>736</v>
      </c>
      <c r="L99" s="9" t="str">
        <f t="shared" si="19"/>
        <v>Yes</v>
      </c>
    </row>
    <row r="100" spans="1:12" ht="25.5" x14ac:dyDescent="0.2">
      <c r="A100" s="2" t="s">
        <v>1177</v>
      </c>
      <c r="B100" s="35" t="s">
        <v>213</v>
      </c>
      <c r="C100" s="47">
        <v>50913150</v>
      </c>
      <c r="D100" s="44" t="str">
        <f t="shared" si="20"/>
        <v>N/A</v>
      </c>
      <c r="E100" s="47">
        <v>48666990</v>
      </c>
      <c r="F100" s="44" t="str">
        <f t="shared" si="21"/>
        <v>N/A</v>
      </c>
      <c r="G100" s="47">
        <v>50745760</v>
      </c>
      <c r="H100" s="44" t="str">
        <f t="shared" si="22"/>
        <v>N/A</v>
      </c>
      <c r="I100" s="12">
        <v>-4.41</v>
      </c>
      <c r="J100" s="12">
        <v>4.2709999999999999</v>
      </c>
      <c r="K100" s="45" t="s">
        <v>736</v>
      </c>
      <c r="L100" s="9" t="str">
        <f t="shared" si="19"/>
        <v>Yes</v>
      </c>
    </row>
    <row r="101" spans="1:12" x14ac:dyDescent="0.2">
      <c r="A101" s="2" t="s">
        <v>519</v>
      </c>
      <c r="B101" s="35" t="s">
        <v>213</v>
      </c>
      <c r="C101" s="36">
        <v>28854</v>
      </c>
      <c r="D101" s="44" t="str">
        <f t="shared" si="20"/>
        <v>N/A</v>
      </c>
      <c r="E101" s="36">
        <v>28111</v>
      </c>
      <c r="F101" s="44" t="str">
        <f t="shared" si="21"/>
        <v>N/A</v>
      </c>
      <c r="G101" s="36">
        <v>29025</v>
      </c>
      <c r="H101" s="44" t="str">
        <f t="shared" si="22"/>
        <v>N/A</v>
      </c>
      <c r="I101" s="12">
        <v>-2.58</v>
      </c>
      <c r="J101" s="12">
        <v>3.2509999999999999</v>
      </c>
      <c r="K101" s="45" t="s">
        <v>736</v>
      </c>
      <c r="L101" s="9" t="str">
        <f t="shared" si="19"/>
        <v>Yes</v>
      </c>
    </row>
    <row r="102" spans="1:12" ht="25.5" x14ac:dyDescent="0.2">
      <c r="A102" s="2" t="s">
        <v>1178</v>
      </c>
      <c r="B102" s="35" t="s">
        <v>213</v>
      </c>
      <c r="C102" s="47">
        <v>1764.5092535000001</v>
      </c>
      <c r="D102" s="44" t="str">
        <f t="shared" si="20"/>
        <v>N/A</v>
      </c>
      <c r="E102" s="47">
        <v>1731.2436413</v>
      </c>
      <c r="F102" s="44" t="str">
        <f t="shared" si="21"/>
        <v>N/A</v>
      </c>
      <c r="G102" s="47">
        <v>1748.3465977999999</v>
      </c>
      <c r="H102" s="44" t="str">
        <f t="shared" si="22"/>
        <v>N/A</v>
      </c>
      <c r="I102" s="12">
        <v>-1.89</v>
      </c>
      <c r="J102" s="12">
        <v>0.9879</v>
      </c>
      <c r="K102" s="45" t="s">
        <v>736</v>
      </c>
      <c r="L102" s="9" t="str">
        <f t="shared" si="19"/>
        <v>Yes</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1746</v>
      </c>
      <c r="J103" s="12" t="s">
        <v>1746</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1746</v>
      </c>
      <c r="J104" s="12" t="s">
        <v>1746</v>
      </c>
      <c r="K104" s="45" t="s">
        <v>736</v>
      </c>
      <c r="L104" s="9" t="str">
        <f t="shared" si="19"/>
        <v>N/A</v>
      </c>
    </row>
    <row r="105" spans="1:12" ht="25.5" x14ac:dyDescent="0.2">
      <c r="A105" s="2" t="s">
        <v>1180</v>
      </c>
      <c r="B105" s="35" t="s">
        <v>213</v>
      </c>
      <c r="C105" s="47" t="s">
        <v>1746</v>
      </c>
      <c r="D105" s="44" t="str">
        <f t="shared" si="20"/>
        <v>N/A</v>
      </c>
      <c r="E105" s="47" t="s">
        <v>1746</v>
      </c>
      <c r="F105" s="44" t="str">
        <f t="shared" si="21"/>
        <v>N/A</v>
      </c>
      <c r="G105" s="47" t="s">
        <v>1746</v>
      </c>
      <c r="H105" s="44" t="str">
        <f t="shared" si="22"/>
        <v>N/A</v>
      </c>
      <c r="I105" s="12" t="s">
        <v>1746</v>
      </c>
      <c r="J105" s="12" t="s">
        <v>1746</v>
      </c>
      <c r="K105" s="45" t="s">
        <v>736</v>
      </c>
      <c r="L105" s="9" t="str">
        <f t="shared" si="19"/>
        <v>N/A</v>
      </c>
    </row>
    <row r="106" spans="1:12" ht="25.5" x14ac:dyDescent="0.2">
      <c r="A106" s="2" t="s">
        <v>1181</v>
      </c>
      <c r="B106" s="35" t="s">
        <v>213</v>
      </c>
      <c r="C106" s="47">
        <v>1376124706</v>
      </c>
      <c r="D106" s="44" t="str">
        <f t="shared" si="20"/>
        <v>N/A</v>
      </c>
      <c r="E106" s="47">
        <v>1341588858</v>
      </c>
      <c r="F106" s="44" t="str">
        <f t="shared" si="21"/>
        <v>N/A</v>
      </c>
      <c r="G106" s="47">
        <v>1378151918</v>
      </c>
      <c r="H106" s="44" t="str">
        <f t="shared" si="22"/>
        <v>N/A</v>
      </c>
      <c r="I106" s="12">
        <v>-2.5099999999999998</v>
      </c>
      <c r="J106" s="12">
        <v>2.7250000000000001</v>
      </c>
      <c r="K106" s="45" t="s">
        <v>736</v>
      </c>
      <c r="L106" s="9" t="str">
        <f t="shared" si="19"/>
        <v>Yes</v>
      </c>
    </row>
    <row r="107" spans="1:12" x14ac:dyDescent="0.2">
      <c r="A107" s="2" t="s">
        <v>521</v>
      </c>
      <c r="B107" s="35" t="s">
        <v>213</v>
      </c>
      <c r="C107" s="36">
        <v>71743</v>
      </c>
      <c r="D107" s="44" t="str">
        <f t="shared" si="20"/>
        <v>N/A</v>
      </c>
      <c r="E107" s="36">
        <v>72349</v>
      </c>
      <c r="F107" s="44" t="str">
        <f t="shared" si="21"/>
        <v>N/A</v>
      </c>
      <c r="G107" s="36">
        <v>73770</v>
      </c>
      <c r="H107" s="44" t="str">
        <f t="shared" si="22"/>
        <v>N/A</v>
      </c>
      <c r="I107" s="12">
        <v>0.84470000000000001</v>
      </c>
      <c r="J107" s="12">
        <v>1.964</v>
      </c>
      <c r="K107" s="45" t="s">
        <v>736</v>
      </c>
      <c r="L107" s="9" t="str">
        <f t="shared" si="19"/>
        <v>Yes</v>
      </c>
    </row>
    <row r="108" spans="1:12" ht="25.5" x14ac:dyDescent="0.2">
      <c r="A108" s="2" t="s">
        <v>1182</v>
      </c>
      <c r="B108" s="35" t="s">
        <v>213</v>
      </c>
      <c r="C108" s="47">
        <v>19181.309757999999</v>
      </c>
      <c r="D108" s="44" t="str">
        <f t="shared" si="20"/>
        <v>N/A</v>
      </c>
      <c r="E108" s="47">
        <v>18543.295110999999</v>
      </c>
      <c r="F108" s="44" t="str">
        <f t="shared" si="21"/>
        <v>N/A</v>
      </c>
      <c r="G108" s="47">
        <v>18681.739432999999</v>
      </c>
      <c r="H108" s="44" t="str">
        <f t="shared" si="22"/>
        <v>N/A</v>
      </c>
      <c r="I108" s="12">
        <v>-3.33</v>
      </c>
      <c r="J108" s="12">
        <v>0.74660000000000004</v>
      </c>
      <c r="K108" s="45" t="s">
        <v>736</v>
      </c>
      <c r="L108" s="9" t="str">
        <f t="shared" si="19"/>
        <v>Yes</v>
      </c>
    </row>
    <row r="109" spans="1:12" ht="25.5" x14ac:dyDescent="0.2">
      <c r="A109" s="2" t="s">
        <v>1183</v>
      </c>
      <c r="B109" s="35" t="s">
        <v>213</v>
      </c>
      <c r="C109" s="47">
        <v>1338259</v>
      </c>
      <c r="D109" s="44" t="str">
        <f t="shared" si="20"/>
        <v>N/A</v>
      </c>
      <c r="E109" s="47">
        <v>1436039</v>
      </c>
      <c r="F109" s="44" t="str">
        <f t="shared" si="21"/>
        <v>N/A</v>
      </c>
      <c r="G109" s="47">
        <v>1314187</v>
      </c>
      <c r="H109" s="44" t="str">
        <f t="shared" si="22"/>
        <v>N/A</v>
      </c>
      <c r="I109" s="12">
        <v>7.3070000000000004</v>
      </c>
      <c r="J109" s="12">
        <v>-8.49</v>
      </c>
      <c r="K109" s="45" t="s">
        <v>736</v>
      </c>
      <c r="L109" s="9" t="str">
        <f t="shared" si="19"/>
        <v>Yes</v>
      </c>
    </row>
    <row r="110" spans="1:12" x14ac:dyDescent="0.2">
      <c r="A110" s="2" t="s">
        <v>522</v>
      </c>
      <c r="B110" s="35" t="s">
        <v>213</v>
      </c>
      <c r="C110" s="36">
        <v>506</v>
      </c>
      <c r="D110" s="44" t="str">
        <f t="shared" si="20"/>
        <v>N/A</v>
      </c>
      <c r="E110" s="36">
        <v>494</v>
      </c>
      <c r="F110" s="44" t="str">
        <f t="shared" si="21"/>
        <v>N/A</v>
      </c>
      <c r="G110" s="36">
        <v>483</v>
      </c>
      <c r="H110" s="44" t="str">
        <f t="shared" si="22"/>
        <v>N/A</v>
      </c>
      <c r="I110" s="12">
        <v>-2.37</v>
      </c>
      <c r="J110" s="12">
        <v>-2.23</v>
      </c>
      <c r="K110" s="45" t="s">
        <v>736</v>
      </c>
      <c r="L110" s="9" t="str">
        <f t="shared" si="19"/>
        <v>Yes</v>
      </c>
    </row>
    <row r="111" spans="1:12" ht="25.5" x14ac:dyDescent="0.2">
      <c r="A111" s="2" t="s">
        <v>1184</v>
      </c>
      <c r="B111" s="35" t="s">
        <v>213</v>
      </c>
      <c r="C111" s="47">
        <v>2644.7806323999998</v>
      </c>
      <c r="D111" s="44" t="str">
        <f t="shared" si="20"/>
        <v>N/A</v>
      </c>
      <c r="E111" s="47">
        <v>2906.9615385000002</v>
      </c>
      <c r="F111" s="44" t="str">
        <f t="shared" si="21"/>
        <v>N/A</v>
      </c>
      <c r="G111" s="47">
        <v>2720.8840580000001</v>
      </c>
      <c r="H111" s="44" t="str">
        <f t="shared" si="22"/>
        <v>N/A</v>
      </c>
      <c r="I111" s="12">
        <v>9.9130000000000003</v>
      </c>
      <c r="J111" s="12">
        <v>-6.4</v>
      </c>
      <c r="K111" s="45" t="s">
        <v>736</v>
      </c>
      <c r="L111" s="9" t="str">
        <f t="shared" si="19"/>
        <v>Yes</v>
      </c>
    </row>
    <row r="112" spans="1:12" ht="25.5" x14ac:dyDescent="0.2">
      <c r="A112" s="2" t="s">
        <v>1185</v>
      </c>
      <c r="B112" s="35" t="s">
        <v>213</v>
      </c>
      <c r="C112" s="47">
        <v>974250</v>
      </c>
      <c r="D112" s="44" t="str">
        <f t="shared" si="20"/>
        <v>N/A</v>
      </c>
      <c r="E112" s="47">
        <v>1472343</v>
      </c>
      <c r="F112" s="44" t="str">
        <f t="shared" si="21"/>
        <v>N/A</v>
      </c>
      <c r="G112" s="47">
        <v>1668419</v>
      </c>
      <c r="H112" s="44" t="str">
        <f t="shared" si="22"/>
        <v>N/A</v>
      </c>
      <c r="I112" s="12">
        <v>51.13</v>
      </c>
      <c r="J112" s="12">
        <v>13.32</v>
      </c>
      <c r="K112" s="45" t="s">
        <v>736</v>
      </c>
      <c r="L112" s="9" t="str">
        <f t="shared" si="19"/>
        <v>Yes</v>
      </c>
    </row>
    <row r="113" spans="1:12" ht="25.5" x14ac:dyDescent="0.2">
      <c r="A113" s="2" t="s">
        <v>523</v>
      </c>
      <c r="B113" s="35" t="s">
        <v>213</v>
      </c>
      <c r="C113" s="36">
        <v>1653</v>
      </c>
      <c r="D113" s="44" t="str">
        <f t="shared" si="20"/>
        <v>N/A</v>
      </c>
      <c r="E113" s="36">
        <v>1883</v>
      </c>
      <c r="F113" s="44" t="str">
        <f t="shared" si="21"/>
        <v>N/A</v>
      </c>
      <c r="G113" s="36">
        <v>1996</v>
      </c>
      <c r="H113" s="44" t="str">
        <f t="shared" si="22"/>
        <v>N/A</v>
      </c>
      <c r="I113" s="12">
        <v>13.91</v>
      </c>
      <c r="J113" s="12">
        <v>6.0010000000000003</v>
      </c>
      <c r="K113" s="45" t="s">
        <v>736</v>
      </c>
      <c r="L113" s="9" t="str">
        <f t="shared" si="19"/>
        <v>Yes</v>
      </c>
    </row>
    <row r="114" spans="1:12" ht="25.5" x14ac:dyDescent="0.2">
      <c r="A114" s="2" t="s">
        <v>1186</v>
      </c>
      <c r="B114" s="35" t="s">
        <v>213</v>
      </c>
      <c r="C114" s="47">
        <v>589.38294011000005</v>
      </c>
      <c r="D114" s="44" t="str">
        <f t="shared" si="20"/>
        <v>N/A</v>
      </c>
      <c r="E114" s="47">
        <v>781.91343601000005</v>
      </c>
      <c r="F114" s="44" t="str">
        <f t="shared" si="21"/>
        <v>N/A</v>
      </c>
      <c r="G114" s="47">
        <v>835.88126252999996</v>
      </c>
      <c r="H114" s="44" t="str">
        <f t="shared" si="22"/>
        <v>N/A</v>
      </c>
      <c r="I114" s="12">
        <v>32.67</v>
      </c>
      <c r="J114" s="12">
        <v>6.9020000000000001</v>
      </c>
      <c r="K114" s="45" t="s">
        <v>736</v>
      </c>
      <c r="L114" s="9" t="str">
        <f t="shared" si="19"/>
        <v>Yes</v>
      </c>
    </row>
    <row r="115" spans="1:12" ht="25.5" x14ac:dyDescent="0.2">
      <c r="A115" s="2" t="s">
        <v>1187</v>
      </c>
      <c r="B115" s="35" t="s">
        <v>213</v>
      </c>
      <c r="C115" s="47">
        <v>72955</v>
      </c>
      <c r="D115" s="44" t="str">
        <f t="shared" ref="D115:D146" si="23">IF($B115="N/A","N/A",IF(C115&gt;10,"No",IF(C115&lt;-10,"No","Yes")))</f>
        <v>N/A</v>
      </c>
      <c r="E115" s="47">
        <v>141376</v>
      </c>
      <c r="F115" s="44" t="str">
        <f t="shared" ref="F115:F146" si="24">IF($B115="N/A","N/A",IF(E115&gt;10,"No",IF(E115&lt;-10,"No","Yes")))</f>
        <v>N/A</v>
      </c>
      <c r="G115" s="47">
        <v>126132</v>
      </c>
      <c r="H115" s="44" t="str">
        <f t="shared" ref="H115:H146" si="25">IF($B115="N/A","N/A",IF(G115&gt;10,"No",IF(G115&lt;-10,"No","Yes")))</f>
        <v>N/A</v>
      </c>
      <c r="I115" s="12">
        <v>93.79</v>
      </c>
      <c r="J115" s="12">
        <v>-10.8</v>
      </c>
      <c r="K115" s="45" t="s">
        <v>736</v>
      </c>
      <c r="L115" s="9" t="str">
        <f t="shared" si="19"/>
        <v>Yes</v>
      </c>
    </row>
    <row r="116" spans="1:12" ht="25.5" x14ac:dyDescent="0.2">
      <c r="A116" s="2" t="s">
        <v>524</v>
      </c>
      <c r="B116" s="35" t="s">
        <v>213</v>
      </c>
      <c r="C116" s="36">
        <v>1504</v>
      </c>
      <c r="D116" s="44" t="str">
        <f t="shared" si="23"/>
        <v>N/A</v>
      </c>
      <c r="E116" s="36">
        <v>2023</v>
      </c>
      <c r="F116" s="44" t="str">
        <f t="shared" si="24"/>
        <v>N/A</v>
      </c>
      <c r="G116" s="36">
        <v>1952</v>
      </c>
      <c r="H116" s="44" t="str">
        <f t="shared" si="25"/>
        <v>N/A</v>
      </c>
      <c r="I116" s="12">
        <v>34.51</v>
      </c>
      <c r="J116" s="12">
        <v>-3.51</v>
      </c>
      <c r="K116" s="45" t="s">
        <v>736</v>
      </c>
      <c r="L116" s="9" t="str">
        <f t="shared" si="19"/>
        <v>Yes</v>
      </c>
    </row>
    <row r="117" spans="1:12" ht="25.5" x14ac:dyDescent="0.2">
      <c r="A117" s="2" t="s">
        <v>1188</v>
      </c>
      <c r="B117" s="35" t="s">
        <v>213</v>
      </c>
      <c r="C117" s="47">
        <v>48.507313830000001</v>
      </c>
      <c r="D117" s="44" t="str">
        <f t="shared" si="23"/>
        <v>N/A</v>
      </c>
      <c r="E117" s="47">
        <v>69.884330203000005</v>
      </c>
      <c r="F117" s="44" t="str">
        <f t="shared" si="24"/>
        <v>N/A</v>
      </c>
      <c r="G117" s="47">
        <v>64.616803278999996</v>
      </c>
      <c r="H117" s="44" t="str">
        <f t="shared" si="25"/>
        <v>N/A</v>
      </c>
      <c r="I117" s="12">
        <v>44.07</v>
      </c>
      <c r="J117" s="12">
        <v>-7.54</v>
      </c>
      <c r="K117" s="45" t="s">
        <v>736</v>
      </c>
      <c r="L117" s="9" t="str">
        <f t="shared" si="19"/>
        <v>Yes</v>
      </c>
    </row>
    <row r="118" spans="1:12" ht="25.5" x14ac:dyDescent="0.2">
      <c r="A118" s="2" t="s">
        <v>1189</v>
      </c>
      <c r="B118" s="35" t="s">
        <v>213</v>
      </c>
      <c r="C118" s="47">
        <v>0</v>
      </c>
      <c r="D118" s="44" t="str">
        <f t="shared" si="23"/>
        <v>N/A</v>
      </c>
      <c r="E118" s="47">
        <v>0</v>
      </c>
      <c r="F118" s="44" t="str">
        <f t="shared" si="24"/>
        <v>N/A</v>
      </c>
      <c r="G118" s="47">
        <v>0</v>
      </c>
      <c r="H118" s="44" t="str">
        <f t="shared" si="25"/>
        <v>N/A</v>
      </c>
      <c r="I118" s="12" t="s">
        <v>1746</v>
      </c>
      <c r="J118" s="12" t="s">
        <v>1746</v>
      </c>
      <c r="K118" s="45" t="s">
        <v>736</v>
      </c>
      <c r="L118" s="9" t="str">
        <f t="shared" si="19"/>
        <v>N/A</v>
      </c>
    </row>
    <row r="119" spans="1:12" ht="25.5" x14ac:dyDescent="0.2">
      <c r="A119" s="2" t="s">
        <v>525</v>
      </c>
      <c r="B119" s="35" t="s">
        <v>213</v>
      </c>
      <c r="C119" s="36">
        <v>0</v>
      </c>
      <c r="D119" s="44" t="str">
        <f t="shared" si="23"/>
        <v>N/A</v>
      </c>
      <c r="E119" s="36">
        <v>0</v>
      </c>
      <c r="F119" s="44" t="str">
        <f t="shared" si="24"/>
        <v>N/A</v>
      </c>
      <c r="G119" s="36">
        <v>0</v>
      </c>
      <c r="H119" s="44" t="str">
        <f t="shared" si="25"/>
        <v>N/A</v>
      </c>
      <c r="I119" s="12" t="s">
        <v>1746</v>
      </c>
      <c r="J119" s="12" t="s">
        <v>1746</v>
      </c>
      <c r="K119" s="45" t="s">
        <v>736</v>
      </c>
      <c r="L119" s="9" t="str">
        <f t="shared" si="19"/>
        <v>N/A</v>
      </c>
    </row>
    <row r="120" spans="1:12" ht="25.5" x14ac:dyDescent="0.2">
      <c r="A120" s="2" t="s">
        <v>1190</v>
      </c>
      <c r="B120" s="35" t="s">
        <v>213</v>
      </c>
      <c r="C120" s="47" t="s">
        <v>1746</v>
      </c>
      <c r="D120" s="44" t="str">
        <f t="shared" si="23"/>
        <v>N/A</v>
      </c>
      <c r="E120" s="47" t="s">
        <v>1746</v>
      </c>
      <c r="F120" s="44" t="str">
        <f t="shared" si="24"/>
        <v>N/A</v>
      </c>
      <c r="G120" s="47" t="s">
        <v>1746</v>
      </c>
      <c r="H120" s="44" t="str">
        <f t="shared" si="25"/>
        <v>N/A</v>
      </c>
      <c r="I120" s="12" t="s">
        <v>1746</v>
      </c>
      <c r="J120" s="12" t="s">
        <v>1746</v>
      </c>
      <c r="K120" s="45" t="s">
        <v>736</v>
      </c>
      <c r="L120" s="9" t="str">
        <f t="shared" si="19"/>
        <v>N/A</v>
      </c>
    </row>
    <row r="121" spans="1:12" ht="25.5" x14ac:dyDescent="0.2">
      <c r="A121" s="2" t="s">
        <v>1191</v>
      </c>
      <c r="B121" s="35" t="s">
        <v>213</v>
      </c>
      <c r="C121" s="47">
        <v>0</v>
      </c>
      <c r="D121" s="44" t="str">
        <f t="shared" si="23"/>
        <v>N/A</v>
      </c>
      <c r="E121" s="47">
        <v>0</v>
      </c>
      <c r="F121" s="44" t="str">
        <f t="shared" si="24"/>
        <v>N/A</v>
      </c>
      <c r="G121" s="47">
        <v>0</v>
      </c>
      <c r="H121" s="44" t="str">
        <f t="shared" si="25"/>
        <v>N/A</v>
      </c>
      <c r="I121" s="12" t="s">
        <v>1746</v>
      </c>
      <c r="J121" s="12" t="s">
        <v>1746</v>
      </c>
      <c r="K121" s="45" t="s">
        <v>736</v>
      </c>
      <c r="L121" s="9" t="str">
        <f t="shared" si="19"/>
        <v>N/A</v>
      </c>
    </row>
    <row r="122" spans="1:12" x14ac:dyDescent="0.2">
      <c r="A122" s="2" t="s">
        <v>526</v>
      </c>
      <c r="B122" s="35" t="s">
        <v>213</v>
      </c>
      <c r="C122" s="36">
        <v>0</v>
      </c>
      <c r="D122" s="44" t="str">
        <f t="shared" si="23"/>
        <v>N/A</v>
      </c>
      <c r="E122" s="36">
        <v>0</v>
      </c>
      <c r="F122" s="44" t="str">
        <f t="shared" si="24"/>
        <v>N/A</v>
      </c>
      <c r="G122" s="36">
        <v>0</v>
      </c>
      <c r="H122" s="44" t="str">
        <f t="shared" si="25"/>
        <v>N/A</v>
      </c>
      <c r="I122" s="12" t="s">
        <v>1746</v>
      </c>
      <c r="J122" s="12" t="s">
        <v>1746</v>
      </c>
      <c r="K122" s="45" t="s">
        <v>736</v>
      </c>
      <c r="L122" s="9" t="str">
        <f t="shared" si="19"/>
        <v>N/A</v>
      </c>
    </row>
    <row r="123" spans="1:12" ht="25.5" x14ac:dyDescent="0.2">
      <c r="A123" s="2" t="s">
        <v>1192</v>
      </c>
      <c r="B123" s="35" t="s">
        <v>213</v>
      </c>
      <c r="C123" s="47" t="s">
        <v>1746</v>
      </c>
      <c r="D123" s="44" t="str">
        <f t="shared" si="23"/>
        <v>N/A</v>
      </c>
      <c r="E123" s="47" t="s">
        <v>1746</v>
      </c>
      <c r="F123" s="44" t="str">
        <f t="shared" si="24"/>
        <v>N/A</v>
      </c>
      <c r="G123" s="47" t="s">
        <v>1746</v>
      </c>
      <c r="H123" s="44" t="str">
        <f t="shared" si="25"/>
        <v>N/A</v>
      </c>
      <c r="I123" s="12" t="s">
        <v>1746</v>
      </c>
      <c r="J123" s="12" t="s">
        <v>1746</v>
      </c>
      <c r="K123" s="45" t="s">
        <v>736</v>
      </c>
      <c r="L123" s="9" t="str">
        <f t="shared" si="19"/>
        <v>N/A</v>
      </c>
    </row>
    <row r="124" spans="1:12" ht="25.5" x14ac:dyDescent="0.2">
      <c r="A124" s="2" t="s">
        <v>1193</v>
      </c>
      <c r="B124" s="35" t="s">
        <v>213</v>
      </c>
      <c r="C124" s="47">
        <v>30582396</v>
      </c>
      <c r="D124" s="44" t="str">
        <f t="shared" si="23"/>
        <v>N/A</v>
      </c>
      <c r="E124" s="47">
        <v>36789095</v>
      </c>
      <c r="F124" s="44" t="str">
        <f t="shared" si="24"/>
        <v>N/A</v>
      </c>
      <c r="G124" s="47">
        <v>38758779</v>
      </c>
      <c r="H124" s="44" t="str">
        <f t="shared" si="25"/>
        <v>N/A</v>
      </c>
      <c r="I124" s="12">
        <v>20.3</v>
      </c>
      <c r="J124" s="12">
        <v>5.3540000000000001</v>
      </c>
      <c r="K124" s="45" t="s">
        <v>736</v>
      </c>
      <c r="L124" s="9" t="str">
        <f t="shared" si="19"/>
        <v>Yes</v>
      </c>
    </row>
    <row r="125" spans="1:12" ht="25.5" x14ac:dyDescent="0.2">
      <c r="A125" s="2" t="s">
        <v>527</v>
      </c>
      <c r="B125" s="35" t="s">
        <v>213</v>
      </c>
      <c r="C125" s="36">
        <v>45676</v>
      </c>
      <c r="D125" s="44" t="str">
        <f t="shared" si="23"/>
        <v>N/A</v>
      </c>
      <c r="E125" s="36">
        <v>47854</v>
      </c>
      <c r="F125" s="44" t="str">
        <f t="shared" si="24"/>
        <v>N/A</v>
      </c>
      <c r="G125" s="36">
        <v>48910</v>
      </c>
      <c r="H125" s="44" t="str">
        <f t="shared" si="25"/>
        <v>N/A</v>
      </c>
      <c r="I125" s="12">
        <v>4.7679999999999998</v>
      </c>
      <c r="J125" s="12">
        <v>2.2069999999999999</v>
      </c>
      <c r="K125" s="45" t="s">
        <v>736</v>
      </c>
      <c r="L125" s="9" t="str">
        <f t="shared" si="19"/>
        <v>Yes</v>
      </c>
    </row>
    <row r="126" spans="1:12" ht="25.5" x14ac:dyDescent="0.2">
      <c r="A126" s="2" t="s">
        <v>1194</v>
      </c>
      <c r="B126" s="35" t="s">
        <v>213</v>
      </c>
      <c r="C126" s="47">
        <v>669.55066118000002</v>
      </c>
      <c r="D126" s="44" t="str">
        <f t="shared" si="23"/>
        <v>N/A</v>
      </c>
      <c r="E126" s="47">
        <v>768.77784511000004</v>
      </c>
      <c r="F126" s="44" t="str">
        <f t="shared" si="24"/>
        <v>N/A</v>
      </c>
      <c r="G126" s="47">
        <v>792.45101206000004</v>
      </c>
      <c r="H126" s="44" t="str">
        <f t="shared" si="25"/>
        <v>N/A</v>
      </c>
      <c r="I126" s="12">
        <v>14.82</v>
      </c>
      <c r="J126" s="12">
        <v>3.0790000000000002</v>
      </c>
      <c r="K126" s="45" t="s">
        <v>736</v>
      </c>
      <c r="L126" s="9" t="str">
        <f t="shared" si="19"/>
        <v>Yes</v>
      </c>
    </row>
    <row r="127" spans="1:12" ht="25.5" x14ac:dyDescent="0.2">
      <c r="A127" s="2" t="s">
        <v>1195</v>
      </c>
      <c r="B127" s="35" t="s">
        <v>213</v>
      </c>
      <c r="C127" s="47">
        <v>146796600</v>
      </c>
      <c r="D127" s="44" t="str">
        <f t="shared" si="23"/>
        <v>N/A</v>
      </c>
      <c r="E127" s="47">
        <v>161469113</v>
      </c>
      <c r="F127" s="44" t="str">
        <f t="shared" si="24"/>
        <v>N/A</v>
      </c>
      <c r="G127" s="47">
        <v>171934860</v>
      </c>
      <c r="H127" s="44" t="str">
        <f t="shared" si="25"/>
        <v>N/A</v>
      </c>
      <c r="I127" s="12">
        <v>9.9949999999999992</v>
      </c>
      <c r="J127" s="12">
        <v>6.4820000000000002</v>
      </c>
      <c r="K127" s="45" t="s">
        <v>736</v>
      </c>
      <c r="L127" s="9" t="str">
        <f t="shared" si="19"/>
        <v>Yes</v>
      </c>
    </row>
    <row r="128" spans="1:12" x14ac:dyDescent="0.2">
      <c r="A128" s="2" t="s">
        <v>528</v>
      </c>
      <c r="B128" s="35" t="s">
        <v>213</v>
      </c>
      <c r="C128" s="36">
        <v>36144</v>
      </c>
      <c r="D128" s="44" t="str">
        <f t="shared" si="23"/>
        <v>N/A</v>
      </c>
      <c r="E128" s="36">
        <v>37584</v>
      </c>
      <c r="F128" s="44" t="str">
        <f t="shared" si="24"/>
        <v>N/A</v>
      </c>
      <c r="G128" s="36">
        <v>38877</v>
      </c>
      <c r="H128" s="44" t="str">
        <f t="shared" si="25"/>
        <v>N/A</v>
      </c>
      <c r="I128" s="12">
        <v>3.984</v>
      </c>
      <c r="J128" s="12">
        <v>3.44</v>
      </c>
      <c r="K128" s="45" t="s">
        <v>736</v>
      </c>
      <c r="L128" s="9" t="str">
        <f t="shared" si="19"/>
        <v>Yes</v>
      </c>
    </row>
    <row r="129" spans="1:12" ht="25.5" x14ac:dyDescent="0.2">
      <c r="A129" s="2" t="s">
        <v>1196</v>
      </c>
      <c r="B129" s="35" t="s">
        <v>213</v>
      </c>
      <c r="C129" s="47">
        <v>4061.4375829999999</v>
      </c>
      <c r="D129" s="44" t="str">
        <f t="shared" si="23"/>
        <v>N/A</v>
      </c>
      <c r="E129" s="47">
        <v>4296.2194817</v>
      </c>
      <c r="F129" s="44" t="str">
        <f t="shared" si="24"/>
        <v>N/A</v>
      </c>
      <c r="G129" s="47">
        <v>4422.5341461999997</v>
      </c>
      <c r="H129" s="44" t="str">
        <f t="shared" si="25"/>
        <v>N/A</v>
      </c>
      <c r="I129" s="12">
        <v>5.7809999999999997</v>
      </c>
      <c r="J129" s="12">
        <v>2.94</v>
      </c>
      <c r="K129" s="45" t="s">
        <v>736</v>
      </c>
      <c r="L129" s="9" t="str">
        <f t="shared" si="19"/>
        <v>Yes</v>
      </c>
    </row>
    <row r="130" spans="1:12" ht="25.5" x14ac:dyDescent="0.2">
      <c r="A130" s="2" t="s">
        <v>1197</v>
      </c>
      <c r="B130" s="35" t="s">
        <v>213</v>
      </c>
      <c r="C130" s="47">
        <v>298086</v>
      </c>
      <c r="D130" s="44" t="str">
        <f t="shared" si="23"/>
        <v>N/A</v>
      </c>
      <c r="E130" s="47">
        <v>360422</v>
      </c>
      <c r="F130" s="44" t="str">
        <f t="shared" si="24"/>
        <v>N/A</v>
      </c>
      <c r="G130" s="47">
        <v>362681</v>
      </c>
      <c r="H130" s="44" t="str">
        <f t="shared" si="25"/>
        <v>N/A</v>
      </c>
      <c r="I130" s="12">
        <v>20.91</v>
      </c>
      <c r="J130" s="12">
        <v>0.62680000000000002</v>
      </c>
      <c r="K130" s="45" t="s">
        <v>736</v>
      </c>
      <c r="L130" s="9" t="str">
        <f t="shared" si="19"/>
        <v>Yes</v>
      </c>
    </row>
    <row r="131" spans="1:12" ht="25.5" x14ac:dyDescent="0.2">
      <c r="A131" s="2" t="s">
        <v>529</v>
      </c>
      <c r="B131" s="35" t="s">
        <v>213</v>
      </c>
      <c r="C131" s="36">
        <v>269</v>
      </c>
      <c r="D131" s="44" t="str">
        <f t="shared" si="23"/>
        <v>N/A</v>
      </c>
      <c r="E131" s="36">
        <v>320</v>
      </c>
      <c r="F131" s="44" t="str">
        <f t="shared" si="24"/>
        <v>N/A</v>
      </c>
      <c r="G131" s="36">
        <v>331</v>
      </c>
      <c r="H131" s="44" t="str">
        <f t="shared" si="25"/>
        <v>N/A</v>
      </c>
      <c r="I131" s="12">
        <v>18.96</v>
      </c>
      <c r="J131" s="12">
        <v>3.4380000000000002</v>
      </c>
      <c r="K131" s="45" t="s">
        <v>736</v>
      </c>
      <c r="L131" s="9" t="str">
        <f t="shared" si="19"/>
        <v>Yes</v>
      </c>
    </row>
    <row r="132" spans="1:12" ht="25.5" x14ac:dyDescent="0.2">
      <c r="A132" s="2" t="s">
        <v>1198</v>
      </c>
      <c r="B132" s="35" t="s">
        <v>213</v>
      </c>
      <c r="C132" s="47">
        <v>1108.1263941</v>
      </c>
      <c r="D132" s="44" t="str">
        <f t="shared" si="23"/>
        <v>N/A</v>
      </c>
      <c r="E132" s="47">
        <v>1126.3187499999999</v>
      </c>
      <c r="F132" s="44" t="str">
        <f t="shared" si="24"/>
        <v>N/A</v>
      </c>
      <c r="G132" s="47">
        <v>1095.7129909</v>
      </c>
      <c r="H132" s="44" t="str">
        <f t="shared" si="25"/>
        <v>N/A</v>
      </c>
      <c r="I132" s="12">
        <v>1.6419999999999999</v>
      </c>
      <c r="J132" s="12">
        <v>-2.72</v>
      </c>
      <c r="K132" s="45" t="s">
        <v>736</v>
      </c>
      <c r="L132" s="9" t="str">
        <f t="shared" si="19"/>
        <v>Yes</v>
      </c>
    </row>
    <row r="133" spans="1:12" ht="25.5" x14ac:dyDescent="0.2">
      <c r="A133" s="2" t="s">
        <v>1199</v>
      </c>
      <c r="B133" s="35" t="s">
        <v>213</v>
      </c>
      <c r="C133" s="47">
        <v>12873</v>
      </c>
      <c r="D133" s="44" t="str">
        <f t="shared" si="23"/>
        <v>N/A</v>
      </c>
      <c r="E133" s="47">
        <v>32852</v>
      </c>
      <c r="F133" s="44" t="str">
        <f t="shared" si="24"/>
        <v>N/A</v>
      </c>
      <c r="G133" s="47">
        <v>58760</v>
      </c>
      <c r="H133" s="44" t="str">
        <f t="shared" si="25"/>
        <v>N/A</v>
      </c>
      <c r="I133" s="12">
        <v>155.19999999999999</v>
      </c>
      <c r="J133" s="12">
        <v>78.86</v>
      </c>
      <c r="K133" s="45" t="s">
        <v>736</v>
      </c>
      <c r="L133" s="9" t="str">
        <f t="shared" si="19"/>
        <v>No</v>
      </c>
    </row>
    <row r="134" spans="1:12" x14ac:dyDescent="0.2">
      <c r="A134" s="2" t="s">
        <v>530</v>
      </c>
      <c r="B134" s="35" t="s">
        <v>213</v>
      </c>
      <c r="C134" s="36">
        <v>31</v>
      </c>
      <c r="D134" s="44" t="str">
        <f t="shared" si="23"/>
        <v>N/A</v>
      </c>
      <c r="E134" s="36">
        <v>40</v>
      </c>
      <c r="F134" s="44" t="str">
        <f t="shared" si="24"/>
        <v>N/A</v>
      </c>
      <c r="G134" s="36">
        <v>35</v>
      </c>
      <c r="H134" s="44" t="str">
        <f t="shared" si="25"/>
        <v>N/A</v>
      </c>
      <c r="I134" s="12">
        <v>29.03</v>
      </c>
      <c r="J134" s="12">
        <v>-12.5</v>
      </c>
      <c r="K134" s="45" t="s">
        <v>736</v>
      </c>
      <c r="L134" s="9" t="str">
        <f t="shared" si="19"/>
        <v>Yes</v>
      </c>
    </row>
    <row r="135" spans="1:12" ht="25.5" x14ac:dyDescent="0.2">
      <c r="A135" s="2" t="s">
        <v>1200</v>
      </c>
      <c r="B135" s="35" t="s">
        <v>213</v>
      </c>
      <c r="C135" s="47">
        <v>415.25806452</v>
      </c>
      <c r="D135" s="44" t="str">
        <f t="shared" si="23"/>
        <v>N/A</v>
      </c>
      <c r="E135" s="47">
        <v>821.3</v>
      </c>
      <c r="F135" s="44" t="str">
        <f t="shared" si="24"/>
        <v>N/A</v>
      </c>
      <c r="G135" s="47">
        <v>1678.8571429000001</v>
      </c>
      <c r="H135" s="44" t="str">
        <f t="shared" si="25"/>
        <v>N/A</v>
      </c>
      <c r="I135" s="12">
        <v>97.78</v>
      </c>
      <c r="J135" s="12">
        <v>104.4</v>
      </c>
      <c r="K135" s="45" t="s">
        <v>736</v>
      </c>
      <c r="L135" s="9" t="str">
        <f t="shared" si="19"/>
        <v>No</v>
      </c>
    </row>
    <row r="136" spans="1:12" x14ac:dyDescent="0.2">
      <c r="A136" s="2" t="s">
        <v>1201</v>
      </c>
      <c r="B136" s="35" t="s">
        <v>213</v>
      </c>
      <c r="C136" s="47">
        <v>34863856</v>
      </c>
      <c r="D136" s="44" t="str">
        <f t="shared" si="23"/>
        <v>N/A</v>
      </c>
      <c r="E136" s="47">
        <v>7605646</v>
      </c>
      <c r="F136" s="44" t="str">
        <f t="shared" si="24"/>
        <v>N/A</v>
      </c>
      <c r="G136" s="47">
        <v>13990284</v>
      </c>
      <c r="H136" s="44" t="str">
        <f t="shared" si="25"/>
        <v>N/A</v>
      </c>
      <c r="I136" s="12">
        <v>-78.2</v>
      </c>
      <c r="J136" s="12">
        <v>83.95</v>
      </c>
      <c r="K136" s="45" t="s">
        <v>736</v>
      </c>
      <c r="L136" s="9" t="str">
        <f t="shared" si="19"/>
        <v>No</v>
      </c>
    </row>
    <row r="137" spans="1:12" x14ac:dyDescent="0.2">
      <c r="A137" s="2" t="s">
        <v>531</v>
      </c>
      <c r="B137" s="35" t="s">
        <v>213</v>
      </c>
      <c r="C137" s="36">
        <v>36157</v>
      </c>
      <c r="D137" s="44" t="str">
        <f t="shared" si="23"/>
        <v>N/A</v>
      </c>
      <c r="E137" s="36">
        <v>2927</v>
      </c>
      <c r="F137" s="44" t="str">
        <f t="shared" si="24"/>
        <v>N/A</v>
      </c>
      <c r="G137" s="36">
        <v>4171</v>
      </c>
      <c r="H137" s="44" t="str">
        <f t="shared" si="25"/>
        <v>N/A</v>
      </c>
      <c r="I137" s="12">
        <v>-91.9</v>
      </c>
      <c r="J137" s="12">
        <v>42.5</v>
      </c>
      <c r="K137" s="45" t="s">
        <v>736</v>
      </c>
      <c r="L137" s="9" t="str">
        <f t="shared" si="19"/>
        <v>No</v>
      </c>
    </row>
    <row r="138" spans="1:12" x14ac:dyDescent="0.2">
      <c r="A138" s="2" t="s">
        <v>1202</v>
      </c>
      <c r="B138" s="35" t="s">
        <v>213</v>
      </c>
      <c r="C138" s="47">
        <v>964.23530713000002</v>
      </c>
      <c r="D138" s="44" t="str">
        <f t="shared" si="23"/>
        <v>N/A</v>
      </c>
      <c r="E138" s="47">
        <v>2598.4441407999998</v>
      </c>
      <c r="F138" s="44" t="str">
        <f t="shared" si="24"/>
        <v>N/A</v>
      </c>
      <c r="G138" s="47">
        <v>3354.1798130000002</v>
      </c>
      <c r="H138" s="44" t="str">
        <f t="shared" si="25"/>
        <v>N/A</v>
      </c>
      <c r="I138" s="12">
        <v>169.5</v>
      </c>
      <c r="J138" s="12">
        <v>29.08</v>
      </c>
      <c r="K138" s="45" t="s">
        <v>736</v>
      </c>
      <c r="L138" s="9" t="str">
        <f t="shared" si="19"/>
        <v>Yes</v>
      </c>
    </row>
    <row r="139" spans="1:12" x14ac:dyDescent="0.2">
      <c r="A139" s="58" t="s">
        <v>404</v>
      </c>
      <c r="B139" s="14" t="s">
        <v>213</v>
      </c>
      <c r="C139" s="14">
        <v>15959096823</v>
      </c>
      <c r="D139" s="11" t="str">
        <f t="shared" si="23"/>
        <v>N/A</v>
      </c>
      <c r="E139" s="14">
        <v>15959859390</v>
      </c>
      <c r="F139" s="11" t="str">
        <f t="shared" si="24"/>
        <v>N/A</v>
      </c>
      <c r="G139" s="14">
        <v>16506014926</v>
      </c>
      <c r="H139" s="11" t="str">
        <f t="shared" si="25"/>
        <v>N/A</v>
      </c>
      <c r="I139" s="12">
        <v>4.7999999999999996E-3</v>
      </c>
      <c r="J139" s="12">
        <v>3.4220000000000002</v>
      </c>
      <c r="K139" s="14" t="s">
        <v>213</v>
      </c>
      <c r="L139" s="9" t="str">
        <f t="shared" ref="L139:L158" si="26">IF(J139="Div by 0", "N/A", IF(K139="N/A","N/A", IF(J139&gt;VALUE(MID(K139,1,2)), "No", IF(J139&lt;-1*VALUE(MID(K139,1,2)), "No", "Yes"))))</f>
        <v>N/A</v>
      </c>
    </row>
    <row r="140" spans="1:12" x14ac:dyDescent="0.2">
      <c r="A140" s="58" t="s">
        <v>1203</v>
      </c>
      <c r="B140" s="14" t="s">
        <v>213</v>
      </c>
      <c r="C140" s="14">
        <v>6481.6543056</v>
      </c>
      <c r="D140" s="11" t="str">
        <f t="shared" si="23"/>
        <v>N/A</v>
      </c>
      <c r="E140" s="14">
        <v>6372.9160620000002</v>
      </c>
      <c r="F140" s="11" t="str">
        <f t="shared" si="24"/>
        <v>N/A</v>
      </c>
      <c r="G140" s="14">
        <v>6581.4821223999998</v>
      </c>
      <c r="H140" s="11" t="str">
        <f t="shared" si="25"/>
        <v>N/A</v>
      </c>
      <c r="I140" s="12">
        <v>-1.68</v>
      </c>
      <c r="J140" s="12">
        <v>3.2730000000000001</v>
      </c>
      <c r="K140" s="14" t="s">
        <v>213</v>
      </c>
      <c r="L140" s="9" t="str">
        <f t="shared" si="26"/>
        <v>N/A</v>
      </c>
    </row>
    <row r="141" spans="1:12" x14ac:dyDescent="0.2">
      <c r="A141" s="58" t="s">
        <v>405</v>
      </c>
      <c r="B141" s="14" t="s">
        <v>213</v>
      </c>
      <c r="C141" s="14">
        <v>4383407</v>
      </c>
      <c r="D141" s="11" t="str">
        <f t="shared" si="23"/>
        <v>N/A</v>
      </c>
      <c r="E141" s="14">
        <v>11388067</v>
      </c>
      <c r="F141" s="11" t="str">
        <f t="shared" si="24"/>
        <v>N/A</v>
      </c>
      <c r="G141" s="14">
        <v>10368868</v>
      </c>
      <c r="H141" s="11" t="str">
        <f t="shared" si="25"/>
        <v>N/A</v>
      </c>
      <c r="I141" s="12">
        <v>159.80000000000001</v>
      </c>
      <c r="J141" s="12">
        <v>-8.9499999999999993</v>
      </c>
      <c r="K141" s="14" t="s">
        <v>213</v>
      </c>
      <c r="L141" s="9" t="str">
        <f t="shared" si="26"/>
        <v>N/A</v>
      </c>
    </row>
    <row r="142" spans="1:12" x14ac:dyDescent="0.2">
      <c r="A142" s="58" t="s">
        <v>1204</v>
      </c>
      <c r="B142" s="14" t="s">
        <v>213</v>
      </c>
      <c r="C142" s="14">
        <v>4975.4903519</v>
      </c>
      <c r="D142" s="11" t="str">
        <f t="shared" si="23"/>
        <v>N/A</v>
      </c>
      <c r="E142" s="14">
        <v>5319.0411022999997</v>
      </c>
      <c r="F142" s="11" t="str">
        <f t="shared" si="24"/>
        <v>N/A</v>
      </c>
      <c r="G142" s="14">
        <v>5477.4791336999997</v>
      </c>
      <c r="H142" s="11" t="str">
        <f t="shared" si="25"/>
        <v>N/A</v>
      </c>
      <c r="I142" s="12">
        <v>6.9050000000000002</v>
      </c>
      <c r="J142" s="12">
        <v>2.9790000000000001</v>
      </c>
      <c r="K142" s="14" t="s">
        <v>213</v>
      </c>
      <c r="L142" s="9" t="str">
        <f t="shared" si="26"/>
        <v>N/A</v>
      </c>
    </row>
    <row r="143" spans="1:12" x14ac:dyDescent="0.2">
      <c r="A143" s="58" t="s">
        <v>406</v>
      </c>
      <c r="B143" s="14" t="s">
        <v>213</v>
      </c>
      <c r="C143" s="14">
        <v>51908724</v>
      </c>
      <c r="D143" s="11" t="str">
        <f t="shared" si="23"/>
        <v>N/A</v>
      </c>
      <c r="E143" s="14">
        <v>43353621</v>
      </c>
      <c r="F143" s="11" t="str">
        <f t="shared" si="24"/>
        <v>N/A</v>
      </c>
      <c r="G143" s="14">
        <v>43750902</v>
      </c>
      <c r="H143" s="11" t="str">
        <f t="shared" si="25"/>
        <v>N/A</v>
      </c>
      <c r="I143" s="12">
        <v>-16.5</v>
      </c>
      <c r="J143" s="12">
        <v>0.91639999999999999</v>
      </c>
      <c r="K143" s="14" t="s">
        <v>213</v>
      </c>
      <c r="L143" s="9" t="str">
        <f t="shared" si="26"/>
        <v>N/A</v>
      </c>
    </row>
    <row r="144" spans="1:12" ht="25.5" x14ac:dyDescent="0.2">
      <c r="A144" s="58" t="s">
        <v>1205</v>
      </c>
      <c r="B144" s="14" t="s">
        <v>213</v>
      </c>
      <c r="C144" s="14">
        <v>551.87994642000001</v>
      </c>
      <c r="D144" s="11" t="str">
        <f t="shared" si="23"/>
        <v>N/A</v>
      </c>
      <c r="E144" s="14">
        <v>442.79053212000002</v>
      </c>
      <c r="F144" s="11" t="str">
        <f t="shared" si="24"/>
        <v>N/A</v>
      </c>
      <c r="G144" s="14">
        <v>420.25745160999998</v>
      </c>
      <c r="H144" s="11" t="str">
        <f t="shared" si="25"/>
        <v>N/A</v>
      </c>
      <c r="I144" s="12">
        <v>-19.8</v>
      </c>
      <c r="J144" s="12">
        <v>-5.09</v>
      </c>
      <c r="K144" s="14" t="s">
        <v>213</v>
      </c>
      <c r="L144" s="9" t="str">
        <f t="shared" si="26"/>
        <v>N/A</v>
      </c>
    </row>
    <row r="145" spans="1:13" x14ac:dyDescent="0.2">
      <c r="A145" s="58" t="s">
        <v>407</v>
      </c>
      <c r="B145" s="14" t="s">
        <v>213</v>
      </c>
      <c r="C145" s="14">
        <v>0</v>
      </c>
      <c r="D145" s="11" t="str">
        <f t="shared" si="23"/>
        <v>N/A</v>
      </c>
      <c r="E145" s="14">
        <v>116789</v>
      </c>
      <c r="F145" s="11" t="str">
        <f t="shared" si="24"/>
        <v>N/A</v>
      </c>
      <c r="G145" s="14">
        <v>450835</v>
      </c>
      <c r="H145" s="11" t="str">
        <f t="shared" si="25"/>
        <v>N/A</v>
      </c>
      <c r="I145" s="12" t="s">
        <v>1746</v>
      </c>
      <c r="J145" s="12">
        <v>286</v>
      </c>
      <c r="K145" s="14" t="s">
        <v>213</v>
      </c>
      <c r="L145" s="9" t="str">
        <f t="shared" si="26"/>
        <v>N/A</v>
      </c>
    </row>
    <row r="146" spans="1:13" x14ac:dyDescent="0.2">
      <c r="A146" s="58" t="s">
        <v>1206</v>
      </c>
      <c r="B146" s="14" t="s">
        <v>213</v>
      </c>
      <c r="C146" s="14" t="s">
        <v>1746</v>
      </c>
      <c r="D146" s="11" t="str">
        <f t="shared" si="23"/>
        <v>N/A</v>
      </c>
      <c r="E146" s="14">
        <v>2203.5660376999999</v>
      </c>
      <c r="F146" s="11" t="str">
        <f t="shared" si="24"/>
        <v>N/A</v>
      </c>
      <c r="G146" s="14">
        <v>3606.68</v>
      </c>
      <c r="H146" s="11" t="str">
        <f t="shared" si="25"/>
        <v>N/A</v>
      </c>
      <c r="I146" s="12" t="s">
        <v>1746</v>
      </c>
      <c r="J146" s="12">
        <v>63.67</v>
      </c>
      <c r="K146" s="14" t="s">
        <v>213</v>
      </c>
      <c r="L146" s="9" t="str">
        <f t="shared" si="26"/>
        <v>N/A</v>
      </c>
    </row>
    <row r="147" spans="1:13" x14ac:dyDescent="0.2">
      <c r="A147" s="58" t="s">
        <v>408</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
      <c r="A148" s="58" t="s">
        <v>1207</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
      <c r="A149" s="58" t="s">
        <v>409</v>
      </c>
      <c r="B149" s="14" t="s">
        <v>213</v>
      </c>
      <c r="C149" s="14">
        <v>0</v>
      </c>
      <c r="D149" s="11" t="str">
        <f t="shared" si="27"/>
        <v>N/A</v>
      </c>
      <c r="E149" s="14">
        <v>1286560</v>
      </c>
      <c r="F149" s="11" t="str">
        <f t="shared" si="28"/>
        <v>N/A</v>
      </c>
      <c r="G149" s="14">
        <v>3797709</v>
      </c>
      <c r="H149" s="11" t="str">
        <f t="shared" si="29"/>
        <v>N/A</v>
      </c>
      <c r="I149" s="12" t="s">
        <v>1746</v>
      </c>
      <c r="J149" s="12">
        <v>195.2</v>
      </c>
      <c r="K149" s="14" t="s">
        <v>213</v>
      </c>
      <c r="L149" s="9" t="str">
        <f t="shared" si="26"/>
        <v>N/A</v>
      </c>
    </row>
    <row r="150" spans="1:13" x14ac:dyDescent="0.2">
      <c r="A150" s="58" t="s">
        <v>1208</v>
      </c>
      <c r="B150" s="14" t="s">
        <v>213</v>
      </c>
      <c r="C150" s="14">
        <v>0</v>
      </c>
      <c r="D150" s="11" t="str">
        <f t="shared" si="27"/>
        <v>N/A</v>
      </c>
      <c r="E150" s="14">
        <v>11.500388840999999</v>
      </c>
      <c r="F150" s="11" t="str">
        <f t="shared" si="28"/>
        <v>N/A</v>
      </c>
      <c r="G150" s="14">
        <v>21.128667756999999</v>
      </c>
      <c r="H150" s="11" t="str">
        <f t="shared" si="29"/>
        <v>N/A</v>
      </c>
      <c r="I150" s="12" t="s">
        <v>1746</v>
      </c>
      <c r="J150" s="12">
        <v>83.72</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
      <c r="A152" s="58" t="s">
        <v>1209</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
      <c r="A153" s="58" t="s">
        <v>411</v>
      </c>
      <c r="B153" s="14" t="s">
        <v>213</v>
      </c>
      <c r="C153" s="14">
        <v>55360665</v>
      </c>
      <c r="D153" s="11" t="str">
        <f t="shared" si="27"/>
        <v>N/A</v>
      </c>
      <c r="E153" s="14">
        <v>80424830</v>
      </c>
      <c r="F153" s="11" t="str">
        <f t="shared" si="28"/>
        <v>N/A</v>
      </c>
      <c r="G153" s="14">
        <v>101652358</v>
      </c>
      <c r="H153" s="11" t="str">
        <f t="shared" si="29"/>
        <v>N/A</v>
      </c>
      <c r="I153" s="12">
        <v>45.27</v>
      </c>
      <c r="J153" s="12">
        <v>26.39</v>
      </c>
      <c r="K153" s="14" t="s">
        <v>213</v>
      </c>
      <c r="L153" s="9" t="str">
        <f t="shared" si="26"/>
        <v>N/A</v>
      </c>
      <c r="M153" s="66"/>
    </row>
    <row r="154" spans="1:13" x14ac:dyDescent="0.2">
      <c r="A154" s="58" t="s">
        <v>1210</v>
      </c>
      <c r="B154" s="14" t="s">
        <v>213</v>
      </c>
      <c r="C154" s="14">
        <v>41099.231626000001</v>
      </c>
      <c r="D154" s="11" t="str">
        <f t="shared" si="27"/>
        <v>N/A</v>
      </c>
      <c r="E154" s="14">
        <v>39404.620283999997</v>
      </c>
      <c r="F154" s="11" t="str">
        <f t="shared" si="28"/>
        <v>N/A</v>
      </c>
      <c r="G154" s="14">
        <v>40807.851465</v>
      </c>
      <c r="H154" s="11" t="str">
        <f t="shared" si="29"/>
        <v>N/A</v>
      </c>
      <c r="I154" s="12">
        <v>-4.12</v>
      </c>
      <c r="J154" s="12">
        <v>3.5609999999999999</v>
      </c>
      <c r="K154" s="14" t="s">
        <v>213</v>
      </c>
      <c r="L154" s="9" t="str">
        <f t="shared" si="26"/>
        <v>N/A</v>
      </c>
      <c r="M154" s="67"/>
    </row>
    <row r="155" spans="1:13" x14ac:dyDescent="0.2">
      <c r="A155" s="58" t="s">
        <v>412</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
      <c r="A156" s="58" t="s">
        <v>1211</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
      <c r="A158" s="58" t="s">
        <v>1212</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5" x14ac:dyDescent="0.2">
      <c r="A159" s="58" t="s">
        <v>414</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5" x14ac:dyDescent="0.2">
      <c r="A160" s="58" t="s">
        <v>1213</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5" x14ac:dyDescent="0.2">
      <c r="A162" s="58" t="s">
        <v>1214</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67"/>
    </row>
    <row r="164" spans="1:16" x14ac:dyDescent="0.2">
      <c r="A164" s="58" t="s">
        <v>1228</v>
      </c>
      <c r="B164" s="128" t="s">
        <v>213</v>
      </c>
      <c r="C164" s="128">
        <v>2266.1466418999998</v>
      </c>
      <c r="D164" s="129" t="str">
        <f t="shared" ref="D164" si="31">IF($B164="N/A","N/A",IF(C164&gt;10,"No",IF(C164&lt;-10,"No","Yes")))</f>
        <v>N/A</v>
      </c>
      <c r="E164" s="128">
        <v>2284.7210705000002</v>
      </c>
      <c r="F164" s="129" t="str">
        <f t="shared" ref="F164" si="32">IF($B164="N/A","N/A",IF(E164&gt;10,"No",IF(E164&lt;-10,"No","Yes")))</f>
        <v>N/A</v>
      </c>
      <c r="G164" s="128">
        <v>2329.1975876000001</v>
      </c>
      <c r="H164" s="129" t="str">
        <f t="shared" ref="H164" si="33">IF($B164="N/A","N/A",IF(G164&gt;10,"No",IF(G164&lt;-10,"No","Yes")))</f>
        <v>N/A</v>
      </c>
      <c r="I164" s="130">
        <v>0.8196</v>
      </c>
      <c r="J164" s="130">
        <v>1.9470000000000001</v>
      </c>
      <c r="K164" s="131" t="s">
        <v>736</v>
      </c>
      <c r="L164" s="132" t="str">
        <f>IF(J164="Div by 0", "N/A", IF(OR(J164="N/A",K164="N/A"),"N/A", IF(J164&gt;VALUE(MID(K164,1,2)), "No", IF(J164&lt;-1*VALUE(MID(K164,1,2)), "No", "Yes"))))</f>
        <v>Yes</v>
      </c>
      <c r="N164" s="67"/>
    </row>
    <row r="165" spans="1:16" x14ac:dyDescent="0.2">
      <c r="A165" s="58" t="s">
        <v>1215</v>
      </c>
      <c r="B165" s="14" t="s">
        <v>213</v>
      </c>
      <c r="C165" s="14">
        <v>2223.0648067000002</v>
      </c>
      <c r="D165" s="11" t="str">
        <f t="shared" ref="D165:D171" si="34">IF($B165="N/A","N/A",IF(C165&gt;10,"No",IF(C165&lt;-10,"No","Yes")))</f>
        <v>N/A</v>
      </c>
      <c r="E165" s="14">
        <v>2210.3600861</v>
      </c>
      <c r="F165" s="11" t="str">
        <f t="shared" ref="F165:F171" si="35">IF($B165="N/A","N/A",IF(E165&gt;10,"No",IF(E165&lt;-10,"No","Yes")))</f>
        <v>N/A</v>
      </c>
      <c r="G165" s="14">
        <v>2276.6275445000001</v>
      </c>
      <c r="H165" s="11" t="str">
        <f t="shared" ref="H165:H171" si="36">IF($B165="N/A","N/A",IF(G165&gt;10,"No",IF(G165&lt;-10,"No","Yes")))</f>
        <v>N/A</v>
      </c>
      <c r="I165" s="12">
        <v>-0.57099999999999995</v>
      </c>
      <c r="J165" s="12">
        <v>2.9980000000000002</v>
      </c>
      <c r="K165" s="45" t="s">
        <v>736</v>
      </c>
      <c r="L165" s="9" t="str">
        <f>IF(J165="Div by 0", "N/A", IF(OR(J165="N/A",K165="N/A"),"N/A", IF(J165&gt;VALUE(MID(K165,1,2)), "No", IF(J165&lt;-1*VALUE(MID(K165,1,2)), "No", "Yes"))))</f>
        <v>Yes</v>
      </c>
      <c r="N165" s="67"/>
    </row>
    <row r="166" spans="1:16" x14ac:dyDescent="0.2">
      <c r="A166" s="58" t="s">
        <v>1216</v>
      </c>
      <c r="B166" s="14" t="s">
        <v>213</v>
      </c>
      <c r="C166" s="14">
        <v>2657.7376144</v>
      </c>
      <c r="D166" s="11" t="str">
        <f t="shared" si="34"/>
        <v>N/A</v>
      </c>
      <c r="E166" s="14">
        <v>2918.7146705999999</v>
      </c>
      <c r="F166" s="11" t="str">
        <f t="shared" si="35"/>
        <v>N/A</v>
      </c>
      <c r="G166" s="14">
        <v>2798.9962675000002</v>
      </c>
      <c r="H166" s="11" t="str">
        <f t="shared" si="36"/>
        <v>N/A</v>
      </c>
      <c r="I166" s="12">
        <v>9.82</v>
      </c>
      <c r="J166" s="12">
        <v>-4.0999999999999996</v>
      </c>
      <c r="K166" s="45" t="s">
        <v>736</v>
      </c>
      <c r="L166" s="9" t="str">
        <f t="shared" ref="L166" si="37">IF(J166="Div by 0", "N/A", IF(OR(J166="N/A",K166="N/A"),"N/A", IF(J166&gt;VALUE(MID(K166,1,2)), "No", IF(J166&lt;-1*VALUE(MID(K166,1,2)), "No", "Yes"))))</f>
        <v>Yes</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1746</v>
      </c>
      <c r="J167" s="12" t="s">
        <v>1746</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1746</v>
      </c>
      <c r="J168" s="12" t="s">
        <v>1746</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1746</v>
      </c>
      <c r="J169" s="12" t="s">
        <v>1746</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1746</v>
      </c>
      <c r="D170" s="11" t="str">
        <f t="shared" si="34"/>
        <v>N/A</v>
      </c>
      <c r="E170" s="14" t="s">
        <v>1746</v>
      </c>
      <c r="F170" s="11" t="str">
        <f t="shared" si="35"/>
        <v>N/A</v>
      </c>
      <c r="G170" s="14" t="s">
        <v>1746</v>
      </c>
      <c r="H170" s="11" t="str">
        <f t="shared" si="36"/>
        <v>N/A</v>
      </c>
      <c r="I170" s="12" t="s">
        <v>1746</v>
      </c>
      <c r="J170" s="12" t="s">
        <v>1746</v>
      </c>
      <c r="K170" s="14" t="s">
        <v>213</v>
      </c>
      <c r="L170" s="9" t="str">
        <f t="shared" si="38"/>
        <v>N/A</v>
      </c>
    </row>
    <row r="171" spans="1:16" ht="25.5" x14ac:dyDescent="0.2">
      <c r="A171" s="19" t="s">
        <v>1218</v>
      </c>
      <c r="B171" s="14" t="s">
        <v>213</v>
      </c>
      <c r="C171" s="14" t="s">
        <v>1746</v>
      </c>
      <c r="D171" s="11" t="str">
        <f t="shared" si="34"/>
        <v>N/A</v>
      </c>
      <c r="E171" s="14" t="s">
        <v>1746</v>
      </c>
      <c r="F171" s="11" t="str">
        <f t="shared" si="35"/>
        <v>N/A</v>
      </c>
      <c r="G171" s="14" t="s">
        <v>1746</v>
      </c>
      <c r="H171" s="11" t="str">
        <f t="shared" si="36"/>
        <v>N/A</v>
      </c>
      <c r="I171" s="12" t="s">
        <v>1746</v>
      </c>
      <c r="J171" s="12" t="s">
        <v>1746</v>
      </c>
      <c r="K171" s="14" t="s">
        <v>213</v>
      </c>
      <c r="L171" s="9" t="str">
        <f t="shared" si="38"/>
        <v>N/A</v>
      </c>
    </row>
    <row r="172" spans="1:16" s="21" customFormat="1" ht="12" customHeight="1" x14ac:dyDescent="0.2">
      <c r="A172" s="161" t="s">
        <v>1633</v>
      </c>
      <c r="B172" s="162"/>
      <c r="C172" s="162"/>
      <c r="D172" s="162"/>
      <c r="E172" s="162"/>
      <c r="F172" s="162"/>
      <c r="G172" s="162"/>
      <c r="H172" s="162"/>
      <c r="I172" s="162"/>
      <c r="J172" s="162"/>
      <c r="K172" s="162"/>
      <c r="L172" s="163"/>
    </row>
    <row r="173" spans="1:16" s="21" customFormat="1" ht="12.75" customHeight="1" x14ac:dyDescent="0.2">
      <c r="A173" s="151" t="s">
        <v>1631</v>
      </c>
      <c r="B173" s="152"/>
      <c r="C173" s="152"/>
      <c r="D173" s="152"/>
      <c r="E173" s="152"/>
      <c r="F173" s="152"/>
      <c r="G173" s="152"/>
      <c r="H173" s="152"/>
      <c r="I173" s="152"/>
      <c r="J173" s="152"/>
      <c r="K173" s="152"/>
      <c r="L173" s="153"/>
    </row>
    <row r="174" spans="1:16" s="21" customFormat="1" x14ac:dyDescent="0.2">
      <c r="A174" s="154" t="s">
        <v>1732</v>
      </c>
      <c r="B174" s="154"/>
      <c r="C174" s="154"/>
      <c r="D174" s="154"/>
      <c r="E174" s="154"/>
      <c r="F174" s="154"/>
      <c r="G174" s="154"/>
      <c r="H174" s="154"/>
      <c r="I174" s="154"/>
      <c r="J174" s="154"/>
      <c r="K174" s="154"/>
      <c r="L174" s="155"/>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55.5" customHeight="1" x14ac:dyDescent="0.2">
      <c r="A2" s="169" t="s">
        <v>1593</v>
      </c>
      <c r="B2" s="170"/>
      <c r="C2" s="170"/>
      <c r="D2" s="170"/>
      <c r="E2" s="170"/>
      <c r="F2" s="170"/>
      <c r="G2" s="170"/>
      <c r="H2" s="170"/>
      <c r="I2" s="170"/>
      <c r="J2" s="170"/>
      <c r="K2" s="170"/>
      <c r="L2" s="171"/>
    </row>
    <row r="3" spans="1:12" s="21" customFormat="1" x14ac:dyDescent="0.2">
      <c r="A3" s="148" t="s">
        <v>1745</v>
      </c>
      <c r="B3" s="167"/>
      <c r="C3" s="167"/>
      <c r="D3" s="167"/>
      <c r="E3" s="167"/>
      <c r="F3" s="167"/>
      <c r="G3" s="167"/>
      <c r="H3" s="167"/>
      <c r="I3" s="167"/>
      <c r="J3" s="167"/>
      <c r="K3" s="167"/>
      <c r="L3" s="168"/>
    </row>
    <row r="4" spans="1:12" x14ac:dyDescent="0.2">
      <c r="A4" s="172" t="s">
        <v>648</v>
      </c>
      <c r="B4" s="173"/>
      <c r="C4" s="173"/>
      <c r="D4" s="173"/>
      <c r="E4" s="173"/>
      <c r="F4" s="173"/>
      <c r="G4" s="173"/>
      <c r="H4" s="173"/>
      <c r="I4" s="173"/>
      <c r="J4" s="173"/>
      <c r="K4" s="173"/>
      <c r="L4" s="174"/>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0</v>
      </c>
      <c r="B6" s="1" t="s">
        <v>213</v>
      </c>
      <c r="C6" s="1">
        <v>2462254</v>
      </c>
      <c r="D6" s="11" t="str">
        <f t="shared" ref="D6:D11" si="0">IF($B6="N/A","N/A",IF(C6&gt;10,"No",IF(C6&lt;-10,"No","Yes")))</f>
        <v>N/A</v>
      </c>
      <c r="E6" s="1">
        <v>2504661</v>
      </c>
      <c r="F6" s="11" t="str">
        <f t="shared" ref="F6:F11" si="1">IF($B6="N/A","N/A",IF(E6&gt;10,"No",IF(E6&lt;-10,"No","Yes")))</f>
        <v>N/A</v>
      </c>
      <c r="G6" s="1">
        <v>2508363</v>
      </c>
      <c r="H6" s="11" t="str">
        <f t="shared" ref="H6:H11" si="2">IF($B6="N/A","N/A",IF(G6&gt;10,"No",IF(G6&lt;-10,"No","Yes")))</f>
        <v>N/A</v>
      </c>
      <c r="I6" s="12">
        <v>1.722</v>
      </c>
      <c r="J6" s="12">
        <v>0.14779999999999999</v>
      </c>
      <c r="K6" s="1" t="s">
        <v>736</v>
      </c>
      <c r="L6" s="9" t="str">
        <f t="shared" ref="L6:L14" si="3">IF(J6="Div by 0", "N/A", IF(K6="N/A","N/A", IF(J6&gt;VALUE(MID(K6,1,2)), "No", IF(J6&lt;-1*VALUE(MID(K6,1,2)), "No", "Yes"))))</f>
        <v>Yes</v>
      </c>
    </row>
    <row r="7" spans="1:12" x14ac:dyDescent="0.2">
      <c r="A7" s="18" t="s">
        <v>100</v>
      </c>
      <c r="B7" s="48" t="s">
        <v>213</v>
      </c>
      <c r="C7" s="1">
        <v>147792</v>
      </c>
      <c r="D7" s="11" t="str">
        <f t="shared" si="0"/>
        <v>N/A</v>
      </c>
      <c r="E7" s="1">
        <v>149670</v>
      </c>
      <c r="F7" s="11" t="str">
        <f t="shared" si="1"/>
        <v>N/A</v>
      </c>
      <c r="G7" s="1">
        <v>150165</v>
      </c>
      <c r="H7" s="11" t="str">
        <f t="shared" si="2"/>
        <v>N/A</v>
      </c>
      <c r="I7" s="12">
        <v>1.2709999999999999</v>
      </c>
      <c r="J7" s="12">
        <v>0.33069999999999999</v>
      </c>
      <c r="K7" s="48" t="s">
        <v>736</v>
      </c>
      <c r="L7" s="9" t="str">
        <f t="shared" si="3"/>
        <v>Yes</v>
      </c>
    </row>
    <row r="8" spans="1:12" x14ac:dyDescent="0.2">
      <c r="A8" s="18" t="s">
        <v>101</v>
      </c>
      <c r="B8" s="48" t="s">
        <v>213</v>
      </c>
      <c r="C8" s="1">
        <v>355961</v>
      </c>
      <c r="D8" s="11" t="str">
        <f t="shared" si="0"/>
        <v>N/A</v>
      </c>
      <c r="E8" s="1">
        <v>325840</v>
      </c>
      <c r="F8" s="11" t="str">
        <f t="shared" si="1"/>
        <v>N/A</v>
      </c>
      <c r="G8" s="1">
        <v>363641</v>
      </c>
      <c r="H8" s="11" t="str">
        <f t="shared" si="2"/>
        <v>N/A</v>
      </c>
      <c r="I8" s="12">
        <v>-8.4600000000000009</v>
      </c>
      <c r="J8" s="12">
        <v>11.6</v>
      </c>
      <c r="K8" s="48" t="s">
        <v>736</v>
      </c>
      <c r="L8" s="9" t="str">
        <f t="shared" si="3"/>
        <v>Yes</v>
      </c>
    </row>
    <row r="9" spans="1:12" x14ac:dyDescent="0.2">
      <c r="A9" s="18" t="s">
        <v>104</v>
      </c>
      <c r="B9" s="48" t="s">
        <v>213</v>
      </c>
      <c r="C9" s="1">
        <v>1306494</v>
      </c>
      <c r="D9" s="11" t="str">
        <f t="shared" si="0"/>
        <v>N/A</v>
      </c>
      <c r="E9" s="1">
        <v>1323229</v>
      </c>
      <c r="F9" s="11" t="str">
        <f t="shared" si="1"/>
        <v>N/A</v>
      </c>
      <c r="G9" s="1">
        <v>1313279</v>
      </c>
      <c r="H9" s="11" t="str">
        <f t="shared" si="2"/>
        <v>N/A</v>
      </c>
      <c r="I9" s="12">
        <v>1.2809999999999999</v>
      </c>
      <c r="J9" s="12">
        <v>-0.752</v>
      </c>
      <c r="K9" s="48" t="s">
        <v>736</v>
      </c>
      <c r="L9" s="9" t="str">
        <f t="shared" si="3"/>
        <v>Yes</v>
      </c>
    </row>
    <row r="10" spans="1:12" x14ac:dyDescent="0.2">
      <c r="A10" s="18" t="s">
        <v>105</v>
      </c>
      <c r="B10" s="48" t="s">
        <v>213</v>
      </c>
      <c r="C10" s="1">
        <v>652007</v>
      </c>
      <c r="D10" s="11" t="str">
        <f t="shared" si="0"/>
        <v>N/A</v>
      </c>
      <c r="E10" s="1">
        <v>705922</v>
      </c>
      <c r="F10" s="11" t="str">
        <f t="shared" si="1"/>
        <v>N/A</v>
      </c>
      <c r="G10" s="1">
        <v>681278</v>
      </c>
      <c r="H10" s="11" t="str">
        <f t="shared" si="2"/>
        <v>N/A</v>
      </c>
      <c r="I10" s="12">
        <v>8.2690000000000001</v>
      </c>
      <c r="J10" s="12">
        <v>-3.49</v>
      </c>
      <c r="K10" s="48" t="s">
        <v>736</v>
      </c>
      <c r="L10" s="9" t="str">
        <f t="shared" si="3"/>
        <v>Yes</v>
      </c>
    </row>
    <row r="11" spans="1:12" x14ac:dyDescent="0.2">
      <c r="A11" s="18" t="s">
        <v>77</v>
      </c>
      <c r="B11" s="1" t="s">
        <v>213</v>
      </c>
      <c r="C11" s="1">
        <v>2079620.85</v>
      </c>
      <c r="D11" s="44" t="str">
        <f t="shared" si="0"/>
        <v>N/A</v>
      </c>
      <c r="E11" s="1">
        <v>2178232.67</v>
      </c>
      <c r="F11" s="11" t="str">
        <f t="shared" si="1"/>
        <v>N/A</v>
      </c>
      <c r="G11" s="1">
        <v>2164840.88</v>
      </c>
      <c r="H11" s="11" t="str">
        <f t="shared" si="2"/>
        <v>N/A</v>
      </c>
      <c r="I11" s="12">
        <v>4.742</v>
      </c>
      <c r="J11" s="12">
        <v>-0.61499999999999999</v>
      </c>
      <c r="K11" s="1" t="s">
        <v>737</v>
      </c>
      <c r="L11" s="9" t="str">
        <f t="shared" si="3"/>
        <v>Yes</v>
      </c>
    </row>
    <row r="12" spans="1:12" x14ac:dyDescent="0.2">
      <c r="A12" s="18" t="s">
        <v>115</v>
      </c>
      <c r="B12" s="1" t="s">
        <v>213</v>
      </c>
      <c r="C12" s="1">
        <v>266795</v>
      </c>
      <c r="D12" s="1" t="s">
        <v>213</v>
      </c>
      <c r="E12" s="1">
        <v>272139</v>
      </c>
      <c r="F12" s="1" t="s">
        <v>213</v>
      </c>
      <c r="G12" s="1">
        <v>274507</v>
      </c>
      <c r="H12" s="1" t="s">
        <v>213</v>
      </c>
      <c r="I12" s="12">
        <v>2.0030000000000001</v>
      </c>
      <c r="J12" s="12">
        <v>0.87009999999999998</v>
      </c>
      <c r="K12" s="1" t="s">
        <v>737</v>
      </c>
      <c r="L12" s="9" t="str">
        <f t="shared" si="3"/>
        <v>Yes</v>
      </c>
    </row>
    <row r="13" spans="1:12" x14ac:dyDescent="0.2">
      <c r="A13" s="18" t="s">
        <v>447</v>
      </c>
      <c r="B13" s="1" t="s">
        <v>213</v>
      </c>
      <c r="C13" s="1">
        <v>133401</v>
      </c>
      <c r="D13" s="1" t="s">
        <v>213</v>
      </c>
      <c r="E13" s="1">
        <v>135143</v>
      </c>
      <c r="F13" s="1" t="s">
        <v>213</v>
      </c>
      <c r="G13" s="1">
        <v>135415</v>
      </c>
      <c r="H13" s="1" t="s">
        <v>213</v>
      </c>
      <c r="I13" s="12">
        <v>1.306</v>
      </c>
      <c r="J13" s="12">
        <v>0.20130000000000001</v>
      </c>
      <c r="K13" s="1" t="s">
        <v>737</v>
      </c>
      <c r="L13" s="9" t="str">
        <f t="shared" si="3"/>
        <v>Yes</v>
      </c>
    </row>
    <row r="14" spans="1:12" x14ac:dyDescent="0.2">
      <c r="A14" s="18" t="s">
        <v>448</v>
      </c>
      <c r="B14" s="1" t="s">
        <v>213</v>
      </c>
      <c r="C14" s="1">
        <v>122539</v>
      </c>
      <c r="D14" s="1" t="s">
        <v>213</v>
      </c>
      <c r="E14" s="1">
        <v>119044</v>
      </c>
      <c r="F14" s="1" t="s">
        <v>213</v>
      </c>
      <c r="G14" s="1">
        <v>125322</v>
      </c>
      <c r="H14" s="1" t="s">
        <v>213</v>
      </c>
      <c r="I14" s="12">
        <v>-2.85</v>
      </c>
      <c r="J14" s="12">
        <v>5.274</v>
      </c>
      <c r="K14" s="1" t="s">
        <v>737</v>
      </c>
      <c r="L14" s="9" t="str">
        <f t="shared" si="3"/>
        <v>Yes</v>
      </c>
    </row>
    <row r="15" spans="1:12" x14ac:dyDescent="0.2">
      <c r="A15" s="4" t="s">
        <v>58</v>
      </c>
      <c r="B15" s="48" t="s">
        <v>213</v>
      </c>
      <c r="C15" s="14">
        <v>15960009007</v>
      </c>
      <c r="D15" s="11" t="str">
        <f t="shared" ref="D15:D20" si="4">IF($B15="N/A","N/A",IF(C15&gt;10,"No",IF(C15&lt;-10,"No","Yes")))</f>
        <v>N/A</v>
      </c>
      <c r="E15" s="14">
        <v>15964441730</v>
      </c>
      <c r="F15" s="11" t="str">
        <f t="shared" ref="F15:F20" si="5">IF($B15="N/A","N/A",IF(E15&gt;10,"No",IF(E15&lt;-10,"No","Yes")))</f>
        <v>N/A</v>
      </c>
      <c r="G15" s="14">
        <v>16512540335</v>
      </c>
      <c r="H15" s="11" t="str">
        <f t="shared" ref="H15:H20" si="6">IF($B15="N/A","N/A",IF(G15&gt;10,"No",IF(G15&lt;-10,"No","Yes")))</f>
        <v>N/A</v>
      </c>
      <c r="I15" s="12">
        <v>2.7799999999999998E-2</v>
      </c>
      <c r="J15" s="12">
        <v>3.4329999999999998</v>
      </c>
      <c r="K15" s="48" t="s">
        <v>736</v>
      </c>
      <c r="L15" s="9" t="str">
        <f t="shared" ref="L15:L20" si="7">IF(J15="Div by 0", "N/A", IF(K15="N/A","N/A", IF(J15&gt;VALUE(MID(K15,1,2)), "No", IF(J15&lt;-1*VALUE(MID(K15,1,2)), "No", "Yes"))))</f>
        <v>Yes</v>
      </c>
    </row>
    <row r="16" spans="1:12" x14ac:dyDescent="0.2">
      <c r="A16" s="4" t="s">
        <v>1119</v>
      </c>
      <c r="B16" s="48" t="s">
        <v>213</v>
      </c>
      <c r="C16" s="14">
        <v>6481.8694606999998</v>
      </c>
      <c r="D16" s="11" t="str">
        <f t="shared" si="4"/>
        <v>N/A</v>
      </c>
      <c r="E16" s="14">
        <v>6373.8932054999996</v>
      </c>
      <c r="F16" s="11" t="str">
        <f t="shared" si="5"/>
        <v>N/A</v>
      </c>
      <c r="G16" s="14">
        <v>6582.9947001</v>
      </c>
      <c r="H16" s="11" t="str">
        <f t="shared" si="6"/>
        <v>N/A</v>
      </c>
      <c r="I16" s="12">
        <v>-1.67</v>
      </c>
      <c r="J16" s="12">
        <v>3.2810000000000001</v>
      </c>
      <c r="K16" s="48" t="s">
        <v>736</v>
      </c>
      <c r="L16" s="9" t="str">
        <f t="shared" si="7"/>
        <v>Yes</v>
      </c>
    </row>
    <row r="17" spans="1:12" x14ac:dyDescent="0.2">
      <c r="A17" s="4" t="s">
        <v>1219</v>
      </c>
      <c r="B17" s="48" t="s">
        <v>213</v>
      </c>
      <c r="C17" s="14">
        <v>22312.317547999999</v>
      </c>
      <c r="D17" s="11" t="str">
        <f t="shared" si="4"/>
        <v>N/A</v>
      </c>
      <c r="E17" s="14">
        <v>21595.214631999999</v>
      </c>
      <c r="F17" s="11" t="str">
        <f t="shared" si="5"/>
        <v>N/A</v>
      </c>
      <c r="G17" s="14">
        <v>21753.471753999998</v>
      </c>
      <c r="H17" s="11" t="str">
        <f t="shared" si="6"/>
        <v>N/A</v>
      </c>
      <c r="I17" s="12">
        <v>-3.21</v>
      </c>
      <c r="J17" s="12">
        <v>0.73280000000000001</v>
      </c>
      <c r="K17" s="48" t="s">
        <v>736</v>
      </c>
      <c r="L17" s="9" t="str">
        <f t="shared" si="7"/>
        <v>Yes</v>
      </c>
    </row>
    <row r="18" spans="1:12" x14ac:dyDescent="0.2">
      <c r="A18" s="4" t="s">
        <v>1220</v>
      </c>
      <c r="B18" s="48" t="s">
        <v>213</v>
      </c>
      <c r="C18" s="14">
        <v>19870.130871000001</v>
      </c>
      <c r="D18" s="11" t="str">
        <f t="shared" si="4"/>
        <v>N/A</v>
      </c>
      <c r="E18" s="14">
        <v>20582.99466</v>
      </c>
      <c r="F18" s="11" t="str">
        <f t="shared" si="5"/>
        <v>N/A</v>
      </c>
      <c r="G18" s="14">
        <v>19898.514977999999</v>
      </c>
      <c r="H18" s="11" t="str">
        <f t="shared" si="6"/>
        <v>N/A</v>
      </c>
      <c r="I18" s="12">
        <v>3.5880000000000001</v>
      </c>
      <c r="J18" s="12">
        <v>-3.33</v>
      </c>
      <c r="K18" s="48" t="s">
        <v>736</v>
      </c>
      <c r="L18" s="9" t="str">
        <f t="shared" si="7"/>
        <v>Yes</v>
      </c>
    </row>
    <row r="19" spans="1:12" x14ac:dyDescent="0.2">
      <c r="A19" s="4" t="s">
        <v>1221</v>
      </c>
      <c r="B19" s="48" t="s">
        <v>213</v>
      </c>
      <c r="C19" s="14">
        <v>2211.5241148999999</v>
      </c>
      <c r="D19" s="11" t="str">
        <f t="shared" si="4"/>
        <v>N/A</v>
      </c>
      <c r="E19" s="14">
        <v>2331.1705820000002</v>
      </c>
      <c r="F19" s="11" t="str">
        <f t="shared" si="5"/>
        <v>N/A</v>
      </c>
      <c r="G19" s="14">
        <v>2357.2457665000002</v>
      </c>
      <c r="H19" s="11" t="str">
        <f t="shared" si="6"/>
        <v>N/A</v>
      </c>
      <c r="I19" s="12">
        <v>5.41</v>
      </c>
      <c r="J19" s="12">
        <v>1.119</v>
      </c>
      <c r="K19" s="48" t="s">
        <v>736</v>
      </c>
      <c r="L19" s="9" t="str">
        <f t="shared" si="7"/>
        <v>Yes</v>
      </c>
    </row>
    <row r="20" spans="1:12" x14ac:dyDescent="0.2">
      <c r="A20" s="4" t="s">
        <v>1222</v>
      </c>
      <c r="B20" s="48" t="s">
        <v>213</v>
      </c>
      <c r="C20" s="14">
        <v>4141.2014442</v>
      </c>
      <c r="D20" s="11" t="str">
        <f t="shared" si="4"/>
        <v>N/A</v>
      </c>
      <c r="E20" s="14">
        <v>4165.9708268000004</v>
      </c>
      <c r="F20" s="11" t="str">
        <f t="shared" si="5"/>
        <v>N/A</v>
      </c>
      <c r="G20" s="14">
        <v>4277.6854690999999</v>
      </c>
      <c r="H20" s="11" t="str">
        <f t="shared" si="6"/>
        <v>N/A</v>
      </c>
      <c r="I20" s="12">
        <v>0.59809999999999997</v>
      </c>
      <c r="J20" s="12">
        <v>2.6819999999999999</v>
      </c>
      <c r="K20" s="48" t="s">
        <v>736</v>
      </c>
      <c r="L20" s="9" t="str">
        <f t="shared" si="7"/>
        <v>Yes</v>
      </c>
    </row>
    <row r="21" spans="1:12" x14ac:dyDescent="0.2">
      <c r="A21" s="2" t="s">
        <v>1123</v>
      </c>
      <c r="B21" s="48" t="s">
        <v>213</v>
      </c>
      <c r="C21" s="14">
        <v>6777.3040914000003</v>
      </c>
      <c r="D21" s="11" t="str">
        <f t="shared" ref="D21:D22" si="8">IF($B21="N/A","N/A",IF(C21&gt;10,"No",IF(C21&lt;-10,"No","Yes")))</f>
        <v>N/A</v>
      </c>
      <c r="E21" s="14">
        <v>6619.2771467000002</v>
      </c>
      <c r="F21" s="11" t="str">
        <f t="shared" ref="F21:F22" si="9">IF($B21="N/A","N/A",IF(E21&gt;10,"No",IF(E21&lt;-10,"No","Yes")))</f>
        <v>N/A</v>
      </c>
      <c r="G21" s="14">
        <v>6798.5994743000001</v>
      </c>
      <c r="H21" s="11" t="str">
        <f t="shared" ref="H21:H22" si="10">IF($B21="N/A","N/A",IF(G21&gt;10,"No",IF(G21&lt;-10,"No","Yes")))</f>
        <v>N/A</v>
      </c>
      <c r="I21" s="12">
        <v>-2.33</v>
      </c>
      <c r="J21" s="12">
        <v>2.7090000000000001</v>
      </c>
      <c r="K21" s="48" t="s">
        <v>736</v>
      </c>
      <c r="L21" s="9" t="str">
        <f>IF(J21="Div by 0", "N/A", IF(OR(J21="N/A",K21="N/A"),"N/A", IF(J21&gt;VALUE(MID(K21,1,2)), "No", IF(J21&lt;-1*VALUE(MID(K21,1,2)), "No", "Yes"))))</f>
        <v>Yes</v>
      </c>
    </row>
    <row r="22" spans="1:12" x14ac:dyDescent="0.2">
      <c r="A22" s="2" t="s">
        <v>1124</v>
      </c>
      <c r="B22" s="48" t="s">
        <v>213</v>
      </c>
      <c r="C22" s="14">
        <v>6092.9738676999996</v>
      </c>
      <c r="D22" s="11" t="str">
        <f t="shared" si="8"/>
        <v>N/A</v>
      </c>
      <c r="E22" s="14">
        <v>6051.1478944</v>
      </c>
      <c r="F22" s="11" t="str">
        <f t="shared" si="9"/>
        <v>N/A</v>
      </c>
      <c r="G22" s="14">
        <v>6298.1247222000002</v>
      </c>
      <c r="H22" s="11" t="str">
        <f t="shared" si="10"/>
        <v>N/A</v>
      </c>
      <c r="I22" s="12">
        <v>-0.68600000000000005</v>
      </c>
      <c r="J22" s="12">
        <v>4.0810000000000004</v>
      </c>
      <c r="K22" s="48" t="s">
        <v>736</v>
      </c>
      <c r="L22" s="9" t="str">
        <f>IF(J22="Div by 0", "N/A", IF(OR(J22="N/A",K22="N/A"),"N/A", IF(J22&gt;VALUE(MID(K22,1,2)), "No", IF(J22&lt;-1*VALUE(MID(K22,1,2)), "No", "Yes"))))</f>
        <v>Yes</v>
      </c>
    </row>
    <row r="23" spans="1:12" x14ac:dyDescent="0.2">
      <c r="A23" s="4" t="s">
        <v>1223</v>
      </c>
      <c r="B23" s="48" t="s">
        <v>213</v>
      </c>
      <c r="C23" s="14">
        <v>19741.270162000001</v>
      </c>
      <c r="D23" s="11" t="str">
        <f>IF($B23="N/A","N/A",IF(C23&gt;10,"No",IF(C23&lt;-10,"No","Yes")))</f>
        <v>N/A</v>
      </c>
      <c r="E23" s="14">
        <v>18874.343327999999</v>
      </c>
      <c r="F23" s="11" t="str">
        <f>IF($B23="N/A","N/A",IF(E23&gt;10,"No",IF(E23&lt;-10,"No","Yes")))</f>
        <v>N/A</v>
      </c>
      <c r="G23" s="14">
        <v>18932.664124999999</v>
      </c>
      <c r="H23" s="11" t="str">
        <f>IF($B23="N/A","N/A",IF(G23&gt;10,"No",IF(G23&lt;-10,"No","Yes")))</f>
        <v>N/A</v>
      </c>
      <c r="I23" s="12">
        <v>-4.3899999999999997</v>
      </c>
      <c r="J23" s="12">
        <v>0.309</v>
      </c>
      <c r="K23" s="48" t="s">
        <v>736</v>
      </c>
      <c r="L23" s="9" t="str">
        <f>IF(J23="Div by 0", "N/A", IF(K23="N/A","N/A", IF(J23&gt;VALUE(MID(K23,1,2)), "No", IF(J23&lt;-1*VALUE(MID(K23,1,2)), "No", "Yes"))))</f>
        <v>Yes</v>
      </c>
    </row>
    <row r="24" spans="1:12" x14ac:dyDescent="0.2">
      <c r="A24" s="4" t="s">
        <v>1224</v>
      </c>
      <c r="B24" s="48" t="s">
        <v>213</v>
      </c>
      <c r="C24" s="14">
        <v>22302.421826000002</v>
      </c>
      <c r="D24" s="11" t="str">
        <f>IF($B24="N/A","N/A",IF(C24&gt;10,"No",IF(C24&lt;-10,"No","Yes")))</f>
        <v>N/A</v>
      </c>
      <c r="E24" s="14">
        <v>21337.872927</v>
      </c>
      <c r="F24" s="11" t="str">
        <f>IF($B24="N/A","N/A",IF(E24&gt;10,"No",IF(E24&lt;-10,"No","Yes")))</f>
        <v>N/A</v>
      </c>
      <c r="G24" s="14">
        <v>21418.394209999999</v>
      </c>
      <c r="H24" s="11" t="str">
        <f>IF($B24="N/A","N/A",IF(G24&gt;10,"No",IF(G24&lt;-10,"No","Yes")))</f>
        <v>N/A</v>
      </c>
      <c r="I24" s="12">
        <v>-4.32</v>
      </c>
      <c r="J24" s="12">
        <v>0.37740000000000001</v>
      </c>
      <c r="K24" s="48" t="s">
        <v>736</v>
      </c>
      <c r="L24" s="9" t="str">
        <f>IF(J24="Div by 0", "N/A", IF(K24="N/A","N/A", IF(J24&gt;VALUE(MID(K24,1,2)), "No", IF(J24&lt;-1*VALUE(MID(K24,1,2)), "No", "Yes"))))</f>
        <v>Yes</v>
      </c>
    </row>
    <row r="25" spans="1:12" x14ac:dyDescent="0.2">
      <c r="A25" s="4" t="s">
        <v>1225</v>
      </c>
      <c r="B25" s="48" t="s">
        <v>213</v>
      </c>
      <c r="C25" s="14">
        <v>18371.104465</v>
      </c>
      <c r="D25" s="11" t="str">
        <f>IF($B25="N/A","N/A",IF(C25&gt;10,"No",IF(C25&lt;-10,"No","Yes")))</f>
        <v>N/A</v>
      </c>
      <c r="E25" s="14">
        <v>18511.967281000001</v>
      </c>
      <c r="F25" s="11" t="str">
        <f>IF($B25="N/A","N/A",IF(E25&gt;10,"No",IF(E25&lt;-10,"No","Yes")))</f>
        <v>N/A</v>
      </c>
      <c r="G25" s="14">
        <v>18034.824771</v>
      </c>
      <c r="H25" s="11" t="str">
        <f>IF($B25="N/A","N/A",IF(G25&gt;10,"No",IF(G25&lt;-10,"No","Yes")))</f>
        <v>N/A</v>
      </c>
      <c r="I25" s="12">
        <v>0.76680000000000004</v>
      </c>
      <c r="J25" s="12">
        <v>-2.58</v>
      </c>
      <c r="K25" s="48" t="s">
        <v>736</v>
      </c>
      <c r="L25" s="9" t="str">
        <f>IF(J25="Div by 0", "N/A", IF(K25="N/A","N/A", IF(J25&gt;VALUE(MID(K25,1,2)), "No", IF(J25&lt;-1*VALUE(MID(K25,1,2)), "No", "Yes"))))</f>
        <v>Yes</v>
      </c>
    </row>
    <row r="26" spans="1:12" x14ac:dyDescent="0.2">
      <c r="A26" s="4" t="s">
        <v>1226</v>
      </c>
      <c r="B26" s="48" t="s">
        <v>213</v>
      </c>
      <c r="C26" s="14">
        <v>19660.700659999999</v>
      </c>
      <c r="D26" s="11" t="str">
        <f t="shared" ref="D26:D27" si="11">IF($B26="N/A","N/A",IF(C26&gt;10,"No",IF(C26&lt;-10,"No","Yes")))</f>
        <v>N/A</v>
      </c>
      <c r="E26" s="14">
        <v>18671.539686</v>
      </c>
      <c r="F26" s="11" t="str">
        <f t="shared" ref="F26:F30" si="12">IF($B26="N/A","N/A",IF(E26&gt;10,"No",IF(E26&lt;-10,"No","Yes")))</f>
        <v>N/A</v>
      </c>
      <c r="G26" s="14">
        <v>18674.798137000002</v>
      </c>
      <c r="H26" s="11" t="str">
        <f t="shared" ref="H26:H27" si="13">IF($B26="N/A","N/A",IF(G26&gt;10,"No",IF(G26&lt;-10,"No","Yes")))</f>
        <v>N/A</v>
      </c>
      <c r="I26" s="12">
        <v>-5.03</v>
      </c>
      <c r="J26" s="12">
        <v>1.7500000000000002E-2</v>
      </c>
      <c r="K26" s="48" t="s">
        <v>736</v>
      </c>
      <c r="L26" s="9" t="str">
        <f>IF(J26="Div by 0", "N/A", IF(OR(J26="N/A",K26="N/A"),"N/A", IF(J26&gt;VALUE(MID(K26,1,2)), "No", IF(J26&lt;-1*VALUE(MID(K26,1,2)), "No", "Yes"))))</f>
        <v>Yes</v>
      </c>
    </row>
    <row r="27" spans="1:12" x14ac:dyDescent="0.2">
      <c r="A27" s="4" t="s">
        <v>1227</v>
      </c>
      <c r="B27" s="48" t="s">
        <v>213</v>
      </c>
      <c r="C27" s="14">
        <v>19875.216306999999</v>
      </c>
      <c r="D27" s="11" t="str">
        <f t="shared" si="11"/>
        <v>N/A</v>
      </c>
      <c r="E27" s="14">
        <v>19208.686689999999</v>
      </c>
      <c r="F27" s="11" t="str">
        <f t="shared" si="12"/>
        <v>N/A</v>
      </c>
      <c r="G27" s="14">
        <v>19352.909576999999</v>
      </c>
      <c r="H27" s="11" t="str">
        <f t="shared" si="13"/>
        <v>N/A</v>
      </c>
      <c r="I27" s="12">
        <v>-3.35</v>
      </c>
      <c r="J27" s="12">
        <v>0.75080000000000002</v>
      </c>
      <c r="K27" s="48" t="s">
        <v>736</v>
      </c>
      <c r="L27" s="9" t="str">
        <f>IF(J27="Div by 0", "N/A", IF(OR(J27="N/A",K27="N/A"),"N/A", IF(J27&gt;VALUE(MID(K27,1,2)), "No", IF(J27&lt;-1*VALUE(MID(K27,1,2)), "No", "Yes"))))</f>
        <v>Yes</v>
      </c>
    </row>
    <row r="28" spans="1:12" x14ac:dyDescent="0.2">
      <c r="A28" s="58" t="s">
        <v>1228</v>
      </c>
      <c r="B28" s="14" t="s">
        <v>213</v>
      </c>
      <c r="C28" s="14">
        <v>2266.1466418999998</v>
      </c>
      <c r="D28" s="11" t="str">
        <f t="shared" ref="D28:D30" si="14">IF($B28="N/A","N/A",IF(C28&gt;10,"No",IF(C28&lt;-10,"No","Yes")))</f>
        <v>N/A</v>
      </c>
      <c r="E28" s="14">
        <v>2284.7210705000002</v>
      </c>
      <c r="F28" s="11" t="str">
        <f t="shared" si="12"/>
        <v>N/A</v>
      </c>
      <c r="G28" s="14">
        <v>2329.1975876000001</v>
      </c>
      <c r="H28" s="11" t="str">
        <f t="shared" ref="H28:H30" si="15">IF($B28="N/A","N/A",IF(G28&gt;10,"No",IF(G28&lt;-10,"No","Yes")))</f>
        <v>N/A</v>
      </c>
      <c r="I28" s="12">
        <v>0.8196</v>
      </c>
      <c r="J28" s="12">
        <v>1.9470000000000001</v>
      </c>
      <c r="K28" s="45" t="s">
        <v>736</v>
      </c>
      <c r="L28" s="9" t="str">
        <f>IF(J28="Div by 0", "N/A", IF(OR(J28="N/A",K28="N/A"),"N/A", IF(J28&gt;VALUE(MID(K28,1,2)), "No", IF(J28&lt;-1*VALUE(MID(K28,1,2)), "No", "Yes"))))</f>
        <v>Yes</v>
      </c>
    </row>
    <row r="29" spans="1:12" x14ac:dyDescent="0.2">
      <c r="A29" s="58" t="s">
        <v>1229</v>
      </c>
      <c r="B29" s="14" t="s">
        <v>213</v>
      </c>
      <c r="C29" s="14">
        <v>2223.0648067000002</v>
      </c>
      <c r="D29" s="11" t="str">
        <f t="shared" si="14"/>
        <v>N/A</v>
      </c>
      <c r="E29" s="14">
        <v>2210.3600861</v>
      </c>
      <c r="F29" s="11" t="str">
        <f t="shared" si="12"/>
        <v>N/A</v>
      </c>
      <c r="G29" s="14">
        <v>2276.6275445000001</v>
      </c>
      <c r="H29" s="11" t="str">
        <f t="shared" si="15"/>
        <v>N/A</v>
      </c>
      <c r="I29" s="12">
        <v>-0.57099999999999995</v>
      </c>
      <c r="J29" s="12">
        <v>2.9980000000000002</v>
      </c>
      <c r="K29" s="45" t="s">
        <v>736</v>
      </c>
      <c r="L29" s="9" t="str">
        <f t="shared" ref="L29:L30" si="16">IF(J29="Div by 0", "N/A", IF(OR(J29="N/A",K29="N/A"),"N/A", IF(J29&gt;VALUE(MID(K29,1,2)), "No", IF(J29&lt;-1*VALUE(MID(K29,1,2)), "No", "Yes"))))</f>
        <v>Yes</v>
      </c>
    </row>
    <row r="30" spans="1:12" x14ac:dyDescent="0.2">
      <c r="A30" s="58" t="s">
        <v>1230</v>
      </c>
      <c r="B30" s="14" t="s">
        <v>213</v>
      </c>
      <c r="C30" s="14">
        <v>2657.7376144</v>
      </c>
      <c r="D30" s="11" t="str">
        <f t="shared" si="14"/>
        <v>N/A</v>
      </c>
      <c r="E30" s="14">
        <v>2918.7146705999999</v>
      </c>
      <c r="F30" s="11" t="str">
        <f t="shared" si="12"/>
        <v>N/A</v>
      </c>
      <c r="G30" s="14">
        <v>2798.9962675000002</v>
      </c>
      <c r="H30" s="11" t="str">
        <f t="shared" si="15"/>
        <v>N/A</v>
      </c>
      <c r="I30" s="12">
        <v>9.82</v>
      </c>
      <c r="J30" s="12">
        <v>-4.0999999999999996</v>
      </c>
      <c r="K30" s="45" t="s">
        <v>736</v>
      </c>
      <c r="L30" s="9" t="str">
        <f t="shared" si="16"/>
        <v>Yes</v>
      </c>
    </row>
    <row r="31" spans="1:12" x14ac:dyDescent="0.2">
      <c r="A31" s="46" t="s">
        <v>2</v>
      </c>
      <c r="B31" s="35" t="s">
        <v>213</v>
      </c>
      <c r="C31" s="13">
        <v>80.847345562000001</v>
      </c>
      <c r="D31" s="44" t="str">
        <f t="shared" ref="D31:D69" si="17">IF($B31="N/A","N/A",IF(C31&gt;10,"No",IF(C31&lt;-10,"No","Yes")))</f>
        <v>N/A</v>
      </c>
      <c r="E31" s="13">
        <v>81.268003933000003</v>
      </c>
      <c r="F31" s="44" t="str">
        <f t="shared" ref="F31:F69" si="18">IF($B31="N/A","N/A",IF(E31&gt;10,"No",IF(E31&lt;-10,"No","Yes")))</f>
        <v>N/A</v>
      </c>
      <c r="G31" s="13">
        <v>82.272741225999994</v>
      </c>
      <c r="H31" s="44" t="str">
        <f t="shared" ref="H31:H69" si="19">IF($B31="N/A","N/A",IF(G31&gt;10,"No",IF(G31&lt;-10,"No","Yes")))</f>
        <v>N/A</v>
      </c>
      <c r="I31" s="12">
        <v>0.52029999999999998</v>
      </c>
      <c r="J31" s="12">
        <v>1.236</v>
      </c>
      <c r="K31" s="45" t="s">
        <v>736</v>
      </c>
      <c r="L31" s="9" t="str">
        <f t="shared" ref="L31:L99" si="20">IF(J31="Div by 0", "N/A", IF(K31="N/A","N/A", IF(J31&gt;VALUE(MID(K31,1,2)), "No", IF(J31&lt;-1*VALUE(MID(K31,1,2)), "No", "Yes"))))</f>
        <v>Yes</v>
      </c>
    </row>
    <row r="32" spans="1:12" x14ac:dyDescent="0.2">
      <c r="A32" s="46" t="s">
        <v>22</v>
      </c>
      <c r="B32" s="35" t="s">
        <v>213</v>
      </c>
      <c r="C32" s="1">
        <v>1990667</v>
      </c>
      <c r="D32" s="44" t="str">
        <f t="shared" si="17"/>
        <v>N/A</v>
      </c>
      <c r="E32" s="1">
        <v>2035488</v>
      </c>
      <c r="F32" s="44" t="str">
        <f t="shared" si="18"/>
        <v>N/A</v>
      </c>
      <c r="G32" s="1">
        <v>2063699</v>
      </c>
      <c r="H32" s="44" t="str">
        <f t="shared" si="19"/>
        <v>N/A</v>
      </c>
      <c r="I32" s="12">
        <v>2.2519999999999998</v>
      </c>
      <c r="J32" s="12">
        <v>1.3859999999999999</v>
      </c>
      <c r="K32" s="45" t="s">
        <v>736</v>
      </c>
      <c r="L32" s="9" t="str">
        <f t="shared" si="20"/>
        <v>Yes</v>
      </c>
    </row>
    <row r="33" spans="1:12" x14ac:dyDescent="0.2">
      <c r="A33" s="46" t="s">
        <v>449</v>
      </c>
      <c r="B33" s="48" t="s">
        <v>213</v>
      </c>
      <c r="C33" s="1">
        <v>9654</v>
      </c>
      <c r="D33" s="1" t="str">
        <f t="shared" si="17"/>
        <v>N/A</v>
      </c>
      <c r="E33" s="1">
        <v>9830</v>
      </c>
      <c r="F33" s="1" t="str">
        <f t="shared" si="18"/>
        <v>N/A</v>
      </c>
      <c r="G33" s="1">
        <v>10607</v>
      </c>
      <c r="H33" s="11" t="str">
        <f t="shared" si="19"/>
        <v>N/A</v>
      </c>
      <c r="I33" s="12">
        <v>1.823</v>
      </c>
      <c r="J33" s="12">
        <v>7.9039999999999999</v>
      </c>
      <c r="K33" s="48" t="s">
        <v>736</v>
      </c>
      <c r="L33" s="9" t="str">
        <f t="shared" si="20"/>
        <v>Yes</v>
      </c>
    </row>
    <row r="34" spans="1:12" x14ac:dyDescent="0.2">
      <c r="A34" s="46" t="s">
        <v>1231</v>
      </c>
      <c r="B34" s="5" t="s">
        <v>213</v>
      </c>
      <c r="C34" s="1">
        <v>8041</v>
      </c>
      <c r="D34" s="9" t="str">
        <f t="shared" ref="D34:D38" si="21">IF($B34="N/A","N/A",IF(C34&lt;0,"No","Yes"))</f>
        <v>N/A</v>
      </c>
      <c r="E34" s="1">
        <v>8164</v>
      </c>
      <c r="F34" s="9" t="str">
        <f t="shared" ref="F34:F38" si="22">IF($B34="N/A","N/A",IF(E34&lt;0,"No","Yes"))</f>
        <v>N/A</v>
      </c>
      <c r="G34" s="1">
        <v>8897</v>
      </c>
      <c r="H34" s="9" t="str">
        <f t="shared" ref="H34:H38" si="23">IF($B34="N/A","N/A",IF(G34&lt;0,"No","Yes"))</f>
        <v>N/A</v>
      </c>
      <c r="I34" s="12">
        <v>1.53</v>
      </c>
      <c r="J34" s="12">
        <v>8.9779999999999998</v>
      </c>
      <c r="K34" s="1" t="s">
        <v>736</v>
      </c>
      <c r="L34" s="9" t="str">
        <f t="shared" si="20"/>
        <v>Yes</v>
      </c>
    </row>
    <row r="35" spans="1:12" x14ac:dyDescent="0.2">
      <c r="A35" s="46" t="s">
        <v>1232</v>
      </c>
      <c r="B35" s="5" t="s">
        <v>213</v>
      </c>
      <c r="C35" s="1">
        <v>0</v>
      </c>
      <c r="D35" s="9" t="str">
        <f t="shared" si="21"/>
        <v>N/A</v>
      </c>
      <c r="E35" s="1">
        <v>0</v>
      </c>
      <c r="F35" s="9" t="str">
        <f t="shared" si="22"/>
        <v>N/A</v>
      </c>
      <c r="G35" s="1">
        <v>0</v>
      </c>
      <c r="H35" s="9" t="str">
        <f t="shared" si="23"/>
        <v>N/A</v>
      </c>
      <c r="I35" s="12" t="s">
        <v>1746</v>
      </c>
      <c r="J35" s="12" t="s">
        <v>1746</v>
      </c>
      <c r="K35" s="1" t="s">
        <v>736</v>
      </c>
      <c r="L35" s="9" t="str">
        <f t="shared" si="20"/>
        <v>N/A</v>
      </c>
    </row>
    <row r="36" spans="1:12" x14ac:dyDescent="0.2">
      <c r="A36" s="46" t="s">
        <v>1233</v>
      </c>
      <c r="B36" s="5" t="s">
        <v>213</v>
      </c>
      <c r="C36" s="1">
        <v>72</v>
      </c>
      <c r="D36" s="9" t="str">
        <f t="shared" si="21"/>
        <v>N/A</v>
      </c>
      <c r="E36" s="1">
        <v>53</v>
      </c>
      <c r="F36" s="9" t="str">
        <f t="shared" si="22"/>
        <v>N/A</v>
      </c>
      <c r="G36" s="1">
        <v>54</v>
      </c>
      <c r="H36" s="9" t="str">
        <f t="shared" si="23"/>
        <v>N/A</v>
      </c>
      <c r="I36" s="12">
        <v>-26.4</v>
      </c>
      <c r="J36" s="12">
        <v>1.887</v>
      </c>
      <c r="K36" s="1" t="s">
        <v>736</v>
      </c>
      <c r="L36" s="9" t="str">
        <f t="shared" si="20"/>
        <v>Yes</v>
      </c>
    </row>
    <row r="37" spans="1:12" x14ac:dyDescent="0.2">
      <c r="A37" s="46" t="s">
        <v>1234</v>
      </c>
      <c r="B37" s="5" t="s">
        <v>213</v>
      </c>
      <c r="C37" s="1">
        <v>1541</v>
      </c>
      <c r="D37" s="9" t="str">
        <f t="shared" si="21"/>
        <v>N/A</v>
      </c>
      <c r="E37" s="1">
        <v>1613</v>
      </c>
      <c r="F37" s="9" t="str">
        <f t="shared" si="22"/>
        <v>N/A</v>
      </c>
      <c r="G37" s="1">
        <v>1656</v>
      </c>
      <c r="H37" s="9" t="str">
        <f t="shared" si="23"/>
        <v>N/A</v>
      </c>
      <c r="I37" s="12">
        <v>4.6719999999999997</v>
      </c>
      <c r="J37" s="12">
        <v>2.6659999999999999</v>
      </c>
      <c r="K37" s="1" t="s">
        <v>736</v>
      </c>
      <c r="L37" s="9" t="str">
        <f t="shared" si="20"/>
        <v>Yes</v>
      </c>
    </row>
    <row r="38" spans="1:12" x14ac:dyDescent="0.2">
      <c r="A38" s="46" t="s">
        <v>1235</v>
      </c>
      <c r="B38" s="5" t="s">
        <v>213</v>
      </c>
      <c r="C38" s="1">
        <v>0</v>
      </c>
      <c r="D38" s="9" t="str">
        <f t="shared" si="21"/>
        <v>N/A</v>
      </c>
      <c r="E38" s="1">
        <v>0</v>
      </c>
      <c r="F38" s="9" t="str">
        <f t="shared" si="22"/>
        <v>N/A</v>
      </c>
      <c r="G38" s="1">
        <v>0</v>
      </c>
      <c r="H38" s="9" t="str">
        <f t="shared" si="23"/>
        <v>N/A</v>
      </c>
      <c r="I38" s="12" t="s">
        <v>1746</v>
      </c>
      <c r="J38" s="12" t="s">
        <v>1746</v>
      </c>
      <c r="K38" s="1" t="s">
        <v>736</v>
      </c>
      <c r="L38" s="9" t="str">
        <f t="shared" si="20"/>
        <v>N/A</v>
      </c>
    </row>
    <row r="39" spans="1:12" x14ac:dyDescent="0.2">
      <c r="A39" s="46" t="s">
        <v>450</v>
      </c>
      <c r="B39" s="48" t="s">
        <v>213</v>
      </c>
      <c r="C39" s="1">
        <v>155942</v>
      </c>
      <c r="D39" s="1" t="str">
        <f t="shared" si="17"/>
        <v>N/A</v>
      </c>
      <c r="E39" s="1">
        <v>150502</v>
      </c>
      <c r="F39" s="1" t="str">
        <f t="shared" si="18"/>
        <v>N/A</v>
      </c>
      <c r="G39" s="1">
        <v>195352</v>
      </c>
      <c r="H39" s="11" t="str">
        <f t="shared" si="19"/>
        <v>N/A</v>
      </c>
      <c r="I39" s="12">
        <v>-3.49</v>
      </c>
      <c r="J39" s="12">
        <v>29.8</v>
      </c>
      <c r="K39" s="48" t="s">
        <v>736</v>
      </c>
      <c r="L39" s="9" t="str">
        <f t="shared" si="20"/>
        <v>Yes</v>
      </c>
    </row>
    <row r="40" spans="1:12" x14ac:dyDescent="0.2">
      <c r="A40" s="46" t="s">
        <v>1236</v>
      </c>
      <c r="B40" s="5" t="s">
        <v>213</v>
      </c>
      <c r="C40" s="1">
        <v>131582</v>
      </c>
      <c r="D40" s="9" t="str">
        <f t="shared" ref="D40:D45" si="24">IF($B40="N/A","N/A",IF(C40&lt;0,"No","Yes"))</f>
        <v>N/A</v>
      </c>
      <c r="E40" s="1">
        <v>129386</v>
      </c>
      <c r="F40" s="9" t="str">
        <f t="shared" ref="F40:F45" si="25">IF($B40="N/A","N/A",IF(E40&lt;0,"No","Yes"))</f>
        <v>N/A</v>
      </c>
      <c r="G40" s="1">
        <v>175577</v>
      </c>
      <c r="H40" s="9" t="str">
        <f t="shared" ref="H40:H45" si="26">IF($B40="N/A","N/A",IF(G40&lt;0,"No","Yes"))</f>
        <v>N/A</v>
      </c>
      <c r="I40" s="12">
        <v>-1.67</v>
      </c>
      <c r="J40" s="12">
        <v>35.700000000000003</v>
      </c>
      <c r="K40" s="1" t="s">
        <v>736</v>
      </c>
      <c r="L40" s="9" t="str">
        <f t="shared" si="20"/>
        <v>No</v>
      </c>
    </row>
    <row r="41" spans="1:12" x14ac:dyDescent="0.2">
      <c r="A41" s="46" t="s">
        <v>1237</v>
      </c>
      <c r="B41" s="5" t="s">
        <v>213</v>
      </c>
      <c r="C41" s="1">
        <v>0</v>
      </c>
      <c r="D41" s="9" t="str">
        <f t="shared" si="24"/>
        <v>N/A</v>
      </c>
      <c r="E41" s="1">
        <v>0</v>
      </c>
      <c r="F41" s="9" t="str">
        <f t="shared" si="25"/>
        <v>N/A</v>
      </c>
      <c r="G41" s="1">
        <v>0</v>
      </c>
      <c r="H41" s="9" t="str">
        <f t="shared" si="26"/>
        <v>N/A</v>
      </c>
      <c r="I41" s="12" t="s">
        <v>1746</v>
      </c>
      <c r="J41" s="12" t="s">
        <v>1746</v>
      </c>
      <c r="K41" s="1" t="s">
        <v>736</v>
      </c>
      <c r="L41" s="9" t="str">
        <f t="shared" si="20"/>
        <v>N/A</v>
      </c>
    </row>
    <row r="42" spans="1:12" x14ac:dyDescent="0.2">
      <c r="A42" s="46" t="s">
        <v>1238</v>
      </c>
      <c r="B42" s="5" t="s">
        <v>213</v>
      </c>
      <c r="C42" s="1">
        <v>1137</v>
      </c>
      <c r="D42" s="9" t="str">
        <f t="shared" si="24"/>
        <v>N/A</v>
      </c>
      <c r="E42" s="1">
        <v>614</v>
      </c>
      <c r="F42" s="9" t="str">
        <f t="shared" si="25"/>
        <v>N/A</v>
      </c>
      <c r="G42" s="1">
        <v>624</v>
      </c>
      <c r="H42" s="9" t="str">
        <f t="shared" si="26"/>
        <v>N/A</v>
      </c>
      <c r="I42" s="12">
        <v>-46</v>
      </c>
      <c r="J42" s="12">
        <v>1.629</v>
      </c>
      <c r="K42" s="1" t="s">
        <v>736</v>
      </c>
      <c r="L42" s="9" t="str">
        <f t="shared" si="20"/>
        <v>Yes</v>
      </c>
    </row>
    <row r="43" spans="1:12" x14ac:dyDescent="0.2">
      <c r="A43" s="46" t="s">
        <v>1239</v>
      </c>
      <c r="B43" s="5" t="s">
        <v>213</v>
      </c>
      <c r="C43" s="1">
        <v>11</v>
      </c>
      <c r="D43" s="9" t="str">
        <f t="shared" si="24"/>
        <v>N/A</v>
      </c>
      <c r="E43" s="1">
        <v>11</v>
      </c>
      <c r="F43" s="9" t="str">
        <f t="shared" si="25"/>
        <v>N/A</v>
      </c>
      <c r="G43" s="1">
        <v>11</v>
      </c>
      <c r="H43" s="9" t="str">
        <f t="shared" si="26"/>
        <v>N/A</v>
      </c>
      <c r="I43" s="12">
        <v>60</v>
      </c>
      <c r="J43" s="12">
        <v>-50</v>
      </c>
      <c r="K43" s="1" t="s">
        <v>736</v>
      </c>
      <c r="L43" s="9" t="str">
        <f t="shared" si="20"/>
        <v>No</v>
      </c>
    </row>
    <row r="44" spans="1:12" x14ac:dyDescent="0.2">
      <c r="A44" s="46" t="s">
        <v>1240</v>
      </c>
      <c r="B44" s="5" t="s">
        <v>213</v>
      </c>
      <c r="C44" s="1">
        <v>23218</v>
      </c>
      <c r="D44" s="9" t="str">
        <f t="shared" si="24"/>
        <v>N/A</v>
      </c>
      <c r="E44" s="1">
        <v>20494</v>
      </c>
      <c r="F44" s="9" t="str">
        <f t="shared" si="25"/>
        <v>N/A</v>
      </c>
      <c r="G44" s="1">
        <v>19147</v>
      </c>
      <c r="H44" s="9" t="str">
        <f t="shared" si="26"/>
        <v>N/A</v>
      </c>
      <c r="I44" s="12">
        <v>-11.7</v>
      </c>
      <c r="J44" s="12">
        <v>-6.57</v>
      </c>
      <c r="K44" s="1" t="s">
        <v>736</v>
      </c>
      <c r="L44" s="9" t="str">
        <f t="shared" si="20"/>
        <v>Yes</v>
      </c>
    </row>
    <row r="45" spans="1:12" x14ac:dyDescent="0.2">
      <c r="A45" s="46" t="s">
        <v>1241</v>
      </c>
      <c r="B45" s="5" t="s">
        <v>213</v>
      </c>
      <c r="C45" s="1">
        <v>0</v>
      </c>
      <c r="D45" s="9" t="str">
        <f t="shared" si="24"/>
        <v>N/A</v>
      </c>
      <c r="E45" s="1">
        <v>0</v>
      </c>
      <c r="F45" s="9" t="str">
        <f t="shared" si="25"/>
        <v>N/A</v>
      </c>
      <c r="G45" s="1">
        <v>0</v>
      </c>
      <c r="H45" s="9" t="str">
        <f t="shared" si="26"/>
        <v>N/A</v>
      </c>
      <c r="I45" s="12" t="s">
        <v>1746</v>
      </c>
      <c r="J45" s="12" t="s">
        <v>1746</v>
      </c>
      <c r="K45" s="1" t="s">
        <v>736</v>
      </c>
      <c r="L45" s="9" t="str">
        <f t="shared" si="20"/>
        <v>N/A</v>
      </c>
    </row>
    <row r="46" spans="1:12" x14ac:dyDescent="0.2">
      <c r="A46" s="46" t="s">
        <v>451</v>
      </c>
      <c r="B46" s="48" t="s">
        <v>213</v>
      </c>
      <c r="C46" s="1">
        <v>1220009</v>
      </c>
      <c r="D46" s="1" t="str">
        <f t="shared" si="17"/>
        <v>N/A</v>
      </c>
      <c r="E46" s="1">
        <v>1229570</v>
      </c>
      <c r="F46" s="1" t="str">
        <f t="shared" si="18"/>
        <v>N/A</v>
      </c>
      <c r="G46" s="1">
        <v>1232171</v>
      </c>
      <c r="H46" s="11" t="str">
        <f t="shared" si="19"/>
        <v>N/A</v>
      </c>
      <c r="I46" s="12">
        <v>0.78369999999999995</v>
      </c>
      <c r="J46" s="12">
        <v>0.21149999999999999</v>
      </c>
      <c r="K46" s="48" t="s">
        <v>736</v>
      </c>
      <c r="L46" s="9" t="str">
        <f t="shared" si="20"/>
        <v>Yes</v>
      </c>
    </row>
    <row r="47" spans="1:12" x14ac:dyDescent="0.2">
      <c r="A47" s="46" t="s">
        <v>1242</v>
      </c>
      <c r="B47" s="5" t="s">
        <v>213</v>
      </c>
      <c r="C47" s="1">
        <v>510855</v>
      </c>
      <c r="D47" s="9" t="str">
        <f t="shared" ref="D47:D53" si="27">IF($B47="N/A","N/A",IF(C47&lt;0,"No","Yes"))</f>
        <v>N/A</v>
      </c>
      <c r="E47" s="1">
        <v>157331</v>
      </c>
      <c r="F47" s="9" t="str">
        <f t="shared" ref="F47:F53" si="28">IF($B47="N/A","N/A",IF(E47&lt;0,"No","Yes"))</f>
        <v>N/A</v>
      </c>
      <c r="G47" s="1">
        <v>102068</v>
      </c>
      <c r="H47" s="9" t="str">
        <f t="shared" ref="H47:H53" si="29">IF($B47="N/A","N/A",IF(G47&lt;0,"No","Yes"))</f>
        <v>N/A</v>
      </c>
      <c r="I47" s="12">
        <v>-69.2</v>
      </c>
      <c r="J47" s="12">
        <v>-35.1</v>
      </c>
      <c r="K47" s="1" t="s">
        <v>736</v>
      </c>
      <c r="L47" s="9" t="str">
        <f t="shared" si="20"/>
        <v>No</v>
      </c>
    </row>
    <row r="48" spans="1:12" x14ac:dyDescent="0.2">
      <c r="A48" s="46" t="s">
        <v>1243</v>
      </c>
      <c r="B48" s="5" t="s">
        <v>213</v>
      </c>
      <c r="C48" s="1">
        <v>364</v>
      </c>
      <c r="D48" s="9" t="str">
        <f t="shared" si="27"/>
        <v>N/A</v>
      </c>
      <c r="E48" s="1">
        <v>0</v>
      </c>
      <c r="F48" s="9" t="str">
        <f t="shared" si="28"/>
        <v>N/A</v>
      </c>
      <c r="G48" s="1">
        <v>0</v>
      </c>
      <c r="H48" s="9" t="str">
        <f t="shared" si="29"/>
        <v>N/A</v>
      </c>
      <c r="I48" s="12">
        <v>-100</v>
      </c>
      <c r="J48" s="12" t="s">
        <v>1746</v>
      </c>
      <c r="K48" s="1" t="s">
        <v>736</v>
      </c>
      <c r="L48" s="9" t="str">
        <f t="shared" si="20"/>
        <v>N/A</v>
      </c>
    </row>
    <row r="49" spans="1:12" x14ac:dyDescent="0.2">
      <c r="A49" s="46" t="s">
        <v>1244</v>
      </c>
      <c r="B49" s="5" t="s">
        <v>213</v>
      </c>
      <c r="C49" s="1">
        <v>0</v>
      </c>
      <c r="D49" s="9" t="str">
        <f t="shared" si="27"/>
        <v>N/A</v>
      </c>
      <c r="E49" s="1">
        <v>0</v>
      </c>
      <c r="F49" s="9" t="str">
        <f t="shared" si="28"/>
        <v>N/A</v>
      </c>
      <c r="G49" s="1">
        <v>0</v>
      </c>
      <c r="H49" s="9" t="str">
        <f t="shared" si="29"/>
        <v>N/A</v>
      </c>
      <c r="I49" s="12" t="s">
        <v>1746</v>
      </c>
      <c r="J49" s="12" t="s">
        <v>1746</v>
      </c>
      <c r="K49" s="1" t="s">
        <v>736</v>
      </c>
      <c r="L49" s="9" t="str">
        <f t="shared" si="20"/>
        <v>N/A</v>
      </c>
    </row>
    <row r="50" spans="1:12" x14ac:dyDescent="0.2">
      <c r="A50" s="46" t="s">
        <v>1245</v>
      </c>
      <c r="B50" s="5" t="s">
        <v>213</v>
      </c>
      <c r="C50" s="1">
        <v>539569</v>
      </c>
      <c r="D50" s="9" t="str">
        <f t="shared" si="27"/>
        <v>N/A</v>
      </c>
      <c r="E50" s="1">
        <v>935097</v>
      </c>
      <c r="F50" s="9" t="str">
        <f t="shared" si="28"/>
        <v>N/A</v>
      </c>
      <c r="G50" s="1">
        <v>968758</v>
      </c>
      <c r="H50" s="9" t="str">
        <f t="shared" si="29"/>
        <v>N/A</v>
      </c>
      <c r="I50" s="12">
        <v>73.3</v>
      </c>
      <c r="J50" s="12">
        <v>3.6</v>
      </c>
      <c r="K50" s="1" t="s">
        <v>736</v>
      </c>
      <c r="L50" s="9" t="str">
        <f t="shared" si="20"/>
        <v>Yes</v>
      </c>
    </row>
    <row r="51" spans="1:12" x14ac:dyDescent="0.2">
      <c r="A51" s="46" t="s">
        <v>1246</v>
      </c>
      <c r="B51" s="5" t="s">
        <v>213</v>
      </c>
      <c r="C51" s="1">
        <v>168752</v>
      </c>
      <c r="D51" s="9" t="str">
        <f t="shared" si="27"/>
        <v>N/A</v>
      </c>
      <c r="E51" s="1">
        <v>136600</v>
      </c>
      <c r="F51" s="9" t="str">
        <f t="shared" si="28"/>
        <v>N/A</v>
      </c>
      <c r="G51" s="1">
        <v>160623</v>
      </c>
      <c r="H51" s="9" t="str">
        <f t="shared" si="29"/>
        <v>N/A</v>
      </c>
      <c r="I51" s="12">
        <v>-19.100000000000001</v>
      </c>
      <c r="J51" s="12">
        <v>17.59</v>
      </c>
      <c r="K51" s="1" t="s">
        <v>736</v>
      </c>
      <c r="L51" s="9" t="str">
        <f t="shared" si="20"/>
        <v>Yes</v>
      </c>
    </row>
    <row r="52" spans="1:12" x14ac:dyDescent="0.2">
      <c r="A52" s="46" t="s">
        <v>1247</v>
      </c>
      <c r="B52" s="5" t="s">
        <v>213</v>
      </c>
      <c r="C52" s="1">
        <v>469</v>
      </c>
      <c r="D52" s="9" t="str">
        <f t="shared" si="27"/>
        <v>N/A</v>
      </c>
      <c r="E52" s="1">
        <v>542</v>
      </c>
      <c r="F52" s="9" t="str">
        <f t="shared" si="28"/>
        <v>N/A</v>
      </c>
      <c r="G52" s="1">
        <v>722</v>
      </c>
      <c r="H52" s="9" t="str">
        <f t="shared" si="29"/>
        <v>N/A</v>
      </c>
      <c r="I52" s="12">
        <v>15.57</v>
      </c>
      <c r="J52" s="12">
        <v>33.21</v>
      </c>
      <c r="K52" s="1" t="s">
        <v>736</v>
      </c>
      <c r="L52" s="9" t="str">
        <f t="shared" si="20"/>
        <v>No</v>
      </c>
    </row>
    <row r="53" spans="1:12" x14ac:dyDescent="0.2">
      <c r="A53" s="46" t="s">
        <v>1248</v>
      </c>
      <c r="B53" s="5" t="s">
        <v>213</v>
      </c>
      <c r="C53" s="1">
        <v>0</v>
      </c>
      <c r="D53" s="9" t="str">
        <f t="shared" si="27"/>
        <v>N/A</v>
      </c>
      <c r="E53" s="1">
        <v>0</v>
      </c>
      <c r="F53" s="9" t="str">
        <f t="shared" si="28"/>
        <v>N/A</v>
      </c>
      <c r="G53" s="1">
        <v>0</v>
      </c>
      <c r="H53" s="9" t="str">
        <f t="shared" si="29"/>
        <v>N/A</v>
      </c>
      <c r="I53" s="12" t="s">
        <v>1746</v>
      </c>
      <c r="J53" s="12" t="s">
        <v>1746</v>
      </c>
      <c r="K53" s="1" t="s">
        <v>736</v>
      </c>
      <c r="L53" s="9" t="str">
        <f t="shared" si="20"/>
        <v>N/A</v>
      </c>
    </row>
    <row r="54" spans="1:12" x14ac:dyDescent="0.2">
      <c r="A54" s="46" t="s">
        <v>452</v>
      </c>
      <c r="B54" s="48" t="s">
        <v>213</v>
      </c>
      <c r="C54" s="1">
        <v>605062</v>
      </c>
      <c r="D54" s="1" t="str">
        <f t="shared" si="17"/>
        <v>N/A</v>
      </c>
      <c r="E54" s="1">
        <v>645586</v>
      </c>
      <c r="F54" s="1" t="str">
        <f t="shared" si="18"/>
        <v>N/A</v>
      </c>
      <c r="G54" s="1">
        <v>625569</v>
      </c>
      <c r="H54" s="11" t="str">
        <f t="shared" si="19"/>
        <v>N/A</v>
      </c>
      <c r="I54" s="12">
        <v>6.6970000000000001</v>
      </c>
      <c r="J54" s="12">
        <v>-3.1</v>
      </c>
      <c r="K54" s="48" t="s">
        <v>736</v>
      </c>
      <c r="L54" s="9" t="str">
        <f t="shared" si="20"/>
        <v>Yes</v>
      </c>
    </row>
    <row r="55" spans="1:12" x14ac:dyDescent="0.2">
      <c r="A55" s="46" t="s">
        <v>1249</v>
      </c>
      <c r="B55" s="5" t="s">
        <v>213</v>
      </c>
      <c r="C55" s="1">
        <v>294838</v>
      </c>
      <c r="D55" s="9" t="str">
        <f t="shared" ref="D55:D60" si="30">IF($B55="N/A","N/A",IF(C55&lt;0,"No","Yes"))</f>
        <v>N/A</v>
      </c>
      <c r="E55" s="1">
        <v>80624</v>
      </c>
      <c r="F55" s="9" t="str">
        <f t="shared" ref="F55:F60" si="31">IF($B55="N/A","N/A",IF(E55&lt;0,"No","Yes"))</f>
        <v>N/A</v>
      </c>
      <c r="G55" s="1">
        <v>26344</v>
      </c>
      <c r="H55" s="9" t="str">
        <f t="shared" ref="H55:H60" si="32">IF($B55="N/A","N/A",IF(G55&lt;0,"No","Yes"))</f>
        <v>N/A</v>
      </c>
      <c r="I55" s="12">
        <v>-72.7</v>
      </c>
      <c r="J55" s="12">
        <v>-67.3</v>
      </c>
      <c r="K55" s="1" t="s">
        <v>736</v>
      </c>
      <c r="L55" s="9" t="str">
        <f t="shared" si="20"/>
        <v>No</v>
      </c>
    </row>
    <row r="56" spans="1:12" x14ac:dyDescent="0.2">
      <c r="A56" s="46" t="s">
        <v>1250</v>
      </c>
      <c r="B56" s="5" t="s">
        <v>213</v>
      </c>
      <c r="C56" s="1">
        <v>1402</v>
      </c>
      <c r="D56" s="9" t="str">
        <f t="shared" si="30"/>
        <v>N/A</v>
      </c>
      <c r="E56" s="1">
        <v>0</v>
      </c>
      <c r="F56" s="9" t="str">
        <f t="shared" si="31"/>
        <v>N/A</v>
      </c>
      <c r="G56" s="1">
        <v>0</v>
      </c>
      <c r="H56" s="9" t="str">
        <f t="shared" si="32"/>
        <v>N/A</v>
      </c>
      <c r="I56" s="12">
        <v>-100</v>
      </c>
      <c r="J56" s="12" t="s">
        <v>1746</v>
      </c>
      <c r="K56" s="1" t="s">
        <v>736</v>
      </c>
      <c r="L56" s="9" t="str">
        <f t="shared" si="20"/>
        <v>N/A</v>
      </c>
    </row>
    <row r="57" spans="1:12" x14ac:dyDescent="0.2">
      <c r="A57" s="46" t="s">
        <v>1251</v>
      </c>
      <c r="B57" s="5" t="s">
        <v>213</v>
      </c>
      <c r="C57" s="1">
        <v>0</v>
      </c>
      <c r="D57" s="9" t="str">
        <f t="shared" si="30"/>
        <v>N/A</v>
      </c>
      <c r="E57" s="1">
        <v>0</v>
      </c>
      <c r="F57" s="9" t="str">
        <f t="shared" si="31"/>
        <v>N/A</v>
      </c>
      <c r="G57" s="1">
        <v>0</v>
      </c>
      <c r="H57" s="9" t="str">
        <f t="shared" si="32"/>
        <v>N/A</v>
      </c>
      <c r="I57" s="12" t="s">
        <v>1746</v>
      </c>
      <c r="J57" s="12" t="s">
        <v>1746</v>
      </c>
      <c r="K57" s="1" t="s">
        <v>736</v>
      </c>
      <c r="L57" s="9" t="str">
        <f t="shared" si="20"/>
        <v>N/A</v>
      </c>
    </row>
    <row r="58" spans="1:12" x14ac:dyDescent="0.2">
      <c r="A58" s="46" t="s">
        <v>1252</v>
      </c>
      <c r="B58" s="5" t="s">
        <v>213</v>
      </c>
      <c r="C58" s="1">
        <v>165269</v>
      </c>
      <c r="D58" s="9" t="str">
        <f t="shared" si="30"/>
        <v>N/A</v>
      </c>
      <c r="E58" s="1">
        <v>468290</v>
      </c>
      <c r="F58" s="9" t="str">
        <f t="shared" si="31"/>
        <v>N/A</v>
      </c>
      <c r="G58" s="1">
        <v>489067</v>
      </c>
      <c r="H58" s="9" t="str">
        <f t="shared" si="32"/>
        <v>N/A</v>
      </c>
      <c r="I58" s="12">
        <v>183.4</v>
      </c>
      <c r="J58" s="12">
        <v>4.4370000000000003</v>
      </c>
      <c r="K58" s="1" t="s">
        <v>736</v>
      </c>
      <c r="L58" s="9" t="str">
        <f t="shared" si="20"/>
        <v>Yes</v>
      </c>
    </row>
    <row r="59" spans="1:12" x14ac:dyDescent="0.2">
      <c r="A59" s="46" t="s">
        <v>1253</v>
      </c>
      <c r="B59" s="5" t="s">
        <v>213</v>
      </c>
      <c r="C59" s="1">
        <v>143553</v>
      </c>
      <c r="D59" s="9" t="str">
        <f t="shared" si="30"/>
        <v>N/A</v>
      </c>
      <c r="E59" s="1">
        <v>96672</v>
      </c>
      <c r="F59" s="9" t="str">
        <f t="shared" si="31"/>
        <v>N/A</v>
      </c>
      <c r="G59" s="1">
        <v>110158</v>
      </c>
      <c r="H59" s="9" t="str">
        <f t="shared" si="32"/>
        <v>N/A</v>
      </c>
      <c r="I59" s="12">
        <v>-32.700000000000003</v>
      </c>
      <c r="J59" s="12">
        <v>13.95</v>
      </c>
      <c r="K59" s="1" t="s">
        <v>736</v>
      </c>
      <c r="L59" s="9" t="str">
        <f t="shared" si="20"/>
        <v>Yes</v>
      </c>
    </row>
    <row r="60" spans="1:12" x14ac:dyDescent="0.2">
      <c r="A60" s="46" t="s">
        <v>1254</v>
      </c>
      <c r="B60" s="5" t="s">
        <v>213</v>
      </c>
      <c r="C60" s="1">
        <v>0</v>
      </c>
      <c r="D60" s="9" t="str">
        <f t="shared" si="30"/>
        <v>N/A</v>
      </c>
      <c r="E60" s="1">
        <v>0</v>
      </c>
      <c r="F60" s="9" t="str">
        <f t="shared" si="31"/>
        <v>N/A</v>
      </c>
      <c r="G60" s="1">
        <v>0</v>
      </c>
      <c r="H60" s="9" t="str">
        <f t="shared" si="32"/>
        <v>N/A</v>
      </c>
      <c r="I60" s="12" t="s">
        <v>1746</v>
      </c>
      <c r="J60" s="12" t="s">
        <v>1746</v>
      </c>
      <c r="K60" s="1" t="s">
        <v>736</v>
      </c>
      <c r="L60" s="9" t="str">
        <f t="shared" si="20"/>
        <v>N/A</v>
      </c>
    </row>
    <row r="61" spans="1:12" x14ac:dyDescent="0.2">
      <c r="A61" s="3" t="s">
        <v>186</v>
      </c>
      <c r="B61" s="35" t="s">
        <v>213</v>
      </c>
      <c r="C61" s="1">
        <v>1989878</v>
      </c>
      <c r="D61" s="1" t="str">
        <f t="shared" si="17"/>
        <v>N/A</v>
      </c>
      <c r="E61" s="1">
        <v>2034538</v>
      </c>
      <c r="F61" s="1" t="str">
        <f t="shared" si="18"/>
        <v>N/A</v>
      </c>
      <c r="G61" s="1">
        <v>2062778</v>
      </c>
      <c r="H61" s="11" t="str">
        <f t="shared" si="19"/>
        <v>N/A</v>
      </c>
      <c r="I61" s="12">
        <v>2.2440000000000002</v>
      </c>
      <c r="J61" s="12">
        <v>1.3879999999999999</v>
      </c>
      <c r="K61" s="45" t="s">
        <v>736</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1746</v>
      </c>
      <c r="J62" s="12" t="s">
        <v>1746</v>
      </c>
      <c r="K62" s="45" t="s">
        <v>736</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1746</v>
      </c>
      <c r="J63" s="12" t="s">
        <v>1746</v>
      </c>
      <c r="K63" s="45" t="s">
        <v>736</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1746</v>
      </c>
      <c r="J64" s="12" t="s">
        <v>1746</v>
      </c>
      <c r="K64" s="45" t="s">
        <v>736</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1746</v>
      </c>
      <c r="J65" s="12" t="s">
        <v>1746</v>
      </c>
      <c r="K65" s="45" t="s">
        <v>736</v>
      </c>
      <c r="L65" s="9" t="str">
        <f t="shared" si="33"/>
        <v>N/A</v>
      </c>
    </row>
    <row r="66" spans="1:12" x14ac:dyDescent="0.2">
      <c r="A66" s="3" t="s">
        <v>191</v>
      </c>
      <c r="B66" s="35" t="s">
        <v>213</v>
      </c>
      <c r="C66" s="1">
        <v>805</v>
      </c>
      <c r="D66" s="1" t="str">
        <f t="shared" si="17"/>
        <v>N/A</v>
      </c>
      <c r="E66" s="1">
        <v>963</v>
      </c>
      <c r="F66" s="1" t="str">
        <f t="shared" si="18"/>
        <v>N/A</v>
      </c>
      <c r="G66" s="1">
        <v>948</v>
      </c>
      <c r="H66" s="11" t="str">
        <f t="shared" si="19"/>
        <v>N/A</v>
      </c>
      <c r="I66" s="12">
        <v>19.63</v>
      </c>
      <c r="J66" s="12">
        <v>-1.56</v>
      </c>
      <c r="K66" s="45" t="s">
        <v>736</v>
      </c>
      <c r="L66" s="9" t="str">
        <f t="shared" si="33"/>
        <v>Yes</v>
      </c>
    </row>
    <row r="67" spans="1:12" x14ac:dyDescent="0.2">
      <c r="A67" s="3" t="s">
        <v>192</v>
      </c>
      <c r="B67" s="35" t="s">
        <v>213</v>
      </c>
      <c r="C67" s="1">
        <v>0</v>
      </c>
      <c r="D67" s="1" t="str">
        <f t="shared" si="17"/>
        <v>N/A</v>
      </c>
      <c r="E67" s="1">
        <v>0</v>
      </c>
      <c r="F67" s="1" t="str">
        <f t="shared" si="18"/>
        <v>N/A</v>
      </c>
      <c r="G67" s="1">
        <v>0</v>
      </c>
      <c r="H67" s="11" t="str">
        <f t="shared" si="19"/>
        <v>N/A</v>
      </c>
      <c r="I67" s="12" t="s">
        <v>1746</v>
      </c>
      <c r="J67" s="12" t="s">
        <v>1746</v>
      </c>
      <c r="K67" s="45" t="s">
        <v>736</v>
      </c>
      <c r="L67" s="9" t="str">
        <f t="shared" si="33"/>
        <v>N/A</v>
      </c>
    </row>
    <row r="68" spans="1:12" x14ac:dyDescent="0.2">
      <c r="A68" s="2" t="s">
        <v>193</v>
      </c>
      <c r="B68" s="48" t="s">
        <v>213</v>
      </c>
      <c r="C68" s="1">
        <v>0</v>
      </c>
      <c r="D68" s="1" t="str">
        <f t="shared" si="17"/>
        <v>N/A</v>
      </c>
      <c r="E68" s="1">
        <v>0</v>
      </c>
      <c r="F68" s="1" t="str">
        <f t="shared" si="18"/>
        <v>N/A</v>
      </c>
      <c r="G68" s="1">
        <v>0</v>
      </c>
      <c r="H68" s="11" t="str">
        <f t="shared" si="19"/>
        <v>N/A</v>
      </c>
      <c r="I68" s="57" t="s">
        <v>1746</v>
      </c>
      <c r="J68" s="57" t="s">
        <v>1746</v>
      </c>
      <c r="K68" s="48" t="s">
        <v>736</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1746</v>
      </c>
      <c r="J69" s="57" t="s">
        <v>1746</v>
      </c>
      <c r="K69" s="48" t="s">
        <v>736</v>
      </c>
      <c r="L69" s="9" t="str">
        <f t="shared" si="33"/>
        <v>N/A</v>
      </c>
    </row>
    <row r="70" spans="1:12" x14ac:dyDescent="0.2">
      <c r="A70" s="46" t="s">
        <v>78</v>
      </c>
      <c r="B70" s="48" t="s">
        <v>294</v>
      </c>
      <c r="C70" s="13">
        <v>5.4742405216999996</v>
      </c>
      <c r="D70" s="44" t="str">
        <f>IF($B70="N/A","N/A",IF(C70&gt;=20,"No",IF(C70&lt;0,"No","Yes")))</f>
        <v>Yes</v>
      </c>
      <c r="E70" s="13">
        <v>4.1302422658999998</v>
      </c>
      <c r="F70" s="44" t="str">
        <f>IF($B70="N/A","N/A",IF(E70&gt;=20,"No",IF(E70&lt;0,"No","Yes")))</f>
        <v>Yes</v>
      </c>
      <c r="G70" s="13">
        <v>4.1590924822000002</v>
      </c>
      <c r="H70" s="44" t="str">
        <f>IF($B70="N/A","N/A",IF(G70&gt;=20,"No",IF(G70&lt;0,"No","Yes")))</f>
        <v>Yes</v>
      </c>
      <c r="I70" s="12">
        <v>-24.6</v>
      </c>
      <c r="J70" s="12">
        <v>0.69850000000000001</v>
      </c>
      <c r="K70" s="45" t="s">
        <v>736</v>
      </c>
      <c r="L70" s="9" t="str">
        <f t="shared" si="20"/>
        <v>Yes</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1746</v>
      </c>
      <c r="J71" s="12" t="s">
        <v>1746</v>
      </c>
      <c r="K71" s="45" t="s">
        <v>736</v>
      </c>
      <c r="L71" s="9" t="str">
        <f t="shared" si="20"/>
        <v>N/A</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1746</v>
      </c>
      <c r="J72" s="12" t="s">
        <v>1746</v>
      </c>
      <c r="K72" s="45" t="s">
        <v>736</v>
      </c>
      <c r="L72" s="9" t="str">
        <f t="shared" si="20"/>
        <v>N/A</v>
      </c>
    </row>
    <row r="73" spans="1:12" x14ac:dyDescent="0.2">
      <c r="A73" s="46" t="s">
        <v>81</v>
      </c>
      <c r="B73" s="35" t="s">
        <v>213</v>
      </c>
      <c r="C73" s="13">
        <v>2.6704435128999999</v>
      </c>
      <c r="D73" s="44" t="str">
        <f>IF($B73="N/A","N/A",IF(C73&gt;10,"No",IF(C73&lt;-10,"No","Yes")))</f>
        <v>N/A</v>
      </c>
      <c r="E73" s="13">
        <v>2.1832435509999999</v>
      </c>
      <c r="F73" s="44" t="str">
        <f>IF($B73="N/A","N/A",IF(E73&gt;10,"No",IF(E73&lt;-10,"No","Yes")))</f>
        <v>N/A</v>
      </c>
      <c r="G73" s="13">
        <v>2.4720361493</v>
      </c>
      <c r="H73" s="44" t="str">
        <f>IF($B73="N/A","N/A",IF(G73&gt;10,"No",IF(G73&lt;-10,"No","Yes")))</f>
        <v>N/A</v>
      </c>
      <c r="I73" s="12">
        <v>-18.2</v>
      </c>
      <c r="J73" s="12">
        <v>13.23</v>
      </c>
      <c r="K73" s="45" t="s">
        <v>736</v>
      </c>
      <c r="L73" s="9" t="str">
        <f t="shared" si="20"/>
        <v>Yes</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1746</v>
      </c>
      <c r="J74" s="12" t="s">
        <v>1746</v>
      </c>
      <c r="K74" s="45" t="s">
        <v>736</v>
      </c>
      <c r="L74" s="9" t="str">
        <f t="shared" si="20"/>
        <v>N/A</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1746</v>
      </c>
      <c r="J75" s="12" t="s">
        <v>1746</v>
      </c>
      <c r="K75" s="45" t="s">
        <v>736</v>
      </c>
      <c r="L75" s="9" t="str">
        <f t="shared" si="20"/>
        <v>N/A</v>
      </c>
    </row>
    <row r="76" spans="1:12" x14ac:dyDescent="0.2">
      <c r="A76" s="46" t="s">
        <v>195</v>
      </c>
      <c r="B76" s="35" t="s">
        <v>213</v>
      </c>
      <c r="C76" s="13">
        <v>95.702278559999996</v>
      </c>
      <c r="D76" s="44" t="str">
        <f t="shared" ref="D76:D98" si="34">IF($B76="N/A","N/A",IF(C76&gt;10,"No",IF(C76&lt;-10,"No","Yes")))</f>
        <v>N/A</v>
      </c>
      <c r="E76" s="13">
        <v>95.666407363999994</v>
      </c>
      <c r="F76" s="44" t="str">
        <f t="shared" ref="F76:F98" si="35">IF($B76="N/A","N/A",IF(E76&gt;10,"No",IF(E76&lt;-10,"No","Yes")))</f>
        <v>N/A</v>
      </c>
      <c r="G76" s="13">
        <v>96.739721982000006</v>
      </c>
      <c r="H76" s="44" t="str">
        <f t="shared" ref="H76:H98" si="36">IF($B76="N/A","N/A",IF(G76&gt;10,"No",IF(G76&lt;-10,"No","Yes")))</f>
        <v>N/A</v>
      </c>
      <c r="I76" s="12">
        <v>-3.6999999999999998E-2</v>
      </c>
      <c r="J76" s="12">
        <v>1.1220000000000001</v>
      </c>
      <c r="K76" s="45" t="s">
        <v>736</v>
      </c>
      <c r="L76" s="9" t="str">
        <f>IF(J76="Div by 0", "N/A", IF(OR(J76="N/A",K76="N/A"),"N/A", IF(J76&gt;VALUE(MID(K76,1,2)), "No", IF(J76&lt;-1*VALUE(MID(K76,1,2)), "No", "Yes"))))</f>
        <v>Yes</v>
      </c>
    </row>
    <row r="77" spans="1:12" x14ac:dyDescent="0.2">
      <c r="A77" s="46" t="s">
        <v>196</v>
      </c>
      <c r="B77" s="35" t="s">
        <v>213</v>
      </c>
      <c r="C77" s="13">
        <v>0</v>
      </c>
      <c r="D77" s="44" t="str">
        <f t="shared" si="34"/>
        <v>N/A</v>
      </c>
      <c r="E77" s="13">
        <v>0</v>
      </c>
      <c r="F77" s="44" t="str">
        <f t="shared" si="35"/>
        <v>N/A</v>
      </c>
      <c r="G77" s="13">
        <v>0</v>
      </c>
      <c r="H77" s="44" t="str">
        <f t="shared" si="36"/>
        <v>N/A</v>
      </c>
      <c r="I77" s="12" t="s">
        <v>1746</v>
      </c>
      <c r="J77" s="12" t="s">
        <v>1746</v>
      </c>
      <c r="K77" s="45" t="s">
        <v>736</v>
      </c>
      <c r="L77" s="9" t="str">
        <f t="shared" ref="L77:L81" si="37">IF(J77="Div by 0", "N/A", IF(OR(J77="N/A",K77="N/A"),"N/A", IF(J77&gt;VALUE(MID(K77,1,2)), "No", IF(J77&lt;-1*VALUE(MID(K77,1,2)), "No", "Yes"))))</f>
        <v>N/A</v>
      </c>
    </row>
    <row r="78" spans="1:12" x14ac:dyDescent="0.2">
      <c r="A78" s="46" t="s">
        <v>197</v>
      </c>
      <c r="B78" s="35" t="s">
        <v>213</v>
      </c>
      <c r="C78" s="13">
        <v>0</v>
      </c>
      <c r="D78" s="44" t="str">
        <f t="shared" si="34"/>
        <v>N/A</v>
      </c>
      <c r="E78" s="13">
        <v>0</v>
      </c>
      <c r="F78" s="44" t="str">
        <f t="shared" si="35"/>
        <v>N/A</v>
      </c>
      <c r="G78" s="13">
        <v>0</v>
      </c>
      <c r="H78" s="44" t="str">
        <f t="shared" si="36"/>
        <v>N/A</v>
      </c>
      <c r="I78" s="12" t="s">
        <v>1746</v>
      </c>
      <c r="J78" s="12" t="s">
        <v>1746</v>
      </c>
      <c r="K78" s="45" t="s">
        <v>736</v>
      </c>
      <c r="L78" s="9" t="str">
        <f t="shared" si="37"/>
        <v>N/A</v>
      </c>
    </row>
    <row r="79" spans="1:12" x14ac:dyDescent="0.2">
      <c r="A79" s="46" t="s">
        <v>198</v>
      </c>
      <c r="B79" s="35" t="s">
        <v>213</v>
      </c>
      <c r="C79" s="13">
        <v>96.278092388999994</v>
      </c>
      <c r="D79" s="44" t="str">
        <f t="shared" si="34"/>
        <v>N/A</v>
      </c>
      <c r="E79" s="13">
        <v>94.825382568999999</v>
      </c>
      <c r="F79" s="44" t="str">
        <f t="shared" si="35"/>
        <v>N/A</v>
      </c>
      <c r="G79" s="13">
        <v>96.391946915999995</v>
      </c>
      <c r="H79" s="44" t="str">
        <f t="shared" si="36"/>
        <v>N/A</v>
      </c>
      <c r="I79" s="12">
        <v>-1.51</v>
      </c>
      <c r="J79" s="12">
        <v>1.6519999999999999</v>
      </c>
      <c r="K79" s="45" t="s">
        <v>736</v>
      </c>
      <c r="L79" s="9" t="str">
        <f t="shared" si="37"/>
        <v>Yes</v>
      </c>
    </row>
    <row r="80" spans="1:12" x14ac:dyDescent="0.2">
      <c r="A80" s="46" t="s">
        <v>199</v>
      </c>
      <c r="B80" s="35" t="s">
        <v>213</v>
      </c>
      <c r="C80" s="13">
        <v>0</v>
      </c>
      <c r="D80" s="44" t="str">
        <f t="shared" si="34"/>
        <v>N/A</v>
      </c>
      <c r="E80" s="13">
        <v>0</v>
      </c>
      <c r="F80" s="44" t="str">
        <f t="shared" si="35"/>
        <v>N/A</v>
      </c>
      <c r="G80" s="13">
        <v>0</v>
      </c>
      <c r="H80" s="44" t="str">
        <f t="shared" si="36"/>
        <v>N/A</v>
      </c>
      <c r="I80" s="12" t="s">
        <v>1746</v>
      </c>
      <c r="J80" s="12" t="s">
        <v>1746</v>
      </c>
      <c r="K80" s="45" t="s">
        <v>736</v>
      </c>
      <c r="L80" s="9" t="str">
        <f t="shared" si="37"/>
        <v>N/A</v>
      </c>
    </row>
    <row r="81" spans="1:12" x14ac:dyDescent="0.2">
      <c r="A81" s="46" t="s">
        <v>200</v>
      </c>
      <c r="B81" s="48" t="s">
        <v>213</v>
      </c>
      <c r="C81" s="13">
        <v>0</v>
      </c>
      <c r="D81" s="44" t="str">
        <f t="shared" si="34"/>
        <v>N/A</v>
      </c>
      <c r="E81" s="13">
        <v>0</v>
      </c>
      <c r="F81" s="44" t="str">
        <f t="shared" si="35"/>
        <v>N/A</v>
      </c>
      <c r="G81" s="13">
        <v>0</v>
      </c>
      <c r="H81" s="44" t="str">
        <f t="shared" si="36"/>
        <v>N/A</v>
      </c>
      <c r="I81" s="12" t="s">
        <v>1746</v>
      </c>
      <c r="J81" s="12" t="s">
        <v>1746</v>
      </c>
      <c r="K81" s="48" t="s">
        <v>736</v>
      </c>
      <c r="L81" s="9" t="str">
        <f t="shared" si="37"/>
        <v>N/A</v>
      </c>
    </row>
    <row r="82" spans="1:12" x14ac:dyDescent="0.2">
      <c r="A82" s="46" t="s">
        <v>73</v>
      </c>
      <c r="B82" s="35" t="s">
        <v>213</v>
      </c>
      <c r="C82" s="36">
        <v>2066313</v>
      </c>
      <c r="D82" s="44" t="str">
        <f t="shared" si="34"/>
        <v>N/A</v>
      </c>
      <c r="E82" s="36">
        <v>2184958</v>
      </c>
      <c r="F82" s="44" t="str">
        <f t="shared" si="35"/>
        <v>N/A</v>
      </c>
      <c r="G82" s="36">
        <v>2164343</v>
      </c>
      <c r="H82" s="44" t="str">
        <f t="shared" si="36"/>
        <v>N/A</v>
      </c>
      <c r="I82" s="12">
        <v>5.742</v>
      </c>
      <c r="J82" s="12">
        <v>-0.94299999999999995</v>
      </c>
      <c r="K82" s="45" t="s">
        <v>736</v>
      </c>
      <c r="L82" s="9" t="str">
        <f t="shared" si="20"/>
        <v>Yes</v>
      </c>
    </row>
    <row r="83" spans="1:12" x14ac:dyDescent="0.2">
      <c r="A83" s="46" t="s">
        <v>1255</v>
      </c>
      <c r="B83" s="35" t="s">
        <v>213</v>
      </c>
      <c r="C83" s="8">
        <v>78.455006574999999</v>
      </c>
      <c r="D83" s="44" t="str">
        <f t="shared" si="34"/>
        <v>N/A</v>
      </c>
      <c r="E83" s="8">
        <v>78.383062741000003</v>
      </c>
      <c r="F83" s="44" t="str">
        <f t="shared" si="35"/>
        <v>N/A</v>
      </c>
      <c r="G83" s="8">
        <v>75.969843967000003</v>
      </c>
      <c r="H83" s="44" t="str">
        <f t="shared" si="36"/>
        <v>N/A</v>
      </c>
      <c r="I83" s="12">
        <v>-9.1999999999999998E-2</v>
      </c>
      <c r="J83" s="12">
        <v>-3.08</v>
      </c>
      <c r="K83" s="45" t="s">
        <v>736</v>
      </c>
      <c r="L83" s="9" t="str">
        <f t="shared" si="20"/>
        <v>Yes</v>
      </c>
    </row>
    <row r="84" spans="1:12" x14ac:dyDescent="0.2">
      <c r="A84" s="46" t="s">
        <v>1256</v>
      </c>
      <c r="B84" s="35" t="s">
        <v>213</v>
      </c>
      <c r="C84" s="8">
        <v>0</v>
      </c>
      <c r="D84" s="44" t="str">
        <f t="shared" si="34"/>
        <v>N/A</v>
      </c>
      <c r="E84" s="8">
        <v>0</v>
      </c>
      <c r="F84" s="44" t="str">
        <f t="shared" si="35"/>
        <v>N/A</v>
      </c>
      <c r="G84" s="8">
        <v>0</v>
      </c>
      <c r="H84" s="44" t="str">
        <f t="shared" si="36"/>
        <v>N/A</v>
      </c>
      <c r="I84" s="12" t="s">
        <v>1746</v>
      </c>
      <c r="J84" s="12" t="s">
        <v>1746</v>
      </c>
      <c r="K84" s="45" t="s">
        <v>736</v>
      </c>
      <c r="L84" s="9" t="str">
        <f t="shared" si="20"/>
        <v>N/A</v>
      </c>
    </row>
    <row r="85" spans="1:12" x14ac:dyDescent="0.2">
      <c r="A85" s="46" t="s">
        <v>1257</v>
      </c>
      <c r="B85" s="35" t="s">
        <v>213</v>
      </c>
      <c r="C85" s="8">
        <v>0</v>
      </c>
      <c r="D85" s="44" t="str">
        <f t="shared" si="34"/>
        <v>N/A</v>
      </c>
      <c r="E85" s="8">
        <v>0</v>
      </c>
      <c r="F85" s="44" t="str">
        <f t="shared" si="35"/>
        <v>N/A</v>
      </c>
      <c r="G85" s="8">
        <v>0</v>
      </c>
      <c r="H85" s="44" t="str">
        <f t="shared" si="36"/>
        <v>N/A</v>
      </c>
      <c r="I85" s="12" t="s">
        <v>1746</v>
      </c>
      <c r="J85" s="12" t="s">
        <v>1746</v>
      </c>
      <c r="K85" s="45" t="s">
        <v>736</v>
      </c>
      <c r="L85" s="9" t="str">
        <f t="shared" si="20"/>
        <v>N/A</v>
      </c>
    </row>
    <row r="86" spans="1:12" x14ac:dyDescent="0.2">
      <c r="A86" s="46" t="s">
        <v>1258</v>
      </c>
      <c r="B86" s="35" t="s">
        <v>213</v>
      </c>
      <c r="C86" s="8">
        <v>0</v>
      </c>
      <c r="D86" s="44" t="str">
        <f t="shared" si="34"/>
        <v>N/A</v>
      </c>
      <c r="E86" s="8">
        <v>0</v>
      </c>
      <c r="F86" s="44" t="str">
        <f t="shared" si="35"/>
        <v>N/A</v>
      </c>
      <c r="G86" s="8">
        <v>0</v>
      </c>
      <c r="H86" s="44" t="str">
        <f t="shared" si="36"/>
        <v>N/A</v>
      </c>
      <c r="I86" s="12" t="s">
        <v>1746</v>
      </c>
      <c r="J86" s="12" t="s">
        <v>1746</v>
      </c>
      <c r="K86" s="45" t="s">
        <v>736</v>
      </c>
      <c r="L86" s="9" t="str">
        <f t="shared" si="20"/>
        <v>N/A</v>
      </c>
    </row>
    <row r="87" spans="1:12" x14ac:dyDescent="0.2">
      <c r="A87" s="46" t="s">
        <v>1259</v>
      </c>
      <c r="B87" s="35" t="s">
        <v>213</v>
      </c>
      <c r="C87" s="8">
        <v>0</v>
      </c>
      <c r="D87" s="44" t="str">
        <f t="shared" si="34"/>
        <v>N/A</v>
      </c>
      <c r="E87" s="8">
        <v>3.5881696599999999E-2</v>
      </c>
      <c r="F87" s="44" t="str">
        <f t="shared" si="35"/>
        <v>N/A</v>
      </c>
      <c r="G87" s="8">
        <v>3.52993957E-2</v>
      </c>
      <c r="H87" s="44" t="str">
        <f t="shared" si="36"/>
        <v>N/A</v>
      </c>
      <c r="I87" s="12" t="s">
        <v>1746</v>
      </c>
      <c r="J87" s="12">
        <v>-1.62</v>
      </c>
      <c r="K87" s="45" t="s">
        <v>736</v>
      </c>
      <c r="L87" s="9" t="str">
        <f t="shared" si="20"/>
        <v>Yes</v>
      </c>
    </row>
    <row r="88" spans="1:12" x14ac:dyDescent="0.2">
      <c r="A88" s="46" t="s">
        <v>1260</v>
      </c>
      <c r="B88" s="35" t="s">
        <v>213</v>
      </c>
      <c r="C88" s="8">
        <v>0</v>
      </c>
      <c r="D88" s="44" t="str">
        <f t="shared" si="34"/>
        <v>N/A</v>
      </c>
      <c r="E88" s="8">
        <v>0</v>
      </c>
      <c r="F88" s="44" t="str">
        <f t="shared" si="35"/>
        <v>N/A</v>
      </c>
      <c r="G88" s="8">
        <v>0</v>
      </c>
      <c r="H88" s="44" t="str">
        <f t="shared" si="36"/>
        <v>N/A</v>
      </c>
      <c r="I88" s="12" t="s">
        <v>1746</v>
      </c>
      <c r="J88" s="12" t="s">
        <v>1746</v>
      </c>
      <c r="K88" s="45" t="s">
        <v>736</v>
      </c>
      <c r="L88" s="9" t="str">
        <f t="shared" si="20"/>
        <v>N/A</v>
      </c>
    </row>
    <row r="89" spans="1:12" x14ac:dyDescent="0.2">
      <c r="A89" s="46" t="s">
        <v>1261</v>
      </c>
      <c r="B89" s="35" t="s">
        <v>213</v>
      </c>
      <c r="C89" s="8">
        <v>0</v>
      </c>
      <c r="D89" s="44" t="str">
        <f t="shared" si="34"/>
        <v>N/A</v>
      </c>
      <c r="E89" s="8">
        <v>0</v>
      </c>
      <c r="F89" s="44" t="str">
        <f t="shared" si="35"/>
        <v>N/A</v>
      </c>
      <c r="G89" s="8">
        <v>0</v>
      </c>
      <c r="H89" s="44" t="str">
        <f t="shared" si="36"/>
        <v>N/A</v>
      </c>
      <c r="I89" s="12" t="s">
        <v>1746</v>
      </c>
      <c r="J89" s="12" t="s">
        <v>1746</v>
      </c>
      <c r="K89" s="45" t="s">
        <v>736</v>
      </c>
      <c r="L89" s="9" t="str">
        <f t="shared" si="20"/>
        <v>N/A</v>
      </c>
    </row>
    <row r="90" spans="1:12" x14ac:dyDescent="0.2">
      <c r="A90" s="46" t="s">
        <v>1262</v>
      </c>
      <c r="B90" s="35" t="s">
        <v>213</v>
      </c>
      <c r="C90" s="8">
        <v>0</v>
      </c>
      <c r="D90" s="44" t="str">
        <f t="shared" si="34"/>
        <v>N/A</v>
      </c>
      <c r="E90" s="8">
        <v>0</v>
      </c>
      <c r="F90" s="44" t="str">
        <f t="shared" si="35"/>
        <v>N/A</v>
      </c>
      <c r="G90" s="8">
        <v>0</v>
      </c>
      <c r="H90" s="44" t="str">
        <f t="shared" si="36"/>
        <v>N/A</v>
      </c>
      <c r="I90" s="12" t="s">
        <v>1746</v>
      </c>
      <c r="J90" s="12" t="s">
        <v>1746</v>
      </c>
      <c r="K90" s="45" t="s">
        <v>736</v>
      </c>
      <c r="L90" s="9" t="str">
        <f t="shared" si="20"/>
        <v>N/A</v>
      </c>
    </row>
    <row r="91" spans="1:12" x14ac:dyDescent="0.2">
      <c r="A91" s="46" t="s">
        <v>1263</v>
      </c>
      <c r="B91" s="35" t="s">
        <v>213</v>
      </c>
      <c r="C91" s="8">
        <v>0</v>
      </c>
      <c r="D91" s="44" t="str">
        <f t="shared" si="34"/>
        <v>N/A</v>
      </c>
      <c r="E91" s="8">
        <v>0</v>
      </c>
      <c r="F91" s="44" t="str">
        <f t="shared" si="35"/>
        <v>N/A</v>
      </c>
      <c r="G91" s="8">
        <v>0</v>
      </c>
      <c r="H91" s="44" t="str">
        <f t="shared" si="36"/>
        <v>N/A</v>
      </c>
      <c r="I91" s="12" t="s">
        <v>1746</v>
      </c>
      <c r="J91" s="12" t="s">
        <v>1746</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1746</v>
      </c>
      <c r="J92" s="12" t="s">
        <v>1746</v>
      </c>
      <c r="K92" s="45" t="s">
        <v>736</v>
      </c>
      <c r="L92" s="9" t="str">
        <f t="shared" si="20"/>
        <v>N/A</v>
      </c>
    </row>
    <row r="93" spans="1:12" x14ac:dyDescent="0.2">
      <c r="A93" s="46" t="s">
        <v>1265</v>
      </c>
      <c r="B93" s="35" t="s">
        <v>213</v>
      </c>
      <c r="C93" s="8">
        <v>0</v>
      </c>
      <c r="D93" s="44" t="str">
        <f t="shared" si="34"/>
        <v>N/A</v>
      </c>
      <c r="E93" s="8">
        <v>0</v>
      </c>
      <c r="F93" s="44" t="str">
        <f t="shared" si="35"/>
        <v>N/A</v>
      </c>
      <c r="G93" s="8">
        <v>0</v>
      </c>
      <c r="H93" s="44" t="str">
        <f t="shared" si="36"/>
        <v>N/A</v>
      </c>
      <c r="I93" s="12" t="s">
        <v>1746</v>
      </c>
      <c r="J93" s="12" t="s">
        <v>1746</v>
      </c>
      <c r="K93" s="45" t="s">
        <v>736</v>
      </c>
      <c r="L93" s="9" t="str">
        <f t="shared" si="20"/>
        <v>N/A</v>
      </c>
    </row>
    <row r="94" spans="1:12" x14ac:dyDescent="0.2">
      <c r="A94" s="46" t="s">
        <v>1266</v>
      </c>
      <c r="B94" s="35" t="s">
        <v>213</v>
      </c>
      <c r="C94" s="8">
        <v>0</v>
      </c>
      <c r="D94" s="44" t="str">
        <f t="shared" si="34"/>
        <v>N/A</v>
      </c>
      <c r="E94" s="8">
        <v>0</v>
      </c>
      <c r="F94" s="44" t="str">
        <f t="shared" si="35"/>
        <v>N/A</v>
      </c>
      <c r="G94" s="8">
        <v>0</v>
      </c>
      <c r="H94" s="44" t="str">
        <f t="shared" si="36"/>
        <v>N/A</v>
      </c>
      <c r="I94" s="12" t="s">
        <v>1746</v>
      </c>
      <c r="J94" s="12" t="s">
        <v>1746</v>
      </c>
      <c r="K94" s="45" t="s">
        <v>736</v>
      </c>
      <c r="L94" s="9" t="str">
        <f t="shared" si="20"/>
        <v>N/A</v>
      </c>
    </row>
    <row r="95" spans="1:12" x14ac:dyDescent="0.2">
      <c r="A95" s="46" t="s">
        <v>1267</v>
      </c>
      <c r="B95" s="48" t="s">
        <v>213</v>
      </c>
      <c r="C95" s="13">
        <v>0</v>
      </c>
      <c r="D95" s="11" t="str">
        <f t="shared" si="34"/>
        <v>N/A</v>
      </c>
      <c r="E95" s="13">
        <v>0</v>
      </c>
      <c r="F95" s="11" t="str">
        <f t="shared" si="35"/>
        <v>N/A</v>
      </c>
      <c r="G95" s="13">
        <v>0</v>
      </c>
      <c r="H95" s="11" t="str">
        <f t="shared" si="36"/>
        <v>N/A</v>
      </c>
      <c r="I95" s="57" t="s">
        <v>1746</v>
      </c>
      <c r="J95" s="57" t="s">
        <v>1746</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1746</v>
      </c>
      <c r="J96" s="57" t="s">
        <v>1746</v>
      </c>
      <c r="K96" s="48" t="s">
        <v>736</v>
      </c>
      <c r="L96" s="9" t="str">
        <f t="shared" si="20"/>
        <v>N/A</v>
      </c>
    </row>
    <row r="97" spans="1:12" x14ac:dyDescent="0.2">
      <c r="A97" s="46" t="s">
        <v>1269</v>
      </c>
      <c r="B97" s="35" t="s">
        <v>213</v>
      </c>
      <c r="C97" s="8">
        <v>0</v>
      </c>
      <c r="D97" s="44" t="str">
        <f t="shared" si="34"/>
        <v>N/A</v>
      </c>
      <c r="E97" s="8">
        <v>0</v>
      </c>
      <c r="F97" s="44" t="str">
        <f t="shared" si="35"/>
        <v>N/A</v>
      </c>
      <c r="G97" s="8">
        <v>0</v>
      </c>
      <c r="H97" s="44" t="str">
        <f t="shared" si="36"/>
        <v>N/A</v>
      </c>
      <c r="I97" s="12" t="s">
        <v>1746</v>
      </c>
      <c r="J97" s="12" t="s">
        <v>1746</v>
      </c>
      <c r="K97" s="45" t="s">
        <v>736</v>
      </c>
      <c r="L97" s="9" t="str">
        <f t="shared" si="20"/>
        <v>N/A</v>
      </c>
    </row>
    <row r="98" spans="1:12" x14ac:dyDescent="0.2">
      <c r="A98" s="46" t="s">
        <v>1270</v>
      </c>
      <c r="B98" s="35" t="s">
        <v>213</v>
      </c>
      <c r="C98" s="8">
        <v>21.544993425000001</v>
      </c>
      <c r="D98" s="44" t="str">
        <f t="shared" si="34"/>
        <v>N/A</v>
      </c>
      <c r="E98" s="8">
        <v>21.581055563</v>
      </c>
      <c r="F98" s="44" t="str">
        <f t="shared" si="35"/>
        <v>N/A</v>
      </c>
      <c r="G98" s="8">
        <v>23.994856638000002</v>
      </c>
      <c r="H98" s="44" t="str">
        <f t="shared" si="36"/>
        <v>N/A</v>
      </c>
      <c r="I98" s="12">
        <v>0.16739999999999999</v>
      </c>
      <c r="J98" s="12">
        <v>11.18</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1746</v>
      </c>
      <c r="J99" s="12" t="s">
        <v>1746</v>
      </c>
      <c r="K99" s="45" t="s">
        <v>736</v>
      </c>
      <c r="L99" s="9" t="str">
        <f t="shared" si="20"/>
        <v>N/A</v>
      </c>
    </row>
    <row r="100" spans="1:12" x14ac:dyDescent="0.2">
      <c r="A100" s="46" t="s">
        <v>107</v>
      </c>
      <c r="B100" s="35" t="s">
        <v>213</v>
      </c>
      <c r="C100" s="47">
        <v>5736035179</v>
      </c>
      <c r="D100" s="44" t="str">
        <f>IF($B100="N/A","N/A",IF(C100&gt;10,"No",IF(C100&lt;-10,"No","Yes")))</f>
        <v>N/A</v>
      </c>
      <c r="E100" s="47">
        <v>6946480369</v>
      </c>
      <c r="F100" s="44" t="str">
        <f>IF($B100="N/A","N/A",IF(E100&gt;10,"No",IF(E100&lt;-10,"No","Yes")))</f>
        <v>N/A</v>
      </c>
      <c r="G100" s="47">
        <v>7301724116</v>
      </c>
      <c r="H100" s="44" t="str">
        <f>IF($B100="N/A","N/A",IF(G100&gt;10,"No",IF(G100&lt;-10,"No","Yes")))</f>
        <v>N/A</v>
      </c>
      <c r="I100" s="12">
        <v>21.1</v>
      </c>
      <c r="J100" s="12">
        <v>5.1139999999999999</v>
      </c>
      <c r="K100" s="45" t="s">
        <v>736</v>
      </c>
      <c r="L100" s="9" t="str">
        <f t="shared" ref="L100:L111" si="38">IF(J100="Div by 0", "N/A", IF(K100="N/A","N/A", IF(J100&gt;VALUE(MID(K100,1,2)), "No", IF(J100&lt;-1*VALUE(MID(K100,1,2)), "No", "Yes"))))</f>
        <v>Yes</v>
      </c>
    </row>
    <row r="101" spans="1:12" x14ac:dyDescent="0.2">
      <c r="A101" s="46" t="s">
        <v>453</v>
      </c>
      <c r="B101" s="35" t="s">
        <v>213</v>
      </c>
      <c r="C101" s="47">
        <v>5736035179</v>
      </c>
      <c r="D101" s="44" t="str">
        <f>IF($B101="N/A","N/A",IF(C101&gt;10,"No",IF(C101&lt;-10,"No","Yes")))</f>
        <v>N/A</v>
      </c>
      <c r="E101" s="47">
        <v>6946480369</v>
      </c>
      <c r="F101" s="44" t="str">
        <f>IF($B101="N/A","N/A",IF(E101&gt;10,"No",IF(E101&lt;-10,"No","Yes")))</f>
        <v>N/A</v>
      </c>
      <c r="G101" s="47">
        <v>7301724116</v>
      </c>
      <c r="H101" s="44" t="str">
        <f>IF($B101="N/A","N/A",IF(G101&gt;10,"No",IF(G101&lt;-10,"No","Yes")))</f>
        <v>N/A</v>
      </c>
      <c r="I101" s="12">
        <v>21.1</v>
      </c>
      <c r="J101" s="12">
        <v>5.1139999999999999</v>
      </c>
      <c r="K101" s="45" t="s">
        <v>736</v>
      </c>
      <c r="L101" s="9" t="str">
        <f t="shared" si="38"/>
        <v>Yes</v>
      </c>
    </row>
    <row r="102" spans="1:12" x14ac:dyDescent="0.2">
      <c r="A102" s="46" t="s">
        <v>454</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1746</v>
      </c>
      <c r="J102" s="12" t="s">
        <v>1746</v>
      </c>
      <c r="K102" s="45" t="s">
        <v>736</v>
      </c>
      <c r="L102" s="9" t="str">
        <f t="shared" si="38"/>
        <v>N/A</v>
      </c>
    </row>
    <row r="103" spans="1:12" x14ac:dyDescent="0.2">
      <c r="A103" s="46" t="s">
        <v>455</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1746</v>
      </c>
      <c r="J103" s="12" t="s">
        <v>1746</v>
      </c>
      <c r="K103" s="45" t="s">
        <v>736</v>
      </c>
      <c r="L103" s="9" t="str">
        <f t="shared" si="38"/>
        <v>N/A</v>
      </c>
    </row>
    <row r="104" spans="1:12" x14ac:dyDescent="0.2">
      <c r="A104" s="46" t="s">
        <v>108</v>
      </c>
      <c r="B104" s="61" t="s">
        <v>295</v>
      </c>
      <c r="C104" s="8">
        <v>1.0084203901</v>
      </c>
      <c r="D104" s="44" t="str">
        <f>IF($B104="N/A","N/A",IF(C104&gt;2,"No",IF(C104&lt;0.9,"No","Yes")))</f>
        <v>Yes</v>
      </c>
      <c r="E104" s="8">
        <v>1.0046649418</v>
      </c>
      <c r="F104" s="44" t="str">
        <f>IF($B104="N/A","N/A",IF(E104&gt;2,"No",IF(E104&lt;0.9,"No","Yes")))</f>
        <v>Yes</v>
      </c>
      <c r="G104" s="8">
        <v>1.005171228</v>
      </c>
      <c r="H104" s="44" t="str">
        <f>IF($B104="N/A","N/A",IF(G104&gt;2,"No",IF(G104&lt;0.9,"No","Yes")))</f>
        <v>Yes</v>
      </c>
      <c r="I104" s="12">
        <v>-0.372</v>
      </c>
      <c r="J104" s="12">
        <v>5.04E-2</v>
      </c>
      <c r="K104" s="45" t="s">
        <v>736</v>
      </c>
      <c r="L104" s="9" t="str">
        <f t="shared" si="38"/>
        <v>Yes</v>
      </c>
    </row>
    <row r="105" spans="1:12" x14ac:dyDescent="0.2">
      <c r="A105" s="46" t="s">
        <v>456</v>
      </c>
      <c r="B105" s="61" t="s">
        <v>295</v>
      </c>
      <c r="C105" s="8">
        <v>1.0084203901</v>
      </c>
      <c r="D105" s="44" t="str">
        <f>IF($B105="N/A","N/A",IF(C105&gt;2,"No",IF(C105&lt;0.9,"No","Yes")))</f>
        <v>Yes</v>
      </c>
      <c r="E105" s="8">
        <v>1.0046649418</v>
      </c>
      <c r="F105" s="44" t="str">
        <f>IF($B105="N/A","N/A",IF(E105&gt;2,"No",IF(E105&lt;0.9,"No","Yes")))</f>
        <v>Yes</v>
      </c>
      <c r="G105" s="8">
        <v>1.005171228</v>
      </c>
      <c r="H105" s="44" t="str">
        <f>IF($B105="N/A","N/A",IF(G105&gt;2,"No",IF(G105&lt;0.9,"No","Yes")))</f>
        <v>Yes</v>
      </c>
      <c r="I105" s="12">
        <v>-0.372</v>
      </c>
      <c r="J105" s="12">
        <v>5.04E-2</v>
      </c>
      <c r="K105" s="45" t="s">
        <v>736</v>
      </c>
      <c r="L105" s="9" t="str">
        <f t="shared" si="38"/>
        <v>Yes</v>
      </c>
    </row>
    <row r="106" spans="1:12" x14ac:dyDescent="0.2">
      <c r="A106" s="46" t="s">
        <v>457</v>
      </c>
      <c r="B106" s="61" t="s">
        <v>295</v>
      </c>
      <c r="C106" s="8" t="s">
        <v>1746</v>
      </c>
      <c r="D106" s="44" t="str">
        <f>IF($B106="N/A","N/A",IF(C106&gt;2,"No",IF(C106&lt;0.9,"No","Yes")))</f>
        <v>No</v>
      </c>
      <c r="E106" s="8" t="s">
        <v>1746</v>
      </c>
      <c r="F106" s="44" t="str">
        <f>IF($B106="N/A","N/A",IF(E106&gt;2,"No",IF(E106&lt;0.9,"No","Yes")))</f>
        <v>No</v>
      </c>
      <c r="G106" s="8" t="s">
        <v>1746</v>
      </c>
      <c r="H106" s="44" t="str">
        <f>IF($B106="N/A","N/A",IF(G106&gt;2,"No",IF(G106&lt;0.9,"No","Yes")))</f>
        <v>No</v>
      </c>
      <c r="I106" s="12" t="s">
        <v>1746</v>
      </c>
      <c r="J106" s="12" t="s">
        <v>1746</v>
      </c>
      <c r="K106" s="45" t="s">
        <v>736</v>
      </c>
      <c r="L106" s="9" t="str">
        <f t="shared" si="38"/>
        <v>N/A</v>
      </c>
    </row>
    <row r="107" spans="1:12" x14ac:dyDescent="0.2">
      <c r="A107" s="46" t="s">
        <v>458</v>
      </c>
      <c r="B107" s="61" t="s">
        <v>295</v>
      </c>
      <c r="C107" s="8" t="s">
        <v>1746</v>
      </c>
      <c r="D107" s="44" t="str">
        <f>IF($B107="N/A","N/A",IF(C107&gt;2,"No",IF(C107&lt;0.9,"No","Yes")))</f>
        <v>No</v>
      </c>
      <c r="E107" s="8" t="s">
        <v>1746</v>
      </c>
      <c r="F107" s="44" t="str">
        <f>IF($B107="N/A","N/A",IF(E107&gt;2,"No",IF(E107&lt;0.9,"No","Yes")))</f>
        <v>No</v>
      </c>
      <c r="G107" s="8" t="s">
        <v>1746</v>
      </c>
      <c r="H107" s="44" t="str">
        <f>IF($B107="N/A","N/A",IF(G107&gt;2,"No",IF(G107&lt;0.9,"No","Yes")))</f>
        <v>No</v>
      </c>
      <c r="I107" s="12" t="s">
        <v>1746</v>
      </c>
      <c r="J107" s="12" t="s">
        <v>1746</v>
      </c>
      <c r="K107" s="45" t="s">
        <v>736</v>
      </c>
      <c r="L107" s="9" t="str">
        <f t="shared" si="38"/>
        <v>N/A</v>
      </c>
    </row>
    <row r="108" spans="1:12" x14ac:dyDescent="0.2">
      <c r="A108" s="46" t="s">
        <v>1272</v>
      </c>
      <c r="B108" s="35" t="s">
        <v>213</v>
      </c>
      <c r="C108" s="47">
        <v>294.18719612000001</v>
      </c>
      <c r="D108" s="44" t="str">
        <f>IF($B108="N/A","N/A",IF(C108&gt;10,"No",IF(C108&lt;-10,"No","Yes")))</f>
        <v>N/A</v>
      </c>
      <c r="E108" s="47">
        <v>341.97201955999998</v>
      </c>
      <c r="F108" s="44" t="str">
        <f>IF($B108="N/A","N/A",IF(E108&gt;10,"No",IF(E108&lt;-10,"No","Yes")))</f>
        <v>N/A</v>
      </c>
      <c r="G108" s="47">
        <v>364.24645380999999</v>
      </c>
      <c r="H108" s="44" t="str">
        <f>IF($B108="N/A","N/A",IF(G108&gt;10,"No",IF(G108&lt;-10,"No","Yes")))</f>
        <v>N/A</v>
      </c>
      <c r="I108" s="12">
        <v>16.239999999999998</v>
      </c>
      <c r="J108" s="12">
        <v>6.5140000000000002</v>
      </c>
      <c r="K108" s="45" t="s">
        <v>736</v>
      </c>
      <c r="L108" s="9" t="str">
        <f t="shared" si="38"/>
        <v>Yes</v>
      </c>
    </row>
    <row r="109" spans="1:12" x14ac:dyDescent="0.2">
      <c r="A109" s="46" t="s">
        <v>1273</v>
      </c>
      <c r="B109" s="35" t="s">
        <v>213</v>
      </c>
      <c r="C109" s="47">
        <v>294.18719612000001</v>
      </c>
      <c r="D109" s="44" t="str">
        <f>IF($B109="N/A","N/A",IF(C109&gt;10,"No",IF(C109&lt;-10,"No","Yes")))</f>
        <v>N/A</v>
      </c>
      <c r="E109" s="47">
        <v>341.97201955999998</v>
      </c>
      <c r="F109" s="44" t="str">
        <f>IF($B109="N/A","N/A",IF(E109&gt;10,"No",IF(E109&lt;-10,"No","Yes")))</f>
        <v>N/A</v>
      </c>
      <c r="G109" s="47">
        <v>364.24645380999999</v>
      </c>
      <c r="H109" s="44" t="str">
        <f>IF($B109="N/A","N/A",IF(G109&gt;10,"No",IF(G109&lt;-10,"No","Yes")))</f>
        <v>N/A</v>
      </c>
      <c r="I109" s="12">
        <v>16.239999999999998</v>
      </c>
      <c r="J109" s="12">
        <v>6.5140000000000002</v>
      </c>
      <c r="K109" s="45" t="s">
        <v>736</v>
      </c>
      <c r="L109" s="9" t="str">
        <f t="shared" si="38"/>
        <v>Yes</v>
      </c>
    </row>
    <row r="110" spans="1:12" x14ac:dyDescent="0.2">
      <c r="A110" s="46" t="s">
        <v>1274</v>
      </c>
      <c r="B110" s="35" t="s">
        <v>213</v>
      </c>
      <c r="C110" s="47" t="s">
        <v>1746</v>
      </c>
      <c r="D110" s="44" t="str">
        <f>IF($B110="N/A","N/A",IF(C110&gt;10,"No",IF(C110&lt;-10,"No","Yes")))</f>
        <v>N/A</v>
      </c>
      <c r="E110" s="47" t="s">
        <v>1746</v>
      </c>
      <c r="F110" s="44" t="str">
        <f>IF($B110="N/A","N/A",IF(E110&gt;10,"No",IF(E110&lt;-10,"No","Yes")))</f>
        <v>N/A</v>
      </c>
      <c r="G110" s="47" t="s">
        <v>1746</v>
      </c>
      <c r="H110" s="44" t="str">
        <f>IF($B110="N/A","N/A",IF(G110&gt;10,"No",IF(G110&lt;-10,"No","Yes")))</f>
        <v>N/A</v>
      </c>
      <c r="I110" s="12" t="s">
        <v>1746</v>
      </c>
      <c r="J110" s="12" t="s">
        <v>1746</v>
      </c>
      <c r="K110" s="45" t="s">
        <v>736</v>
      </c>
      <c r="L110" s="9" t="str">
        <f t="shared" si="38"/>
        <v>N/A</v>
      </c>
    </row>
    <row r="111" spans="1:12" x14ac:dyDescent="0.2">
      <c r="A111" s="46" t="s">
        <v>1275</v>
      </c>
      <c r="B111" s="35" t="s">
        <v>213</v>
      </c>
      <c r="C111" s="47" t="s">
        <v>1746</v>
      </c>
      <c r="D111" s="44" t="str">
        <f>IF($B111="N/A","N/A",IF(C111&gt;10,"No",IF(C111&lt;-10,"No","Yes")))</f>
        <v>N/A</v>
      </c>
      <c r="E111" s="47" t="s">
        <v>1746</v>
      </c>
      <c r="F111" s="44" t="str">
        <f>IF($B111="N/A","N/A",IF(E111&gt;10,"No",IF(E111&lt;-10,"No","Yes")))</f>
        <v>N/A</v>
      </c>
      <c r="G111" s="47" t="s">
        <v>1746</v>
      </c>
      <c r="H111" s="44" t="str">
        <f>IF($B111="N/A","N/A",IF(G111&gt;10,"No",IF(G111&lt;-10,"No","Yes")))</f>
        <v>N/A</v>
      </c>
      <c r="I111" s="12" t="s">
        <v>1746</v>
      </c>
      <c r="J111" s="12" t="s">
        <v>1746</v>
      </c>
      <c r="K111" s="45" t="s">
        <v>736</v>
      </c>
      <c r="L111" s="9" t="str">
        <f t="shared" si="38"/>
        <v>N/A</v>
      </c>
    </row>
    <row r="112" spans="1:12" x14ac:dyDescent="0.2">
      <c r="A112" s="46" t="s">
        <v>325</v>
      </c>
      <c r="B112" s="48" t="s">
        <v>296</v>
      </c>
      <c r="C112" s="8">
        <v>99.975083728000001</v>
      </c>
      <c r="D112" s="44" t="str">
        <f>IF(OR($B112="N/A",$C112="N/A"),"N/A",IF(C112&gt;98,"Yes","No"))</f>
        <v>Yes</v>
      </c>
      <c r="E112" s="8">
        <v>99.991648194000007</v>
      </c>
      <c r="F112" s="44" t="str">
        <f>IF(OR($B112="N/A",$E112="N/A"),"N/A",IF(E112&gt;98,"Yes","No"))</f>
        <v>Yes</v>
      </c>
      <c r="G112" s="8">
        <v>99.996850316000007</v>
      </c>
      <c r="H112" s="44" t="str">
        <f t="shared" ref="H112:H115" si="39">IF($B112="N/A","N/A",IF(G112&gt;98,"Yes","No"))</f>
        <v>Yes</v>
      </c>
      <c r="I112" s="12">
        <v>1.66E-2</v>
      </c>
      <c r="J112" s="12">
        <v>5.1999999999999998E-3</v>
      </c>
      <c r="K112" s="45" t="s">
        <v>736</v>
      </c>
      <c r="L112" s="9" t="str">
        <f>IF(J112="Div by 0", "N/A", IF(OR(J112="N/A",K112="N/A"),"N/A", IF(J112&gt;VALUE(MID(K112,1,2)), "No", IF(J112&lt;-1*VALUE(MID(K112,1,2)), "No", "Yes"))))</f>
        <v>Yes</v>
      </c>
    </row>
    <row r="113" spans="1:12" x14ac:dyDescent="0.2">
      <c r="A113" s="46" t="s">
        <v>459</v>
      </c>
      <c r="B113" s="48" t="s">
        <v>296</v>
      </c>
      <c r="C113" s="8">
        <v>99.975083728000001</v>
      </c>
      <c r="D113" s="44" t="str">
        <f t="shared" ref="D113:D115" si="40">IF(OR($B113="N/A",$C113="N/A"),"N/A",IF(C113&gt;98,"Yes","No"))</f>
        <v>Yes</v>
      </c>
      <c r="E113" s="8">
        <v>99.991648194000007</v>
      </c>
      <c r="F113" s="44" t="str">
        <f t="shared" ref="F113:F115" si="41">IF(OR($B113="N/A",$E113="N/A"),"N/A",IF(E113&gt;98,"Yes","No"))</f>
        <v>Yes</v>
      </c>
      <c r="G113" s="8">
        <v>99.996850316000007</v>
      </c>
      <c r="H113" s="44" t="str">
        <f t="shared" si="39"/>
        <v>Yes</v>
      </c>
      <c r="I113" s="12">
        <v>1.66E-2</v>
      </c>
      <c r="J113" s="12">
        <v>5.1999999999999998E-3</v>
      </c>
      <c r="K113" s="45" t="s">
        <v>736</v>
      </c>
      <c r="L113" s="9" t="str">
        <f t="shared" ref="L113:L115" si="42">IF(J113="Div by 0", "N/A", IF(OR(J113="N/A",K113="N/A"),"N/A", IF(J113&gt;VALUE(MID(K113,1,2)), "No", IF(J113&lt;-1*VALUE(MID(K113,1,2)), "No", "Yes"))))</f>
        <v>Yes</v>
      </c>
    </row>
    <row r="114" spans="1:12" x14ac:dyDescent="0.2">
      <c r="A114" s="46" t="s">
        <v>460</v>
      </c>
      <c r="B114" s="48" t="s">
        <v>296</v>
      </c>
      <c r="C114" s="8" t="s">
        <v>1746</v>
      </c>
      <c r="D114" s="44" t="str">
        <f t="shared" si="40"/>
        <v>Yes</v>
      </c>
      <c r="E114" s="8" t="s">
        <v>1746</v>
      </c>
      <c r="F114" s="44" t="str">
        <f t="shared" si="41"/>
        <v>Yes</v>
      </c>
      <c r="G114" s="8" t="s">
        <v>1746</v>
      </c>
      <c r="H114" s="44" t="str">
        <f t="shared" si="39"/>
        <v>Yes</v>
      </c>
      <c r="I114" s="12" t="s">
        <v>1746</v>
      </c>
      <c r="J114" s="12" t="s">
        <v>1746</v>
      </c>
      <c r="K114" s="45" t="s">
        <v>736</v>
      </c>
      <c r="L114" s="9" t="str">
        <f t="shared" si="42"/>
        <v>N/A</v>
      </c>
    </row>
    <row r="115" spans="1:12" x14ac:dyDescent="0.2">
      <c r="A115" s="46" t="s">
        <v>461</v>
      </c>
      <c r="B115" s="48" t="s">
        <v>296</v>
      </c>
      <c r="C115" s="8" t="s">
        <v>1746</v>
      </c>
      <c r="D115" s="44" t="str">
        <f t="shared" si="40"/>
        <v>Yes</v>
      </c>
      <c r="E115" s="8" t="s">
        <v>1746</v>
      </c>
      <c r="F115" s="44" t="str">
        <f t="shared" si="41"/>
        <v>Yes</v>
      </c>
      <c r="G115" s="8" t="s">
        <v>1746</v>
      </c>
      <c r="H115" s="44" t="str">
        <f t="shared" si="39"/>
        <v>Yes</v>
      </c>
      <c r="I115" s="12" t="s">
        <v>1746</v>
      </c>
      <c r="J115" s="12" t="s">
        <v>1746</v>
      </c>
      <c r="K115" s="45" t="s">
        <v>736</v>
      </c>
      <c r="L115" s="9" t="str">
        <f t="shared" si="42"/>
        <v>N/A</v>
      </c>
    </row>
    <row r="116" spans="1:12" x14ac:dyDescent="0.2">
      <c r="A116" s="3" t="s">
        <v>462</v>
      </c>
      <c r="B116" s="48" t="s">
        <v>213</v>
      </c>
      <c r="C116" s="50">
        <v>1990667</v>
      </c>
      <c r="D116" s="44" t="str">
        <f>IF($B116="N/A","N/A",IF(C116&gt;10,"No",IF(C116&lt;-10,"No","Yes")))</f>
        <v>N/A</v>
      </c>
      <c r="E116" s="50">
        <v>2035488</v>
      </c>
      <c r="F116" s="44" t="str">
        <f>IF($B116="N/A","N/A",IF(E116&gt;10,"No",IF(E116&lt;-10,"No","Yes")))</f>
        <v>N/A</v>
      </c>
      <c r="G116" s="50">
        <v>2063699</v>
      </c>
      <c r="H116" s="44" t="str">
        <f>IF($B116="N/A","N/A",IF(G116&gt;10,"No",IF(G116&lt;-10,"No","Yes")))</f>
        <v>N/A</v>
      </c>
      <c r="I116" s="12">
        <v>2.2519999999999998</v>
      </c>
      <c r="J116" s="12">
        <v>1.3859999999999999</v>
      </c>
      <c r="K116" s="48" t="s">
        <v>736</v>
      </c>
      <c r="L116" s="9" t="str">
        <f>IF(J116="Div by 0", "N/A", IF(OR(J116="N/A",K116="N/A"),"N/A", IF(J116&gt;VALUE(MID(K116,1,2)), "No", IF(J116&lt;-1*VALUE(MID(K116,1,2)), "No", "Yes"))))</f>
        <v>Yes</v>
      </c>
    </row>
    <row r="117" spans="1:12" x14ac:dyDescent="0.2">
      <c r="A117" s="3" t="s">
        <v>211</v>
      </c>
      <c r="B117" s="48" t="s">
        <v>213</v>
      </c>
      <c r="C117" s="8">
        <v>79.841731440000004</v>
      </c>
      <c r="D117" s="44" t="str">
        <f>IF($B117="N/A","N/A",IF(C117&gt;10,"No",IF(C117&lt;-10,"No","Yes")))</f>
        <v>N/A</v>
      </c>
      <c r="E117" s="8">
        <v>87.217708971999997</v>
      </c>
      <c r="F117" s="44" t="str">
        <f>IF($B117="N/A","N/A",IF(E117&gt;10,"No",IF(E117&lt;-10,"No","Yes")))</f>
        <v>N/A</v>
      </c>
      <c r="G117" s="8">
        <v>86.912577851999998</v>
      </c>
      <c r="H117" s="44" t="str">
        <f>IF($B117="N/A","N/A",IF(G117&gt;10,"No",IF(G117&lt;-10,"No","Yes")))</f>
        <v>N/A</v>
      </c>
      <c r="I117" s="12">
        <v>9.2379999999999995</v>
      </c>
      <c r="J117" s="12">
        <v>-0.35</v>
      </c>
      <c r="K117" s="48" t="s">
        <v>736</v>
      </c>
      <c r="L117" s="9" t="str">
        <f>IF(J117="Div by 0", "N/A", IF(OR(J117="N/A",K117="N/A"),"N/A", IF(J117&gt;VALUE(MID(K117,1,2)), "No", IF(J117&lt;-1*VALUE(MID(K117,1,2)), "No", "Yes"))))</f>
        <v>Yes</v>
      </c>
    </row>
    <row r="118" spans="1:12" x14ac:dyDescent="0.2">
      <c r="A118" s="4" t="s">
        <v>1614</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1746</v>
      </c>
      <c r="J118" s="57" t="s">
        <v>1746</v>
      </c>
      <c r="K118" s="48" t="s">
        <v>736</v>
      </c>
      <c r="L118" s="9" t="str">
        <f>IF(J118="Div by 0", "N/A", IF(K118="N/A","N/A", IF(J118&gt;VALUE(MID(K118,1,2)), "No", IF(J118&lt;-1*VALUE(MID(K118,1,2)), "No", "Yes"))))</f>
        <v>N/A</v>
      </c>
    </row>
    <row r="119" spans="1:12" x14ac:dyDescent="0.2">
      <c r="A119" s="4" t="s">
        <v>1615</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1746</v>
      </c>
      <c r="J119" s="57" t="s">
        <v>1746</v>
      </c>
      <c r="K119" s="48" t="s">
        <v>736</v>
      </c>
      <c r="L119" s="9" t="str">
        <f>IF(J119="Div by 0", "N/A", IF(K119="N/A","N/A", IF(J119&gt;VALUE(MID(K119,1,2)), "No", IF(J119&lt;-1*VALUE(MID(K119,1,2)), "No", "Yes"))))</f>
        <v>N/A</v>
      </c>
    </row>
    <row r="120" spans="1:12" x14ac:dyDescent="0.2">
      <c r="A120" s="4" t="s">
        <v>1616</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1746</v>
      </c>
      <c r="J120" s="57" t="s">
        <v>1746</v>
      </c>
      <c r="K120" s="48" t="s">
        <v>736</v>
      </c>
      <c r="L120" s="9" t="str">
        <f>IF(J120="Div by 0", "N/A", IF(K120="N/A","N/A", IF(J120&gt;VALUE(MID(K120,1,2)), "No", IF(J120&lt;-1*VALUE(MID(K120,1,2)), "No", "Yes"))))</f>
        <v>N/A</v>
      </c>
    </row>
    <row r="121" spans="1:12" x14ac:dyDescent="0.2">
      <c r="A121" s="4" t="s">
        <v>1617</v>
      </c>
      <c r="B121" s="5" t="s">
        <v>213</v>
      </c>
      <c r="C121" s="1">
        <v>0</v>
      </c>
      <c r="D121" s="9" t="str">
        <f t="shared" ref="D121:H134" si="43">IF($B121="N/A","N/A",IF(C121&lt;0,"No","Yes"))</f>
        <v>N/A</v>
      </c>
      <c r="E121" s="1">
        <v>0</v>
      </c>
      <c r="F121" s="9" t="str">
        <f t="shared" si="43"/>
        <v>N/A</v>
      </c>
      <c r="G121" s="1">
        <v>0</v>
      </c>
      <c r="H121" s="9" t="str">
        <f t="shared" si="43"/>
        <v>N/A</v>
      </c>
      <c r="I121" s="57" t="s">
        <v>1746</v>
      </c>
      <c r="J121" s="57" t="s">
        <v>1746</v>
      </c>
      <c r="K121" s="5" t="s">
        <v>736</v>
      </c>
      <c r="L121" s="9" t="str">
        <f t="shared" ref="L121:L142" si="44">IF(J121="Div by 0", "N/A", IF(OR(J121="N/A",K121="N/A"),"N/A", IF(J121&gt;VALUE(MID(K121,1,2)), "No", IF(J121&lt;-1*VALUE(MID(K121,1,2)), "No", "Yes"))))</f>
        <v>N/A</v>
      </c>
    </row>
    <row r="122" spans="1:12" x14ac:dyDescent="0.2">
      <c r="A122" s="4" t="s">
        <v>1618</v>
      </c>
      <c r="B122" s="5" t="s">
        <v>213</v>
      </c>
      <c r="C122" s="1">
        <v>0</v>
      </c>
      <c r="D122" s="9" t="str">
        <f t="shared" si="43"/>
        <v>N/A</v>
      </c>
      <c r="E122" s="1">
        <v>0</v>
      </c>
      <c r="F122" s="9" t="str">
        <f t="shared" si="43"/>
        <v>N/A</v>
      </c>
      <c r="G122" s="1">
        <v>0</v>
      </c>
      <c r="H122" s="9" t="str">
        <f t="shared" si="43"/>
        <v>N/A</v>
      </c>
      <c r="I122" s="57" t="s">
        <v>1746</v>
      </c>
      <c r="J122" s="57" t="s">
        <v>1746</v>
      </c>
      <c r="K122" s="5" t="s">
        <v>736</v>
      </c>
      <c r="L122" s="9" t="str">
        <f t="shared" si="44"/>
        <v>N/A</v>
      </c>
    </row>
    <row r="123" spans="1:12" x14ac:dyDescent="0.2">
      <c r="A123" s="4" t="s">
        <v>1619</v>
      </c>
      <c r="B123" s="5" t="s">
        <v>213</v>
      </c>
      <c r="C123" s="1">
        <v>0</v>
      </c>
      <c r="D123" s="9" t="str">
        <f t="shared" si="43"/>
        <v>N/A</v>
      </c>
      <c r="E123" s="1">
        <v>0</v>
      </c>
      <c r="F123" s="9" t="str">
        <f t="shared" si="43"/>
        <v>N/A</v>
      </c>
      <c r="G123" s="1">
        <v>0</v>
      </c>
      <c r="H123" s="9" t="str">
        <f t="shared" si="43"/>
        <v>N/A</v>
      </c>
      <c r="I123" s="57" t="s">
        <v>1746</v>
      </c>
      <c r="J123" s="57" t="s">
        <v>1746</v>
      </c>
      <c r="K123" s="5" t="s">
        <v>736</v>
      </c>
      <c r="L123" s="9" t="str">
        <f t="shared" si="44"/>
        <v>N/A</v>
      </c>
    </row>
    <row r="124" spans="1:12" x14ac:dyDescent="0.2">
      <c r="A124" s="4" t="s">
        <v>1620</v>
      </c>
      <c r="B124" s="5" t="s">
        <v>213</v>
      </c>
      <c r="C124" s="1">
        <v>0</v>
      </c>
      <c r="D124" s="9" t="str">
        <f t="shared" si="43"/>
        <v>N/A</v>
      </c>
      <c r="E124" s="1">
        <v>0</v>
      </c>
      <c r="F124" s="9" t="str">
        <f t="shared" si="43"/>
        <v>N/A</v>
      </c>
      <c r="G124" s="1">
        <v>0</v>
      </c>
      <c r="H124" s="9" t="str">
        <f t="shared" si="43"/>
        <v>N/A</v>
      </c>
      <c r="I124" s="57" t="s">
        <v>1746</v>
      </c>
      <c r="J124" s="57" t="s">
        <v>1746</v>
      </c>
      <c r="K124" s="5" t="s">
        <v>736</v>
      </c>
      <c r="L124" s="9" t="str">
        <f t="shared" si="44"/>
        <v>N/A</v>
      </c>
    </row>
    <row r="125" spans="1:12" x14ac:dyDescent="0.2">
      <c r="A125" s="2" t="s">
        <v>1621</v>
      </c>
      <c r="B125" s="5" t="s">
        <v>213</v>
      </c>
      <c r="C125" s="62">
        <v>0</v>
      </c>
      <c r="D125" s="9" t="str">
        <f t="shared" si="43"/>
        <v>N/A</v>
      </c>
      <c r="E125" s="62">
        <v>0</v>
      </c>
      <c r="F125" s="9" t="str">
        <f t="shared" si="43"/>
        <v>N/A</v>
      </c>
      <c r="G125" s="62">
        <v>0</v>
      </c>
      <c r="H125" s="9" t="str">
        <f t="shared" si="43"/>
        <v>N/A</v>
      </c>
      <c r="I125" s="12" t="s">
        <v>1746</v>
      </c>
      <c r="J125" s="12" t="s">
        <v>1746</v>
      </c>
      <c r="K125" s="48" t="s">
        <v>736</v>
      </c>
      <c r="L125" s="9" t="str">
        <f>IF(J125="Div by 0", "N/A", IF(OR(J125="N/A",K125="N/A"),"N/A", IF(J125&gt;VALUE(MID(K125,1,2)), "No", IF(J125&lt;-1*VALUE(MID(K125,1,2)), "No", "Yes"))))</f>
        <v>N/A</v>
      </c>
    </row>
    <row r="126" spans="1:12" ht="25.5" x14ac:dyDescent="0.2">
      <c r="A126" s="2" t="s">
        <v>1622</v>
      </c>
      <c r="B126" s="5" t="s">
        <v>213</v>
      </c>
      <c r="C126" s="62">
        <v>0</v>
      </c>
      <c r="D126" s="9" t="str">
        <f t="shared" si="43"/>
        <v>N/A</v>
      </c>
      <c r="E126" s="62">
        <v>0</v>
      </c>
      <c r="F126" s="9" t="str">
        <f t="shared" si="43"/>
        <v>N/A</v>
      </c>
      <c r="G126" s="62">
        <v>0</v>
      </c>
      <c r="H126" s="9" t="str">
        <f t="shared" si="43"/>
        <v>N/A</v>
      </c>
      <c r="I126" s="12" t="s">
        <v>1746</v>
      </c>
      <c r="J126" s="12" t="s">
        <v>1746</v>
      </c>
      <c r="K126" s="5" t="s">
        <v>736</v>
      </c>
      <c r="L126" s="9" t="str">
        <f t="shared" ref="L126:L129" si="45">IF(J126="Div by 0", "N/A", IF(OR(J126="N/A",K126="N/A"),"N/A", IF(J126&gt;VALUE(MID(K126,1,2)), "No", IF(J126&lt;-1*VALUE(MID(K126,1,2)), "No", "Yes"))))</f>
        <v>N/A</v>
      </c>
    </row>
    <row r="127" spans="1:12" ht="25.5" x14ac:dyDescent="0.2">
      <c r="A127" s="2" t="s">
        <v>1623</v>
      </c>
      <c r="B127" s="5" t="s">
        <v>213</v>
      </c>
      <c r="C127" s="62">
        <v>0</v>
      </c>
      <c r="D127" s="9" t="str">
        <f t="shared" si="43"/>
        <v>N/A</v>
      </c>
      <c r="E127" s="62">
        <v>0</v>
      </c>
      <c r="F127" s="9" t="str">
        <f t="shared" si="43"/>
        <v>N/A</v>
      </c>
      <c r="G127" s="62">
        <v>0</v>
      </c>
      <c r="H127" s="9" t="str">
        <f t="shared" si="43"/>
        <v>N/A</v>
      </c>
      <c r="I127" s="12" t="s">
        <v>1746</v>
      </c>
      <c r="J127" s="12" t="s">
        <v>1746</v>
      </c>
      <c r="K127" s="5" t="s">
        <v>736</v>
      </c>
      <c r="L127" s="9" t="str">
        <f t="shared" si="45"/>
        <v>N/A</v>
      </c>
    </row>
    <row r="128" spans="1:12" ht="25.5" x14ac:dyDescent="0.2">
      <c r="A128" s="2" t="s">
        <v>1624</v>
      </c>
      <c r="B128" s="5" t="s">
        <v>213</v>
      </c>
      <c r="C128" s="62">
        <v>0</v>
      </c>
      <c r="D128" s="9" t="str">
        <f t="shared" si="43"/>
        <v>N/A</v>
      </c>
      <c r="E128" s="62">
        <v>0</v>
      </c>
      <c r="F128" s="9" t="str">
        <f t="shared" si="43"/>
        <v>N/A</v>
      </c>
      <c r="G128" s="62">
        <v>0</v>
      </c>
      <c r="H128" s="9" t="str">
        <f t="shared" si="43"/>
        <v>N/A</v>
      </c>
      <c r="I128" s="12" t="s">
        <v>1746</v>
      </c>
      <c r="J128" s="12" t="s">
        <v>1746</v>
      </c>
      <c r="K128" s="5" t="s">
        <v>736</v>
      </c>
      <c r="L128" s="9" t="str">
        <f t="shared" si="45"/>
        <v>N/A</v>
      </c>
    </row>
    <row r="129" spans="1:12" ht="25.5" x14ac:dyDescent="0.2">
      <c r="A129" s="2" t="s">
        <v>1625</v>
      </c>
      <c r="B129" s="5" t="s">
        <v>213</v>
      </c>
      <c r="C129" s="62">
        <v>0</v>
      </c>
      <c r="D129" s="9" t="str">
        <f t="shared" si="43"/>
        <v>N/A</v>
      </c>
      <c r="E129" s="62">
        <v>0</v>
      </c>
      <c r="F129" s="9" t="str">
        <f t="shared" si="43"/>
        <v>N/A</v>
      </c>
      <c r="G129" s="62">
        <v>0</v>
      </c>
      <c r="H129" s="9" t="str">
        <f t="shared" si="43"/>
        <v>N/A</v>
      </c>
      <c r="I129" s="12" t="s">
        <v>1746</v>
      </c>
      <c r="J129" s="12" t="s">
        <v>1746</v>
      </c>
      <c r="K129" s="5" t="s">
        <v>736</v>
      </c>
      <c r="L129" s="9" t="str">
        <f t="shared" si="45"/>
        <v>N/A</v>
      </c>
    </row>
    <row r="130" spans="1:12" ht="25.5" x14ac:dyDescent="0.2">
      <c r="A130" s="2" t="s">
        <v>1626</v>
      </c>
      <c r="B130" s="5" t="s">
        <v>213</v>
      </c>
      <c r="C130" s="62" t="s">
        <v>1746</v>
      </c>
      <c r="D130" s="9" t="str">
        <f t="shared" si="43"/>
        <v>N/A</v>
      </c>
      <c r="E130" s="62" t="s">
        <v>1746</v>
      </c>
      <c r="F130" s="9" t="str">
        <f t="shared" si="43"/>
        <v>N/A</v>
      </c>
      <c r="G130" s="62" t="s">
        <v>1746</v>
      </c>
      <c r="H130" s="9" t="str">
        <f t="shared" si="43"/>
        <v>N/A</v>
      </c>
      <c r="I130" s="12" t="s">
        <v>1746</v>
      </c>
      <c r="J130" s="12" t="s">
        <v>1746</v>
      </c>
      <c r="K130" s="48" t="s">
        <v>736</v>
      </c>
      <c r="L130" s="9" t="str">
        <f>IF(J130="Div by 0", "N/A", IF(OR(J130="N/A",K130="N/A"),"N/A", IF(J130&gt;VALUE(MID(K130,1,2)), "No", IF(J130&lt;-1*VALUE(MID(K130,1,2)), "No", "Yes"))))</f>
        <v>N/A</v>
      </c>
    </row>
    <row r="131" spans="1:12" ht="25.5" x14ac:dyDescent="0.2">
      <c r="A131" s="2" t="s">
        <v>1627</v>
      </c>
      <c r="B131" s="5" t="s">
        <v>213</v>
      </c>
      <c r="C131" s="62" t="s">
        <v>1746</v>
      </c>
      <c r="D131" s="9" t="str">
        <f t="shared" si="43"/>
        <v>N/A</v>
      </c>
      <c r="E131" s="62" t="s">
        <v>1746</v>
      </c>
      <c r="F131" s="9" t="str">
        <f t="shared" si="43"/>
        <v>N/A</v>
      </c>
      <c r="G131" s="62" t="s">
        <v>1746</v>
      </c>
      <c r="H131" s="9" t="str">
        <f t="shared" si="43"/>
        <v>N/A</v>
      </c>
      <c r="I131" s="12" t="s">
        <v>1746</v>
      </c>
      <c r="J131" s="12" t="s">
        <v>1746</v>
      </c>
      <c r="K131" s="5" t="s">
        <v>736</v>
      </c>
      <c r="L131" s="9" t="str">
        <f t="shared" si="44"/>
        <v>N/A</v>
      </c>
    </row>
    <row r="132" spans="1:12" ht="25.5" x14ac:dyDescent="0.2">
      <c r="A132" s="2" t="s">
        <v>494</v>
      </c>
      <c r="B132" s="5" t="s">
        <v>213</v>
      </c>
      <c r="C132" s="62" t="s">
        <v>1746</v>
      </c>
      <c r="D132" s="9" t="str">
        <f t="shared" si="43"/>
        <v>N/A</v>
      </c>
      <c r="E132" s="62" t="s">
        <v>1746</v>
      </c>
      <c r="F132" s="9" t="str">
        <f t="shared" si="43"/>
        <v>N/A</v>
      </c>
      <c r="G132" s="62" t="s">
        <v>1746</v>
      </c>
      <c r="H132" s="9" t="str">
        <f t="shared" si="43"/>
        <v>N/A</v>
      </c>
      <c r="I132" s="12" t="s">
        <v>1746</v>
      </c>
      <c r="J132" s="12" t="s">
        <v>1746</v>
      </c>
      <c r="K132" s="5" t="s">
        <v>736</v>
      </c>
      <c r="L132" s="9" t="str">
        <f t="shared" si="44"/>
        <v>N/A</v>
      </c>
    </row>
    <row r="133" spans="1:12" ht="25.5" x14ac:dyDescent="0.2">
      <c r="A133" s="2" t="s">
        <v>495</v>
      </c>
      <c r="B133" s="5" t="s">
        <v>213</v>
      </c>
      <c r="C133" s="62" t="s">
        <v>1746</v>
      </c>
      <c r="D133" s="9" t="str">
        <f t="shared" si="43"/>
        <v>N/A</v>
      </c>
      <c r="E133" s="62" t="s">
        <v>1746</v>
      </c>
      <c r="F133" s="9" t="str">
        <f t="shared" si="43"/>
        <v>N/A</v>
      </c>
      <c r="G133" s="62" t="s">
        <v>1746</v>
      </c>
      <c r="H133" s="9" t="str">
        <f t="shared" si="43"/>
        <v>N/A</v>
      </c>
      <c r="I133" s="12" t="s">
        <v>1746</v>
      </c>
      <c r="J133" s="12" t="s">
        <v>1746</v>
      </c>
      <c r="K133" s="5" t="s">
        <v>736</v>
      </c>
      <c r="L133" s="9" t="str">
        <f t="shared" si="44"/>
        <v>N/A</v>
      </c>
    </row>
    <row r="134" spans="1:12" ht="25.5" x14ac:dyDescent="0.2">
      <c r="A134" s="2" t="s">
        <v>496</v>
      </c>
      <c r="B134" s="5" t="s">
        <v>213</v>
      </c>
      <c r="C134" s="62" t="s">
        <v>1746</v>
      </c>
      <c r="D134" s="9" t="str">
        <f t="shared" si="43"/>
        <v>N/A</v>
      </c>
      <c r="E134" s="62" t="s">
        <v>1746</v>
      </c>
      <c r="F134" s="9" t="str">
        <f t="shared" si="43"/>
        <v>N/A</v>
      </c>
      <c r="G134" s="62" t="s">
        <v>1746</v>
      </c>
      <c r="H134" s="9" t="str">
        <f t="shared" si="43"/>
        <v>N/A</v>
      </c>
      <c r="I134" s="12" t="s">
        <v>1746</v>
      </c>
      <c r="J134" s="12" t="s">
        <v>1746</v>
      </c>
      <c r="K134" s="5" t="s">
        <v>736</v>
      </c>
      <c r="L134" s="9" t="str">
        <f t="shared" si="44"/>
        <v>N/A</v>
      </c>
    </row>
    <row r="135" spans="1:12" ht="25.5" x14ac:dyDescent="0.2">
      <c r="A135" s="2" t="s">
        <v>497</v>
      </c>
      <c r="B135" s="35" t="s">
        <v>213</v>
      </c>
      <c r="C135" s="62" t="s">
        <v>1746</v>
      </c>
      <c r="D135" s="44" t="str">
        <f t="shared" ref="D135:D141" si="46">IF($B135="N/A","N/A",IF(C135&gt;10,"No",IF(C135&lt;-10,"No","Yes")))</f>
        <v>N/A</v>
      </c>
      <c r="E135" s="62" t="s">
        <v>1746</v>
      </c>
      <c r="F135" s="44" t="str">
        <f t="shared" ref="F135:F141" si="47">IF($B135="N/A","N/A",IF(E135&gt;10,"No",IF(E135&lt;-10,"No","Yes")))</f>
        <v>N/A</v>
      </c>
      <c r="G135" s="62" t="s">
        <v>1746</v>
      </c>
      <c r="H135" s="44" t="str">
        <f t="shared" ref="H135:H141" si="48">IF($B135="N/A","N/A",IF(G135&gt;10,"No",IF(G135&lt;-10,"No","Yes")))</f>
        <v>N/A</v>
      </c>
      <c r="I135" s="12" t="s">
        <v>1746</v>
      </c>
      <c r="J135" s="12" t="s">
        <v>1746</v>
      </c>
      <c r="K135" s="5" t="s">
        <v>736</v>
      </c>
      <c r="L135" s="9" t="str">
        <f t="shared" si="44"/>
        <v>N/A</v>
      </c>
    </row>
    <row r="136" spans="1:12" ht="25.5" x14ac:dyDescent="0.2">
      <c r="A136" s="2" t="s">
        <v>498</v>
      </c>
      <c r="B136" s="35" t="s">
        <v>213</v>
      </c>
      <c r="C136" s="62" t="s">
        <v>1746</v>
      </c>
      <c r="D136" s="44" t="str">
        <f t="shared" si="46"/>
        <v>N/A</v>
      </c>
      <c r="E136" s="62" t="s">
        <v>1746</v>
      </c>
      <c r="F136" s="44" t="str">
        <f t="shared" si="47"/>
        <v>N/A</v>
      </c>
      <c r="G136" s="62" t="s">
        <v>1746</v>
      </c>
      <c r="H136" s="44" t="str">
        <f t="shared" si="48"/>
        <v>N/A</v>
      </c>
      <c r="I136" s="12" t="s">
        <v>1746</v>
      </c>
      <c r="J136" s="12" t="s">
        <v>1746</v>
      </c>
      <c r="K136" s="5" t="s">
        <v>736</v>
      </c>
      <c r="L136" s="9" t="str">
        <f t="shared" si="44"/>
        <v>N/A</v>
      </c>
    </row>
    <row r="137" spans="1:12" ht="25.5" x14ac:dyDescent="0.2">
      <c r="A137" s="2" t="s">
        <v>499</v>
      </c>
      <c r="B137" s="35" t="s">
        <v>213</v>
      </c>
      <c r="C137" s="62" t="s">
        <v>1746</v>
      </c>
      <c r="D137" s="44" t="str">
        <f t="shared" si="46"/>
        <v>N/A</v>
      </c>
      <c r="E137" s="62" t="s">
        <v>1746</v>
      </c>
      <c r="F137" s="44" t="str">
        <f t="shared" si="47"/>
        <v>N/A</v>
      </c>
      <c r="G137" s="62" t="s">
        <v>1746</v>
      </c>
      <c r="H137" s="44" t="str">
        <f t="shared" si="48"/>
        <v>N/A</v>
      </c>
      <c r="I137" s="12" t="s">
        <v>1746</v>
      </c>
      <c r="J137" s="12" t="s">
        <v>1746</v>
      </c>
      <c r="K137" s="5" t="s">
        <v>736</v>
      </c>
      <c r="L137" s="9" t="str">
        <f t="shared" si="44"/>
        <v>N/A</v>
      </c>
    </row>
    <row r="138" spans="1:12" ht="25.5" x14ac:dyDescent="0.2">
      <c r="A138" s="2" t="s">
        <v>500</v>
      </c>
      <c r="B138" s="35" t="s">
        <v>213</v>
      </c>
      <c r="C138" s="62" t="s">
        <v>1746</v>
      </c>
      <c r="D138" s="44" t="str">
        <f t="shared" si="46"/>
        <v>N/A</v>
      </c>
      <c r="E138" s="62" t="s">
        <v>1746</v>
      </c>
      <c r="F138" s="44" t="str">
        <f t="shared" si="47"/>
        <v>N/A</v>
      </c>
      <c r="G138" s="62" t="s">
        <v>1746</v>
      </c>
      <c r="H138" s="44" t="str">
        <f t="shared" si="48"/>
        <v>N/A</v>
      </c>
      <c r="I138" s="12" t="s">
        <v>1746</v>
      </c>
      <c r="J138" s="12" t="s">
        <v>1746</v>
      </c>
      <c r="K138" s="5" t="s">
        <v>736</v>
      </c>
      <c r="L138" s="9" t="str">
        <f t="shared" si="44"/>
        <v>N/A</v>
      </c>
    </row>
    <row r="139" spans="1:12" ht="25.5" x14ac:dyDescent="0.2">
      <c r="A139" s="2" t="s">
        <v>501</v>
      </c>
      <c r="B139" s="35" t="s">
        <v>213</v>
      </c>
      <c r="C139" s="62" t="s">
        <v>1746</v>
      </c>
      <c r="D139" s="44" t="str">
        <f t="shared" si="46"/>
        <v>N/A</v>
      </c>
      <c r="E139" s="62" t="s">
        <v>1746</v>
      </c>
      <c r="F139" s="44" t="str">
        <f t="shared" si="47"/>
        <v>N/A</v>
      </c>
      <c r="G139" s="62" t="s">
        <v>1746</v>
      </c>
      <c r="H139" s="44" t="str">
        <f t="shared" si="48"/>
        <v>N/A</v>
      </c>
      <c r="I139" s="12" t="s">
        <v>1746</v>
      </c>
      <c r="J139" s="12" t="s">
        <v>1746</v>
      </c>
      <c r="K139" s="5" t="s">
        <v>736</v>
      </c>
      <c r="L139" s="9" t="str">
        <f t="shared" si="44"/>
        <v>N/A</v>
      </c>
    </row>
    <row r="140" spans="1:12" ht="25.5" x14ac:dyDescent="0.2">
      <c r="A140" s="2" t="s">
        <v>502</v>
      </c>
      <c r="B140" s="35" t="s">
        <v>213</v>
      </c>
      <c r="C140" s="62" t="s">
        <v>1746</v>
      </c>
      <c r="D140" s="44" t="str">
        <f t="shared" si="46"/>
        <v>N/A</v>
      </c>
      <c r="E140" s="62" t="s">
        <v>1746</v>
      </c>
      <c r="F140" s="44" t="str">
        <f t="shared" si="47"/>
        <v>N/A</v>
      </c>
      <c r="G140" s="62" t="s">
        <v>1746</v>
      </c>
      <c r="H140" s="44" t="str">
        <f t="shared" si="48"/>
        <v>N/A</v>
      </c>
      <c r="I140" s="12" t="s">
        <v>1746</v>
      </c>
      <c r="J140" s="12" t="s">
        <v>1746</v>
      </c>
      <c r="K140" s="5" t="s">
        <v>736</v>
      </c>
      <c r="L140" s="9" t="str">
        <f t="shared" si="44"/>
        <v>N/A</v>
      </c>
    </row>
    <row r="141" spans="1:12" ht="25.5" x14ac:dyDescent="0.2">
      <c r="A141" s="2" t="s">
        <v>503</v>
      </c>
      <c r="B141" s="35" t="s">
        <v>213</v>
      </c>
      <c r="C141" s="62" t="s">
        <v>1746</v>
      </c>
      <c r="D141" s="44" t="str">
        <f t="shared" si="46"/>
        <v>N/A</v>
      </c>
      <c r="E141" s="62" t="s">
        <v>1746</v>
      </c>
      <c r="F141" s="44" t="str">
        <f t="shared" si="47"/>
        <v>N/A</v>
      </c>
      <c r="G141" s="62" t="s">
        <v>1746</v>
      </c>
      <c r="H141" s="44" t="str">
        <f t="shared" si="48"/>
        <v>N/A</v>
      </c>
      <c r="I141" s="12" t="s">
        <v>1746</v>
      </c>
      <c r="J141" s="12" t="s">
        <v>1746</v>
      </c>
      <c r="K141" s="5" t="s">
        <v>736</v>
      </c>
      <c r="L141" s="9" t="str">
        <f t="shared" si="44"/>
        <v>N/A</v>
      </c>
    </row>
    <row r="142" spans="1:12" ht="25.5" x14ac:dyDescent="0.2">
      <c r="A142" s="2" t="s">
        <v>504</v>
      </c>
      <c r="B142" s="35" t="s">
        <v>213</v>
      </c>
      <c r="C142" s="62" t="s">
        <v>1746</v>
      </c>
      <c r="D142" s="9" t="str">
        <f t="shared" ref="D142" si="49">IF($B142="N/A","N/A",IF(C142&lt;0,"No","Yes"))</f>
        <v>N/A</v>
      </c>
      <c r="E142" s="62" t="s">
        <v>1746</v>
      </c>
      <c r="F142" s="9" t="str">
        <f t="shared" ref="F142" si="50">IF($B142="N/A","N/A",IF(E142&lt;0,"No","Yes"))</f>
        <v>N/A</v>
      </c>
      <c r="G142" s="62" t="s">
        <v>1746</v>
      </c>
      <c r="H142" s="9" t="str">
        <f t="shared" ref="H142" si="51">IF($B142="N/A","N/A",IF(G142&lt;0,"No","Yes"))</f>
        <v>N/A</v>
      </c>
      <c r="I142" s="12" t="s">
        <v>1746</v>
      </c>
      <c r="J142" s="12" t="s">
        <v>1746</v>
      </c>
      <c r="K142" s="5" t="s">
        <v>736</v>
      </c>
      <c r="L142" s="9" t="str">
        <f t="shared" si="44"/>
        <v>N/A</v>
      </c>
    </row>
    <row r="143" spans="1:12" x14ac:dyDescent="0.2">
      <c r="A143" s="3" t="s">
        <v>733</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1746</v>
      </c>
      <c r="J143" s="12" t="s">
        <v>1746</v>
      </c>
      <c r="K143" s="45" t="s">
        <v>736</v>
      </c>
      <c r="L143" s="9" t="str">
        <f>IF(J143="Div by 0", "N/A", IF(K143="N/A","N/A", IF(J143&gt;VALUE(MID(K143,1,2)), "No", IF(J143&lt;-1*VALUE(MID(K143,1,2)), "No", "Yes"))))</f>
        <v>N/A</v>
      </c>
    </row>
    <row r="144" spans="1:12" x14ac:dyDescent="0.2">
      <c r="A144" s="3" t="s">
        <v>734</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1746</v>
      </c>
      <c r="J144" s="12" t="s">
        <v>1746</v>
      </c>
      <c r="K144" s="45" t="s">
        <v>736</v>
      </c>
      <c r="L144" s="9" t="str">
        <f>IF(J144="Div by 0", "N/A", IF(K144="N/A","N/A", IF(J144&gt;VALUE(MID(K144,1,2)), "No", IF(J144&lt;-1*VALUE(MID(K144,1,2)), "No", "Yes"))))</f>
        <v>N/A</v>
      </c>
    </row>
    <row r="145" spans="1:12" x14ac:dyDescent="0.2">
      <c r="A145" s="2" t="s">
        <v>505</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1746</v>
      </c>
      <c r="J145" s="12" t="s">
        <v>1746</v>
      </c>
      <c r="K145" s="48" t="s">
        <v>736</v>
      </c>
      <c r="L145" s="9" t="str">
        <f>IF(J145="Div by 0", "N/A", IF(OR(J145="N/A",K145="N/A"),"N/A", IF(J145&gt;VALUE(MID(K145,1,2)), "No", IF(J145&lt;-1*VALUE(MID(K145,1,2)), "No", "Yes"))))</f>
        <v>N/A</v>
      </c>
    </row>
    <row r="146" spans="1:12" x14ac:dyDescent="0.2">
      <c r="A146" s="2" t="s">
        <v>506</v>
      </c>
      <c r="B146" s="5" t="s">
        <v>213</v>
      </c>
      <c r="C146" s="62">
        <v>0</v>
      </c>
      <c r="D146" s="9" t="str">
        <f t="shared" si="52"/>
        <v>N/A</v>
      </c>
      <c r="E146" s="62">
        <v>0</v>
      </c>
      <c r="F146" s="9" t="str">
        <f t="shared" si="53"/>
        <v>N/A</v>
      </c>
      <c r="G146" s="62">
        <v>0</v>
      </c>
      <c r="H146" s="9" t="str">
        <f t="shared" si="54"/>
        <v>N/A</v>
      </c>
      <c r="I146" s="12" t="s">
        <v>1746</v>
      </c>
      <c r="J146" s="12" t="s">
        <v>1746</v>
      </c>
      <c r="K146" s="5" t="s">
        <v>736</v>
      </c>
      <c r="L146" s="9" t="str">
        <f t="shared" ref="L146:L149" si="55">IF(J146="Div by 0", "N/A", IF(OR(J146="N/A",K146="N/A"),"N/A", IF(J146&gt;VALUE(MID(K146,1,2)), "No", IF(J146&lt;-1*VALUE(MID(K146,1,2)), "No", "Yes"))))</f>
        <v>N/A</v>
      </c>
    </row>
    <row r="147" spans="1:12" x14ac:dyDescent="0.2">
      <c r="A147" s="2" t="s">
        <v>507</v>
      </c>
      <c r="B147" s="5" t="s">
        <v>213</v>
      </c>
      <c r="C147" s="62">
        <v>0</v>
      </c>
      <c r="D147" s="9" t="str">
        <f t="shared" si="52"/>
        <v>N/A</v>
      </c>
      <c r="E147" s="62">
        <v>0</v>
      </c>
      <c r="F147" s="9" t="str">
        <f t="shared" si="53"/>
        <v>N/A</v>
      </c>
      <c r="G147" s="62">
        <v>0</v>
      </c>
      <c r="H147" s="9" t="str">
        <f t="shared" si="54"/>
        <v>N/A</v>
      </c>
      <c r="I147" s="12" t="s">
        <v>1746</v>
      </c>
      <c r="J147" s="12" t="s">
        <v>1746</v>
      </c>
      <c r="K147" s="5" t="s">
        <v>736</v>
      </c>
      <c r="L147" s="9" t="str">
        <f t="shared" si="55"/>
        <v>N/A</v>
      </c>
    </row>
    <row r="148" spans="1:12" x14ac:dyDescent="0.2">
      <c r="A148" s="2" t="s">
        <v>508</v>
      </c>
      <c r="B148" s="5" t="s">
        <v>213</v>
      </c>
      <c r="C148" s="62">
        <v>0</v>
      </c>
      <c r="D148" s="9" t="str">
        <f t="shared" si="52"/>
        <v>N/A</v>
      </c>
      <c r="E148" s="62">
        <v>0</v>
      </c>
      <c r="F148" s="9" t="str">
        <f t="shared" si="53"/>
        <v>N/A</v>
      </c>
      <c r="G148" s="62">
        <v>0</v>
      </c>
      <c r="H148" s="9" t="str">
        <f t="shared" si="54"/>
        <v>N/A</v>
      </c>
      <c r="I148" s="12" t="s">
        <v>1746</v>
      </c>
      <c r="J148" s="12" t="s">
        <v>1746</v>
      </c>
      <c r="K148" s="5" t="s">
        <v>736</v>
      </c>
      <c r="L148" s="9" t="str">
        <f t="shared" si="55"/>
        <v>N/A</v>
      </c>
    </row>
    <row r="149" spans="1:12" x14ac:dyDescent="0.2">
      <c r="A149" s="2" t="s">
        <v>509</v>
      </c>
      <c r="B149" s="5" t="s">
        <v>213</v>
      </c>
      <c r="C149" s="62">
        <v>0</v>
      </c>
      <c r="D149" s="9" t="str">
        <f t="shared" si="52"/>
        <v>N/A</v>
      </c>
      <c r="E149" s="62">
        <v>0</v>
      </c>
      <c r="F149" s="9" t="str">
        <f t="shared" si="53"/>
        <v>N/A</v>
      </c>
      <c r="G149" s="62">
        <v>0</v>
      </c>
      <c r="H149" s="9" t="str">
        <f t="shared" si="54"/>
        <v>N/A</v>
      </c>
      <c r="I149" s="12" t="s">
        <v>1746</v>
      </c>
      <c r="J149" s="12" t="s">
        <v>1746</v>
      </c>
      <c r="K149" s="5" t="s">
        <v>736</v>
      </c>
      <c r="L149" s="9" t="str">
        <f t="shared" si="55"/>
        <v>N/A</v>
      </c>
    </row>
    <row r="150" spans="1:12" x14ac:dyDescent="0.2">
      <c r="A150" s="4" t="s">
        <v>735</v>
      </c>
      <c r="B150" s="48" t="s">
        <v>213</v>
      </c>
      <c r="C150" s="1">
        <v>1990667</v>
      </c>
      <c r="D150" s="11" t="str">
        <f t="shared" ref="D150:D172" si="56">IF($B150="N/A","N/A",IF(C150&gt;10,"No",IF(C150&lt;-10,"No","Yes")))</f>
        <v>N/A</v>
      </c>
      <c r="E150" s="1">
        <v>2035488</v>
      </c>
      <c r="F150" s="11" t="str">
        <f t="shared" ref="F150:F172" si="57">IF($B150="N/A","N/A",IF(E150&gt;10,"No",IF(E150&lt;-10,"No","Yes")))</f>
        <v>N/A</v>
      </c>
      <c r="G150" s="1">
        <v>2063699</v>
      </c>
      <c r="H150" s="11" t="str">
        <f t="shared" ref="H150:H172" si="58">IF($B150="N/A","N/A",IF(G150&gt;10,"No",IF(G150&lt;-10,"No","Yes")))</f>
        <v>N/A</v>
      </c>
      <c r="I150" s="12">
        <v>2.2519999999999998</v>
      </c>
      <c r="J150" s="12">
        <v>1.3859999999999999</v>
      </c>
      <c r="K150" s="48" t="s">
        <v>736</v>
      </c>
      <c r="L150" s="9" t="str">
        <f t="shared" ref="L150:L172" si="59">IF(J150="Div by 0", "N/A", IF(K150="N/A","N/A", IF(J150&gt;VALUE(MID(K150,1,2)), "No", IF(J150&lt;-1*VALUE(MID(K150,1,2)), "No", "Yes"))))</f>
        <v>Yes</v>
      </c>
    </row>
    <row r="151" spans="1:12" x14ac:dyDescent="0.2">
      <c r="A151" s="4" t="s">
        <v>532</v>
      </c>
      <c r="B151" s="48" t="s">
        <v>213</v>
      </c>
      <c r="C151" s="1">
        <v>9654</v>
      </c>
      <c r="D151" s="11" t="str">
        <f t="shared" si="56"/>
        <v>N/A</v>
      </c>
      <c r="E151" s="1">
        <v>9830</v>
      </c>
      <c r="F151" s="11" t="str">
        <f t="shared" si="57"/>
        <v>N/A</v>
      </c>
      <c r="G151" s="1">
        <v>10607</v>
      </c>
      <c r="H151" s="11" t="str">
        <f t="shared" si="58"/>
        <v>N/A</v>
      </c>
      <c r="I151" s="12">
        <v>1.823</v>
      </c>
      <c r="J151" s="12">
        <v>7.9039999999999999</v>
      </c>
      <c r="K151" s="48" t="s">
        <v>736</v>
      </c>
      <c r="L151" s="9" t="str">
        <f t="shared" si="59"/>
        <v>Yes</v>
      </c>
    </row>
    <row r="152" spans="1:12" x14ac:dyDescent="0.2">
      <c r="A152" s="4" t="s">
        <v>533</v>
      </c>
      <c r="B152" s="48" t="s">
        <v>213</v>
      </c>
      <c r="C152" s="1">
        <v>155942</v>
      </c>
      <c r="D152" s="11" t="str">
        <f t="shared" si="56"/>
        <v>N/A</v>
      </c>
      <c r="E152" s="1">
        <v>150502</v>
      </c>
      <c r="F152" s="11" t="str">
        <f t="shared" si="57"/>
        <v>N/A</v>
      </c>
      <c r="G152" s="1">
        <v>195352</v>
      </c>
      <c r="H152" s="11" t="str">
        <f t="shared" si="58"/>
        <v>N/A</v>
      </c>
      <c r="I152" s="12">
        <v>-3.49</v>
      </c>
      <c r="J152" s="12">
        <v>29.8</v>
      </c>
      <c r="K152" s="48" t="s">
        <v>736</v>
      </c>
      <c r="L152" s="9" t="str">
        <f t="shared" si="59"/>
        <v>Yes</v>
      </c>
    </row>
    <row r="153" spans="1:12" x14ac:dyDescent="0.2">
      <c r="A153" s="4" t="s">
        <v>534</v>
      </c>
      <c r="B153" s="48" t="s">
        <v>213</v>
      </c>
      <c r="C153" s="1">
        <v>1220009</v>
      </c>
      <c r="D153" s="11" t="str">
        <f t="shared" si="56"/>
        <v>N/A</v>
      </c>
      <c r="E153" s="1">
        <v>1229570</v>
      </c>
      <c r="F153" s="11" t="str">
        <f t="shared" si="57"/>
        <v>N/A</v>
      </c>
      <c r="G153" s="1">
        <v>1232171</v>
      </c>
      <c r="H153" s="11" t="str">
        <f t="shared" si="58"/>
        <v>N/A</v>
      </c>
      <c r="I153" s="12">
        <v>0.78369999999999995</v>
      </c>
      <c r="J153" s="12">
        <v>0.21149999999999999</v>
      </c>
      <c r="K153" s="48" t="s">
        <v>736</v>
      </c>
      <c r="L153" s="9" t="str">
        <f t="shared" si="59"/>
        <v>Yes</v>
      </c>
    </row>
    <row r="154" spans="1:12" x14ac:dyDescent="0.2">
      <c r="A154" s="4" t="s">
        <v>535</v>
      </c>
      <c r="B154" s="48" t="s">
        <v>213</v>
      </c>
      <c r="C154" s="1">
        <v>605062</v>
      </c>
      <c r="D154" s="11" t="str">
        <f t="shared" si="56"/>
        <v>N/A</v>
      </c>
      <c r="E154" s="1">
        <v>645586</v>
      </c>
      <c r="F154" s="11" t="str">
        <f t="shared" si="57"/>
        <v>N/A</v>
      </c>
      <c r="G154" s="1">
        <v>625569</v>
      </c>
      <c r="H154" s="11" t="str">
        <f t="shared" si="58"/>
        <v>N/A</v>
      </c>
      <c r="I154" s="12">
        <v>6.6970000000000001</v>
      </c>
      <c r="J154" s="12">
        <v>-3.1</v>
      </c>
      <c r="K154" s="48" t="s">
        <v>736</v>
      </c>
      <c r="L154" s="9" t="str">
        <f t="shared" si="59"/>
        <v>Yes</v>
      </c>
    </row>
    <row r="155" spans="1:12" x14ac:dyDescent="0.2">
      <c r="A155" s="2" t="s">
        <v>536</v>
      </c>
      <c r="B155" s="5" t="s">
        <v>213</v>
      </c>
      <c r="C155" s="62">
        <v>80.847345562000001</v>
      </c>
      <c r="D155" s="9" t="str">
        <f t="shared" ref="D155:D159" si="60">IF($B155="N/A","N/A",IF(C155&lt;0,"No","Yes"))</f>
        <v>N/A</v>
      </c>
      <c r="E155" s="62">
        <v>81.268003933000003</v>
      </c>
      <c r="F155" s="9" t="str">
        <f t="shared" ref="F155:F159" si="61">IF($B155="N/A","N/A",IF(E155&lt;0,"No","Yes"))</f>
        <v>N/A</v>
      </c>
      <c r="G155" s="62">
        <v>82.272741225999994</v>
      </c>
      <c r="H155" s="9" t="str">
        <f t="shared" ref="H155:H159" si="62">IF($B155="N/A","N/A",IF(G155&lt;0,"No","Yes"))</f>
        <v>N/A</v>
      </c>
      <c r="I155" s="12">
        <v>0.52029999999999998</v>
      </c>
      <c r="J155" s="12">
        <v>1.236</v>
      </c>
      <c r="K155" s="48" t="s">
        <v>736</v>
      </c>
      <c r="L155" s="9" t="str">
        <f>IF(J155="Div by 0", "N/A", IF(OR(J155="N/A",K155="N/A"),"N/A", IF(J155&gt;VALUE(MID(K155,1,2)), "No", IF(J155&lt;-1*VALUE(MID(K155,1,2)), "No", "Yes"))))</f>
        <v>Yes</v>
      </c>
    </row>
    <row r="156" spans="1:12" ht="25.5" x14ac:dyDescent="0.2">
      <c r="A156" s="2" t="s">
        <v>537</v>
      </c>
      <c r="B156" s="5" t="s">
        <v>213</v>
      </c>
      <c r="C156" s="62">
        <v>6.5321532964999998</v>
      </c>
      <c r="D156" s="9" t="str">
        <f t="shared" si="60"/>
        <v>N/A</v>
      </c>
      <c r="E156" s="62">
        <v>6.5677824546999997</v>
      </c>
      <c r="F156" s="9" t="str">
        <f t="shared" si="61"/>
        <v>N/A</v>
      </c>
      <c r="G156" s="62">
        <v>7.0635634135999998</v>
      </c>
      <c r="H156" s="9" t="str">
        <f t="shared" si="62"/>
        <v>N/A</v>
      </c>
      <c r="I156" s="12">
        <v>0.5454</v>
      </c>
      <c r="J156" s="12">
        <v>7.5490000000000004</v>
      </c>
      <c r="K156" s="5" t="s">
        <v>736</v>
      </c>
      <c r="L156" s="9" t="str">
        <f t="shared" ref="L156:L159" si="63">IF(J156="Div by 0", "N/A", IF(OR(J156="N/A",K156="N/A"),"N/A", IF(J156&gt;VALUE(MID(K156,1,2)), "No", IF(J156&lt;-1*VALUE(MID(K156,1,2)), "No", "Yes"))))</f>
        <v>Yes</v>
      </c>
    </row>
    <row r="157" spans="1:12" ht="25.5" x14ac:dyDescent="0.2">
      <c r="A157" s="2" t="s">
        <v>538</v>
      </c>
      <c r="B157" s="5" t="s">
        <v>213</v>
      </c>
      <c r="C157" s="62">
        <v>43.808731854999998</v>
      </c>
      <c r="D157" s="9" t="str">
        <f t="shared" si="60"/>
        <v>N/A</v>
      </c>
      <c r="E157" s="62">
        <v>46.188927081000003</v>
      </c>
      <c r="F157" s="9" t="str">
        <f t="shared" si="61"/>
        <v>N/A</v>
      </c>
      <c r="G157" s="62">
        <v>53.721115056000002</v>
      </c>
      <c r="H157" s="9" t="str">
        <f t="shared" si="62"/>
        <v>N/A</v>
      </c>
      <c r="I157" s="12">
        <v>5.4329999999999998</v>
      </c>
      <c r="J157" s="12">
        <v>16.309999999999999</v>
      </c>
      <c r="K157" s="5" t="s">
        <v>736</v>
      </c>
      <c r="L157" s="9" t="str">
        <f t="shared" si="63"/>
        <v>Yes</v>
      </c>
    </row>
    <row r="158" spans="1:12" ht="25.5" x14ac:dyDescent="0.2">
      <c r="A158" s="2" t="s">
        <v>539</v>
      </c>
      <c r="B158" s="5" t="s">
        <v>213</v>
      </c>
      <c r="C158" s="62">
        <v>93.380375263999994</v>
      </c>
      <c r="D158" s="9" t="str">
        <f t="shared" si="60"/>
        <v>N/A</v>
      </c>
      <c r="E158" s="62">
        <v>92.921935658999999</v>
      </c>
      <c r="F158" s="9" t="str">
        <f t="shared" si="61"/>
        <v>N/A</v>
      </c>
      <c r="G158" s="62">
        <v>93.824008454999998</v>
      </c>
      <c r="H158" s="9" t="str">
        <f t="shared" si="62"/>
        <v>N/A</v>
      </c>
      <c r="I158" s="12">
        <v>-0.49099999999999999</v>
      </c>
      <c r="J158" s="12">
        <v>0.9708</v>
      </c>
      <c r="K158" s="5" t="s">
        <v>736</v>
      </c>
      <c r="L158" s="9" t="str">
        <f t="shared" si="63"/>
        <v>Yes</v>
      </c>
    </row>
    <row r="159" spans="1:12" ht="25.5" x14ac:dyDescent="0.2">
      <c r="A159" s="2" t="s">
        <v>540</v>
      </c>
      <c r="B159" s="5" t="s">
        <v>213</v>
      </c>
      <c r="C159" s="62">
        <v>92.799923926999995</v>
      </c>
      <c r="D159" s="9" t="str">
        <f t="shared" si="60"/>
        <v>N/A</v>
      </c>
      <c r="E159" s="62">
        <v>91.452880062999995</v>
      </c>
      <c r="F159" s="9" t="str">
        <f t="shared" si="61"/>
        <v>N/A</v>
      </c>
      <c r="G159" s="62">
        <v>91.822868197999995</v>
      </c>
      <c r="H159" s="9" t="str">
        <f t="shared" si="62"/>
        <v>N/A</v>
      </c>
      <c r="I159" s="12">
        <v>-1.45</v>
      </c>
      <c r="J159" s="12">
        <v>0.40460000000000002</v>
      </c>
      <c r="K159" s="5" t="s">
        <v>736</v>
      </c>
      <c r="L159" s="9" t="str">
        <f t="shared" si="63"/>
        <v>Yes</v>
      </c>
    </row>
    <row r="160" spans="1:12" ht="25.5" x14ac:dyDescent="0.2">
      <c r="A160" s="4" t="s">
        <v>541</v>
      </c>
      <c r="B160" s="48" t="s">
        <v>213</v>
      </c>
      <c r="C160" s="1">
        <v>1624984.61</v>
      </c>
      <c r="D160" s="11" t="str">
        <f t="shared" si="56"/>
        <v>N/A</v>
      </c>
      <c r="E160" s="1">
        <v>1692687.88</v>
      </c>
      <c r="F160" s="11" t="str">
        <f t="shared" si="57"/>
        <v>N/A</v>
      </c>
      <c r="G160" s="1">
        <v>1670695.2</v>
      </c>
      <c r="H160" s="11" t="str">
        <f t="shared" si="58"/>
        <v>N/A</v>
      </c>
      <c r="I160" s="12">
        <v>4.1660000000000004</v>
      </c>
      <c r="J160" s="12">
        <v>-1.3</v>
      </c>
      <c r="K160" s="48" t="s">
        <v>736</v>
      </c>
      <c r="L160" s="9" t="str">
        <f t="shared" si="59"/>
        <v>Yes</v>
      </c>
    </row>
    <row r="161" spans="1:12" x14ac:dyDescent="0.2">
      <c r="A161" s="4" t="s">
        <v>542</v>
      </c>
      <c r="B161" s="48" t="s">
        <v>213</v>
      </c>
      <c r="C161" s="14">
        <v>5736035179</v>
      </c>
      <c r="D161" s="11" t="str">
        <f t="shared" si="56"/>
        <v>N/A</v>
      </c>
      <c r="E161" s="14">
        <v>6946480369</v>
      </c>
      <c r="F161" s="11" t="str">
        <f t="shared" si="57"/>
        <v>N/A</v>
      </c>
      <c r="G161" s="14">
        <v>7301724116</v>
      </c>
      <c r="H161" s="11" t="str">
        <f t="shared" si="58"/>
        <v>N/A</v>
      </c>
      <c r="I161" s="12">
        <v>21.1</v>
      </c>
      <c r="J161" s="12">
        <v>5.1139999999999999</v>
      </c>
      <c r="K161" s="48" t="s">
        <v>736</v>
      </c>
      <c r="L161" s="9" t="str">
        <f t="shared" si="59"/>
        <v>Yes</v>
      </c>
    </row>
    <row r="162" spans="1:12" x14ac:dyDescent="0.2">
      <c r="A162" s="4" t="s">
        <v>1276</v>
      </c>
      <c r="B162" s="48" t="s">
        <v>213</v>
      </c>
      <c r="C162" s="14">
        <v>2881.463941</v>
      </c>
      <c r="D162" s="11" t="str">
        <f t="shared" si="56"/>
        <v>N/A</v>
      </c>
      <c r="E162" s="14">
        <v>3412.6854930999998</v>
      </c>
      <c r="F162" s="11" t="str">
        <f t="shared" si="57"/>
        <v>N/A</v>
      </c>
      <c r="G162" s="14">
        <v>3538.1730164999999</v>
      </c>
      <c r="H162" s="11" t="str">
        <f t="shared" si="58"/>
        <v>N/A</v>
      </c>
      <c r="I162" s="12">
        <v>18.440000000000001</v>
      </c>
      <c r="J162" s="12">
        <v>3.677</v>
      </c>
      <c r="K162" s="48" t="s">
        <v>736</v>
      </c>
      <c r="L162" s="9" t="str">
        <f t="shared" si="59"/>
        <v>Yes</v>
      </c>
    </row>
    <row r="163" spans="1:12" ht="25.5" x14ac:dyDescent="0.2">
      <c r="A163" s="4" t="s">
        <v>1277</v>
      </c>
      <c r="B163" s="48" t="s">
        <v>213</v>
      </c>
      <c r="C163" s="14">
        <v>11586.838202000001</v>
      </c>
      <c r="D163" s="11" t="str">
        <f t="shared" si="56"/>
        <v>N/A</v>
      </c>
      <c r="E163" s="14">
        <v>14897.87355</v>
      </c>
      <c r="F163" s="11" t="str">
        <f t="shared" si="57"/>
        <v>N/A</v>
      </c>
      <c r="G163" s="14">
        <v>14590.203828</v>
      </c>
      <c r="H163" s="11" t="str">
        <f t="shared" si="58"/>
        <v>N/A</v>
      </c>
      <c r="I163" s="12">
        <v>28.58</v>
      </c>
      <c r="J163" s="12">
        <v>-2.0699999999999998</v>
      </c>
      <c r="K163" s="48" t="s">
        <v>736</v>
      </c>
      <c r="L163" s="9" t="str">
        <f t="shared" si="59"/>
        <v>Yes</v>
      </c>
    </row>
    <row r="164" spans="1:12" ht="25.5" x14ac:dyDescent="0.2">
      <c r="A164" s="4" t="s">
        <v>1278</v>
      </c>
      <c r="B164" s="48" t="s">
        <v>213</v>
      </c>
      <c r="C164" s="14">
        <v>10260.6306</v>
      </c>
      <c r="D164" s="11" t="str">
        <f t="shared" si="56"/>
        <v>N/A</v>
      </c>
      <c r="E164" s="14">
        <v>13095.374786</v>
      </c>
      <c r="F164" s="11" t="str">
        <f t="shared" si="57"/>
        <v>N/A</v>
      </c>
      <c r="G164" s="14">
        <v>11591.562056999999</v>
      </c>
      <c r="H164" s="11" t="str">
        <f t="shared" si="58"/>
        <v>N/A</v>
      </c>
      <c r="I164" s="12">
        <v>27.63</v>
      </c>
      <c r="J164" s="12">
        <v>-11.5</v>
      </c>
      <c r="K164" s="48" t="s">
        <v>736</v>
      </c>
      <c r="L164" s="9" t="str">
        <f t="shared" si="59"/>
        <v>Yes</v>
      </c>
    </row>
    <row r="165" spans="1:12" ht="25.5" x14ac:dyDescent="0.2">
      <c r="A165" s="4" t="s">
        <v>1279</v>
      </c>
      <c r="B165" s="48" t="s">
        <v>213</v>
      </c>
      <c r="C165" s="14">
        <v>1580.266421</v>
      </c>
      <c r="D165" s="11" t="str">
        <f t="shared" si="56"/>
        <v>N/A</v>
      </c>
      <c r="E165" s="14">
        <v>1853.1569377999999</v>
      </c>
      <c r="F165" s="11" t="str">
        <f t="shared" si="57"/>
        <v>N/A</v>
      </c>
      <c r="G165" s="14">
        <v>1925.7986521</v>
      </c>
      <c r="H165" s="11" t="str">
        <f t="shared" si="58"/>
        <v>N/A</v>
      </c>
      <c r="I165" s="12">
        <v>17.27</v>
      </c>
      <c r="J165" s="12">
        <v>3.92</v>
      </c>
      <c r="K165" s="48" t="s">
        <v>736</v>
      </c>
      <c r="L165" s="9" t="str">
        <f t="shared" si="59"/>
        <v>Yes</v>
      </c>
    </row>
    <row r="166" spans="1:12" ht="25.5" x14ac:dyDescent="0.2">
      <c r="A166" s="4" t="s">
        <v>1280</v>
      </c>
      <c r="B166" s="48" t="s">
        <v>213</v>
      </c>
      <c r="C166" s="14">
        <v>3464.3942769999999</v>
      </c>
      <c r="D166" s="11" t="str">
        <f t="shared" si="56"/>
        <v>N/A</v>
      </c>
      <c r="E166" s="14">
        <v>3950.7796017999999</v>
      </c>
      <c r="F166" s="11" t="str">
        <f t="shared" si="57"/>
        <v>N/A</v>
      </c>
      <c r="G166" s="14">
        <v>4011.7361027000002</v>
      </c>
      <c r="H166" s="11" t="str">
        <f t="shared" si="58"/>
        <v>N/A</v>
      </c>
      <c r="I166" s="12">
        <v>14.04</v>
      </c>
      <c r="J166" s="12">
        <v>1.5429999999999999</v>
      </c>
      <c r="K166" s="48" t="s">
        <v>736</v>
      </c>
      <c r="L166" s="9" t="str">
        <f t="shared" si="59"/>
        <v>Yes</v>
      </c>
    </row>
    <row r="167" spans="1:12" x14ac:dyDescent="0.2">
      <c r="A167" s="46" t="s">
        <v>543</v>
      </c>
      <c r="B167" s="35" t="s">
        <v>213</v>
      </c>
      <c r="C167" s="47">
        <v>2240163146</v>
      </c>
      <c r="D167" s="44" t="str">
        <f t="shared" si="56"/>
        <v>N/A</v>
      </c>
      <c r="E167" s="47">
        <v>1256392714</v>
      </c>
      <c r="F167" s="44" t="str">
        <f t="shared" si="57"/>
        <v>N/A</v>
      </c>
      <c r="G167" s="47">
        <v>1503728005</v>
      </c>
      <c r="H167" s="44" t="str">
        <f t="shared" si="58"/>
        <v>N/A</v>
      </c>
      <c r="I167" s="12">
        <v>-43.9</v>
      </c>
      <c r="J167" s="12">
        <v>19.690000000000001</v>
      </c>
      <c r="K167" s="45" t="s">
        <v>736</v>
      </c>
      <c r="L167" s="9" t="str">
        <f t="shared" si="59"/>
        <v>Yes</v>
      </c>
    </row>
    <row r="168" spans="1:12" x14ac:dyDescent="0.2">
      <c r="A168" s="46" t="s">
        <v>1281</v>
      </c>
      <c r="B168" s="35" t="s">
        <v>213</v>
      </c>
      <c r="C168" s="47">
        <v>1125.3329392000001</v>
      </c>
      <c r="D168" s="44" t="str">
        <f t="shared" si="56"/>
        <v>N/A</v>
      </c>
      <c r="E168" s="47">
        <v>617.24397982000005</v>
      </c>
      <c r="F168" s="44" t="str">
        <f t="shared" si="57"/>
        <v>N/A</v>
      </c>
      <c r="G168" s="47">
        <v>728.65665245000002</v>
      </c>
      <c r="H168" s="44" t="str">
        <f t="shared" si="58"/>
        <v>N/A</v>
      </c>
      <c r="I168" s="12">
        <v>-45.2</v>
      </c>
      <c r="J168" s="12">
        <v>18.05</v>
      </c>
      <c r="K168" s="45" t="s">
        <v>736</v>
      </c>
      <c r="L168" s="9" t="str">
        <f t="shared" si="59"/>
        <v>Yes</v>
      </c>
    </row>
    <row r="169" spans="1:12" ht="25.5" x14ac:dyDescent="0.2">
      <c r="A169" s="46" t="s">
        <v>1282</v>
      </c>
      <c r="B169" s="48" t="s">
        <v>213</v>
      </c>
      <c r="C169" s="14">
        <v>4370.5373938000002</v>
      </c>
      <c r="D169" s="11" t="str">
        <f t="shared" si="56"/>
        <v>N/A</v>
      </c>
      <c r="E169" s="14">
        <v>2080.2876907</v>
      </c>
      <c r="F169" s="11" t="str">
        <f t="shared" si="57"/>
        <v>N/A</v>
      </c>
      <c r="G169" s="14">
        <v>2115.4483830999998</v>
      </c>
      <c r="H169" s="11" t="str">
        <f t="shared" si="58"/>
        <v>N/A</v>
      </c>
      <c r="I169" s="12">
        <v>-52.4</v>
      </c>
      <c r="J169" s="12">
        <v>1.69</v>
      </c>
      <c r="K169" s="48" t="s">
        <v>736</v>
      </c>
      <c r="L169" s="9" t="str">
        <f t="shared" si="59"/>
        <v>Yes</v>
      </c>
    </row>
    <row r="170" spans="1:12" ht="25.5" x14ac:dyDescent="0.2">
      <c r="A170" s="46" t="s">
        <v>1283</v>
      </c>
      <c r="B170" s="48" t="s">
        <v>213</v>
      </c>
      <c r="C170" s="14">
        <v>6106.5479922000004</v>
      </c>
      <c r="D170" s="11" t="str">
        <f t="shared" si="56"/>
        <v>N/A</v>
      </c>
      <c r="E170" s="14">
        <v>3153.5757864000002</v>
      </c>
      <c r="F170" s="11" t="str">
        <f t="shared" si="57"/>
        <v>N/A</v>
      </c>
      <c r="G170" s="14">
        <v>3539.5244584000002</v>
      </c>
      <c r="H170" s="11" t="str">
        <f t="shared" si="58"/>
        <v>N/A</v>
      </c>
      <c r="I170" s="12">
        <v>-48.4</v>
      </c>
      <c r="J170" s="12">
        <v>12.24</v>
      </c>
      <c r="K170" s="48" t="s">
        <v>736</v>
      </c>
      <c r="L170" s="9" t="str">
        <f t="shared" si="59"/>
        <v>Yes</v>
      </c>
    </row>
    <row r="171" spans="1:12" ht="25.5" x14ac:dyDescent="0.2">
      <c r="A171" s="46" t="s">
        <v>1284</v>
      </c>
      <c r="B171" s="48" t="s">
        <v>213</v>
      </c>
      <c r="C171" s="14">
        <v>577.53690832999996</v>
      </c>
      <c r="D171" s="11" t="str">
        <f t="shared" si="56"/>
        <v>N/A</v>
      </c>
      <c r="E171" s="14">
        <v>394.59810340000001</v>
      </c>
      <c r="F171" s="11" t="str">
        <f t="shared" si="57"/>
        <v>N/A</v>
      </c>
      <c r="G171" s="14">
        <v>389.04292179999999</v>
      </c>
      <c r="H171" s="11" t="str">
        <f t="shared" si="58"/>
        <v>N/A</v>
      </c>
      <c r="I171" s="12">
        <v>-31.7</v>
      </c>
      <c r="J171" s="12">
        <v>-1.41</v>
      </c>
      <c r="K171" s="48" t="s">
        <v>736</v>
      </c>
      <c r="L171" s="9" t="str">
        <f t="shared" si="59"/>
        <v>Yes</v>
      </c>
    </row>
    <row r="172" spans="1:12" ht="25.5" x14ac:dyDescent="0.2">
      <c r="A172" s="46" t="s">
        <v>1285</v>
      </c>
      <c r="B172" s="48" t="s">
        <v>213</v>
      </c>
      <c r="C172" s="14">
        <v>894.29256009999995</v>
      </c>
      <c r="D172" s="11" t="str">
        <f t="shared" si="56"/>
        <v>N/A</v>
      </c>
      <c r="E172" s="14">
        <v>427.73237492999999</v>
      </c>
      <c r="F172" s="11" t="str">
        <f t="shared" si="57"/>
        <v>N/A</v>
      </c>
      <c r="G172" s="14">
        <v>496.29833959000001</v>
      </c>
      <c r="H172" s="11" t="str">
        <f t="shared" si="58"/>
        <v>N/A</v>
      </c>
      <c r="I172" s="12">
        <v>-52.2</v>
      </c>
      <c r="J172" s="12">
        <v>16.03</v>
      </c>
      <c r="K172" s="48" t="s">
        <v>736</v>
      </c>
      <c r="L172" s="9" t="str">
        <f t="shared" si="59"/>
        <v>Yes</v>
      </c>
    </row>
    <row r="173" spans="1:12" ht="25.5" x14ac:dyDescent="0.2">
      <c r="A173" s="2" t="s">
        <v>544</v>
      </c>
      <c r="B173" s="133" t="s">
        <v>213</v>
      </c>
      <c r="C173" s="134">
        <v>333359094</v>
      </c>
      <c r="D173" s="135" t="str">
        <f>IF($B173="N/A","N/A",IF(C173&gt;10,"No",IF(C173&lt;-10,"No","Yes")))</f>
        <v>N/A</v>
      </c>
      <c r="E173" s="134">
        <v>305696822</v>
      </c>
      <c r="F173" s="135" t="str">
        <f>IF($B173="N/A","N/A",IF(E173&gt;10,"No",IF(E173&lt;-10,"No","Yes")))</f>
        <v>N/A</v>
      </c>
      <c r="G173" s="134">
        <v>343134098</v>
      </c>
      <c r="H173" s="135" t="str">
        <f>IF($B173="N/A","N/A",IF(G173&gt;10,"No",IF(G173&lt;-10,"No","Yes")))</f>
        <v>N/A</v>
      </c>
      <c r="I173" s="130">
        <v>-8.3000000000000007</v>
      </c>
      <c r="J173" s="130">
        <v>12.25</v>
      </c>
      <c r="K173" s="131" t="s">
        <v>736</v>
      </c>
      <c r="L173" s="132" t="str">
        <f>IF(J173="Div by 0", "N/A", IF(K173="N/A","N/A", IF(J173&gt;VALUE(MID(K173,1,2)), "No", IF(J173&lt;-1*VALUE(MID(K173,1,2)), "No", "Yes"))))</f>
        <v>Yes</v>
      </c>
    </row>
    <row r="174" spans="1:12" ht="25.5" x14ac:dyDescent="0.2">
      <c r="A174" s="2" t="s">
        <v>1286</v>
      </c>
      <c r="B174" s="48" t="s">
        <v>213</v>
      </c>
      <c r="C174" s="14">
        <v>49457334</v>
      </c>
      <c r="D174" s="11" t="str">
        <f t="shared" ref="D174:D181" si="64">IF($B174="N/A","N/A",IF(C174&gt;10,"No",IF(C174&lt;-10,"No","Yes")))</f>
        <v>N/A</v>
      </c>
      <c r="E174" s="14">
        <v>45680677</v>
      </c>
      <c r="F174" s="11" t="str">
        <f t="shared" ref="F174:F181" si="65">IF($B174="N/A","N/A",IF(E174&gt;10,"No",IF(E174&lt;-10,"No","Yes")))</f>
        <v>N/A</v>
      </c>
      <c r="G174" s="14">
        <v>46588940</v>
      </c>
      <c r="H174" s="11" t="str">
        <f t="shared" ref="H174:H181" si="66">IF($B174="N/A","N/A",IF(G174&gt;10,"No",IF(G174&lt;-10,"No","Yes")))</f>
        <v>N/A</v>
      </c>
      <c r="I174" s="12">
        <v>-7.64</v>
      </c>
      <c r="J174" s="12">
        <v>1.988</v>
      </c>
      <c r="K174" s="48" t="s">
        <v>736</v>
      </c>
      <c r="L174" s="9" t="str">
        <f t="shared" ref="L174:L181" si="67">IF(J174="Div by 0", "N/A", IF(K174="N/A","N/A", IF(J174&gt;VALUE(MID(K174,1,2)), "No", IF(J174&lt;-1*VALUE(MID(K174,1,2)), "No", "Yes"))))</f>
        <v>Yes</v>
      </c>
    </row>
    <row r="175" spans="1:12" ht="25.5" x14ac:dyDescent="0.2">
      <c r="A175" s="2" t="s">
        <v>545</v>
      </c>
      <c r="B175" s="48" t="s">
        <v>213</v>
      </c>
      <c r="C175" s="14">
        <v>1081758631</v>
      </c>
      <c r="D175" s="11" t="str">
        <f t="shared" si="64"/>
        <v>N/A</v>
      </c>
      <c r="E175" s="14">
        <v>98344860</v>
      </c>
      <c r="F175" s="11" t="str">
        <f t="shared" si="65"/>
        <v>N/A</v>
      </c>
      <c r="G175" s="14">
        <v>126089133</v>
      </c>
      <c r="H175" s="11" t="str">
        <f t="shared" si="66"/>
        <v>N/A</v>
      </c>
      <c r="I175" s="12">
        <v>-90.9</v>
      </c>
      <c r="J175" s="12">
        <v>28.21</v>
      </c>
      <c r="K175" s="48" t="s">
        <v>736</v>
      </c>
      <c r="L175" s="9" t="str">
        <f t="shared" si="67"/>
        <v>Yes</v>
      </c>
    </row>
    <row r="176" spans="1:12" ht="25.5" x14ac:dyDescent="0.2">
      <c r="A176" s="2" t="s">
        <v>510</v>
      </c>
      <c r="B176" s="48" t="s">
        <v>213</v>
      </c>
      <c r="C176" s="14">
        <v>775588087</v>
      </c>
      <c r="D176" s="11" t="str">
        <f t="shared" si="64"/>
        <v>N/A</v>
      </c>
      <c r="E176" s="14">
        <v>806670355</v>
      </c>
      <c r="F176" s="11" t="str">
        <f t="shared" si="65"/>
        <v>N/A</v>
      </c>
      <c r="G176" s="14">
        <v>987915834</v>
      </c>
      <c r="H176" s="11" t="str">
        <f t="shared" si="66"/>
        <v>N/A</v>
      </c>
      <c r="I176" s="12">
        <v>4.008</v>
      </c>
      <c r="J176" s="12">
        <v>22.47</v>
      </c>
      <c r="K176" s="48" t="s">
        <v>736</v>
      </c>
      <c r="L176" s="9" t="str">
        <f t="shared" si="67"/>
        <v>Yes</v>
      </c>
    </row>
    <row r="177" spans="1:12" ht="25.5" x14ac:dyDescent="0.2">
      <c r="A177" s="2" t="s">
        <v>511</v>
      </c>
      <c r="B177" s="48" t="s">
        <v>213</v>
      </c>
      <c r="C177" s="14">
        <v>167.46100376999999</v>
      </c>
      <c r="D177" s="11" t="str">
        <f t="shared" si="64"/>
        <v>N/A</v>
      </c>
      <c r="E177" s="14">
        <v>150.18355402</v>
      </c>
      <c r="F177" s="11" t="str">
        <f t="shared" si="65"/>
        <v>N/A</v>
      </c>
      <c r="G177" s="14">
        <v>166.27138840999999</v>
      </c>
      <c r="H177" s="11" t="str">
        <f t="shared" si="66"/>
        <v>N/A</v>
      </c>
      <c r="I177" s="12">
        <v>-10.3</v>
      </c>
      <c r="J177" s="12">
        <v>10.71</v>
      </c>
      <c r="K177" s="48" t="s">
        <v>736</v>
      </c>
      <c r="L177" s="9" t="str">
        <f t="shared" si="67"/>
        <v>Yes</v>
      </c>
    </row>
    <row r="178" spans="1:12" ht="25.5" x14ac:dyDescent="0.2">
      <c r="A178" s="2" t="s">
        <v>1287</v>
      </c>
      <c r="B178" s="35" t="s">
        <v>213</v>
      </c>
      <c r="C178" s="47">
        <v>24.844604346000001</v>
      </c>
      <c r="D178" s="44" t="str">
        <f t="shared" si="64"/>
        <v>N/A</v>
      </c>
      <c r="E178" s="47">
        <v>22.442125426</v>
      </c>
      <c r="F178" s="44" t="str">
        <f t="shared" si="65"/>
        <v>N/A</v>
      </c>
      <c r="G178" s="47">
        <v>22.575453106000001</v>
      </c>
      <c r="H178" s="44" t="str">
        <f t="shared" si="66"/>
        <v>N/A</v>
      </c>
      <c r="I178" s="12">
        <v>-9.67</v>
      </c>
      <c r="J178" s="12">
        <v>0.59409999999999996</v>
      </c>
      <c r="K178" s="45" t="s">
        <v>736</v>
      </c>
      <c r="L178" s="9" t="str">
        <f t="shared" si="67"/>
        <v>Yes</v>
      </c>
    </row>
    <row r="179" spans="1:12" ht="25.5" x14ac:dyDescent="0.2">
      <c r="A179" s="2" t="s">
        <v>512</v>
      </c>
      <c r="B179" s="35" t="s">
        <v>213</v>
      </c>
      <c r="C179" s="47">
        <v>543.41516235999995</v>
      </c>
      <c r="D179" s="44" t="str">
        <f t="shared" si="64"/>
        <v>N/A</v>
      </c>
      <c r="E179" s="47">
        <v>48.315126397</v>
      </c>
      <c r="F179" s="44" t="str">
        <f t="shared" si="65"/>
        <v>N/A</v>
      </c>
      <c r="G179" s="47">
        <v>61.098606433999997</v>
      </c>
      <c r="H179" s="44" t="str">
        <f t="shared" si="66"/>
        <v>N/A</v>
      </c>
      <c r="I179" s="12">
        <v>-91.1</v>
      </c>
      <c r="J179" s="12">
        <v>26.46</v>
      </c>
      <c r="K179" s="45" t="s">
        <v>736</v>
      </c>
      <c r="L179" s="9" t="str">
        <f t="shared" si="67"/>
        <v>Yes</v>
      </c>
    </row>
    <row r="180" spans="1:12" ht="25.5" x14ac:dyDescent="0.2">
      <c r="A180" s="2" t="s">
        <v>513</v>
      </c>
      <c r="B180" s="35" t="s">
        <v>213</v>
      </c>
      <c r="C180" s="47">
        <v>389.61216868999998</v>
      </c>
      <c r="D180" s="44" t="str">
        <f t="shared" si="64"/>
        <v>N/A</v>
      </c>
      <c r="E180" s="47">
        <v>396.30317398</v>
      </c>
      <c r="F180" s="44" t="str">
        <f t="shared" si="65"/>
        <v>N/A</v>
      </c>
      <c r="G180" s="47">
        <v>478.71120449</v>
      </c>
      <c r="H180" s="44" t="str">
        <f t="shared" si="66"/>
        <v>N/A</v>
      </c>
      <c r="I180" s="12">
        <v>1.7170000000000001</v>
      </c>
      <c r="J180" s="12">
        <v>20.79</v>
      </c>
      <c r="K180" s="45" t="s">
        <v>736</v>
      </c>
      <c r="L180" s="9" t="str">
        <f t="shared" si="67"/>
        <v>Yes</v>
      </c>
    </row>
    <row r="181" spans="1:12" ht="25.5" x14ac:dyDescent="0.2">
      <c r="A181" s="2" t="s">
        <v>1639</v>
      </c>
      <c r="B181" s="48" t="s">
        <v>213</v>
      </c>
      <c r="C181" s="13">
        <v>79.841731440000004</v>
      </c>
      <c r="D181" s="11" t="str">
        <f t="shared" si="64"/>
        <v>N/A</v>
      </c>
      <c r="E181" s="13">
        <v>87.217708971999997</v>
      </c>
      <c r="F181" s="11" t="str">
        <f t="shared" si="65"/>
        <v>N/A</v>
      </c>
      <c r="G181" s="13">
        <v>86.912577851999998</v>
      </c>
      <c r="H181" s="11" t="str">
        <f t="shared" si="66"/>
        <v>N/A</v>
      </c>
      <c r="I181" s="57">
        <v>9.2379999999999995</v>
      </c>
      <c r="J181" s="57">
        <v>-0.35</v>
      </c>
      <c r="K181" s="48" t="s">
        <v>736</v>
      </c>
      <c r="L181" s="9" t="str">
        <f t="shared" si="67"/>
        <v>Yes</v>
      </c>
    </row>
    <row r="182" spans="1:12" ht="25.5" x14ac:dyDescent="0.2">
      <c r="A182" s="2" t="s">
        <v>1640</v>
      </c>
      <c r="B182" s="136" t="s">
        <v>213</v>
      </c>
      <c r="C182" s="137">
        <v>78.962088253999994</v>
      </c>
      <c r="D182" s="132" t="str">
        <f t="shared" ref="D182" si="68">IF($B182="N/A","N/A",IF(C182&lt;0,"No","Yes"))</f>
        <v>N/A</v>
      </c>
      <c r="E182" s="137">
        <v>85.147507630000007</v>
      </c>
      <c r="F182" s="132" t="str">
        <f t="shared" ref="F182" si="69">IF($B182="N/A","N/A",IF(E182&lt;0,"No","Yes"))</f>
        <v>N/A</v>
      </c>
      <c r="G182" s="137">
        <v>85.490713679999999</v>
      </c>
      <c r="H182" s="132" t="str">
        <f t="shared" ref="H182" si="70">IF($B182="N/A","N/A",IF(G182&lt;0,"No","Yes"))</f>
        <v>N/A</v>
      </c>
      <c r="I182" s="138">
        <v>7.8330000000000002</v>
      </c>
      <c r="J182" s="138">
        <v>0.40310000000000001</v>
      </c>
      <c r="K182" s="136" t="s">
        <v>736</v>
      </c>
      <c r="L182" s="132" t="str">
        <f t="shared" ref="L182" si="71">IF(J182="Div by 0", "N/A", IF(OR(J182="N/A",K182="N/A"),"N/A", IF(J182&gt;VALUE(MID(K182,1,2)), "No", IF(J182&lt;-1*VALUE(MID(K182,1,2)), "No", "Yes"))))</f>
        <v>Yes</v>
      </c>
    </row>
    <row r="183" spans="1:12" ht="25.5" x14ac:dyDescent="0.2">
      <c r="A183" s="2" t="s">
        <v>1641</v>
      </c>
      <c r="B183" s="5" t="s">
        <v>213</v>
      </c>
      <c r="C183" s="13">
        <v>86.652088597000002</v>
      </c>
      <c r="D183" s="9" t="str">
        <f t="shared" ref="D183:D185" si="72">IF($B183="N/A","N/A",IF(C183&lt;0,"No","Yes"))</f>
        <v>N/A</v>
      </c>
      <c r="E183" s="13">
        <v>92.165552617000003</v>
      </c>
      <c r="F183" s="9" t="str">
        <f t="shared" ref="F183:F185" si="73">IF($B183="N/A","N/A",IF(E183&lt;0,"No","Yes"))</f>
        <v>N/A</v>
      </c>
      <c r="G183" s="13">
        <v>91.143167206000001</v>
      </c>
      <c r="H183" s="9" t="str">
        <f t="shared" ref="H183:H185" si="74">IF($B183="N/A","N/A",IF(G183&lt;0,"No","Yes"))</f>
        <v>N/A</v>
      </c>
      <c r="I183" s="57">
        <v>6.3630000000000004</v>
      </c>
      <c r="J183" s="57">
        <v>-1.1100000000000001</v>
      </c>
      <c r="K183" s="5" t="s">
        <v>736</v>
      </c>
      <c r="L183" s="9" t="str">
        <f t="shared" ref="L183:L213" si="75">IF(J183="Div by 0", "N/A", IF(OR(J183="N/A",K183="N/A"),"N/A", IF(J183&gt;VALUE(MID(K183,1,2)), "No", IF(J183&lt;-1*VALUE(MID(K183,1,2)), "No", "Yes"))))</f>
        <v>Yes</v>
      </c>
    </row>
    <row r="184" spans="1:12" ht="25.5" x14ac:dyDescent="0.2">
      <c r="A184" s="2" t="s">
        <v>1642</v>
      </c>
      <c r="B184" s="5" t="s">
        <v>213</v>
      </c>
      <c r="C184" s="13">
        <v>79.680723666999995</v>
      </c>
      <c r="D184" s="9" t="str">
        <f t="shared" si="72"/>
        <v>N/A</v>
      </c>
      <c r="E184" s="13">
        <v>87.219597094999997</v>
      </c>
      <c r="F184" s="9" t="str">
        <f t="shared" si="73"/>
        <v>N/A</v>
      </c>
      <c r="G184" s="13">
        <v>86.762795099000002</v>
      </c>
      <c r="H184" s="9" t="str">
        <f t="shared" si="74"/>
        <v>N/A</v>
      </c>
      <c r="I184" s="57">
        <v>9.4610000000000003</v>
      </c>
      <c r="J184" s="57">
        <v>-0.52400000000000002</v>
      </c>
      <c r="K184" s="5" t="s">
        <v>736</v>
      </c>
      <c r="L184" s="9" t="str">
        <f t="shared" si="75"/>
        <v>Yes</v>
      </c>
    </row>
    <row r="185" spans="1:12" ht="25.5" x14ac:dyDescent="0.2">
      <c r="A185" s="2" t="s">
        <v>1643</v>
      </c>
      <c r="B185" s="5" t="s">
        <v>213</v>
      </c>
      <c r="C185" s="13">
        <v>78.425186178999994</v>
      </c>
      <c r="D185" s="9" t="str">
        <f t="shared" si="72"/>
        <v>N/A</v>
      </c>
      <c r="E185" s="13">
        <v>86.092170523999997</v>
      </c>
      <c r="F185" s="9" t="str">
        <f t="shared" si="73"/>
        <v>N/A</v>
      </c>
      <c r="G185" s="13">
        <v>85.910587002</v>
      </c>
      <c r="H185" s="9" t="str">
        <f t="shared" si="74"/>
        <v>N/A</v>
      </c>
      <c r="I185" s="57">
        <v>9.7759999999999998</v>
      </c>
      <c r="J185" s="57">
        <v>-0.21099999999999999</v>
      </c>
      <c r="K185" s="5" t="s">
        <v>736</v>
      </c>
      <c r="L185" s="9" t="str">
        <f t="shared" si="75"/>
        <v>Yes</v>
      </c>
    </row>
    <row r="186" spans="1:12" ht="25.5" x14ac:dyDescent="0.2">
      <c r="A186" s="2" t="s">
        <v>1645</v>
      </c>
      <c r="B186" s="139" t="s">
        <v>213</v>
      </c>
      <c r="C186" s="137">
        <v>6.0098449413999999</v>
      </c>
      <c r="D186" s="129" t="str">
        <f>IF($B186="N/A","N/A",IF(C186&gt;10,"No",IF(C186&lt;-10,"No","Yes")))</f>
        <v>N/A</v>
      </c>
      <c r="E186" s="137">
        <v>8.3031194485000004</v>
      </c>
      <c r="F186" s="129" t="str">
        <f>IF($B186="N/A","N/A",IF(E186&gt;10,"No",IF(E186&lt;-10,"No","Yes")))</f>
        <v>N/A</v>
      </c>
      <c r="G186" s="137">
        <v>8.2558551416999997</v>
      </c>
      <c r="H186" s="129" t="str">
        <f>IF($B186="N/A","N/A",IF(G186&gt;10,"No",IF(G186&lt;-10,"No","Yes")))</f>
        <v>N/A</v>
      </c>
      <c r="I186" s="138">
        <v>38.159999999999997</v>
      </c>
      <c r="J186" s="138">
        <v>-0.56899999999999995</v>
      </c>
      <c r="K186" s="139" t="s">
        <v>736</v>
      </c>
      <c r="L186" s="9" t="str">
        <f t="shared" si="75"/>
        <v>Yes</v>
      </c>
    </row>
    <row r="187" spans="1:12" ht="25.5" x14ac:dyDescent="0.2">
      <c r="A187" s="2" t="s">
        <v>1646</v>
      </c>
      <c r="B187" s="35" t="s">
        <v>213</v>
      </c>
      <c r="C187" s="13">
        <v>5.0234400000000001E-5</v>
      </c>
      <c r="D187" s="44" t="str">
        <f t="shared" ref="D187:D213" si="76">IF($B187="N/A","N/A",IF(C187&gt;10,"No",IF(C187&lt;-10,"No","Yes")))</f>
        <v>N/A</v>
      </c>
      <c r="E187" s="13">
        <v>9.8256499999999997E-5</v>
      </c>
      <c r="F187" s="44" t="str">
        <f t="shared" ref="F187:F213" si="77">IF($B187="N/A","N/A",IF(E187&gt;10,"No",IF(E187&lt;-10,"No","Yes")))</f>
        <v>N/A</v>
      </c>
      <c r="G187" s="13">
        <v>1.9382669999999999E-4</v>
      </c>
      <c r="H187" s="44" t="str">
        <f t="shared" ref="H187:H213" si="78">IF($B187="N/A","N/A",IF(G187&gt;10,"No",IF(G187&lt;-10,"No","Yes")))</f>
        <v>N/A</v>
      </c>
      <c r="I187" s="57">
        <v>95.6</v>
      </c>
      <c r="J187" s="57">
        <v>97.27</v>
      </c>
      <c r="K187" s="45" t="s">
        <v>736</v>
      </c>
      <c r="L187" s="9" t="str">
        <f t="shared" si="75"/>
        <v>No</v>
      </c>
    </row>
    <row r="188" spans="1:12" ht="25.5" x14ac:dyDescent="0.2">
      <c r="A188" s="2" t="s">
        <v>1647</v>
      </c>
      <c r="B188" s="35" t="s">
        <v>213</v>
      </c>
      <c r="C188" s="13">
        <v>2.5117210000000001E-4</v>
      </c>
      <c r="D188" s="44" t="str">
        <f t="shared" si="76"/>
        <v>N/A</v>
      </c>
      <c r="E188" s="13">
        <v>9.8256499999999997E-5</v>
      </c>
      <c r="F188" s="44" t="str">
        <f t="shared" si="77"/>
        <v>N/A</v>
      </c>
      <c r="G188" s="13">
        <v>7.753069E-4</v>
      </c>
      <c r="H188" s="44" t="str">
        <f t="shared" si="78"/>
        <v>N/A</v>
      </c>
      <c r="I188" s="57">
        <v>-60.9</v>
      </c>
      <c r="J188" s="57">
        <v>689.1</v>
      </c>
      <c r="K188" s="45" t="s">
        <v>736</v>
      </c>
      <c r="L188" s="9" t="str">
        <f t="shared" si="75"/>
        <v>No</v>
      </c>
    </row>
    <row r="189" spans="1:12" ht="25.5" x14ac:dyDescent="0.2">
      <c r="A189" s="2" t="s">
        <v>1648</v>
      </c>
      <c r="B189" s="35" t="s">
        <v>213</v>
      </c>
      <c r="C189" s="13">
        <v>0</v>
      </c>
      <c r="D189" s="44" t="str">
        <f t="shared" si="76"/>
        <v>N/A</v>
      </c>
      <c r="E189" s="13">
        <v>0</v>
      </c>
      <c r="F189" s="44" t="str">
        <f t="shared" si="77"/>
        <v>N/A</v>
      </c>
      <c r="G189" s="13">
        <v>0</v>
      </c>
      <c r="H189" s="44" t="str">
        <f t="shared" si="78"/>
        <v>N/A</v>
      </c>
      <c r="I189" s="57" t="s">
        <v>1746</v>
      </c>
      <c r="J189" s="57" t="s">
        <v>1746</v>
      </c>
      <c r="K189" s="45" t="s">
        <v>736</v>
      </c>
      <c r="L189" s="9" t="str">
        <f t="shared" si="75"/>
        <v>N/A</v>
      </c>
    </row>
    <row r="190" spans="1:12" ht="25.5" x14ac:dyDescent="0.2">
      <c r="A190" s="2" t="s">
        <v>1649</v>
      </c>
      <c r="B190" s="35" t="s">
        <v>213</v>
      </c>
      <c r="C190" s="13">
        <v>0.15693232469999999</v>
      </c>
      <c r="D190" s="44" t="str">
        <f t="shared" si="76"/>
        <v>N/A</v>
      </c>
      <c r="E190" s="13">
        <v>0.20427533840000001</v>
      </c>
      <c r="F190" s="44" t="str">
        <f t="shared" si="77"/>
        <v>N/A</v>
      </c>
      <c r="G190" s="13">
        <v>0.1475021309</v>
      </c>
      <c r="H190" s="44" t="str">
        <f t="shared" si="78"/>
        <v>N/A</v>
      </c>
      <c r="I190" s="57">
        <v>30.17</v>
      </c>
      <c r="J190" s="57">
        <v>-27.8</v>
      </c>
      <c r="K190" s="45" t="s">
        <v>736</v>
      </c>
      <c r="L190" s="9" t="str">
        <f t="shared" si="75"/>
        <v>Yes</v>
      </c>
    </row>
    <row r="191" spans="1:12" ht="25.5" x14ac:dyDescent="0.2">
      <c r="A191" s="2" t="s">
        <v>1650</v>
      </c>
      <c r="B191" s="35" t="s">
        <v>213</v>
      </c>
      <c r="C191" s="13">
        <v>67.743675863000007</v>
      </c>
      <c r="D191" s="44" t="str">
        <f t="shared" si="76"/>
        <v>N/A</v>
      </c>
      <c r="E191" s="13">
        <v>76.477188763000001</v>
      </c>
      <c r="F191" s="44" t="str">
        <f t="shared" si="77"/>
        <v>N/A</v>
      </c>
      <c r="G191" s="13">
        <v>75.966892458999993</v>
      </c>
      <c r="H191" s="44" t="str">
        <f t="shared" si="78"/>
        <v>N/A</v>
      </c>
      <c r="I191" s="57">
        <v>12.89</v>
      </c>
      <c r="J191" s="57">
        <v>-0.66700000000000004</v>
      </c>
      <c r="K191" s="45" t="s">
        <v>736</v>
      </c>
      <c r="L191" s="9" t="str">
        <f t="shared" si="75"/>
        <v>Yes</v>
      </c>
    </row>
    <row r="192" spans="1:12" ht="25.5" x14ac:dyDescent="0.2">
      <c r="A192" s="2" t="s">
        <v>1651</v>
      </c>
      <c r="B192" s="35" t="s">
        <v>213</v>
      </c>
      <c r="C192" s="13">
        <v>26.313240738000001</v>
      </c>
      <c r="D192" s="44" t="str">
        <f t="shared" si="76"/>
        <v>N/A</v>
      </c>
      <c r="E192" s="13">
        <v>33.499485135999997</v>
      </c>
      <c r="F192" s="44" t="str">
        <f t="shared" si="77"/>
        <v>N/A</v>
      </c>
      <c r="G192" s="13">
        <v>34.687568294000002</v>
      </c>
      <c r="H192" s="44" t="str">
        <f t="shared" si="78"/>
        <v>N/A</v>
      </c>
      <c r="I192" s="57">
        <v>27.31</v>
      </c>
      <c r="J192" s="57">
        <v>3.5470000000000002</v>
      </c>
      <c r="K192" s="45" t="s">
        <v>736</v>
      </c>
      <c r="L192" s="9" t="str">
        <f t="shared" si="75"/>
        <v>Yes</v>
      </c>
    </row>
    <row r="193" spans="1:12" ht="25.5" x14ac:dyDescent="0.2">
      <c r="A193" s="2" t="s">
        <v>1652</v>
      </c>
      <c r="B193" s="35" t="s">
        <v>213</v>
      </c>
      <c r="C193" s="13">
        <v>12.182248462</v>
      </c>
      <c r="D193" s="44" t="str">
        <f t="shared" si="76"/>
        <v>N/A</v>
      </c>
      <c r="E193" s="13">
        <v>17.265491125</v>
      </c>
      <c r="F193" s="44" t="str">
        <f t="shared" si="77"/>
        <v>N/A</v>
      </c>
      <c r="G193" s="13">
        <v>19.280476465</v>
      </c>
      <c r="H193" s="44" t="str">
        <f t="shared" si="78"/>
        <v>N/A</v>
      </c>
      <c r="I193" s="57">
        <v>41.73</v>
      </c>
      <c r="J193" s="57">
        <v>11.67</v>
      </c>
      <c r="K193" s="45" t="s">
        <v>736</v>
      </c>
      <c r="L193" s="9" t="str">
        <f t="shared" si="75"/>
        <v>Yes</v>
      </c>
    </row>
    <row r="194" spans="1:12" ht="25.5" x14ac:dyDescent="0.2">
      <c r="A194" s="2" t="s">
        <v>1653</v>
      </c>
      <c r="B194" s="35" t="s">
        <v>213</v>
      </c>
      <c r="C194" s="13">
        <v>45.565933428000001</v>
      </c>
      <c r="D194" s="44" t="str">
        <f t="shared" si="76"/>
        <v>N/A</v>
      </c>
      <c r="E194" s="13">
        <v>55.307425049999999</v>
      </c>
      <c r="F194" s="44" t="str">
        <f t="shared" si="77"/>
        <v>N/A</v>
      </c>
      <c r="G194" s="13">
        <v>55.254036563</v>
      </c>
      <c r="H194" s="44" t="str">
        <f t="shared" si="78"/>
        <v>N/A</v>
      </c>
      <c r="I194" s="57">
        <v>21.38</v>
      </c>
      <c r="J194" s="57">
        <v>-9.7000000000000003E-2</v>
      </c>
      <c r="K194" s="45" t="s">
        <v>736</v>
      </c>
      <c r="L194" s="9" t="str">
        <f t="shared" si="75"/>
        <v>Yes</v>
      </c>
    </row>
    <row r="195" spans="1:12" ht="25.5" x14ac:dyDescent="0.2">
      <c r="A195" s="2" t="s">
        <v>1654</v>
      </c>
      <c r="B195" s="35" t="s">
        <v>213</v>
      </c>
      <c r="C195" s="13">
        <v>5.2375912193999996</v>
      </c>
      <c r="D195" s="44" t="str">
        <f t="shared" si="76"/>
        <v>N/A</v>
      </c>
      <c r="E195" s="13">
        <v>6.6920561555999996</v>
      </c>
      <c r="F195" s="44" t="str">
        <f t="shared" si="77"/>
        <v>N/A</v>
      </c>
      <c r="G195" s="13">
        <v>4.1158134010999996</v>
      </c>
      <c r="H195" s="44" t="str">
        <f t="shared" si="78"/>
        <v>N/A</v>
      </c>
      <c r="I195" s="57">
        <v>27.77</v>
      </c>
      <c r="J195" s="57">
        <v>-38.5</v>
      </c>
      <c r="K195" s="45" t="s">
        <v>736</v>
      </c>
      <c r="L195" s="9" t="str">
        <f t="shared" si="75"/>
        <v>No</v>
      </c>
    </row>
    <row r="196" spans="1:12" ht="25.5" x14ac:dyDescent="0.2">
      <c r="A196" s="2" t="s">
        <v>1655</v>
      </c>
      <c r="B196" s="35" t="s">
        <v>213</v>
      </c>
      <c r="C196" s="13">
        <v>0.76160402520000003</v>
      </c>
      <c r="D196" s="44" t="str">
        <f t="shared" si="76"/>
        <v>N/A</v>
      </c>
      <c r="E196" s="13">
        <v>0.78536449239999995</v>
      </c>
      <c r="F196" s="44" t="str">
        <f t="shared" si="77"/>
        <v>N/A</v>
      </c>
      <c r="G196" s="13">
        <v>0.82541107010000003</v>
      </c>
      <c r="H196" s="44" t="str">
        <f t="shared" si="78"/>
        <v>N/A</v>
      </c>
      <c r="I196" s="57">
        <v>3.12</v>
      </c>
      <c r="J196" s="57">
        <v>5.0990000000000002</v>
      </c>
      <c r="K196" s="45" t="s">
        <v>736</v>
      </c>
      <c r="L196" s="9" t="str">
        <f t="shared" si="75"/>
        <v>Yes</v>
      </c>
    </row>
    <row r="197" spans="1:12" ht="25.5" x14ac:dyDescent="0.2">
      <c r="A197" s="2" t="s">
        <v>1656</v>
      </c>
      <c r="B197" s="35" t="s">
        <v>213</v>
      </c>
      <c r="C197" s="13">
        <v>48.509821080000002</v>
      </c>
      <c r="D197" s="44" t="str">
        <f t="shared" si="76"/>
        <v>N/A</v>
      </c>
      <c r="E197" s="13">
        <v>58.556719567999998</v>
      </c>
      <c r="F197" s="44" t="str">
        <f t="shared" si="77"/>
        <v>N/A</v>
      </c>
      <c r="G197" s="13">
        <v>57.263486583999999</v>
      </c>
      <c r="H197" s="44" t="str">
        <f t="shared" si="78"/>
        <v>N/A</v>
      </c>
      <c r="I197" s="57">
        <v>20.71</v>
      </c>
      <c r="J197" s="57">
        <v>-2.21</v>
      </c>
      <c r="K197" s="45" t="s">
        <v>736</v>
      </c>
      <c r="L197" s="9" t="str">
        <f t="shared" si="75"/>
        <v>Yes</v>
      </c>
    </row>
    <row r="198" spans="1:12" ht="25.5" x14ac:dyDescent="0.2">
      <c r="A198" s="2" t="s">
        <v>1657</v>
      </c>
      <c r="B198" s="35" t="s">
        <v>213</v>
      </c>
      <c r="C198" s="13">
        <v>43.965364373</v>
      </c>
      <c r="D198" s="44" t="str">
        <f t="shared" si="76"/>
        <v>N/A</v>
      </c>
      <c r="E198" s="13">
        <v>69.090164127999998</v>
      </c>
      <c r="F198" s="44" t="str">
        <f t="shared" si="77"/>
        <v>N/A</v>
      </c>
      <c r="G198" s="13">
        <v>69.480917517999998</v>
      </c>
      <c r="H198" s="44" t="str">
        <f t="shared" si="78"/>
        <v>N/A</v>
      </c>
      <c r="I198" s="57">
        <v>57.15</v>
      </c>
      <c r="J198" s="57">
        <v>0.56559999999999999</v>
      </c>
      <c r="K198" s="45" t="s">
        <v>736</v>
      </c>
      <c r="L198" s="9" t="str">
        <f t="shared" si="75"/>
        <v>Yes</v>
      </c>
    </row>
    <row r="199" spans="1:12" ht="25.5" x14ac:dyDescent="0.2">
      <c r="A199" s="2" t="s">
        <v>1658</v>
      </c>
      <c r="B199" s="35" t="s">
        <v>213</v>
      </c>
      <c r="C199" s="13">
        <v>1.1656896909000001</v>
      </c>
      <c r="D199" s="44" t="str">
        <f t="shared" si="76"/>
        <v>N/A</v>
      </c>
      <c r="E199" s="13">
        <v>1.7255812856999999</v>
      </c>
      <c r="F199" s="44" t="str">
        <f t="shared" si="77"/>
        <v>N/A</v>
      </c>
      <c r="G199" s="13">
        <v>1.7607218882</v>
      </c>
      <c r="H199" s="44" t="str">
        <f t="shared" si="78"/>
        <v>N/A</v>
      </c>
      <c r="I199" s="57">
        <v>48.03</v>
      </c>
      <c r="J199" s="57">
        <v>2.036</v>
      </c>
      <c r="K199" s="45" t="s">
        <v>736</v>
      </c>
      <c r="L199" s="9" t="str">
        <f t="shared" si="75"/>
        <v>Yes</v>
      </c>
    </row>
    <row r="200" spans="1:12" ht="25.5" x14ac:dyDescent="0.2">
      <c r="A200" s="2" t="s">
        <v>1659</v>
      </c>
      <c r="B200" s="35" t="s">
        <v>213</v>
      </c>
      <c r="C200" s="13">
        <v>4.0527622149000004</v>
      </c>
      <c r="D200" s="44" t="str">
        <f t="shared" si="76"/>
        <v>N/A</v>
      </c>
      <c r="E200" s="13">
        <v>6.3413785784999996</v>
      </c>
      <c r="F200" s="44" t="str">
        <f t="shared" si="77"/>
        <v>N/A</v>
      </c>
      <c r="G200" s="13">
        <v>5.8006521299999996</v>
      </c>
      <c r="H200" s="44" t="str">
        <f t="shared" si="78"/>
        <v>N/A</v>
      </c>
      <c r="I200" s="57">
        <v>56.47</v>
      </c>
      <c r="J200" s="57">
        <v>-8.5299999999999994</v>
      </c>
      <c r="K200" s="45" t="s">
        <v>736</v>
      </c>
      <c r="L200" s="9" t="str">
        <f t="shared" si="75"/>
        <v>Yes</v>
      </c>
    </row>
    <row r="201" spans="1:12" ht="25.5" x14ac:dyDescent="0.2">
      <c r="A201" s="2" t="s">
        <v>1660</v>
      </c>
      <c r="B201" s="35" t="s">
        <v>213</v>
      </c>
      <c r="C201" s="13">
        <v>0</v>
      </c>
      <c r="D201" s="44" t="str">
        <f t="shared" si="76"/>
        <v>N/A</v>
      </c>
      <c r="E201" s="13">
        <v>0</v>
      </c>
      <c r="F201" s="44" t="str">
        <f t="shared" si="77"/>
        <v>N/A</v>
      </c>
      <c r="G201" s="13">
        <v>0</v>
      </c>
      <c r="H201" s="44" t="str">
        <f t="shared" si="78"/>
        <v>N/A</v>
      </c>
      <c r="I201" s="57" t="s">
        <v>1746</v>
      </c>
      <c r="J201" s="57" t="s">
        <v>1746</v>
      </c>
      <c r="K201" s="45" t="s">
        <v>736</v>
      </c>
      <c r="L201" s="9" t="str">
        <f t="shared" si="75"/>
        <v>N/A</v>
      </c>
    </row>
    <row r="202" spans="1:12" ht="25.5" x14ac:dyDescent="0.2">
      <c r="A202" s="2" t="s">
        <v>1661</v>
      </c>
      <c r="B202" s="35" t="s">
        <v>213</v>
      </c>
      <c r="C202" s="13">
        <v>0</v>
      </c>
      <c r="D202" s="44" t="str">
        <f t="shared" si="76"/>
        <v>N/A</v>
      </c>
      <c r="E202" s="13">
        <v>0</v>
      </c>
      <c r="F202" s="44" t="str">
        <f t="shared" si="77"/>
        <v>N/A</v>
      </c>
      <c r="G202" s="13">
        <v>0</v>
      </c>
      <c r="H202" s="44" t="str">
        <f t="shared" si="78"/>
        <v>N/A</v>
      </c>
      <c r="I202" s="57" t="s">
        <v>1746</v>
      </c>
      <c r="J202" s="57" t="s">
        <v>1746</v>
      </c>
      <c r="K202" s="45" t="s">
        <v>736</v>
      </c>
      <c r="L202" s="9" t="str">
        <f t="shared" si="75"/>
        <v>N/A</v>
      </c>
    </row>
    <row r="203" spans="1:12" ht="25.5" x14ac:dyDescent="0.2">
      <c r="A203" s="2" t="s">
        <v>1662</v>
      </c>
      <c r="B203" s="35" t="s">
        <v>213</v>
      </c>
      <c r="C203" s="13">
        <v>0</v>
      </c>
      <c r="D203" s="44" t="str">
        <f t="shared" si="76"/>
        <v>N/A</v>
      </c>
      <c r="E203" s="13">
        <v>0</v>
      </c>
      <c r="F203" s="44" t="str">
        <f t="shared" si="77"/>
        <v>N/A</v>
      </c>
      <c r="G203" s="13">
        <v>4.84567E-5</v>
      </c>
      <c r="H203" s="44" t="str">
        <f t="shared" si="78"/>
        <v>N/A</v>
      </c>
      <c r="I203" s="57" t="s">
        <v>1746</v>
      </c>
      <c r="J203" s="57" t="s">
        <v>1746</v>
      </c>
      <c r="K203" s="45" t="s">
        <v>736</v>
      </c>
      <c r="L203" s="9" t="str">
        <f t="shared" si="75"/>
        <v>N/A</v>
      </c>
    </row>
    <row r="204" spans="1:12" ht="25.5" x14ac:dyDescent="0.2">
      <c r="A204" s="2" t="s">
        <v>1663</v>
      </c>
      <c r="B204" s="35" t="s">
        <v>213</v>
      </c>
      <c r="C204" s="13">
        <v>0.37610509440000001</v>
      </c>
      <c r="D204" s="44" t="str">
        <f t="shared" si="76"/>
        <v>N/A</v>
      </c>
      <c r="E204" s="13">
        <v>0.43331132389999999</v>
      </c>
      <c r="F204" s="44" t="str">
        <f t="shared" si="77"/>
        <v>N/A</v>
      </c>
      <c r="G204" s="13">
        <v>0.64331087040000001</v>
      </c>
      <c r="H204" s="44" t="str">
        <f t="shared" si="78"/>
        <v>N/A</v>
      </c>
      <c r="I204" s="57">
        <v>15.21</v>
      </c>
      <c r="J204" s="57">
        <v>48.46</v>
      </c>
      <c r="K204" s="45" t="s">
        <v>736</v>
      </c>
      <c r="L204" s="9" t="str">
        <f t="shared" si="75"/>
        <v>No</v>
      </c>
    </row>
    <row r="205" spans="1:12" ht="25.5" x14ac:dyDescent="0.2">
      <c r="A205" s="2" t="s">
        <v>1664</v>
      </c>
      <c r="B205" s="35" t="s">
        <v>213</v>
      </c>
      <c r="C205" s="13">
        <v>0.1995311119</v>
      </c>
      <c r="D205" s="44" t="str">
        <f t="shared" si="76"/>
        <v>N/A</v>
      </c>
      <c r="E205" s="13">
        <v>3.1049065399999999E-2</v>
      </c>
      <c r="F205" s="44" t="str">
        <f t="shared" si="77"/>
        <v>N/A</v>
      </c>
      <c r="G205" s="13">
        <v>3.1739124700000003E-2</v>
      </c>
      <c r="H205" s="44" t="str">
        <f t="shared" si="78"/>
        <v>N/A</v>
      </c>
      <c r="I205" s="57">
        <v>-84.4</v>
      </c>
      <c r="J205" s="57">
        <v>2.222</v>
      </c>
      <c r="K205" s="45" t="s">
        <v>736</v>
      </c>
      <c r="L205" s="9" t="str">
        <f t="shared" si="75"/>
        <v>Yes</v>
      </c>
    </row>
    <row r="206" spans="1:12" ht="25.5" x14ac:dyDescent="0.2">
      <c r="A206" s="2" t="s">
        <v>1665</v>
      </c>
      <c r="B206" s="35" t="s">
        <v>213</v>
      </c>
      <c r="C206" s="13">
        <v>6.4585387711999998</v>
      </c>
      <c r="D206" s="44" t="str">
        <f t="shared" si="76"/>
        <v>N/A</v>
      </c>
      <c r="E206" s="13">
        <v>9.8191686710999999</v>
      </c>
      <c r="F206" s="44" t="str">
        <f t="shared" si="77"/>
        <v>N/A</v>
      </c>
      <c r="G206" s="13">
        <v>13.011102878999999</v>
      </c>
      <c r="H206" s="44" t="str">
        <f t="shared" si="78"/>
        <v>N/A</v>
      </c>
      <c r="I206" s="57">
        <v>52.03</v>
      </c>
      <c r="J206" s="57">
        <v>32.51</v>
      </c>
      <c r="K206" s="45" t="s">
        <v>736</v>
      </c>
      <c r="L206" s="9" t="str">
        <f t="shared" si="75"/>
        <v>No</v>
      </c>
    </row>
    <row r="207" spans="1:12" ht="25.5" x14ac:dyDescent="0.2">
      <c r="A207" s="2" t="s">
        <v>1666</v>
      </c>
      <c r="B207" s="35" t="s">
        <v>213</v>
      </c>
      <c r="C207" s="13">
        <v>1.6075014E-3</v>
      </c>
      <c r="D207" s="44" t="str">
        <f t="shared" si="76"/>
        <v>N/A</v>
      </c>
      <c r="E207" s="13">
        <v>1.473848E-4</v>
      </c>
      <c r="F207" s="44" t="str">
        <f t="shared" si="77"/>
        <v>N/A</v>
      </c>
      <c r="G207" s="13">
        <v>1.9382669999999999E-4</v>
      </c>
      <c r="H207" s="44" t="str">
        <f t="shared" si="78"/>
        <v>N/A</v>
      </c>
      <c r="I207" s="57">
        <v>-90.8</v>
      </c>
      <c r="J207" s="57">
        <v>31.51</v>
      </c>
      <c r="K207" s="45" t="s">
        <v>736</v>
      </c>
      <c r="L207" s="9" t="str">
        <f t="shared" si="75"/>
        <v>No</v>
      </c>
    </row>
    <row r="208" spans="1:12" ht="25.5" x14ac:dyDescent="0.2">
      <c r="A208" s="2" t="s">
        <v>1667</v>
      </c>
      <c r="B208" s="35" t="s">
        <v>213</v>
      </c>
      <c r="C208" s="13">
        <v>19.817829903</v>
      </c>
      <c r="D208" s="44" t="str">
        <f t="shared" si="76"/>
        <v>N/A</v>
      </c>
      <c r="E208" s="13">
        <v>27.600064455999998</v>
      </c>
      <c r="F208" s="44" t="str">
        <f t="shared" si="77"/>
        <v>N/A</v>
      </c>
      <c r="G208" s="13">
        <v>30.167383906000001</v>
      </c>
      <c r="H208" s="44" t="str">
        <f t="shared" si="78"/>
        <v>N/A</v>
      </c>
      <c r="I208" s="57">
        <v>39.270000000000003</v>
      </c>
      <c r="J208" s="57">
        <v>9.3019999999999996</v>
      </c>
      <c r="K208" s="45" t="s">
        <v>736</v>
      </c>
      <c r="L208" s="9" t="str">
        <f t="shared" si="75"/>
        <v>Yes</v>
      </c>
    </row>
    <row r="209" spans="1:12" ht="25.5" x14ac:dyDescent="0.2">
      <c r="A209" s="2" t="s">
        <v>1668</v>
      </c>
      <c r="B209" s="35" t="s">
        <v>213</v>
      </c>
      <c r="C209" s="13">
        <v>2.10984559E-2</v>
      </c>
      <c r="D209" s="44" t="str">
        <f t="shared" si="76"/>
        <v>N/A</v>
      </c>
      <c r="E209" s="13">
        <v>2.78065997E-2</v>
      </c>
      <c r="F209" s="44" t="str">
        <f t="shared" si="77"/>
        <v>N/A</v>
      </c>
      <c r="G209" s="13">
        <v>3.1981408099999997E-2</v>
      </c>
      <c r="H209" s="44" t="str">
        <f t="shared" si="78"/>
        <v>N/A</v>
      </c>
      <c r="I209" s="57">
        <v>31.79</v>
      </c>
      <c r="J209" s="57">
        <v>15.01</v>
      </c>
      <c r="K209" s="45" t="s">
        <v>736</v>
      </c>
      <c r="L209" s="9" t="str">
        <f t="shared" si="75"/>
        <v>Yes</v>
      </c>
    </row>
    <row r="210" spans="1:12" ht="25.5" x14ac:dyDescent="0.2">
      <c r="A210" s="2" t="s">
        <v>1669</v>
      </c>
      <c r="B210" s="35" t="s">
        <v>213</v>
      </c>
      <c r="C210" s="13">
        <v>5.5845603509000004</v>
      </c>
      <c r="D210" s="44" t="str">
        <f t="shared" si="76"/>
        <v>N/A</v>
      </c>
      <c r="E210" s="13">
        <v>7.9160378248000001</v>
      </c>
      <c r="F210" s="44" t="str">
        <f t="shared" si="77"/>
        <v>N/A</v>
      </c>
      <c r="G210" s="13">
        <v>7.1956714617999999</v>
      </c>
      <c r="H210" s="44" t="str">
        <f t="shared" si="78"/>
        <v>N/A</v>
      </c>
      <c r="I210" s="57">
        <v>41.75</v>
      </c>
      <c r="J210" s="57">
        <v>-9.1</v>
      </c>
      <c r="K210" s="45" t="s">
        <v>736</v>
      </c>
      <c r="L210" s="9" t="str">
        <f t="shared" si="75"/>
        <v>Yes</v>
      </c>
    </row>
    <row r="211" spans="1:12" ht="25.5" x14ac:dyDescent="0.2">
      <c r="A211" s="2" t="s">
        <v>1670</v>
      </c>
      <c r="B211" s="35" t="s">
        <v>213</v>
      </c>
      <c r="C211" s="13">
        <v>0</v>
      </c>
      <c r="D211" s="44" t="str">
        <f t="shared" si="76"/>
        <v>N/A</v>
      </c>
      <c r="E211" s="13">
        <v>4.9128300000000002E-5</v>
      </c>
      <c r="F211" s="44" t="str">
        <f t="shared" si="77"/>
        <v>N/A</v>
      </c>
      <c r="G211" s="13">
        <v>0</v>
      </c>
      <c r="H211" s="44" t="str">
        <f t="shared" si="78"/>
        <v>N/A</v>
      </c>
      <c r="I211" s="57" t="s">
        <v>1746</v>
      </c>
      <c r="J211" s="57">
        <v>-100</v>
      </c>
      <c r="K211" s="45" t="s">
        <v>736</v>
      </c>
      <c r="L211" s="9" t="str">
        <f t="shared" si="75"/>
        <v>No</v>
      </c>
    </row>
    <row r="212" spans="1:12" ht="25.5" x14ac:dyDescent="0.2">
      <c r="A212" s="2" t="s">
        <v>1671</v>
      </c>
      <c r="B212" s="35" t="s">
        <v>213</v>
      </c>
      <c r="C212" s="13">
        <v>3.3204950900000002E-2</v>
      </c>
      <c r="D212" s="44" t="str">
        <f t="shared" si="76"/>
        <v>N/A</v>
      </c>
      <c r="E212" s="13">
        <v>3.9302610000000002E-4</v>
      </c>
      <c r="F212" s="44" t="str">
        <f t="shared" si="77"/>
        <v>N/A</v>
      </c>
      <c r="G212" s="13">
        <v>1.9382669999999999E-4</v>
      </c>
      <c r="H212" s="44" t="str">
        <f t="shared" si="78"/>
        <v>N/A</v>
      </c>
      <c r="I212" s="57">
        <v>-98.8</v>
      </c>
      <c r="J212" s="57">
        <v>-50.7</v>
      </c>
      <c r="K212" s="45" t="s">
        <v>736</v>
      </c>
      <c r="L212" s="9" t="str">
        <f t="shared" si="75"/>
        <v>No</v>
      </c>
    </row>
    <row r="213" spans="1:12" ht="38.25" x14ac:dyDescent="0.2">
      <c r="A213" s="2" t="s">
        <v>1644</v>
      </c>
      <c r="B213" s="35" t="s">
        <v>213</v>
      </c>
      <c r="C213" s="13">
        <v>0.55413587509999995</v>
      </c>
      <c r="D213" s="44" t="str">
        <f t="shared" si="76"/>
        <v>N/A</v>
      </c>
      <c r="E213" s="13">
        <v>0.4933951956</v>
      </c>
      <c r="F213" s="44" t="str">
        <f t="shared" si="77"/>
        <v>N/A</v>
      </c>
      <c r="G213" s="13">
        <v>0.50007292729999997</v>
      </c>
      <c r="H213" s="44" t="str">
        <f t="shared" si="78"/>
        <v>N/A</v>
      </c>
      <c r="I213" s="57">
        <v>-11</v>
      </c>
      <c r="J213" s="57">
        <v>1.353</v>
      </c>
      <c r="K213" s="45" t="s">
        <v>736</v>
      </c>
      <c r="L213" s="9" t="str">
        <f t="shared" si="75"/>
        <v>Yes</v>
      </c>
    </row>
    <row r="214" spans="1:12" x14ac:dyDescent="0.2">
      <c r="A214" s="161" t="s">
        <v>1633</v>
      </c>
      <c r="B214" s="162"/>
      <c r="C214" s="162"/>
      <c r="D214" s="162"/>
      <c r="E214" s="162"/>
      <c r="F214" s="162"/>
      <c r="G214" s="162"/>
      <c r="H214" s="162"/>
      <c r="I214" s="162"/>
      <c r="J214" s="162"/>
      <c r="K214" s="162"/>
      <c r="L214" s="163"/>
    </row>
    <row r="215" spans="1:12" x14ac:dyDescent="0.2">
      <c r="A215" s="151" t="s">
        <v>1631</v>
      </c>
      <c r="B215" s="152"/>
      <c r="C215" s="152"/>
      <c r="D215" s="152"/>
      <c r="E215" s="152"/>
      <c r="F215" s="152"/>
      <c r="G215" s="152"/>
      <c r="H215" s="152"/>
      <c r="I215" s="152"/>
      <c r="J215" s="152"/>
      <c r="K215" s="152"/>
      <c r="L215" s="153"/>
    </row>
    <row r="216" spans="1:12" s="21" customFormat="1" x14ac:dyDescent="0.2">
      <c r="A216" s="154" t="s">
        <v>1732</v>
      </c>
      <c r="B216" s="154"/>
      <c r="C216" s="154"/>
      <c r="D216" s="154"/>
      <c r="E216" s="154"/>
      <c r="F216" s="154"/>
      <c r="G216" s="154"/>
      <c r="H216" s="154"/>
      <c r="I216" s="154"/>
      <c r="J216" s="154"/>
      <c r="K216" s="154"/>
      <c r="L216" s="155"/>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54" customHeight="1" x14ac:dyDescent="0.2">
      <c r="A2" s="169" t="s">
        <v>1594</v>
      </c>
      <c r="B2" s="170"/>
      <c r="C2" s="170"/>
      <c r="D2" s="170"/>
      <c r="E2" s="170"/>
      <c r="F2" s="170"/>
      <c r="G2" s="170"/>
      <c r="H2" s="170"/>
      <c r="I2" s="170"/>
      <c r="J2" s="170"/>
      <c r="K2" s="170"/>
      <c r="L2" s="171"/>
    </row>
    <row r="3" spans="1:12" s="21" customFormat="1" x14ac:dyDescent="0.2">
      <c r="A3" s="148" t="s">
        <v>1745</v>
      </c>
      <c r="B3" s="167"/>
      <c r="C3" s="167"/>
      <c r="D3" s="167"/>
      <c r="E3" s="167"/>
      <c r="F3" s="167"/>
      <c r="G3" s="167"/>
      <c r="H3" s="167"/>
      <c r="I3" s="167"/>
      <c r="J3" s="167"/>
      <c r="K3" s="167"/>
      <c r="L3" s="168"/>
    </row>
    <row r="4" spans="1:12" s="21" customFormat="1" x14ac:dyDescent="0.2">
      <c r="A4" s="164" t="s">
        <v>648</v>
      </c>
      <c r="B4" s="165"/>
      <c r="C4" s="165"/>
      <c r="D4" s="165"/>
      <c r="E4" s="165"/>
      <c r="F4" s="165"/>
      <c r="G4" s="165"/>
      <c r="H4" s="165"/>
      <c r="I4" s="165"/>
      <c r="J4" s="165"/>
      <c r="K4" s="165"/>
      <c r="L4" s="166"/>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3</v>
      </c>
      <c r="B6" s="48" t="s">
        <v>213</v>
      </c>
      <c r="C6" s="1">
        <v>219397</v>
      </c>
      <c r="D6" s="11" t="str">
        <f t="shared" ref="D6:D39" si="0">IF($B6="N/A","N/A",IF(C6&gt;10,"No",IF(C6&lt;-10,"No","Yes")))</f>
        <v>N/A</v>
      </c>
      <c r="E6" s="1">
        <v>208274</v>
      </c>
      <c r="F6" s="11" t="str">
        <f t="shared" ref="F6:F39" si="1">IF($B6="N/A","N/A",IF(E6&gt;10,"No",IF(E6&lt;-10,"No","Yes")))</f>
        <v>N/A</v>
      </c>
      <c r="G6" s="1">
        <v>181574</v>
      </c>
      <c r="H6" s="11" t="str">
        <f t="shared" ref="H6:H39" si="2">IF($B6="N/A","N/A",IF(G6&gt;10,"No",IF(G6&lt;-10,"No","Yes")))</f>
        <v>N/A</v>
      </c>
      <c r="I6" s="57">
        <v>-5.07</v>
      </c>
      <c r="J6" s="57">
        <v>-12.8</v>
      </c>
      <c r="K6" s="48" t="s">
        <v>736</v>
      </c>
      <c r="L6" s="9" t="str">
        <f t="shared" ref="L6:L39" si="3">IF(J6="Div by 0", "N/A", IF(K6="N/A","N/A", IF(J6&gt;VALUE(MID(K6,1,2)), "No", IF(J6&lt;-1*VALUE(MID(K6,1,2)), "No", "Yes"))))</f>
        <v>Yes</v>
      </c>
    </row>
    <row r="7" spans="1:12" x14ac:dyDescent="0.2">
      <c r="A7" s="18" t="s">
        <v>4</v>
      </c>
      <c r="B7" s="35" t="s">
        <v>213</v>
      </c>
      <c r="C7" s="36">
        <v>155305</v>
      </c>
      <c r="D7" s="44" t="str">
        <f t="shared" si="0"/>
        <v>N/A</v>
      </c>
      <c r="E7" s="36">
        <v>147452</v>
      </c>
      <c r="F7" s="44" t="str">
        <f t="shared" si="1"/>
        <v>N/A</v>
      </c>
      <c r="G7" s="36">
        <v>120254</v>
      </c>
      <c r="H7" s="44" t="str">
        <f t="shared" si="2"/>
        <v>N/A</v>
      </c>
      <c r="I7" s="12">
        <v>-5.0599999999999996</v>
      </c>
      <c r="J7" s="12">
        <v>-18.399999999999999</v>
      </c>
      <c r="K7" s="45" t="s">
        <v>736</v>
      </c>
      <c r="L7" s="9" t="str">
        <f t="shared" si="3"/>
        <v>Yes</v>
      </c>
    </row>
    <row r="8" spans="1:12" x14ac:dyDescent="0.2">
      <c r="A8" s="18" t="s">
        <v>359</v>
      </c>
      <c r="B8" s="35" t="s">
        <v>213</v>
      </c>
      <c r="C8" s="8">
        <v>70.787203106999996</v>
      </c>
      <c r="D8" s="44" t="str">
        <f>IF($B8="N/A","N/A",IF(C8&gt;10,"No",IF(C8&lt;-10,"No","Yes")))</f>
        <v>N/A</v>
      </c>
      <c r="E8" s="8">
        <v>70.797123021000004</v>
      </c>
      <c r="F8" s="44" t="str">
        <f t="shared" si="1"/>
        <v>N/A</v>
      </c>
      <c r="G8" s="8">
        <v>66.228645069999999</v>
      </c>
      <c r="H8" s="44" t="str">
        <f t="shared" si="2"/>
        <v>N/A</v>
      </c>
      <c r="I8" s="12">
        <v>1.4E-2</v>
      </c>
      <c r="J8" s="12">
        <v>-6.45</v>
      </c>
      <c r="K8" s="45" t="s">
        <v>736</v>
      </c>
      <c r="L8" s="9" t="str">
        <f t="shared" si="3"/>
        <v>Yes</v>
      </c>
    </row>
    <row r="9" spans="1:12" x14ac:dyDescent="0.2">
      <c r="A9" s="18" t="s">
        <v>83</v>
      </c>
      <c r="B9" s="35" t="s">
        <v>213</v>
      </c>
      <c r="C9" s="36">
        <v>126916.65</v>
      </c>
      <c r="D9" s="44" t="str">
        <f t="shared" si="0"/>
        <v>N/A</v>
      </c>
      <c r="E9" s="36">
        <v>129750.54</v>
      </c>
      <c r="F9" s="44" t="str">
        <f t="shared" si="1"/>
        <v>N/A</v>
      </c>
      <c r="G9" s="36">
        <v>101933.28</v>
      </c>
      <c r="H9" s="44" t="str">
        <f t="shared" si="2"/>
        <v>N/A</v>
      </c>
      <c r="I9" s="12">
        <v>2.2330000000000001</v>
      </c>
      <c r="J9" s="12">
        <v>-21.4</v>
      </c>
      <c r="K9" s="45" t="s">
        <v>736</v>
      </c>
      <c r="L9" s="9" t="str">
        <f t="shared" si="3"/>
        <v>Yes</v>
      </c>
    </row>
    <row r="10" spans="1:12" x14ac:dyDescent="0.2">
      <c r="A10" s="18" t="s">
        <v>100</v>
      </c>
      <c r="B10" s="35" t="s">
        <v>213</v>
      </c>
      <c r="C10" s="36">
        <v>7075</v>
      </c>
      <c r="D10" s="44" t="str">
        <f t="shared" si="0"/>
        <v>N/A</v>
      </c>
      <c r="E10" s="36">
        <v>6791</v>
      </c>
      <c r="F10" s="44" t="str">
        <f t="shared" si="1"/>
        <v>N/A</v>
      </c>
      <c r="G10" s="36">
        <v>6337</v>
      </c>
      <c r="H10" s="44" t="str">
        <f t="shared" si="2"/>
        <v>N/A</v>
      </c>
      <c r="I10" s="12">
        <v>-4.01</v>
      </c>
      <c r="J10" s="12">
        <v>-6.69</v>
      </c>
      <c r="K10" s="45" t="s">
        <v>736</v>
      </c>
      <c r="L10" s="9" t="str">
        <f t="shared" si="3"/>
        <v>Yes</v>
      </c>
    </row>
    <row r="11" spans="1:12" x14ac:dyDescent="0.2">
      <c r="A11" s="18" t="s">
        <v>977</v>
      </c>
      <c r="B11" s="35" t="s">
        <v>213</v>
      </c>
      <c r="C11" s="36">
        <v>3159</v>
      </c>
      <c r="D11" s="44" t="str">
        <f t="shared" si="0"/>
        <v>N/A</v>
      </c>
      <c r="E11" s="36">
        <v>3607</v>
      </c>
      <c r="F11" s="44" t="str">
        <f t="shared" si="1"/>
        <v>N/A</v>
      </c>
      <c r="G11" s="36">
        <v>3767</v>
      </c>
      <c r="H11" s="44" t="str">
        <f t="shared" si="2"/>
        <v>N/A</v>
      </c>
      <c r="I11" s="12">
        <v>14.18</v>
      </c>
      <c r="J11" s="12">
        <v>4.4359999999999999</v>
      </c>
      <c r="K11" s="45" t="s">
        <v>736</v>
      </c>
      <c r="L11" s="9" t="str">
        <f t="shared" si="3"/>
        <v>Yes</v>
      </c>
    </row>
    <row r="12" spans="1:12" x14ac:dyDescent="0.2">
      <c r="A12" s="18" t="s">
        <v>978</v>
      </c>
      <c r="B12" s="35" t="s">
        <v>213</v>
      </c>
      <c r="C12" s="36">
        <v>0</v>
      </c>
      <c r="D12" s="44" t="str">
        <f t="shared" si="0"/>
        <v>N/A</v>
      </c>
      <c r="E12" s="36">
        <v>0</v>
      </c>
      <c r="F12" s="44" t="str">
        <f t="shared" si="1"/>
        <v>N/A</v>
      </c>
      <c r="G12" s="36">
        <v>0</v>
      </c>
      <c r="H12" s="44" t="str">
        <f t="shared" si="2"/>
        <v>N/A</v>
      </c>
      <c r="I12" s="12" t="s">
        <v>1746</v>
      </c>
      <c r="J12" s="12" t="s">
        <v>1746</v>
      </c>
      <c r="K12" s="45" t="s">
        <v>736</v>
      </c>
      <c r="L12" s="9" t="str">
        <f t="shared" si="3"/>
        <v>N/A</v>
      </c>
    </row>
    <row r="13" spans="1:12" x14ac:dyDescent="0.2">
      <c r="A13" s="18" t="s">
        <v>979</v>
      </c>
      <c r="B13" s="35" t="s">
        <v>213</v>
      </c>
      <c r="C13" s="36">
        <v>180</v>
      </c>
      <c r="D13" s="44" t="str">
        <f t="shared" si="0"/>
        <v>N/A</v>
      </c>
      <c r="E13" s="36">
        <v>25</v>
      </c>
      <c r="F13" s="44" t="str">
        <f t="shared" si="1"/>
        <v>N/A</v>
      </c>
      <c r="G13" s="36">
        <v>34</v>
      </c>
      <c r="H13" s="44" t="str">
        <f t="shared" si="2"/>
        <v>N/A</v>
      </c>
      <c r="I13" s="12">
        <v>-86.1</v>
      </c>
      <c r="J13" s="12">
        <v>36</v>
      </c>
      <c r="K13" s="45" t="s">
        <v>736</v>
      </c>
      <c r="L13" s="9" t="str">
        <f t="shared" si="3"/>
        <v>No</v>
      </c>
    </row>
    <row r="14" spans="1:12" x14ac:dyDescent="0.2">
      <c r="A14" s="18" t="s">
        <v>980</v>
      </c>
      <c r="B14" s="35" t="s">
        <v>213</v>
      </c>
      <c r="C14" s="36">
        <v>3736</v>
      </c>
      <c r="D14" s="44" t="str">
        <f t="shared" si="0"/>
        <v>N/A</v>
      </c>
      <c r="E14" s="36">
        <v>3159</v>
      </c>
      <c r="F14" s="44" t="str">
        <f t="shared" si="1"/>
        <v>N/A</v>
      </c>
      <c r="G14" s="36">
        <v>2536</v>
      </c>
      <c r="H14" s="44" t="str">
        <f t="shared" si="2"/>
        <v>N/A</v>
      </c>
      <c r="I14" s="12">
        <v>-15.4</v>
      </c>
      <c r="J14" s="12">
        <v>-19.7</v>
      </c>
      <c r="K14" s="45" t="s">
        <v>736</v>
      </c>
      <c r="L14" s="9" t="str">
        <f t="shared" si="3"/>
        <v>Yes</v>
      </c>
    </row>
    <row r="15" spans="1:12" x14ac:dyDescent="0.2">
      <c r="A15" s="4" t="s">
        <v>981</v>
      </c>
      <c r="B15" s="35" t="s">
        <v>213</v>
      </c>
      <c r="C15" s="36">
        <v>0</v>
      </c>
      <c r="D15" s="44" t="str">
        <f t="shared" si="0"/>
        <v>N/A</v>
      </c>
      <c r="E15" s="36">
        <v>0</v>
      </c>
      <c r="F15" s="44" t="str">
        <f t="shared" si="1"/>
        <v>N/A</v>
      </c>
      <c r="G15" s="36">
        <v>0</v>
      </c>
      <c r="H15" s="44" t="str">
        <f t="shared" si="2"/>
        <v>N/A</v>
      </c>
      <c r="I15" s="12" t="s">
        <v>1746</v>
      </c>
      <c r="J15" s="12" t="s">
        <v>1746</v>
      </c>
      <c r="K15" s="45" t="s">
        <v>736</v>
      </c>
      <c r="L15" s="9" t="str">
        <f t="shared" si="3"/>
        <v>N/A</v>
      </c>
    </row>
    <row r="16" spans="1:12" x14ac:dyDescent="0.2">
      <c r="A16" s="4" t="s">
        <v>102</v>
      </c>
      <c r="B16" s="35" t="s">
        <v>213</v>
      </c>
      <c r="C16" s="36">
        <v>86497</v>
      </c>
      <c r="D16" s="44" t="str">
        <f t="shared" si="0"/>
        <v>N/A</v>
      </c>
      <c r="E16" s="36">
        <v>62272</v>
      </c>
      <c r="F16" s="44" t="str">
        <f t="shared" si="1"/>
        <v>N/A</v>
      </c>
      <c r="G16" s="36">
        <v>49427</v>
      </c>
      <c r="H16" s="44" t="str">
        <f t="shared" si="2"/>
        <v>N/A</v>
      </c>
      <c r="I16" s="12">
        <v>-28</v>
      </c>
      <c r="J16" s="12">
        <v>-20.6</v>
      </c>
      <c r="K16" s="45" t="s">
        <v>736</v>
      </c>
      <c r="L16" s="9" t="str">
        <f t="shared" si="3"/>
        <v>Yes</v>
      </c>
    </row>
    <row r="17" spans="1:12" x14ac:dyDescent="0.2">
      <c r="A17" s="4" t="s">
        <v>982</v>
      </c>
      <c r="B17" s="35" t="s">
        <v>213</v>
      </c>
      <c r="C17" s="36">
        <v>60009</v>
      </c>
      <c r="D17" s="44" t="str">
        <f t="shared" si="0"/>
        <v>N/A</v>
      </c>
      <c r="E17" s="36">
        <v>39287</v>
      </c>
      <c r="F17" s="44" t="str">
        <f t="shared" si="1"/>
        <v>N/A</v>
      </c>
      <c r="G17" s="36">
        <v>29491</v>
      </c>
      <c r="H17" s="44" t="str">
        <f t="shared" si="2"/>
        <v>N/A</v>
      </c>
      <c r="I17" s="12">
        <v>-34.5</v>
      </c>
      <c r="J17" s="12">
        <v>-24.9</v>
      </c>
      <c r="K17" s="45" t="s">
        <v>736</v>
      </c>
      <c r="L17" s="9" t="str">
        <f t="shared" si="3"/>
        <v>Yes</v>
      </c>
    </row>
    <row r="18" spans="1:12" x14ac:dyDescent="0.2">
      <c r="A18" s="4" t="s">
        <v>983</v>
      </c>
      <c r="B18" s="35" t="s">
        <v>213</v>
      </c>
      <c r="C18" s="36">
        <v>0</v>
      </c>
      <c r="D18" s="44" t="str">
        <f t="shared" si="0"/>
        <v>N/A</v>
      </c>
      <c r="E18" s="36">
        <v>0</v>
      </c>
      <c r="F18" s="44" t="str">
        <f t="shared" si="1"/>
        <v>N/A</v>
      </c>
      <c r="G18" s="36">
        <v>0</v>
      </c>
      <c r="H18" s="44" t="str">
        <f t="shared" si="2"/>
        <v>N/A</v>
      </c>
      <c r="I18" s="12" t="s">
        <v>1746</v>
      </c>
      <c r="J18" s="12" t="s">
        <v>1746</v>
      </c>
      <c r="K18" s="45" t="s">
        <v>736</v>
      </c>
      <c r="L18" s="9" t="str">
        <f t="shared" si="3"/>
        <v>N/A</v>
      </c>
    </row>
    <row r="19" spans="1:12" x14ac:dyDescent="0.2">
      <c r="A19" s="4" t="s">
        <v>984</v>
      </c>
      <c r="B19" s="35" t="s">
        <v>213</v>
      </c>
      <c r="C19" s="36">
        <v>1034</v>
      </c>
      <c r="D19" s="44" t="str">
        <f t="shared" si="0"/>
        <v>N/A</v>
      </c>
      <c r="E19" s="36">
        <v>1038</v>
      </c>
      <c r="F19" s="44" t="str">
        <f t="shared" si="1"/>
        <v>N/A</v>
      </c>
      <c r="G19" s="36">
        <v>1042</v>
      </c>
      <c r="H19" s="44" t="str">
        <f t="shared" si="2"/>
        <v>N/A</v>
      </c>
      <c r="I19" s="12">
        <v>0.38679999999999998</v>
      </c>
      <c r="J19" s="12">
        <v>0.38540000000000002</v>
      </c>
      <c r="K19" s="45" t="s">
        <v>736</v>
      </c>
      <c r="L19" s="9" t="str">
        <f t="shared" si="3"/>
        <v>Yes</v>
      </c>
    </row>
    <row r="20" spans="1:12" x14ac:dyDescent="0.2">
      <c r="A20" s="4" t="s">
        <v>985</v>
      </c>
      <c r="B20" s="35" t="s">
        <v>213</v>
      </c>
      <c r="C20" s="36">
        <v>25454</v>
      </c>
      <c r="D20" s="44" t="str">
        <f t="shared" si="0"/>
        <v>N/A</v>
      </c>
      <c r="E20" s="36">
        <v>21947</v>
      </c>
      <c r="F20" s="44" t="str">
        <f t="shared" si="1"/>
        <v>N/A</v>
      </c>
      <c r="G20" s="36">
        <v>18894</v>
      </c>
      <c r="H20" s="44" t="str">
        <f t="shared" si="2"/>
        <v>N/A</v>
      </c>
      <c r="I20" s="12">
        <v>-13.8</v>
      </c>
      <c r="J20" s="12">
        <v>-13.9</v>
      </c>
      <c r="K20" s="45" t="s">
        <v>736</v>
      </c>
      <c r="L20" s="9" t="str">
        <f t="shared" si="3"/>
        <v>Yes</v>
      </c>
    </row>
    <row r="21" spans="1:12" x14ac:dyDescent="0.2">
      <c r="A21" s="2" t="s">
        <v>986</v>
      </c>
      <c r="B21" s="35" t="s">
        <v>213</v>
      </c>
      <c r="C21" s="36">
        <v>0</v>
      </c>
      <c r="D21" s="44" t="str">
        <f t="shared" si="0"/>
        <v>N/A</v>
      </c>
      <c r="E21" s="36">
        <v>0</v>
      </c>
      <c r="F21" s="44" t="str">
        <f t="shared" si="1"/>
        <v>N/A</v>
      </c>
      <c r="G21" s="36">
        <v>0</v>
      </c>
      <c r="H21" s="44" t="str">
        <f t="shared" si="2"/>
        <v>N/A</v>
      </c>
      <c r="I21" s="12" t="s">
        <v>1746</v>
      </c>
      <c r="J21" s="12" t="s">
        <v>1746</v>
      </c>
      <c r="K21" s="45" t="s">
        <v>736</v>
      </c>
      <c r="L21" s="9" t="str">
        <f t="shared" si="3"/>
        <v>N/A</v>
      </c>
    </row>
    <row r="22" spans="1:12" x14ac:dyDescent="0.2">
      <c r="A22" s="4" t="s">
        <v>1704</v>
      </c>
      <c r="B22" s="35" t="s">
        <v>213</v>
      </c>
      <c r="C22" s="36">
        <v>86393</v>
      </c>
      <c r="D22" s="44" t="str">
        <f t="shared" si="0"/>
        <v>N/A</v>
      </c>
      <c r="E22" s="36">
        <v>93500</v>
      </c>
      <c r="F22" s="44" t="str">
        <f t="shared" si="1"/>
        <v>N/A</v>
      </c>
      <c r="G22" s="36">
        <v>80981</v>
      </c>
      <c r="H22" s="44" t="str">
        <f t="shared" si="2"/>
        <v>N/A</v>
      </c>
      <c r="I22" s="12">
        <v>8.2260000000000009</v>
      </c>
      <c r="J22" s="12">
        <v>-13.4</v>
      </c>
      <c r="K22" s="45" t="s">
        <v>736</v>
      </c>
      <c r="L22" s="9" t="str">
        <f t="shared" si="3"/>
        <v>Yes</v>
      </c>
    </row>
    <row r="23" spans="1:12" x14ac:dyDescent="0.2">
      <c r="A23" s="4" t="s">
        <v>987</v>
      </c>
      <c r="B23" s="35" t="s">
        <v>213</v>
      </c>
      <c r="C23" s="36">
        <v>12420</v>
      </c>
      <c r="D23" s="44" t="str">
        <f t="shared" si="0"/>
        <v>N/A</v>
      </c>
      <c r="E23" s="36">
        <v>4645</v>
      </c>
      <c r="F23" s="44" t="str">
        <f t="shared" si="1"/>
        <v>N/A</v>
      </c>
      <c r="G23" s="36">
        <v>2393</v>
      </c>
      <c r="H23" s="44" t="str">
        <f t="shared" si="2"/>
        <v>N/A</v>
      </c>
      <c r="I23" s="12">
        <v>-62.6</v>
      </c>
      <c r="J23" s="12">
        <v>-48.5</v>
      </c>
      <c r="K23" s="45" t="s">
        <v>736</v>
      </c>
      <c r="L23" s="9" t="str">
        <f t="shared" si="3"/>
        <v>No</v>
      </c>
    </row>
    <row r="24" spans="1:12" x14ac:dyDescent="0.2">
      <c r="A24" s="4" t="s">
        <v>988</v>
      </c>
      <c r="B24" s="35" t="s">
        <v>213</v>
      </c>
      <c r="C24" s="36">
        <v>32</v>
      </c>
      <c r="D24" s="44" t="str">
        <f t="shared" si="0"/>
        <v>N/A</v>
      </c>
      <c r="E24" s="36">
        <v>0</v>
      </c>
      <c r="F24" s="44" t="str">
        <f t="shared" si="1"/>
        <v>N/A</v>
      </c>
      <c r="G24" s="36">
        <v>0</v>
      </c>
      <c r="H24" s="44" t="str">
        <f t="shared" si="2"/>
        <v>N/A</v>
      </c>
      <c r="I24" s="12">
        <v>-100</v>
      </c>
      <c r="J24" s="12" t="s">
        <v>1746</v>
      </c>
      <c r="K24" s="45" t="s">
        <v>736</v>
      </c>
      <c r="L24" s="9" t="str">
        <f t="shared" si="3"/>
        <v>N/A</v>
      </c>
    </row>
    <row r="25" spans="1:12" x14ac:dyDescent="0.2">
      <c r="A25" s="4" t="s">
        <v>989</v>
      </c>
      <c r="B25" s="35" t="s">
        <v>213</v>
      </c>
      <c r="C25" s="36">
        <v>0</v>
      </c>
      <c r="D25" s="44" t="str">
        <f t="shared" si="0"/>
        <v>N/A</v>
      </c>
      <c r="E25" s="36">
        <v>0</v>
      </c>
      <c r="F25" s="44" t="str">
        <f t="shared" si="1"/>
        <v>N/A</v>
      </c>
      <c r="G25" s="36">
        <v>0</v>
      </c>
      <c r="H25" s="44" t="str">
        <f t="shared" si="2"/>
        <v>N/A</v>
      </c>
      <c r="I25" s="12" t="s">
        <v>1746</v>
      </c>
      <c r="J25" s="12" t="s">
        <v>1746</v>
      </c>
      <c r="K25" s="45" t="s">
        <v>736</v>
      </c>
      <c r="L25" s="9" t="str">
        <f t="shared" si="3"/>
        <v>N/A</v>
      </c>
    </row>
    <row r="26" spans="1:12" x14ac:dyDescent="0.2">
      <c r="A26" s="4" t="s">
        <v>990</v>
      </c>
      <c r="B26" s="35" t="s">
        <v>213</v>
      </c>
      <c r="C26" s="36">
        <v>30339</v>
      </c>
      <c r="D26" s="44" t="str">
        <f t="shared" si="0"/>
        <v>N/A</v>
      </c>
      <c r="E26" s="36">
        <v>49038</v>
      </c>
      <c r="F26" s="44" t="str">
        <f t="shared" si="1"/>
        <v>N/A</v>
      </c>
      <c r="G26" s="36">
        <v>40589</v>
      </c>
      <c r="H26" s="44" t="str">
        <f t="shared" si="2"/>
        <v>N/A</v>
      </c>
      <c r="I26" s="12">
        <v>61.63</v>
      </c>
      <c r="J26" s="12">
        <v>-17.2</v>
      </c>
      <c r="K26" s="45" t="s">
        <v>736</v>
      </c>
      <c r="L26" s="9" t="str">
        <f t="shared" si="3"/>
        <v>Yes</v>
      </c>
    </row>
    <row r="27" spans="1:12" x14ac:dyDescent="0.2">
      <c r="A27" s="4" t="s">
        <v>991</v>
      </c>
      <c r="B27" s="35" t="s">
        <v>213</v>
      </c>
      <c r="C27" s="36">
        <v>7426</v>
      </c>
      <c r="D27" s="44" t="str">
        <f t="shared" si="0"/>
        <v>N/A</v>
      </c>
      <c r="E27" s="36">
        <v>4871</v>
      </c>
      <c r="F27" s="44" t="str">
        <f t="shared" si="1"/>
        <v>N/A</v>
      </c>
      <c r="G27" s="36">
        <v>3323</v>
      </c>
      <c r="H27" s="44" t="str">
        <f t="shared" si="2"/>
        <v>N/A</v>
      </c>
      <c r="I27" s="12">
        <v>-34.4</v>
      </c>
      <c r="J27" s="12">
        <v>-31.8</v>
      </c>
      <c r="K27" s="45" t="s">
        <v>736</v>
      </c>
      <c r="L27" s="9" t="str">
        <f t="shared" si="3"/>
        <v>No</v>
      </c>
    </row>
    <row r="28" spans="1:12" x14ac:dyDescent="0.2">
      <c r="A28" s="58" t="s">
        <v>992</v>
      </c>
      <c r="B28" s="35" t="s">
        <v>213</v>
      </c>
      <c r="C28" s="36">
        <v>36176</v>
      </c>
      <c r="D28" s="44" t="str">
        <f t="shared" si="0"/>
        <v>N/A</v>
      </c>
      <c r="E28" s="36">
        <v>34946</v>
      </c>
      <c r="F28" s="44" t="str">
        <f t="shared" si="1"/>
        <v>N/A</v>
      </c>
      <c r="G28" s="36">
        <v>34676</v>
      </c>
      <c r="H28" s="44" t="str">
        <f t="shared" si="2"/>
        <v>N/A</v>
      </c>
      <c r="I28" s="12">
        <v>-3.4</v>
      </c>
      <c r="J28" s="12">
        <v>-0.77300000000000002</v>
      </c>
      <c r="K28" s="45" t="s">
        <v>736</v>
      </c>
      <c r="L28" s="9" t="str">
        <f t="shared" si="3"/>
        <v>Yes</v>
      </c>
    </row>
    <row r="29" spans="1:12" x14ac:dyDescent="0.2">
      <c r="A29" s="58" t="s">
        <v>993</v>
      </c>
      <c r="B29" s="35" t="s">
        <v>213</v>
      </c>
      <c r="C29" s="36">
        <v>0</v>
      </c>
      <c r="D29" s="44" t="str">
        <f t="shared" si="0"/>
        <v>N/A</v>
      </c>
      <c r="E29" s="36">
        <v>0</v>
      </c>
      <c r="F29" s="44" t="str">
        <f t="shared" si="1"/>
        <v>N/A</v>
      </c>
      <c r="G29" s="36">
        <v>0</v>
      </c>
      <c r="H29" s="44" t="str">
        <f t="shared" si="2"/>
        <v>N/A</v>
      </c>
      <c r="I29" s="12" t="s">
        <v>1746</v>
      </c>
      <c r="J29" s="12" t="s">
        <v>1746</v>
      </c>
      <c r="K29" s="45" t="s">
        <v>736</v>
      </c>
      <c r="L29" s="9" t="str">
        <f t="shared" si="3"/>
        <v>N/A</v>
      </c>
    </row>
    <row r="30" spans="1:12" x14ac:dyDescent="0.2">
      <c r="A30" s="58" t="s">
        <v>106</v>
      </c>
      <c r="B30" s="35" t="s">
        <v>213</v>
      </c>
      <c r="C30" s="36">
        <v>39432</v>
      </c>
      <c r="D30" s="44" t="str">
        <f t="shared" si="0"/>
        <v>N/A</v>
      </c>
      <c r="E30" s="36">
        <v>45711</v>
      </c>
      <c r="F30" s="44" t="str">
        <f t="shared" si="1"/>
        <v>N/A</v>
      </c>
      <c r="G30" s="36">
        <v>44829</v>
      </c>
      <c r="H30" s="44" t="str">
        <f t="shared" si="2"/>
        <v>N/A</v>
      </c>
      <c r="I30" s="12">
        <v>15.92</v>
      </c>
      <c r="J30" s="12">
        <v>-1.93</v>
      </c>
      <c r="K30" s="45" t="s">
        <v>736</v>
      </c>
      <c r="L30" s="9" t="str">
        <f t="shared" si="3"/>
        <v>Yes</v>
      </c>
    </row>
    <row r="31" spans="1:12" x14ac:dyDescent="0.2">
      <c r="A31" s="46" t="s">
        <v>994</v>
      </c>
      <c r="B31" s="35" t="s">
        <v>213</v>
      </c>
      <c r="C31" s="36">
        <v>15561</v>
      </c>
      <c r="D31" s="44" t="str">
        <f t="shared" si="0"/>
        <v>N/A</v>
      </c>
      <c r="E31" s="36">
        <v>4165</v>
      </c>
      <c r="F31" s="44" t="str">
        <f t="shared" si="1"/>
        <v>N/A</v>
      </c>
      <c r="G31" s="36">
        <v>1597</v>
      </c>
      <c r="H31" s="44" t="str">
        <f t="shared" si="2"/>
        <v>N/A</v>
      </c>
      <c r="I31" s="12">
        <v>-73.2</v>
      </c>
      <c r="J31" s="12">
        <v>-61.7</v>
      </c>
      <c r="K31" s="45" t="s">
        <v>736</v>
      </c>
      <c r="L31" s="9" t="str">
        <f t="shared" si="3"/>
        <v>No</v>
      </c>
    </row>
    <row r="32" spans="1:12" x14ac:dyDescent="0.2">
      <c r="A32" s="46" t="s">
        <v>995</v>
      </c>
      <c r="B32" s="35" t="s">
        <v>213</v>
      </c>
      <c r="C32" s="36">
        <v>120</v>
      </c>
      <c r="D32" s="44" t="str">
        <f t="shared" si="0"/>
        <v>N/A</v>
      </c>
      <c r="E32" s="36">
        <v>0</v>
      </c>
      <c r="F32" s="44" t="str">
        <f t="shared" si="1"/>
        <v>N/A</v>
      </c>
      <c r="G32" s="36">
        <v>0</v>
      </c>
      <c r="H32" s="44" t="str">
        <f t="shared" si="2"/>
        <v>N/A</v>
      </c>
      <c r="I32" s="12">
        <v>-100</v>
      </c>
      <c r="J32" s="12" t="s">
        <v>1746</v>
      </c>
      <c r="K32" s="45" t="s">
        <v>736</v>
      </c>
      <c r="L32" s="9" t="str">
        <f t="shared" si="3"/>
        <v>N/A</v>
      </c>
    </row>
    <row r="33" spans="1:12" x14ac:dyDescent="0.2">
      <c r="A33" s="46" t="s">
        <v>996</v>
      </c>
      <c r="B33" s="35" t="s">
        <v>213</v>
      </c>
      <c r="C33" s="36">
        <v>0</v>
      </c>
      <c r="D33" s="44" t="str">
        <f t="shared" si="0"/>
        <v>N/A</v>
      </c>
      <c r="E33" s="36">
        <v>0</v>
      </c>
      <c r="F33" s="44" t="str">
        <f t="shared" si="1"/>
        <v>N/A</v>
      </c>
      <c r="G33" s="36">
        <v>0</v>
      </c>
      <c r="H33" s="44" t="str">
        <f t="shared" si="2"/>
        <v>N/A</v>
      </c>
      <c r="I33" s="12" t="s">
        <v>1746</v>
      </c>
      <c r="J33" s="12" t="s">
        <v>1746</v>
      </c>
      <c r="K33" s="45" t="s">
        <v>736</v>
      </c>
      <c r="L33" s="9" t="str">
        <f t="shared" si="3"/>
        <v>N/A</v>
      </c>
    </row>
    <row r="34" spans="1:12" x14ac:dyDescent="0.2">
      <c r="A34" s="46" t="s">
        <v>997</v>
      </c>
      <c r="B34" s="35" t="s">
        <v>213</v>
      </c>
      <c r="C34" s="36">
        <v>18153</v>
      </c>
      <c r="D34" s="44" t="str">
        <f t="shared" si="0"/>
        <v>N/A</v>
      </c>
      <c r="E34" s="36">
        <v>37708</v>
      </c>
      <c r="F34" s="44" t="str">
        <f t="shared" si="1"/>
        <v>N/A</v>
      </c>
      <c r="G34" s="36">
        <v>39349</v>
      </c>
      <c r="H34" s="44" t="str">
        <f t="shared" si="2"/>
        <v>N/A</v>
      </c>
      <c r="I34" s="12">
        <v>107.7</v>
      </c>
      <c r="J34" s="12">
        <v>4.3520000000000003</v>
      </c>
      <c r="K34" s="45" t="s">
        <v>736</v>
      </c>
      <c r="L34" s="9" t="str">
        <f t="shared" si="3"/>
        <v>Yes</v>
      </c>
    </row>
    <row r="35" spans="1:12" x14ac:dyDescent="0.2">
      <c r="A35" s="46" t="s">
        <v>998</v>
      </c>
      <c r="B35" s="35" t="s">
        <v>213</v>
      </c>
      <c r="C35" s="36">
        <v>5598</v>
      </c>
      <c r="D35" s="44" t="str">
        <f t="shared" si="0"/>
        <v>N/A</v>
      </c>
      <c r="E35" s="36">
        <v>3838</v>
      </c>
      <c r="F35" s="44" t="str">
        <f t="shared" si="1"/>
        <v>N/A</v>
      </c>
      <c r="G35" s="36">
        <v>3883</v>
      </c>
      <c r="H35" s="44" t="str">
        <f t="shared" si="2"/>
        <v>N/A</v>
      </c>
      <c r="I35" s="12">
        <v>-31.4</v>
      </c>
      <c r="J35" s="12">
        <v>1.1719999999999999</v>
      </c>
      <c r="K35" s="45" t="s">
        <v>736</v>
      </c>
      <c r="L35" s="9" t="str">
        <f t="shared" si="3"/>
        <v>Yes</v>
      </c>
    </row>
    <row r="36" spans="1:12" x14ac:dyDescent="0.2">
      <c r="A36" s="46" t="s">
        <v>999</v>
      </c>
      <c r="B36" s="35" t="s">
        <v>213</v>
      </c>
      <c r="C36" s="36">
        <v>0</v>
      </c>
      <c r="D36" s="44" t="str">
        <f t="shared" si="0"/>
        <v>N/A</v>
      </c>
      <c r="E36" s="36">
        <v>0</v>
      </c>
      <c r="F36" s="44" t="str">
        <f t="shared" si="1"/>
        <v>N/A</v>
      </c>
      <c r="G36" s="36">
        <v>0</v>
      </c>
      <c r="H36" s="44" t="str">
        <f t="shared" si="2"/>
        <v>N/A</v>
      </c>
      <c r="I36" s="12" t="s">
        <v>1746</v>
      </c>
      <c r="J36" s="12" t="s">
        <v>1746</v>
      </c>
      <c r="K36" s="45" t="s">
        <v>736</v>
      </c>
      <c r="L36" s="9" t="str">
        <f t="shared" si="3"/>
        <v>N/A</v>
      </c>
    </row>
    <row r="37" spans="1:12" x14ac:dyDescent="0.2">
      <c r="A37" s="46" t="s">
        <v>122</v>
      </c>
      <c r="B37" s="35" t="s">
        <v>213</v>
      </c>
      <c r="C37" s="36">
        <v>8858</v>
      </c>
      <c r="D37" s="44" t="str">
        <f t="shared" si="0"/>
        <v>N/A</v>
      </c>
      <c r="E37" s="36">
        <v>3819</v>
      </c>
      <c r="F37" s="44" t="str">
        <f t="shared" si="1"/>
        <v>N/A</v>
      </c>
      <c r="G37" s="36">
        <v>3290</v>
      </c>
      <c r="H37" s="44" t="str">
        <f t="shared" si="2"/>
        <v>N/A</v>
      </c>
      <c r="I37" s="12">
        <v>-56.9</v>
      </c>
      <c r="J37" s="12">
        <v>-13.9</v>
      </c>
      <c r="K37" s="45" t="s">
        <v>736</v>
      </c>
      <c r="L37" s="9" t="str">
        <f t="shared" si="3"/>
        <v>Yes</v>
      </c>
    </row>
    <row r="38" spans="1:12" x14ac:dyDescent="0.2">
      <c r="A38" s="46" t="s">
        <v>84</v>
      </c>
      <c r="B38" s="35" t="s">
        <v>213</v>
      </c>
      <c r="C38" s="47">
        <v>2871832491</v>
      </c>
      <c r="D38" s="44" t="str">
        <f t="shared" si="0"/>
        <v>N/A</v>
      </c>
      <c r="E38" s="47">
        <v>2739836362</v>
      </c>
      <c r="F38" s="44" t="str">
        <f t="shared" si="1"/>
        <v>N/A</v>
      </c>
      <c r="G38" s="47">
        <v>2625221965</v>
      </c>
      <c r="H38" s="44" t="str">
        <f t="shared" si="2"/>
        <v>N/A</v>
      </c>
      <c r="I38" s="12">
        <v>-4.5999999999999996</v>
      </c>
      <c r="J38" s="12">
        <v>-4.18</v>
      </c>
      <c r="K38" s="45" t="s">
        <v>736</v>
      </c>
      <c r="L38" s="9" t="str">
        <f t="shared" si="3"/>
        <v>Yes</v>
      </c>
    </row>
    <row r="39" spans="1:12" x14ac:dyDescent="0.2">
      <c r="A39" s="46" t="s">
        <v>1288</v>
      </c>
      <c r="B39" s="35" t="s">
        <v>213</v>
      </c>
      <c r="C39" s="47">
        <v>13089.661623</v>
      </c>
      <c r="D39" s="44" t="str">
        <f t="shared" si="0"/>
        <v>N/A</v>
      </c>
      <c r="E39" s="47">
        <v>13154.961071</v>
      </c>
      <c r="F39" s="44" t="str">
        <f t="shared" si="1"/>
        <v>N/A</v>
      </c>
      <c r="G39" s="47">
        <v>14458.138086999999</v>
      </c>
      <c r="H39" s="44" t="str">
        <f t="shared" si="2"/>
        <v>N/A</v>
      </c>
      <c r="I39" s="12">
        <v>0.49890000000000001</v>
      </c>
      <c r="J39" s="12">
        <v>9.9060000000000006</v>
      </c>
      <c r="K39" s="45" t="s">
        <v>736</v>
      </c>
      <c r="L39" s="9" t="str">
        <f t="shared" si="3"/>
        <v>Yes</v>
      </c>
    </row>
    <row r="40" spans="1:12" x14ac:dyDescent="0.2">
      <c r="A40" s="46" t="s">
        <v>1289</v>
      </c>
      <c r="B40" s="35" t="s">
        <v>213</v>
      </c>
      <c r="C40" s="47">
        <v>18491.564926999999</v>
      </c>
      <c r="D40" s="44" t="str">
        <f>IF($B40="N/A","N/A",IF(C40&gt;10,"No",IF(C40&lt;-10,"No","Yes")))</f>
        <v>N/A</v>
      </c>
      <c r="E40" s="47">
        <v>18581.208542</v>
      </c>
      <c r="F40" s="44" t="str">
        <f>IF($B40="N/A","N/A",IF(E40&gt;10,"No",IF(E40&lt;-10,"No","Yes")))</f>
        <v>N/A</v>
      </c>
      <c r="G40" s="47">
        <v>21830.641517</v>
      </c>
      <c r="H40" s="44" t="str">
        <f>IF($B40="N/A","N/A",IF(G40&gt;10,"No",IF(G40&lt;-10,"No","Yes")))</f>
        <v>N/A</v>
      </c>
      <c r="I40" s="12">
        <v>0.48480000000000001</v>
      </c>
      <c r="J40" s="12">
        <v>17.489999999999998</v>
      </c>
      <c r="K40" s="45" t="s">
        <v>736</v>
      </c>
      <c r="L40" s="9" t="str">
        <f>IF(J40="Div by 0", "N/A", IF(K40="N/A","N/A", IF(J40&gt;VALUE(MID(K40,1,2)), "No", IF(J40&lt;-1*VALUE(MID(K40,1,2)), "No", "Yes"))))</f>
        <v>Yes</v>
      </c>
    </row>
    <row r="41" spans="1:12" x14ac:dyDescent="0.2">
      <c r="A41" s="46" t="s">
        <v>107</v>
      </c>
      <c r="B41" s="35" t="s">
        <v>213</v>
      </c>
      <c r="C41" s="47">
        <v>3228619</v>
      </c>
      <c r="D41" s="44" t="str">
        <f t="shared" ref="D41:D44" si="4">IF($B41="N/A","N/A",IF(C41&gt;10,"No",IF(C41&lt;-10,"No","Yes")))</f>
        <v>N/A</v>
      </c>
      <c r="E41" s="47">
        <v>6696902</v>
      </c>
      <c r="F41" s="44" t="str">
        <f t="shared" ref="F41:F44" si="5">IF($B41="N/A","N/A",IF(E41&gt;10,"No",IF(E41&lt;-10,"No","Yes")))</f>
        <v>N/A</v>
      </c>
      <c r="G41" s="47">
        <v>5048627</v>
      </c>
      <c r="H41" s="44" t="str">
        <f t="shared" ref="H41:H44" si="6">IF($B41="N/A","N/A",IF(G41&gt;10,"No",IF(G41&lt;-10,"No","Yes")))</f>
        <v>N/A</v>
      </c>
      <c r="I41" s="12">
        <v>107.4</v>
      </c>
      <c r="J41" s="12">
        <v>-24.6</v>
      </c>
      <c r="K41" s="45" t="s">
        <v>736</v>
      </c>
      <c r="L41" s="9" t="str">
        <f t="shared" ref="L41:L43" si="7">IF(J41="Div by 0", "N/A", IF(K41="N/A","N/A", IF(J41&gt;VALUE(MID(K41,1,2)), "No", IF(J41&lt;-1*VALUE(MID(K41,1,2)), "No", "Yes"))))</f>
        <v>Yes</v>
      </c>
    </row>
    <row r="42" spans="1:12" x14ac:dyDescent="0.2">
      <c r="A42" s="46" t="s">
        <v>158</v>
      </c>
      <c r="B42" s="48" t="s">
        <v>217</v>
      </c>
      <c r="C42" s="1">
        <v>3056</v>
      </c>
      <c r="D42" s="44" t="str">
        <f>IF($B42="N/A","N/A",IF(C42&gt;0,"No",IF(C42&lt;0,"No","Yes")))</f>
        <v>No</v>
      </c>
      <c r="E42" s="1">
        <v>4463</v>
      </c>
      <c r="F42" s="44" t="str">
        <f>IF($B42="N/A","N/A",IF(E42&gt;0,"No",IF(E42&lt;0,"No","Yes")))</f>
        <v>No</v>
      </c>
      <c r="G42" s="1">
        <v>3034</v>
      </c>
      <c r="H42" s="44" t="str">
        <f>IF($B42="N/A","N/A",IF(G42&gt;0,"No",IF(G42&lt;0,"No","Yes")))</f>
        <v>No</v>
      </c>
      <c r="I42" s="12">
        <v>46.04</v>
      </c>
      <c r="J42" s="12">
        <v>-32</v>
      </c>
      <c r="K42" s="45" t="s">
        <v>736</v>
      </c>
      <c r="L42" s="9" t="str">
        <f t="shared" si="7"/>
        <v>No</v>
      </c>
    </row>
    <row r="43" spans="1:12" x14ac:dyDescent="0.2">
      <c r="A43" s="46" t="s">
        <v>156</v>
      </c>
      <c r="B43" s="35" t="s">
        <v>213</v>
      </c>
      <c r="C43" s="47">
        <v>3228619</v>
      </c>
      <c r="D43" s="44" t="str">
        <f t="shared" si="4"/>
        <v>N/A</v>
      </c>
      <c r="E43" s="47">
        <v>6696902</v>
      </c>
      <c r="F43" s="44" t="str">
        <f t="shared" si="5"/>
        <v>N/A</v>
      </c>
      <c r="G43" s="47">
        <v>5048627</v>
      </c>
      <c r="H43" s="44" t="str">
        <f t="shared" si="6"/>
        <v>N/A</v>
      </c>
      <c r="I43" s="12">
        <v>107.4</v>
      </c>
      <c r="J43" s="12">
        <v>-24.6</v>
      </c>
      <c r="K43" s="45" t="s">
        <v>736</v>
      </c>
      <c r="L43" s="9" t="str">
        <f t="shared" si="7"/>
        <v>Yes</v>
      </c>
    </row>
    <row r="44" spans="1:12" x14ac:dyDescent="0.2">
      <c r="A44" s="46" t="s">
        <v>1290</v>
      </c>
      <c r="B44" s="35" t="s">
        <v>213</v>
      </c>
      <c r="C44" s="47">
        <v>1056.4852748999999</v>
      </c>
      <c r="D44" s="44" t="str">
        <f t="shared" si="4"/>
        <v>N/A</v>
      </c>
      <c r="E44" s="47">
        <v>1500.5382030000001</v>
      </c>
      <c r="F44" s="44" t="str">
        <f t="shared" si="5"/>
        <v>N/A</v>
      </c>
      <c r="G44" s="47">
        <v>1664.0168094999999</v>
      </c>
      <c r="H44" s="44" t="str">
        <f t="shared" si="6"/>
        <v>N/A</v>
      </c>
      <c r="I44" s="12">
        <v>42.03</v>
      </c>
      <c r="J44" s="12">
        <v>10.89</v>
      </c>
      <c r="K44" s="45" t="s">
        <v>736</v>
      </c>
      <c r="L44" s="9" t="str">
        <f>IF(J44="Div by 0", "N/A", IF(OR(J44="N/A",K44="N/A"),"N/A", IF(J44&gt;VALUE(MID(K44,1,2)), "No", IF(J44&lt;-1*VALUE(MID(K44,1,2)), "No", "Yes"))))</f>
        <v>Yes</v>
      </c>
    </row>
    <row r="45" spans="1:12" x14ac:dyDescent="0.2">
      <c r="A45" s="46" t="s">
        <v>1291</v>
      </c>
      <c r="B45" s="35" t="s">
        <v>213</v>
      </c>
      <c r="C45" s="47">
        <v>28463.821059999998</v>
      </c>
      <c r="D45" s="44" t="str">
        <f t="shared" ref="D45:D71" si="8">IF($B45="N/A","N/A",IF(C45&gt;10,"No",IF(C45&lt;-10,"No","Yes")))</f>
        <v>N/A</v>
      </c>
      <c r="E45" s="47">
        <v>31550.337652999999</v>
      </c>
      <c r="F45" s="44" t="str">
        <f t="shared" ref="F45:F71" si="9">IF($B45="N/A","N/A",IF(E45&gt;10,"No",IF(E45&lt;-10,"No","Yes")))</f>
        <v>N/A</v>
      </c>
      <c r="G45" s="47">
        <v>34963.916837999997</v>
      </c>
      <c r="H45" s="44" t="str">
        <f t="shared" ref="H45:H71" si="10">IF($B45="N/A","N/A",IF(G45&gt;10,"No",IF(G45&lt;-10,"No","Yes")))</f>
        <v>N/A</v>
      </c>
      <c r="I45" s="12">
        <v>10.84</v>
      </c>
      <c r="J45" s="12">
        <v>10.82</v>
      </c>
      <c r="K45" s="45" t="s">
        <v>736</v>
      </c>
      <c r="L45" s="9" t="str">
        <f t="shared" ref="L45:L71" si="11">IF(J45="Div by 0", "N/A", IF(K45="N/A","N/A", IF(J45&gt;VALUE(MID(K45,1,2)), "No", IF(J45&lt;-1*VALUE(MID(K45,1,2)), "No", "Yes"))))</f>
        <v>Yes</v>
      </c>
    </row>
    <row r="46" spans="1:12" x14ac:dyDescent="0.2">
      <c r="A46" s="46" t="s">
        <v>1292</v>
      </c>
      <c r="B46" s="35" t="s">
        <v>213</v>
      </c>
      <c r="C46" s="47">
        <v>48203.083253999997</v>
      </c>
      <c r="D46" s="44" t="str">
        <f t="shared" si="8"/>
        <v>N/A</v>
      </c>
      <c r="E46" s="47">
        <v>45200.416689999998</v>
      </c>
      <c r="F46" s="44" t="str">
        <f t="shared" si="9"/>
        <v>N/A</v>
      </c>
      <c r="G46" s="47">
        <v>45438.708787000003</v>
      </c>
      <c r="H46" s="44" t="str">
        <f t="shared" si="10"/>
        <v>N/A</v>
      </c>
      <c r="I46" s="12">
        <v>-6.23</v>
      </c>
      <c r="J46" s="12">
        <v>0.5272</v>
      </c>
      <c r="K46" s="45" t="s">
        <v>736</v>
      </c>
      <c r="L46" s="9" t="str">
        <f t="shared" si="11"/>
        <v>Yes</v>
      </c>
    </row>
    <row r="47" spans="1:12" x14ac:dyDescent="0.2">
      <c r="A47" s="46" t="s">
        <v>1293</v>
      </c>
      <c r="B47" s="35" t="s">
        <v>213</v>
      </c>
      <c r="C47" s="47" t="s">
        <v>1746</v>
      </c>
      <c r="D47" s="44" t="str">
        <f t="shared" si="8"/>
        <v>N/A</v>
      </c>
      <c r="E47" s="47" t="s">
        <v>1746</v>
      </c>
      <c r="F47" s="44" t="str">
        <f t="shared" si="9"/>
        <v>N/A</v>
      </c>
      <c r="G47" s="47" t="s">
        <v>1746</v>
      </c>
      <c r="H47" s="44" t="str">
        <f t="shared" si="10"/>
        <v>N/A</v>
      </c>
      <c r="I47" s="12" t="s">
        <v>1746</v>
      </c>
      <c r="J47" s="12" t="s">
        <v>1746</v>
      </c>
      <c r="K47" s="45" t="s">
        <v>736</v>
      </c>
      <c r="L47" s="9" t="str">
        <f t="shared" si="11"/>
        <v>N/A</v>
      </c>
    </row>
    <row r="48" spans="1:12" x14ac:dyDescent="0.2">
      <c r="A48" s="46" t="s">
        <v>1294</v>
      </c>
      <c r="B48" s="35" t="s">
        <v>213</v>
      </c>
      <c r="C48" s="47">
        <v>1925.65</v>
      </c>
      <c r="D48" s="44" t="str">
        <f t="shared" si="8"/>
        <v>N/A</v>
      </c>
      <c r="E48" s="47">
        <v>4353.32</v>
      </c>
      <c r="F48" s="44" t="str">
        <f t="shared" si="9"/>
        <v>N/A</v>
      </c>
      <c r="G48" s="47">
        <v>1639.1764705999999</v>
      </c>
      <c r="H48" s="44" t="str">
        <f t="shared" si="10"/>
        <v>N/A</v>
      </c>
      <c r="I48" s="12">
        <v>126.1</v>
      </c>
      <c r="J48" s="12">
        <v>-62.3</v>
      </c>
      <c r="K48" s="45" t="s">
        <v>736</v>
      </c>
      <c r="L48" s="9" t="str">
        <f t="shared" si="11"/>
        <v>No</v>
      </c>
    </row>
    <row r="49" spans="1:12" x14ac:dyDescent="0.2">
      <c r="A49" s="46" t="s">
        <v>1295</v>
      </c>
      <c r="B49" s="35" t="s">
        <v>213</v>
      </c>
      <c r="C49" s="47">
        <v>13051.760439</v>
      </c>
      <c r="D49" s="44" t="str">
        <f t="shared" si="8"/>
        <v>N/A</v>
      </c>
      <c r="E49" s="47">
        <v>16179.679329000001</v>
      </c>
      <c r="F49" s="44" t="str">
        <f t="shared" si="9"/>
        <v>N/A</v>
      </c>
      <c r="G49" s="47">
        <v>19851.337933999999</v>
      </c>
      <c r="H49" s="44" t="str">
        <f t="shared" si="10"/>
        <v>N/A</v>
      </c>
      <c r="I49" s="12">
        <v>23.97</v>
      </c>
      <c r="J49" s="12">
        <v>22.69</v>
      </c>
      <c r="K49" s="45" t="s">
        <v>736</v>
      </c>
      <c r="L49" s="9" t="str">
        <f t="shared" si="11"/>
        <v>Yes</v>
      </c>
    </row>
    <row r="50" spans="1:12" x14ac:dyDescent="0.2">
      <c r="A50" s="46" t="s">
        <v>1296</v>
      </c>
      <c r="B50" s="35" t="s">
        <v>213</v>
      </c>
      <c r="C50" s="47" t="s">
        <v>1746</v>
      </c>
      <c r="D50" s="44" t="str">
        <f t="shared" si="8"/>
        <v>N/A</v>
      </c>
      <c r="E50" s="47" t="s">
        <v>1746</v>
      </c>
      <c r="F50" s="44" t="str">
        <f t="shared" si="9"/>
        <v>N/A</v>
      </c>
      <c r="G50" s="47" t="s">
        <v>1746</v>
      </c>
      <c r="H50" s="44" t="str">
        <f t="shared" si="10"/>
        <v>N/A</v>
      </c>
      <c r="I50" s="12" t="s">
        <v>1746</v>
      </c>
      <c r="J50" s="12" t="s">
        <v>1746</v>
      </c>
      <c r="K50" s="45" t="s">
        <v>736</v>
      </c>
      <c r="L50" s="9" t="str">
        <f t="shared" si="11"/>
        <v>N/A</v>
      </c>
    </row>
    <row r="51" spans="1:12" x14ac:dyDescent="0.2">
      <c r="A51" s="46" t="s">
        <v>1297</v>
      </c>
      <c r="B51" s="35" t="s">
        <v>213</v>
      </c>
      <c r="C51" s="47">
        <v>27409.592830000001</v>
      </c>
      <c r="D51" s="44" t="str">
        <f t="shared" si="8"/>
        <v>N/A</v>
      </c>
      <c r="E51" s="47">
        <v>34101.998441999996</v>
      </c>
      <c r="F51" s="44" t="str">
        <f t="shared" si="9"/>
        <v>N/A</v>
      </c>
      <c r="G51" s="47">
        <v>42277.985453000001</v>
      </c>
      <c r="H51" s="44" t="str">
        <f t="shared" si="10"/>
        <v>N/A</v>
      </c>
      <c r="I51" s="12">
        <v>24.42</v>
      </c>
      <c r="J51" s="12">
        <v>23.98</v>
      </c>
      <c r="K51" s="45" t="s">
        <v>736</v>
      </c>
      <c r="L51" s="9" t="str">
        <f t="shared" si="11"/>
        <v>Yes</v>
      </c>
    </row>
    <row r="52" spans="1:12" x14ac:dyDescent="0.2">
      <c r="A52" s="46" t="s">
        <v>1298</v>
      </c>
      <c r="B52" s="35" t="s">
        <v>213</v>
      </c>
      <c r="C52" s="47">
        <v>28936.24468</v>
      </c>
      <c r="D52" s="44" t="str">
        <f t="shared" si="8"/>
        <v>N/A</v>
      </c>
      <c r="E52" s="47">
        <v>39820.377606000002</v>
      </c>
      <c r="F52" s="44" t="str">
        <f t="shared" si="9"/>
        <v>N/A</v>
      </c>
      <c r="G52" s="47">
        <v>52460.832661</v>
      </c>
      <c r="H52" s="44" t="str">
        <f t="shared" si="10"/>
        <v>N/A</v>
      </c>
      <c r="I52" s="12">
        <v>37.61</v>
      </c>
      <c r="J52" s="12">
        <v>31.74</v>
      </c>
      <c r="K52" s="45" t="s">
        <v>736</v>
      </c>
      <c r="L52" s="9" t="str">
        <f t="shared" si="11"/>
        <v>No</v>
      </c>
    </row>
    <row r="53" spans="1:12" x14ac:dyDescent="0.2">
      <c r="A53" s="46" t="s">
        <v>1299</v>
      </c>
      <c r="B53" s="35" t="s">
        <v>213</v>
      </c>
      <c r="C53" s="47" t="s">
        <v>1746</v>
      </c>
      <c r="D53" s="44" t="str">
        <f t="shared" si="8"/>
        <v>N/A</v>
      </c>
      <c r="E53" s="47" t="s">
        <v>1746</v>
      </c>
      <c r="F53" s="44" t="str">
        <f t="shared" si="9"/>
        <v>N/A</v>
      </c>
      <c r="G53" s="47" t="s">
        <v>1746</v>
      </c>
      <c r="H53" s="44" t="str">
        <f t="shared" si="10"/>
        <v>N/A</v>
      </c>
      <c r="I53" s="12" t="s">
        <v>1746</v>
      </c>
      <c r="J53" s="12" t="s">
        <v>1746</v>
      </c>
      <c r="K53" s="45" t="s">
        <v>736</v>
      </c>
      <c r="L53" s="9" t="str">
        <f t="shared" si="11"/>
        <v>N/A</v>
      </c>
    </row>
    <row r="54" spans="1:12" x14ac:dyDescent="0.2">
      <c r="A54" s="46" t="s">
        <v>1300</v>
      </c>
      <c r="B54" s="35" t="s">
        <v>213</v>
      </c>
      <c r="C54" s="47">
        <v>17536.029014</v>
      </c>
      <c r="D54" s="44" t="str">
        <f t="shared" si="8"/>
        <v>N/A</v>
      </c>
      <c r="E54" s="47">
        <v>17568.734103999999</v>
      </c>
      <c r="F54" s="44" t="str">
        <f t="shared" si="9"/>
        <v>N/A</v>
      </c>
      <c r="G54" s="47">
        <v>19005.649711999999</v>
      </c>
      <c r="H54" s="44" t="str">
        <f t="shared" si="10"/>
        <v>N/A</v>
      </c>
      <c r="I54" s="12">
        <v>0.1865</v>
      </c>
      <c r="J54" s="12">
        <v>8.1790000000000003</v>
      </c>
      <c r="K54" s="45" t="s">
        <v>736</v>
      </c>
      <c r="L54" s="9" t="str">
        <f t="shared" si="11"/>
        <v>Yes</v>
      </c>
    </row>
    <row r="55" spans="1:12" x14ac:dyDescent="0.2">
      <c r="A55" s="46" t="s">
        <v>1677</v>
      </c>
      <c r="B55" s="35" t="s">
        <v>213</v>
      </c>
      <c r="C55" s="47">
        <v>24211.526282999999</v>
      </c>
      <c r="D55" s="44" t="str">
        <f t="shared" si="8"/>
        <v>N/A</v>
      </c>
      <c r="E55" s="47">
        <v>24647.565772000002</v>
      </c>
      <c r="F55" s="44" t="str">
        <f t="shared" si="9"/>
        <v>N/A</v>
      </c>
      <c r="G55" s="47">
        <v>27667.390918000001</v>
      </c>
      <c r="H55" s="44" t="str">
        <f t="shared" si="10"/>
        <v>N/A</v>
      </c>
      <c r="I55" s="12">
        <v>1.8009999999999999</v>
      </c>
      <c r="J55" s="12">
        <v>12.25</v>
      </c>
      <c r="K55" s="45" t="s">
        <v>736</v>
      </c>
      <c r="L55" s="9" t="str">
        <f t="shared" si="11"/>
        <v>Yes</v>
      </c>
    </row>
    <row r="56" spans="1:12" x14ac:dyDescent="0.2">
      <c r="A56" s="46" t="s">
        <v>1301</v>
      </c>
      <c r="B56" s="35" t="s">
        <v>213</v>
      </c>
      <c r="C56" s="47" t="s">
        <v>1746</v>
      </c>
      <c r="D56" s="44" t="str">
        <f t="shared" si="8"/>
        <v>N/A</v>
      </c>
      <c r="E56" s="47" t="s">
        <v>1746</v>
      </c>
      <c r="F56" s="44" t="str">
        <f t="shared" si="9"/>
        <v>N/A</v>
      </c>
      <c r="G56" s="47" t="s">
        <v>1746</v>
      </c>
      <c r="H56" s="44" t="str">
        <f t="shared" si="10"/>
        <v>N/A</v>
      </c>
      <c r="I56" s="12" t="s">
        <v>1746</v>
      </c>
      <c r="J56" s="12" t="s">
        <v>1746</v>
      </c>
      <c r="K56" s="45" t="s">
        <v>736</v>
      </c>
      <c r="L56" s="9" t="str">
        <f t="shared" si="11"/>
        <v>N/A</v>
      </c>
    </row>
    <row r="57" spans="1:12" x14ac:dyDescent="0.2">
      <c r="A57" s="46" t="s">
        <v>1678</v>
      </c>
      <c r="B57" s="35" t="s">
        <v>213</v>
      </c>
      <c r="C57" s="47">
        <v>2958.2235829000001</v>
      </c>
      <c r="D57" s="44" t="str">
        <f t="shared" si="8"/>
        <v>N/A</v>
      </c>
      <c r="E57" s="47">
        <v>3414.8185775000002</v>
      </c>
      <c r="F57" s="44" t="str">
        <f t="shared" si="9"/>
        <v>N/A</v>
      </c>
      <c r="G57" s="47">
        <v>2990.1766587000002</v>
      </c>
      <c r="H57" s="44" t="str">
        <f t="shared" si="10"/>
        <v>N/A</v>
      </c>
      <c r="I57" s="12">
        <v>15.43</v>
      </c>
      <c r="J57" s="12">
        <v>-12.4</v>
      </c>
      <c r="K57" s="45" t="s">
        <v>736</v>
      </c>
      <c r="L57" s="9" t="str">
        <f t="shared" si="11"/>
        <v>Yes</v>
      </c>
    </row>
    <row r="58" spans="1:12" x14ac:dyDescent="0.2">
      <c r="A58" s="46" t="s">
        <v>1302</v>
      </c>
      <c r="B58" s="35" t="s">
        <v>213</v>
      </c>
      <c r="C58" s="47">
        <v>1572.7140096999999</v>
      </c>
      <c r="D58" s="44" t="str">
        <f t="shared" si="8"/>
        <v>N/A</v>
      </c>
      <c r="E58" s="47">
        <v>2505.4353068</v>
      </c>
      <c r="F58" s="44" t="str">
        <f t="shared" si="9"/>
        <v>N/A</v>
      </c>
      <c r="G58" s="47">
        <v>2465.4174675999998</v>
      </c>
      <c r="H58" s="44" t="str">
        <f t="shared" si="10"/>
        <v>N/A</v>
      </c>
      <c r="I58" s="12">
        <v>59.31</v>
      </c>
      <c r="J58" s="12">
        <v>-1.6</v>
      </c>
      <c r="K58" s="45" t="s">
        <v>736</v>
      </c>
      <c r="L58" s="9" t="str">
        <f t="shared" si="11"/>
        <v>Yes</v>
      </c>
    </row>
    <row r="59" spans="1:12" ht="12" customHeight="1" x14ac:dyDescent="0.2">
      <c r="A59" s="46" t="s">
        <v>1679</v>
      </c>
      <c r="B59" s="35" t="s">
        <v>213</v>
      </c>
      <c r="C59" s="47">
        <v>13259.65625</v>
      </c>
      <c r="D59" s="44" t="str">
        <f t="shared" si="8"/>
        <v>N/A</v>
      </c>
      <c r="E59" s="47" t="s">
        <v>1746</v>
      </c>
      <c r="F59" s="44" t="str">
        <f t="shared" si="9"/>
        <v>N/A</v>
      </c>
      <c r="G59" s="47" t="s">
        <v>1746</v>
      </c>
      <c r="H59" s="44" t="str">
        <f t="shared" si="10"/>
        <v>N/A</v>
      </c>
      <c r="I59" s="12" t="s">
        <v>1746</v>
      </c>
      <c r="J59" s="12" t="s">
        <v>1746</v>
      </c>
      <c r="K59" s="45" t="s">
        <v>736</v>
      </c>
      <c r="L59" s="9" t="str">
        <f t="shared" si="11"/>
        <v>N/A</v>
      </c>
    </row>
    <row r="60" spans="1:12" x14ac:dyDescent="0.2">
      <c r="A60" s="46" t="s">
        <v>1680</v>
      </c>
      <c r="B60" s="35" t="s">
        <v>213</v>
      </c>
      <c r="C60" s="47" t="s">
        <v>1746</v>
      </c>
      <c r="D60" s="44" t="str">
        <f t="shared" si="8"/>
        <v>N/A</v>
      </c>
      <c r="E60" s="47" t="s">
        <v>1746</v>
      </c>
      <c r="F60" s="44" t="str">
        <f t="shared" si="9"/>
        <v>N/A</v>
      </c>
      <c r="G60" s="47" t="s">
        <v>1746</v>
      </c>
      <c r="H60" s="44" t="str">
        <f t="shared" si="10"/>
        <v>N/A</v>
      </c>
      <c r="I60" s="12" t="s">
        <v>1746</v>
      </c>
      <c r="J60" s="12" t="s">
        <v>1746</v>
      </c>
      <c r="K60" s="45" t="s">
        <v>736</v>
      </c>
      <c r="L60" s="9" t="str">
        <f t="shared" si="11"/>
        <v>N/A</v>
      </c>
    </row>
    <row r="61" spans="1:12" x14ac:dyDescent="0.2">
      <c r="A61" s="3" t="s">
        <v>1681</v>
      </c>
      <c r="B61" s="35" t="s">
        <v>213</v>
      </c>
      <c r="C61" s="47">
        <v>2947.8746827999998</v>
      </c>
      <c r="D61" s="44" t="str">
        <f t="shared" si="8"/>
        <v>N/A</v>
      </c>
      <c r="E61" s="47">
        <v>3238.1670132999998</v>
      </c>
      <c r="F61" s="44" t="str">
        <f t="shared" si="9"/>
        <v>N/A</v>
      </c>
      <c r="G61" s="47">
        <v>2044.3040725000001</v>
      </c>
      <c r="H61" s="44" t="str">
        <f t="shared" si="10"/>
        <v>N/A</v>
      </c>
      <c r="I61" s="12">
        <v>9.8480000000000008</v>
      </c>
      <c r="J61" s="12">
        <v>-36.9</v>
      </c>
      <c r="K61" s="45" t="s">
        <v>736</v>
      </c>
      <c r="L61" s="9" t="str">
        <f t="shared" si="11"/>
        <v>No</v>
      </c>
    </row>
    <row r="62" spans="1:12" x14ac:dyDescent="0.2">
      <c r="A62" s="3" t="s">
        <v>1682</v>
      </c>
      <c r="B62" s="35" t="s">
        <v>213</v>
      </c>
      <c r="C62" s="47">
        <v>1437.0359547999999</v>
      </c>
      <c r="D62" s="44" t="str">
        <f t="shared" si="8"/>
        <v>N/A</v>
      </c>
      <c r="E62" s="47">
        <v>3109.5805789000001</v>
      </c>
      <c r="F62" s="44" t="str">
        <f t="shared" si="9"/>
        <v>N/A</v>
      </c>
      <c r="G62" s="47">
        <v>1659.4622328999999</v>
      </c>
      <c r="H62" s="44" t="str">
        <f t="shared" si="10"/>
        <v>N/A</v>
      </c>
      <c r="I62" s="12">
        <v>116.4</v>
      </c>
      <c r="J62" s="12">
        <v>-46.6</v>
      </c>
      <c r="K62" s="45" t="s">
        <v>736</v>
      </c>
      <c r="L62" s="9" t="str">
        <f t="shared" si="11"/>
        <v>No</v>
      </c>
    </row>
    <row r="63" spans="1:12" x14ac:dyDescent="0.2">
      <c r="A63" s="3" t="s">
        <v>1683</v>
      </c>
      <c r="B63" s="35" t="s">
        <v>213</v>
      </c>
      <c r="C63" s="47">
        <v>3745.7262826000001</v>
      </c>
      <c r="D63" s="44" t="str">
        <f t="shared" si="8"/>
        <v>N/A</v>
      </c>
      <c r="E63" s="47">
        <v>3826.1257082000002</v>
      </c>
      <c r="F63" s="44" t="str">
        <f t="shared" si="9"/>
        <v>N/A</v>
      </c>
      <c r="G63" s="47">
        <v>4261.0768543000004</v>
      </c>
      <c r="H63" s="44" t="str">
        <f t="shared" si="10"/>
        <v>N/A</v>
      </c>
      <c r="I63" s="12">
        <v>2.1459999999999999</v>
      </c>
      <c r="J63" s="12">
        <v>11.37</v>
      </c>
      <c r="K63" s="45" t="s">
        <v>736</v>
      </c>
      <c r="L63" s="9" t="str">
        <f t="shared" si="11"/>
        <v>Yes</v>
      </c>
    </row>
    <row r="64" spans="1:12" x14ac:dyDescent="0.2">
      <c r="A64" s="3" t="s">
        <v>1684</v>
      </c>
      <c r="B64" s="35" t="s">
        <v>213</v>
      </c>
      <c r="C64" s="47" t="s">
        <v>1746</v>
      </c>
      <c r="D64" s="44" t="str">
        <f t="shared" si="8"/>
        <v>N/A</v>
      </c>
      <c r="E64" s="47" t="s">
        <v>1746</v>
      </c>
      <c r="F64" s="44" t="str">
        <f t="shared" si="9"/>
        <v>N/A</v>
      </c>
      <c r="G64" s="47" t="s">
        <v>1746</v>
      </c>
      <c r="H64" s="44" t="str">
        <f t="shared" si="10"/>
        <v>N/A</v>
      </c>
      <c r="I64" s="12" t="s">
        <v>1746</v>
      </c>
      <c r="J64" s="12" t="s">
        <v>1746</v>
      </c>
      <c r="K64" s="45" t="s">
        <v>736</v>
      </c>
      <c r="L64" s="9" t="str">
        <f t="shared" si="11"/>
        <v>N/A</v>
      </c>
    </row>
    <row r="65" spans="1:12" x14ac:dyDescent="0.2">
      <c r="A65" s="3" t="s">
        <v>1685</v>
      </c>
      <c r="B65" s="35" t="s">
        <v>213</v>
      </c>
      <c r="C65" s="47">
        <v>1116.6969974000001</v>
      </c>
      <c r="D65" s="44" t="str">
        <f t="shared" si="8"/>
        <v>N/A</v>
      </c>
      <c r="E65" s="47">
        <v>1809.0357901</v>
      </c>
      <c r="F65" s="44" t="str">
        <f t="shared" si="9"/>
        <v>N/A</v>
      </c>
      <c r="G65" s="47">
        <v>1602.4033773000001</v>
      </c>
      <c r="H65" s="44" t="str">
        <f t="shared" si="10"/>
        <v>N/A</v>
      </c>
      <c r="I65" s="12">
        <v>62</v>
      </c>
      <c r="J65" s="12">
        <v>-11.4</v>
      </c>
      <c r="K65" s="45" t="s">
        <v>736</v>
      </c>
      <c r="L65" s="9" t="str">
        <f t="shared" si="11"/>
        <v>Yes</v>
      </c>
    </row>
    <row r="66" spans="1:12" x14ac:dyDescent="0.2">
      <c r="A66" s="3" t="s">
        <v>1686</v>
      </c>
      <c r="B66" s="35" t="s">
        <v>213</v>
      </c>
      <c r="C66" s="47">
        <v>1004.8045112999999</v>
      </c>
      <c r="D66" s="44" t="str">
        <f t="shared" si="8"/>
        <v>N/A</v>
      </c>
      <c r="E66" s="47">
        <v>1705.4662665000001</v>
      </c>
      <c r="F66" s="44" t="str">
        <f t="shared" si="9"/>
        <v>N/A</v>
      </c>
      <c r="G66" s="47">
        <v>2165.7025672999998</v>
      </c>
      <c r="H66" s="44" t="str">
        <f t="shared" si="10"/>
        <v>N/A</v>
      </c>
      <c r="I66" s="12">
        <v>69.73</v>
      </c>
      <c r="J66" s="12">
        <v>26.99</v>
      </c>
      <c r="K66" s="45" t="s">
        <v>736</v>
      </c>
      <c r="L66" s="9" t="str">
        <f t="shared" si="11"/>
        <v>Yes</v>
      </c>
    </row>
    <row r="67" spans="1:12" x14ac:dyDescent="0.2">
      <c r="A67" s="3" t="s">
        <v>1687</v>
      </c>
      <c r="B67" s="35" t="s">
        <v>213</v>
      </c>
      <c r="C67" s="47">
        <v>396.63333333000003</v>
      </c>
      <c r="D67" s="44" t="str">
        <f t="shared" si="8"/>
        <v>N/A</v>
      </c>
      <c r="E67" s="47" t="s">
        <v>1746</v>
      </c>
      <c r="F67" s="44" t="str">
        <f t="shared" si="9"/>
        <v>N/A</v>
      </c>
      <c r="G67" s="47" t="s">
        <v>1746</v>
      </c>
      <c r="H67" s="44" t="str">
        <f t="shared" si="10"/>
        <v>N/A</v>
      </c>
      <c r="I67" s="12" t="s">
        <v>1746</v>
      </c>
      <c r="J67" s="12" t="s">
        <v>1746</v>
      </c>
      <c r="K67" s="45" t="s">
        <v>736</v>
      </c>
      <c r="L67" s="9" t="str">
        <f t="shared" si="11"/>
        <v>N/A</v>
      </c>
    </row>
    <row r="68" spans="1:12" x14ac:dyDescent="0.2">
      <c r="A68" s="2" t="s">
        <v>1688</v>
      </c>
      <c r="B68" s="35" t="s">
        <v>213</v>
      </c>
      <c r="C68" s="47" t="s">
        <v>1746</v>
      </c>
      <c r="D68" s="44" t="str">
        <f t="shared" si="8"/>
        <v>N/A</v>
      </c>
      <c r="E68" s="47" t="s">
        <v>1746</v>
      </c>
      <c r="F68" s="44" t="str">
        <f t="shared" si="9"/>
        <v>N/A</v>
      </c>
      <c r="G68" s="47" t="s">
        <v>1746</v>
      </c>
      <c r="H68" s="44" t="str">
        <f t="shared" si="10"/>
        <v>N/A</v>
      </c>
      <c r="I68" s="12" t="s">
        <v>1746</v>
      </c>
      <c r="J68" s="12" t="s">
        <v>1746</v>
      </c>
      <c r="K68" s="45" t="s">
        <v>736</v>
      </c>
      <c r="L68" s="9" t="str">
        <f t="shared" si="11"/>
        <v>N/A</v>
      </c>
    </row>
    <row r="69" spans="1:12" x14ac:dyDescent="0.2">
      <c r="A69" s="2" t="s">
        <v>1689</v>
      </c>
      <c r="B69" s="35" t="s">
        <v>213</v>
      </c>
      <c r="C69" s="47">
        <v>1333.6805486999999</v>
      </c>
      <c r="D69" s="44" t="str">
        <f t="shared" si="8"/>
        <v>N/A</v>
      </c>
      <c r="E69" s="47">
        <v>1902.5072929</v>
      </c>
      <c r="F69" s="44" t="str">
        <f t="shared" si="9"/>
        <v>N/A</v>
      </c>
      <c r="G69" s="47">
        <v>1653.8827162</v>
      </c>
      <c r="H69" s="44" t="str">
        <f t="shared" si="10"/>
        <v>N/A</v>
      </c>
      <c r="I69" s="12">
        <v>42.65</v>
      </c>
      <c r="J69" s="12">
        <v>-13.1</v>
      </c>
      <c r="K69" s="45" t="s">
        <v>736</v>
      </c>
      <c r="L69" s="9" t="str">
        <f t="shared" si="11"/>
        <v>Yes</v>
      </c>
    </row>
    <row r="70" spans="1:12" x14ac:dyDescent="0.2">
      <c r="A70" s="46" t="s">
        <v>1690</v>
      </c>
      <c r="B70" s="35" t="s">
        <v>213</v>
      </c>
      <c r="C70" s="47">
        <v>739.53804930000001</v>
      </c>
      <c r="D70" s="44" t="str">
        <f t="shared" si="8"/>
        <v>N/A</v>
      </c>
      <c r="E70" s="47">
        <v>1003.0805107</v>
      </c>
      <c r="F70" s="44" t="str">
        <f t="shared" si="9"/>
        <v>N/A</v>
      </c>
      <c r="G70" s="47">
        <v>849.05562709000003</v>
      </c>
      <c r="H70" s="44" t="str">
        <f t="shared" si="10"/>
        <v>N/A</v>
      </c>
      <c r="I70" s="12">
        <v>35.64</v>
      </c>
      <c r="J70" s="12">
        <v>-15.4</v>
      </c>
      <c r="K70" s="45" t="s">
        <v>736</v>
      </c>
      <c r="L70" s="9" t="str">
        <f t="shared" si="11"/>
        <v>Yes</v>
      </c>
    </row>
    <row r="71" spans="1:12" x14ac:dyDescent="0.2">
      <c r="A71" s="46" t="s">
        <v>1691</v>
      </c>
      <c r="B71" s="35" t="s">
        <v>213</v>
      </c>
      <c r="C71" s="47" t="s">
        <v>1746</v>
      </c>
      <c r="D71" s="44" t="str">
        <f t="shared" si="8"/>
        <v>N/A</v>
      </c>
      <c r="E71" s="47" t="s">
        <v>1746</v>
      </c>
      <c r="F71" s="44" t="str">
        <f t="shared" si="9"/>
        <v>N/A</v>
      </c>
      <c r="G71" s="47" t="s">
        <v>1746</v>
      </c>
      <c r="H71" s="44" t="str">
        <f t="shared" si="10"/>
        <v>N/A</v>
      </c>
      <c r="I71" s="12" t="s">
        <v>1746</v>
      </c>
      <c r="J71" s="12" t="s">
        <v>1746</v>
      </c>
      <c r="K71" s="45" t="s">
        <v>736</v>
      </c>
      <c r="L71" s="9" t="str">
        <f t="shared" si="11"/>
        <v>N/A</v>
      </c>
    </row>
    <row r="72" spans="1:12" x14ac:dyDescent="0.2">
      <c r="A72" s="46" t="s">
        <v>1609</v>
      </c>
      <c r="B72" s="35" t="s">
        <v>213</v>
      </c>
      <c r="C72" s="47">
        <v>587613075</v>
      </c>
      <c r="D72" s="44" t="str">
        <f t="shared" ref="D72:D135" si="12">IF($B72="N/A","N/A",IF(C72&gt;10,"No",IF(C72&lt;-10,"No","Yes")))</f>
        <v>N/A</v>
      </c>
      <c r="E72" s="47">
        <v>498892522</v>
      </c>
      <c r="F72" s="44" t="str">
        <f t="shared" ref="F72:F135" si="13">IF($B72="N/A","N/A",IF(E72&gt;10,"No",IF(E72&lt;-10,"No","Yes")))</f>
        <v>N/A</v>
      </c>
      <c r="G72" s="47">
        <v>460139126</v>
      </c>
      <c r="H72" s="44" t="str">
        <f t="shared" ref="H72:H135" si="14">IF($B72="N/A","N/A",IF(G72&gt;10,"No",IF(G72&lt;-10,"No","Yes")))</f>
        <v>N/A</v>
      </c>
      <c r="I72" s="12">
        <v>-15.1</v>
      </c>
      <c r="J72" s="12">
        <v>-7.77</v>
      </c>
      <c r="K72" s="45" t="s">
        <v>736</v>
      </c>
      <c r="L72" s="9" t="str">
        <f t="shared" ref="L72:L132" si="15">IF(J72="Div by 0", "N/A", IF(K72="N/A","N/A", IF(J72&gt;VALUE(MID(K72,1,2)), "No", IF(J72&lt;-1*VALUE(MID(K72,1,2)), "No", "Yes"))))</f>
        <v>Yes</v>
      </c>
    </row>
    <row r="73" spans="1:12" x14ac:dyDescent="0.2">
      <c r="A73" s="46" t="s">
        <v>1610</v>
      </c>
      <c r="B73" s="35" t="s">
        <v>213</v>
      </c>
      <c r="C73" s="36">
        <v>26602</v>
      </c>
      <c r="D73" s="44" t="str">
        <f t="shared" si="12"/>
        <v>N/A</v>
      </c>
      <c r="E73" s="36">
        <v>25503</v>
      </c>
      <c r="F73" s="44" t="str">
        <f t="shared" si="13"/>
        <v>N/A</v>
      </c>
      <c r="G73" s="36">
        <v>22113</v>
      </c>
      <c r="H73" s="44" t="str">
        <f t="shared" si="14"/>
        <v>N/A</v>
      </c>
      <c r="I73" s="12">
        <v>-4.13</v>
      </c>
      <c r="J73" s="12">
        <v>-13.3</v>
      </c>
      <c r="K73" s="45" t="s">
        <v>736</v>
      </c>
      <c r="L73" s="9" t="str">
        <f t="shared" si="15"/>
        <v>Yes</v>
      </c>
    </row>
    <row r="74" spans="1:12" x14ac:dyDescent="0.2">
      <c r="A74" s="46" t="s">
        <v>1303</v>
      </c>
      <c r="B74" s="35" t="s">
        <v>213</v>
      </c>
      <c r="C74" s="47">
        <v>22089.056273999999</v>
      </c>
      <c r="D74" s="44" t="str">
        <f t="shared" si="12"/>
        <v>N/A</v>
      </c>
      <c r="E74" s="47">
        <v>19562.111203</v>
      </c>
      <c r="F74" s="44" t="str">
        <f t="shared" si="13"/>
        <v>N/A</v>
      </c>
      <c r="G74" s="47">
        <v>20808.534618000002</v>
      </c>
      <c r="H74" s="44" t="str">
        <f t="shared" si="14"/>
        <v>N/A</v>
      </c>
      <c r="I74" s="12">
        <v>-11.4</v>
      </c>
      <c r="J74" s="12">
        <v>6.3719999999999999</v>
      </c>
      <c r="K74" s="45" t="s">
        <v>736</v>
      </c>
      <c r="L74" s="9" t="str">
        <f t="shared" si="15"/>
        <v>Yes</v>
      </c>
    </row>
    <row r="75" spans="1:12" ht="25.5" x14ac:dyDescent="0.2">
      <c r="A75" s="46" t="s">
        <v>1304</v>
      </c>
      <c r="B75" s="35" t="s">
        <v>213</v>
      </c>
      <c r="C75" s="36">
        <v>11.533155402</v>
      </c>
      <c r="D75" s="44" t="str">
        <f t="shared" si="12"/>
        <v>N/A</v>
      </c>
      <c r="E75" s="36">
        <v>11.020507391000001</v>
      </c>
      <c r="F75" s="44" t="str">
        <f t="shared" si="13"/>
        <v>N/A</v>
      </c>
      <c r="G75" s="36">
        <v>11.380047936</v>
      </c>
      <c r="H75" s="44" t="str">
        <f t="shared" si="14"/>
        <v>N/A</v>
      </c>
      <c r="I75" s="12">
        <v>-4.4400000000000004</v>
      </c>
      <c r="J75" s="12">
        <v>3.262</v>
      </c>
      <c r="K75" s="45" t="s">
        <v>736</v>
      </c>
      <c r="L75" s="9" t="str">
        <f t="shared" si="15"/>
        <v>Yes</v>
      </c>
    </row>
    <row r="76" spans="1:12" ht="25.5" x14ac:dyDescent="0.2">
      <c r="A76" s="46" t="s">
        <v>546</v>
      </c>
      <c r="B76" s="35" t="s">
        <v>213</v>
      </c>
      <c r="C76" s="47">
        <v>205190</v>
      </c>
      <c r="D76" s="44" t="str">
        <f t="shared" si="12"/>
        <v>N/A</v>
      </c>
      <c r="E76" s="47">
        <v>168283</v>
      </c>
      <c r="F76" s="44" t="str">
        <f t="shared" si="13"/>
        <v>N/A</v>
      </c>
      <c r="G76" s="47">
        <v>375883</v>
      </c>
      <c r="H76" s="44" t="str">
        <f t="shared" si="14"/>
        <v>N/A</v>
      </c>
      <c r="I76" s="12">
        <v>-18</v>
      </c>
      <c r="J76" s="12">
        <v>123.4</v>
      </c>
      <c r="K76" s="45" t="s">
        <v>736</v>
      </c>
      <c r="L76" s="9" t="str">
        <f t="shared" si="15"/>
        <v>No</v>
      </c>
    </row>
    <row r="77" spans="1:12" x14ac:dyDescent="0.2">
      <c r="A77" s="46" t="s">
        <v>547</v>
      </c>
      <c r="B77" s="35" t="s">
        <v>213</v>
      </c>
      <c r="C77" s="36">
        <v>46</v>
      </c>
      <c r="D77" s="44" t="str">
        <f t="shared" si="12"/>
        <v>N/A</v>
      </c>
      <c r="E77" s="36">
        <v>50</v>
      </c>
      <c r="F77" s="44" t="str">
        <f t="shared" si="13"/>
        <v>N/A</v>
      </c>
      <c r="G77" s="36">
        <v>83</v>
      </c>
      <c r="H77" s="44" t="str">
        <f t="shared" si="14"/>
        <v>N/A</v>
      </c>
      <c r="I77" s="12">
        <v>8.6959999999999997</v>
      </c>
      <c r="J77" s="12">
        <v>66</v>
      </c>
      <c r="K77" s="45" t="s">
        <v>736</v>
      </c>
      <c r="L77" s="9" t="str">
        <f t="shared" si="15"/>
        <v>No</v>
      </c>
    </row>
    <row r="78" spans="1:12" x14ac:dyDescent="0.2">
      <c r="A78" s="46" t="s">
        <v>1305</v>
      </c>
      <c r="B78" s="35" t="s">
        <v>213</v>
      </c>
      <c r="C78" s="47">
        <v>4460.6521739</v>
      </c>
      <c r="D78" s="44" t="str">
        <f t="shared" si="12"/>
        <v>N/A</v>
      </c>
      <c r="E78" s="47">
        <v>3365.66</v>
      </c>
      <c r="F78" s="44" t="str">
        <f t="shared" si="13"/>
        <v>N/A</v>
      </c>
      <c r="G78" s="47">
        <v>4528.7108434000002</v>
      </c>
      <c r="H78" s="44" t="str">
        <f t="shared" si="14"/>
        <v>N/A</v>
      </c>
      <c r="I78" s="12">
        <v>-24.5</v>
      </c>
      <c r="J78" s="12">
        <v>34.56</v>
      </c>
      <c r="K78" s="45" t="s">
        <v>736</v>
      </c>
      <c r="L78" s="9" t="str">
        <f t="shared" si="15"/>
        <v>No</v>
      </c>
    </row>
    <row r="79" spans="1:12" ht="25.5" x14ac:dyDescent="0.2">
      <c r="A79" s="46" t="s">
        <v>548</v>
      </c>
      <c r="B79" s="35" t="s">
        <v>213</v>
      </c>
      <c r="C79" s="47">
        <v>2819001</v>
      </c>
      <c r="D79" s="44" t="str">
        <f t="shared" si="12"/>
        <v>N/A</v>
      </c>
      <c r="E79" s="47">
        <v>2128190</v>
      </c>
      <c r="F79" s="44" t="str">
        <f t="shared" si="13"/>
        <v>N/A</v>
      </c>
      <c r="G79" s="47">
        <v>1564501</v>
      </c>
      <c r="H79" s="44" t="str">
        <f t="shared" si="14"/>
        <v>N/A</v>
      </c>
      <c r="I79" s="12">
        <v>-24.5</v>
      </c>
      <c r="J79" s="12">
        <v>-26.5</v>
      </c>
      <c r="K79" s="45" t="s">
        <v>736</v>
      </c>
      <c r="L79" s="9" t="str">
        <f t="shared" si="15"/>
        <v>Yes</v>
      </c>
    </row>
    <row r="80" spans="1:12" x14ac:dyDescent="0.2">
      <c r="A80" s="46" t="s">
        <v>549</v>
      </c>
      <c r="B80" s="35" t="s">
        <v>213</v>
      </c>
      <c r="C80" s="36">
        <v>631</v>
      </c>
      <c r="D80" s="44" t="str">
        <f t="shared" si="12"/>
        <v>N/A</v>
      </c>
      <c r="E80" s="36">
        <v>444</v>
      </c>
      <c r="F80" s="44" t="str">
        <f t="shared" si="13"/>
        <v>N/A</v>
      </c>
      <c r="G80" s="36">
        <v>296</v>
      </c>
      <c r="H80" s="44" t="str">
        <f t="shared" si="14"/>
        <v>N/A</v>
      </c>
      <c r="I80" s="12">
        <v>-29.6</v>
      </c>
      <c r="J80" s="12">
        <v>-33.299999999999997</v>
      </c>
      <c r="K80" s="45" t="s">
        <v>736</v>
      </c>
      <c r="L80" s="9" t="str">
        <f t="shared" si="15"/>
        <v>No</v>
      </c>
    </row>
    <row r="81" spans="1:12" ht="25.5" x14ac:dyDescent="0.2">
      <c r="A81" s="46" t="s">
        <v>1306</v>
      </c>
      <c r="B81" s="35" t="s">
        <v>213</v>
      </c>
      <c r="C81" s="47">
        <v>4467.5134706999997</v>
      </c>
      <c r="D81" s="44" t="str">
        <f t="shared" si="12"/>
        <v>N/A</v>
      </c>
      <c r="E81" s="47">
        <v>4793.2207207000001</v>
      </c>
      <c r="F81" s="44" t="str">
        <f t="shared" si="13"/>
        <v>N/A</v>
      </c>
      <c r="G81" s="47">
        <v>5285.4763513999997</v>
      </c>
      <c r="H81" s="44" t="str">
        <f t="shared" si="14"/>
        <v>N/A</v>
      </c>
      <c r="I81" s="12">
        <v>7.2910000000000004</v>
      </c>
      <c r="J81" s="12">
        <v>10.27</v>
      </c>
      <c r="K81" s="45" t="s">
        <v>736</v>
      </c>
      <c r="L81" s="9" t="str">
        <f t="shared" si="15"/>
        <v>Yes</v>
      </c>
    </row>
    <row r="82" spans="1:12" ht="25.5" x14ac:dyDescent="0.2">
      <c r="A82" s="46" t="s">
        <v>550</v>
      </c>
      <c r="B82" s="35" t="s">
        <v>213</v>
      </c>
      <c r="C82" s="47">
        <v>225640339</v>
      </c>
      <c r="D82" s="44" t="str">
        <f t="shared" si="12"/>
        <v>N/A</v>
      </c>
      <c r="E82" s="47">
        <v>226332624</v>
      </c>
      <c r="F82" s="44" t="str">
        <f t="shared" si="13"/>
        <v>N/A</v>
      </c>
      <c r="G82" s="47">
        <v>223585195</v>
      </c>
      <c r="H82" s="44" t="str">
        <f t="shared" si="14"/>
        <v>N/A</v>
      </c>
      <c r="I82" s="12">
        <v>0.30680000000000002</v>
      </c>
      <c r="J82" s="12">
        <v>-1.21</v>
      </c>
      <c r="K82" s="45" t="s">
        <v>736</v>
      </c>
      <c r="L82" s="9" t="str">
        <f t="shared" si="15"/>
        <v>Yes</v>
      </c>
    </row>
    <row r="83" spans="1:12" x14ac:dyDescent="0.2">
      <c r="A83" s="46" t="s">
        <v>551</v>
      </c>
      <c r="B83" s="35" t="s">
        <v>213</v>
      </c>
      <c r="C83" s="36">
        <v>2183</v>
      </c>
      <c r="D83" s="44" t="str">
        <f t="shared" si="12"/>
        <v>N/A</v>
      </c>
      <c r="E83" s="36">
        <v>2131</v>
      </c>
      <c r="F83" s="44" t="str">
        <f t="shared" si="13"/>
        <v>N/A</v>
      </c>
      <c r="G83" s="36">
        <v>2086</v>
      </c>
      <c r="H83" s="44" t="str">
        <f t="shared" si="14"/>
        <v>N/A</v>
      </c>
      <c r="I83" s="12">
        <v>-2.38</v>
      </c>
      <c r="J83" s="12">
        <v>-2.11</v>
      </c>
      <c r="K83" s="45" t="s">
        <v>736</v>
      </c>
      <c r="L83" s="9" t="str">
        <f t="shared" si="15"/>
        <v>Yes</v>
      </c>
    </row>
    <row r="84" spans="1:12" x14ac:dyDescent="0.2">
      <c r="A84" s="46" t="s">
        <v>1307</v>
      </c>
      <c r="B84" s="35" t="s">
        <v>213</v>
      </c>
      <c r="C84" s="47">
        <v>103362.50069</v>
      </c>
      <c r="D84" s="44" t="str">
        <f t="shared" si="12"/>
        <v>N/A</v>
      </c>
      <c r="E84" s="47">
        <v>106209.58422999999</v>
      </c>
      <c r="F84" s="44" t="str">
        <f t="shared" si="13"/>
        <v>N/A</v>
      </c>
      <c r="G84" s="47">
        <v>107183.69847</v>
      </c>
      <c r="H84" s="44" t="str">
        <f t="shared" si="14"/>
        <v>N/A</v>
      </c>
      <c r="I84" s="12">
        <v>2.754</v>
      </c>
      <c r="J84" s="12">
        <v>0.91720000000000002</v>
      </c>
      <c r="K84" s="45" t="s">
        <v>736</v>
      </c>
      <c r="L84" s="9" t="str">
        <f t="shared" si="15"/>
        <v>Yes</v>
      </c>
    </row>
    <row r="85" spans="1:12" x14ac:dyDescent="0.2">
      <c r="A85" s="46" t="s">
        <v>552</v>
      </c>
      <c r="B85" s="35" t="s">
        <v>213</v>
      </c>
      <c r="C85" s="47">
        <v>343097081</v>
      </c>
      <c r="D85" s="44" t="str">
        <f t="shared" si="12"/>
        <v>N/A</v>
      </c>
      <c r="E85" s="47">
        <v>336606270</v>
      </c>
      <c r="F85" s="44" t="str">
        <f t="shared" si="13"/>
        <v>N/A</v>
      </c>
      <c r="G85" s="47">
        <v>340629022</v>
      </c>
      <c r="H85" s="44" t="str">
        <f t="shared" si="14"/>
        <v>N/A</v>
      </c>
      <c r="I85" s="12">
        <v>-1.89</v>
      </c>
      <c r="J85" s="12">
        <v>1.1950000000000001</v>
      </c>
      <c r="K85" s="45" t="s">
        <v>736</v>
      </c>
      <c r="L85" s="9" t="str">
        <f t="shared" si="15"/>
        <v>Yes</v>
      </c>
    </row>
    <row r="86" spans="1:12" x14ac:dyDescent="0.2">
      <c r="A86" s="46" t="s">
        <v>553</v>
      </c>
      <c r="B86" s="35" t="s">
        <v>213</v>
      </c>
      <c r="C86" s="36">
        <v>9625</v>
      </c>
      <c r="D86" s="44" t="str">
        <f t="shared" si="12"/>
        <v>N/A</v>
      </c>
      <c r="E86" s="36">
        <v>9474</v>
      </c>
      <c r="F86" s="44" t="str">
        <f t="shared" si="13"/>
        <v>N/A</v>
      </c>
      <c r="G86" s="36">
        <v>9482</v>
      </c>
      <c r="H86" s="44" t="str">
        <f t="shared" si="14"/>
        <v>N/A</v>
      </c>
      <c r="I86" s="12">
        <v>-1.57</v>
      </c>
      <c r="J86" s="12">
        <v>8.4400000000000003E-2</v>
      </c>
      <c r="K86" s="45" t="s">
        <v>736</v>
      </c>
      <c r="L86" s="9" t="str">
        <f t="shared" si="15"/>
        <v>Yes</v>
      </c>
    </row>
    <row r="87" spans="1:12" x14ac:dyDescent="0.2">
      <c r="A87" s="46" t="s">
        <v>1308</v>
      </c>
      <c r="B87" s="35" t="s">
        <v>213</v>
      </c>
      <c r="C87" s="47">
        <v>35646.449974000003</v>
      </c>
      <c r="D87" s="44" t="str">
        <f t="shared" si="12"/>
        <v>N/A</v>
      </c>
      <c r="E87" s="47">
        <v>35529.477516999999</v>
      </c>
      <c r="F87" s="44" t="str">
        <f t="shared" si="13"/>
        <v>N/A</v>
      </c>
      <c r="G87" s="47">
        <v>35923.752584000002</v>
      </c>
      <c r="H87" s="44" t="str">
        <f t="shared" si="14"/>
        <v>N/A</v>
      </c>
      <c r="I87" s="12">
        <v>-0.32800000000000001</v>
      </c>
      <c r="J87" s="12">
        <v>1.1100000000000001</v>
      </c>
      <c r="K87" s="45" t="s">
        <v>736</v>
      </c>
      <c r="L87" s="9" t="str">
        <f t="shared" si="15"/>
        <v>Yes</v>
      </c>
    </row>
    <row r="88" spans="1:12" ht="25.5" x14ac:dyDescent="0.2">
      <c r="A88" s="46" t="s">
        <v>554</v>
      </c>
      <c r="B88" s="35" t="s">
        <v>213</v>
      </c>
      <c r="C88" s="47">
        <v>85747342</v>
      </c>
      <c r="D88" s="44" t="str">
        <f t="shared" si="12"/>
        <v>N/A</v>
      </c>
      <c r="E88" s="47">
        <v>85132321</v>
      </c>
      <c r="F88" s="44" t="str">
        <f t="shared" si="13"/>
        <v>N/A</v>
      </c>
      <c r="G88" s="47">
        <v>98383853</v>
      </c>
      <c r="H88" s="44" t="str">
        <f t="shared" si="14"/>
        <v>N/A</v>
      </c>
      <c r="I88" s="12">
        <v>-0.71699999999999997</v>
      </c>
      <c r="J88" s="12">
        <v>15.57</v>
      </c>
      <c r="K88" s="45" t="s">
        <v>736</v>
      </c>
      <c r="L88" s="9" t="str">
        <f t="shared" si="15"/>
        <v>Yes</v>
      </c>
    </row>
    <row r="89" spans="1:12" x14ac:dyDescent="0.2">
      <c r="A89" s="46" t="s">
        <v>555</v>
      </c>
      <c r="B89" s="35" t="s">
        <v>213</v>
      </c>
      <c r="C89" s="36">
        <v>119543</v>
      </c>
      <c r="D89" s="44" t="str">
        <f t="shared" si="12"/>
        <v>N/A</v>
      </c>
      <c r="E89" s="36">
        <v>112718</v>
      </c>
      <c r="F89" s="44" t="str">
        <f t="shared" si="13"/>
        <v>N/A</v>
      </c>
      <c r="G89" s="36">
        <v>92346</v>
      </c>
      <c r="H89" s="44" t="str">
        <f t="shared" si="14"/>
        <v>N/A</v>
      </c>
      <c r="I89" s="12">
        <v>-5.71</v>
      </c>
      <c r="J89" s="12">
        <v>-18.100000000000001</v>
      </c>
      <c r="K89" s="45" t="s">
        <v>736</v>
      </c>
      <c r="L89" s="9" t="str">
        <f t="shared" si="15"/>
        <v>Yes</v>
      </c>
    </row>
    <row r="90" spans="1:12" x14ac:dyDescent="0.2">
      <c r="A90" s="46" t="s">
        <v>1309</v>
      </c>
      <c r="B90" s="35" t="s">
        <v>213</v>
      </c>
      <c r="C90" s="47">
        <v>717.29287368999996</v>
      </c>
      <c r="D90" s="44" t="str">
        <f t="shared" si="12"/>
        <v>N/A</v>
      </c>
      <c r="E90" s="47">
        <v>755.26820028999998</v>
      </c>
      <c r="F90" s="44" t="str">
        <f t="shared" si="13"/>
        <v>N/A</v>
      </c>
      <c r="G90" s="47">
        <v>1065.3829401999999</v>
      </c>
      <c r="H90" s="44" t="str">
        <f t="shared" si="14"/>
        <v>N/A</v>
      </c>
      <c r="I90" s="12">
        <v>5.2939999999999996</v>
      </c>
      <c r="J90" s="12">
        <v>41.06</v>
      </c>
      <c r="K90" s="45" t="s">
        <v>736</v>
      </c>
      <c r="L90" s="9" t="str">
        <f t="shared" si="15"/>
        <v>No</v>
      </c>
    </row>
    <row r="91" spans="1:12" x14ac:dyDescent="0.2">
      <c r="A91" s="46" t="s">
        <v>556</v>
      </c>
      <c r="B91" s="35" t="s">
        <v>213</v>
      </c>
      <c r="C91" s="47">
        <v>12151752</v>
      </c>
      <c r="D91" s="44" t="str">
        <f t="shared" si="12"/>
        <v>N/A</v>
      </c>
      <c r="E91" s="47">
        <v>11844468</v>
      </c>
      <c r="F91" s="44" t="str">
        <f t="shared" si="13"/>
        <v>N/A</v>
      </c>
      <c r="G91" s="47">
        <v>9080256</v>
      </c>
      <c r="H91" s="44" t="str">
        <f t="shared" si="14"/>
        <v>N/A</v>
      </c>
      <c r="I91" s="12">
        <v>-2.5299999999999998</v>
      </c>
      <c r="J91" s="12">
        <v>-23.3</v>
      </c>
      <c r="K91" s="45" t="s">
        <v>736</v>
      </c>
      <c r="L91" s="9" t="str">
        <f t="shared" si="15"/>
        <v>Yes</v>
      </c>
    </row>
    <row r="92" spans="1:12" x14ac:dyDescent="0.2">
      <c r="A92" s="46" t="s">
        <v>557</v>
      </c>
      <c r="B92" s="35" t="s">
        <v>213</v>
      </c>
      <c r="C92" s="36">
        <v>50073</v>
      </c>
      <c r="D92" s="44" t="str">
        <f t="shared" si="12"/>
        <v>N/A</v>
      </c>
      <c r="E92" s="36">
        <v>46343</v>
      </c>
      <c r="F92" s="44" t="str">
        <f t="shared" si="13"/>
        <v>N/A</v>
      </c>
      <c r="G92" s="36">
        <v>36038</v>
      </c>
      <c r="H92" s="44" t="str">
        <f t="shared" si="14"/>
        <v>N/A</v>
      </c>
      <c r="I92" s="12">
        <v>-7.45</v>
      </c>
      <c r="J92" s="12">
        <v>-22.2</v>
      </c>
      <c r="K92" s="45" t="s">
        <v>736</v>
      </c>
      <c r="L92" s="9" t="str">
        <f t="shared" si="15"/>
        <v>Yes</v>
      </c>
    </row>
    <row r="93" spans="1:12" x14ac:dyDescent="0.2">
      <c r="A93" s="46" t="s">
        <v>1310</v>
      </c>
      <c r="B93" s="35" t="s">
        <v>213</v>
      </c>
      <c r="C93" s="47">
        <v>242.68072613999999</v>
      </c>
      <c r="D93" s="44" t="str">
        <f t="shared" si="12"/>
        <v>N/A</v>
      </c>
      <c r="E93" s="47">
        <v>255.58267699999999</v>
      </c>
      <c r="F93" s="44" t="str">
        <f t="shared" si="13"/>
        <v>N/A</v>
      </c>
      <c r="G93" s="47">
        <v>251.96337199999999</v>
      </c>
      <c r="H93" s="44" t="str">
        <f t="shared" si="14"/>
        <v>N/A</v>
      </c>
      <c r="I93" s="12">
        <v>5.3159999999999998</v>
      </c>
      <c r="J93" s="12">
        <v>-1.42</v>
      </c>
      <c r="K93" s="45" t="s">
        <v>736</v>
      </c>
      <c r="L93" s="9" t="str">
        <f t="shared" si="15"/>
        <v>Yes</v>
      </c>
    </row>
    <row r="94" spans="1:12" ht="25.5" x14ac:dyDescent="0.2">
      <c r="A94" s="46" t="s">
        <v>558</v>
      </c>
      <c r="B94" s="35" t="s">
        <v>213</v>
      </c>
      <c r="C94" s="47">
        <v>5397420</v>
      </c>
      <c r="D94" s="44" t="str">
        <f t="shared" si="12"/>
        <v>N/A</v>
      </c>
      <c r="E94" s="47">
        <v>5876419</v>
      </c>
      <c r="F94" s="44" t="str">
        <f t="shared" si="13"/>
        <v>N/A</v>
      </c>
      <c r="G94" s="47">
        <v>5206268</v>
      </c>
      <c r="H94" s="44" t="str">
        <f t="shared" si="14"/>
        <v>N/A</v>
      </c>
      <c r="I94" s="12">
        <v>8.875</v>
      </c>
      <c r="J94" s="12">
        <v>-11.4</v>
      </c>
      <c r="K94" s="45" t="s">
        <v>736</v>
      </c>
      <c r="L94" s="9" t="str">
        <f t="shared" si="15"/>
        <v>Yes</v>
      </c>
    </row>
    <row r="95" spans="1:12" x14ac:dyDescent="0.2">
      <c r="A95" s="46" t="s">
        <v>559</v>
      </c>
      <c r="B95" s="35" t="s">
        <v>213</v>
      </c>
      <c r="C95" s="36">
        <v>38943</v>
      </c>
      <c r="D95" s="44" t="str">
        <f t="shared" si="12"/>
        <v>N/A</v>
      </c>
      <c r="E95" s="36">
        <v>39558</v>
      </c>
      <c r="F95" s="44" t="str">
        <f t="shared" si="13"/>
        <v>N/A</v>
      </c>
      <c r="G95" s="36">
        <v>33363</v>
      </c>
      <c r="H95" s="44" t="str">
        <f t="shared" si="14"/>
        <v>N/A</v>
      </c>
      <c r="I95" s="12">
        <v>1.579</v>
      </c>
      <c r="J95" s="12">
        <v>-15.7</v>
      </c>
      <c r="K95" s="45" t="s">
        <v>736</v>
      </c>
      <c r="L95" s="9" t="str">
        <f t="shared" si="15"/>
        <v>Yes</v>
      </c>
    </row>
    <row r="96" spans="1:12" ht="25.5" x14ac:dyDescent="0.2">
      <c r="A96" s="46" t="s">
        <v>1311</v>
      </c>
      <c r="B96" s="35" t="s">
        <v>213</v>
      </c>
      <c r="C96" s="47">
        <v>138.59795084999999</v>
      </c>
      <c r="D96" s="44" t="str">
        <f t="shared" si="12"/>
        <v>N/A</v>
      </c>
      <c r="E96" s="47">
        <v>148.55197432</v>
      </c>
      <c r="F96" s="44" t="str">
        <f t="shared" si="13"/>
        <v>N/A</v>
      </c>
      <c r="G96" s="47">
        <v>156.04915625000001</v>
      </c>
      <c r="H96" s="44" t="str">
        <f t="shared" si="14"/>
        <v>N/A</v>
      </c>
      <c r="I96" s="12">
        <v>7.1820000000000004</v>
      </c>
      <c r="J96" s="12">
        <v>5.0469999999999997</v>
      </c>
      <c r="K96" s="45" t="s">
        <v>736</v>
      </c>
      <c r="L96" s="9" t="str">
        <f t="shared" si="15"/>
        <v>Yes</v>
      </c>
    </row>
    <row r="97" spans="1:12" ht="25.5" x14ac:dyDescent="0.2">
      <c r="A97" s="46" t="s">
        <v>560</v>
      </c>
      <c r="B97" s="35" t="s">
        <v>213</v>
      </c>
      <c r="C97" s="47">
        <v>128646940</v>
      </c>
      <c r="D97" s="44" t="str">
        <f t="shared" si="12"/>
        <v>N/A</v>
      </c>
      <c r="E97" s="47">
        <v>104271693</v>
      </c>
      <c r="F97" s="44" t="str">
        <f t="shared" si="13"/>
        <v>N/A</v>
      </c>
      <c r="G97" s="47">
        <v>93751641</v>
      </c>
      <c r="H97" s="44" t="str">
        <f t="shared" si="14"/>
        <v>N/A</v>
      </c>
      <c r="I97" s="12">
        <v>-18.899999999999999</v>
      </c>
      <c r="J97" s="12">
        <v>-10.1</v>
      </c>
      <c r="K97" s="45" t="s">
        <v>736</v>
      </c>
      <c r="L97" s="9" t="str">
        <f t="shared" si="15"/>
        <v>Yes</v>
      </c>
    </row>
    <row r="98" spans="1:12" x14ac:dyDescent="0.2">
      <c r="A98" s="46" t="s">
        <v>561</v>
      </c>
      <c r="B98" s="35" t="s">
        <v>213</v>
      </c>
      <c r="C98" s="36">
        <v>93905</v>
      </c>
      <c r="D98" s="44" t="str">
        <f t="shared" si="12"/>
        <v>N/A</v>
      </c>
      <c r="E98" s="36">
        <v>89310</v>
      </c>
      <c r="F98" s="44" t="str">
        <f t="shared" si="13"/>
        <v>N/A</v>
      </c>
      <c r="G98" s="36">
        <v>70733</v>
      </c>
      <c r="H98" s="44" t="str">
        <f t="shared" si="14"/>
        <v>N/A</v>
      </c>
      <c r="I98" s="12">
        <v>-4.8899999999999997</v>
      </c>
      <c r="J98" s="12">
        <v>-20.8</v>
      </c>
      <c r="K98" s="45" t="s">
        <v>736</v>
      </c>
      <c r="L98" s="9" t="str">
        <f t="shared" si="15"/>
        <v>Yes</v>
      </c>
    </row>
    <row r="99" spans="1:12" x14ac:dyDescent="0.2">
      <c r="A99" s="46" t="s">
        <v>1312</v>
      </c>
      <c r="B99" s="35" t="s">
        <v>213</v>
      </c>
      <c r="C99" s="47">
        <v>1369.9690112000001</v>
      </c>
      <c r="D99" s="44" t="str">
        <f t="shared" si="12"/>
        <v>N/A</v>
      </c>
      <c r="E99" s="47">
        <v>1167.5253947000001</v>
      </c>
      <c r="F99" s="44" t="str">
        <f t="shared" si="13"/>
        <v>N/A</v>
      </c>
      <c r="G99" s="47">
        <v>1325.4300115000001</v>
      </c>
      <c r="H99" s="44" t="str">
        <f t="shared" si="14"/>
        <v>N/A</v>
      </c>
      <c r="I99" s="12">
        <v>-14.8</v>
      </c>
      <c r="J99" s="12">
        <v>13.52</v>
      </c>
      <c r="K99" s="45" t="s">
        <v>736</v>
      </c>
      <c r="L99" s="9" t="str">
        <f t="shared" si="15"/>
        <v>Yes</v>
      </c>
    </row>
    <row r="100" spans="1:12" x14ac:dyDescent="0.2">
      <c r="A100" s="46" t="s">
        <v>562</v>
      </c>
      <c r="B100" s="35" t="s">
        <v>213</v>
      </c>
      <c r="C100" s="47">
        <v>16097517</v>
      </c>
      <c r="D100" s="44" t="str">
        <f t="shared" si="12"/>
        <v>N/A</v>
      </c>
      <c r="E100" s="47">
        <v>13188331</v>
      </c>
      <c r="F100" s="44" t="str">
        <f t="shared" si="13"/>
        <v>N/A</v>
      </c>
      <c r="G100" s="47">
        <v>11718368</v>
      </c>
      <c r="H100" s="44" t="str">
        <f t="shared" si="14"/>
        <v>N/A</v>
      </c>
      <c r="I100" s="12">
        <v>-18.100000000000001</v>
      </c>
      <c r="J100" s="12">
        <v>-11.1</v>
      </c>
      <c r="K100" s="45" t="s">
        <v>736</v>
      </c>
      <c r="L100" s="9" t="str">
        <f t="shared" si="15"/>
        <v>Yes</v>
      </c>
    </row>
    <row r="101" spans="1:12" x14ac:dyDescent="0.2">
      <c r="A101" s="46" t="s">
        <v>563</v>
      </c>
      <c r="B101" s="35" t="s">
        <v>213</v>
      </c>
      <c r="C101" s="36">
        <v>26707</v>
      </c>
      <c r="D101" s="44" t="str">
        <f t="shared" si="12"/>
        <v>N/A</v>
      </c>
      <c r="E101" s="36">
        <v>20090</v>
      </c>
      <c r="F101" s="44" t="str">
        <f t="shared" si="13"/>
        <v>N/A</v>
      </c>
      <c r="G101" s="36">
        <v>15604</v>
      </c>
      <c r="H101" s="44" t="str">
        <f t="shared" si="14"/>
        <v>N/A</v>
      </c>
      <c r="I101" s="12">
        <v>-24.8</v>
      </c>
      <c r="J101" s="12">
        <v>-22.3</v>
      </c>
      <c r="K101" s="45" t="s">
        <v>736</v>
      </c>
      <c r="L101" s="9" t="str">
        <f t="shared" si="15"/>
        <v>Yes</v>
      </c>
    </row>
    <row r="102" spans="1:12" x14ac:dyDescent="0.2">
      <c r="A102" s="46" t="s">
        <v>1313</v>
      </c>
      <c r="B102" s="35" t="s">
        <v>213</v>
      </c>
      <c r="C102" s="47">
        <v>602.74523533000001</v>
      </c>
      <c r="D102" s="44" t="str">
        <f t="shared" si="12"/>
        <v>N/A</v>
      </c>
      <c r="E102" s="47">
        <v>656.46246888999997</v>
      </c>
      <c r="F102" s="44" t="str">
        <f t="shared" si="13"/>
        <v>N/A</v>
      </c>
      <c r="G102" s="47">
        <v>750.98487566999995</v>
      </c>
      <c r="H102" s="44" t="str">
        <f t="shared" si="14"/>
        <v>N/A</v>
      </c>
      <c r="I102" s="12">
        <v>8.9120000000000008</v>
      </c>
      <c r="J102" s="12">
        <v>14.4</v>
      </c>
      <c r="K102" s="45" t="s">
        <v>736</v>
      </c>
      <c r="L102" s="9" t="str">
        <f t="shared" si="15"/>
        <v>Yes</v>
      </c>
    </row>
    <row r="103" spans="1:12" ht="25.5" x14ac:dyDescent="0.2">
      <c r="A103" s="46" t="s">
        <v>564</v>
      </c>
      <c r="B103" s="35" t="s">
        <v>213</v>
      </c>
      <c r="C103" s="47">
        <v>120920083</v>
      </c>
      <c r="D103" s="44" t="str">
        <f t="shared" si="12"/>
        <v>N/A</v>
      </c>
      <c r="E103" s="47">
        <v>171250528</v>
      </c>
      <c r="F103" s="44" t="str">
        <f t="shared" si="13"/>
        <v>N/A</v>
      </c>
      <c r="G103" s="47">
        <v>155695959</v>
      </c>
      <c r="H103" s="44" t="str">
        <f t="shared" si="14"/>
        <v>N/A</v>
      </c>
      <c r="I103" s="12">
        <v>41.62</v>
      </c>
      <c r="J103" s="12">
        <v>-9.08</v>
      </c>
      <c r="K103" s="45" t="s">
        <v>736</v>
      </c>
      <c r="L103" s="9" t="str">
        <f t="shared" si="15"/>
        <v>Yes</v>
      </c>
    </row>
    <row r="104" spans="1:12" x14ac:dyDescent="0.2">
      <c r="A104" s="46" t="s">
        <v>565</v>
      </c>
      <c r="B104" s="35" t="s">
        <v>213</v>
      </c>
      <c r="C104" s="36">
        <v>12786</v>
      </c>
      <c r="D104" s="44" t="str">
        <f t="shared" si="12"/>
        <v>N/A</v>
      </c>
      <c r="E104" s="36">
        <v>13185</v>
      </c>
      <c r="F104" s="44" t="str">
        <f t="shared" si="13"/>
        <v>N/A</v>
      </c>
      <c r="G104" s="36">
        <v>12128</v>
      </c>
      <c r="H104" s="44" t="str">
        <f t="shared" si="14"/>
        <v>N/A</v>
      </c>
      <c r="I104" s="12">
        <v>3.121</v>
      </c>
      <c r="J104" s="12">
        <v>-8.02</v>
      </c>
      <c r="K104" s="45" t="s">
        <v>736</v>
      </c>
      <c r="L104" s="9" t="str">
        <f t="shared" si="15"/>
        <v>Yes</v>
      </c>
    </row>
    <row r="105" spans="1:12" ht="25.5" x14ac:dyDescent="0.2">
      <c r="A105" s="46" t="s">
        <v>1314</v>
      </c>
      <c r="B105" s="35" t="s">
        <v>213</v>
      </c>
      <c r="C105" s="47">
        <v>9457.2253246</v>
      </c>
      <c r="D105" s="44" t="str">
        <f t="shared" si="12"/>
        <v>N/A</v>
      </c>
      <c r="E105" s="47">
        <v>12988.284261999999</v>
      </c>
      <c r="F105" s="44" t="str">
        <f t="shared" si="13"/>
        <v>N/A</v>
      </c>
      <c r="G105" s="47">
        <v>12837.727489999999</v>
      </c>
      <c r="H105" s="44" t="str">
        <f t="shared" si="14"/>
        <v>N/A</v>
      </c>
      <c r="I105" s="12">
        <v>37.340000000000003</v>
      </c>
      <c r="J105" s="12">
        <v>-1.1599999999999999</v>
      </c>
      <c r="K105" s="45" t="s">
        <v>736</v>
      </c>
      <c r="L105" s="9" t="str">
        <f t="shared" si="15"/>
        <v>Yes</v>
      </c>
    </row>
    <row r="106" spans="1:12" ht="25.5" x14ac:dyDescent="0.2">
      <c r="A106" s="46" t="s">
        <v>566</v>
      </c>
      <c r="B106" s="35" t="s">
        <v>213</v>
      </c>
      <c r="C106" s="47">
        <v>66953002</v>
      </c>
      <c r="D106" s="44" t="str">
        <f t="shared" si="12"/>
        <v>N/A</v>
      </c>
      <c r="E106" s="47">
        <v>67145441</v>
      </c>
      <c r="F106" s="44" t="str">
        <f t="shared" si="13"/>
        <v>N/A</v>
      </c>
      <c r="G106" s="47">
        <v>59014555</v>
      </c>
      <c r="H106" s="44" t="str">
        <f t="shared" si="14"/>
        <v>N/A</v>
      </c>
      <c r="I106" s="12">
        <v>0.28739999999999999</v>
      </c>
      <c r="J106" s="12">
        <v>-12.1</v>
      </c>
      <c r="K106" s="45" t="s">
        <v>736</v>
      </c>
      <c r="L106" s="9" t="str">
        <f t="shared" si="15"/>
        <v>Yes</v>
      </c>
    </row>
    <row r="107" spans="1:12" x14ac:dyDescent="0.2">
      <c r="A107" s="46" t="s">
        <v>567</v>
      </c>
      <c r="B107" s="35" t="s">
        <v>213</v>
      </c>
      <c r="C107" s="36">
        <v>98212</v>
      </c>
      <c r="D107" s="44" t="str">
        <f t="shared" si="12"/>
        <v>N/A</v>
      </c>
      <c r="E107" s="36">
        <v>94359</v>
      </c>
      <c r="F107" s="44" t="str">
        <f t="shared" si="13"/>
        <v>N/A</v>
      </c>
      <c r="G107" s="36">
        <v>76463</v>
      </c>
      <c r="H107" s="44" t="str">
        <f t="shared" si="14"/>
        <v>N/A</v>
      </c>
      <c r="I107" s="12">
        <v>-3.92</v>
      </c>
      <c r="J107" s="12">
        <v>-19</v>
      </c>
      <c r="K107" s="45" t="s">
        <v>736</v>
      </c>
      <c r="L107" s="9" t="str">
        <f t="shared" si="15"/>
        <v>Yes</v>
      </c>
    </row>
    <row r="108" spans="1:12" x14ac:dyDescent="0.2">
      <c r="A108" s="46" t="s">
        <v>1315</v>
      </c>
      <c r="B108" s="35" t="s">
        <v>213</v>
      </c>
      <c r="C108" s="47">
        <v>681.71915854999997</v>
      </c>
      <c r="D108" s="44" t="str">
        <f t="shared" si="12"/>
        <v>N/A</v>
      </c>
      <c r="E108" s="47">
        <v>711.59551288</v>
      </c>
      <c r="F108" s="44" t="str">
        <f t="shared" si="13"/>
        <v>N/A</v>
      </c>
      <c r="G108" s="47">
        <v>771.80538300000001</v>
      </c>
      <c r="H108" s="44" t="str">
        <f t="shared" si="14"/>
        <v>N/A</v>
      </c>
      <c r="I108" s="12">
        <v>4.383</v>
      </c>
      <c r="J108" s="12">
        <v>8.4610000000000003</v>
      </c>
      <c r="K108" s="45" t="s">
        <v>736</v>
      </c>
      <c r="L108" s="9" t="str">
        <f t="shared" si="15"/>
        <v>Yes</v>
      </c>
    </row>
    <row r="109" spans="1:12" x14ac:dyDescent="0.2">
      <c r="A109" s="46" t="s">
        <v>568</v>
      </c>
      <c r="B109" s="35" t="s">
        <v>213</v>
      </c>
      <c r="C109" s="47">
        <v>361805752</v>
      </c>
      <c r="D109" s="44" t="str">
        <f t="shared" si="12"/>
        <v>N/A</v>
      </c>
      <c r="E109" s="47">
        <v>344000953</v>
      </c>
      <c r="F109" s="44" t="str">
        <f t="shared" si="13"/>
        <v>N/A</v>
      </c>
      <c r="G109" s="47">
        <v>300899260</v>
      </c>
      <c r="H109" s="44" t="str">
        <f t="shared" si="14"/>
        <v>N/A</v>
      </c>
      <c r="I109" s="12">
        <v>-4.92</v>
      </c>
      <c r="J109" s="12">
        <v>-12.5</v>
      </c>
      <c r="K109" s="45" t="s">
        <v>736</v>
      </c>
      <c r="L109" s="9" t="str">
        <f t="shared" si="15"/>
        <v>Yes</v>
      </c>
    </row>
    <row r="110" spans="1:12" x14ac:dyDescent="0.2">
      <c r="A110" s="46" t="s">
        <v>569</v>
      </c>
      <c r="B110" s="35" t="s">
        <v>213</v>
      </c>
      <c r="C110" s="36">
        <v>108864</v>
      </c>
      <c r="D110" s="44" t="str">
        <f t="shared" si="12"/>
        <v>N/A</v>
      </c>
      <c r="E110" s="36">
        <v>102206</v>
      </c>
      <c r="F110" s="44" t="str">
        <f t="shared" si="13"/>
        <v>N/A</v>
      </c>
      <c r="G110" s="36">
        <v>81137</v>
      </c>
      <c r="H110" s="44" t="str">
        <f t="shared" si="14"/>
        <v>N/A</v>
      </c>
      <c r="I110" s="12">
        <v>-6.12</v>
      </c>
      <c r="J110" s="12">
        <v>-20.6</v>
      </c>
      <c r="K110" s="45" t="s">
        <v>736</v>
      </c>
      <c r="L110" s="9" t="str">
        <f t="shared" si="15"/>
        <v>Yes</v>
      </c>
    </row>
    <row r="111" spans="1:12" x14ac:dyDescent="0.2">
      <c r="A111" s="46" t="s">
        <v>1316</v>
      </c>
      <c r="B111" s="35" t="s">
        <v>213</v>
      </c>
      <c r="C111" s="47">
        <v>3323.4655349999998</v>
      </c>
      <c r="D111" s="44" t="str">
        <f t="shared" si="12"/>
        <v>N/A</v>
      </c>
      <c r="E111" s="47">
        <v>3365.7608457000001</v>
      </c>
      <c r="F111" s="44" t="str">
        <f t="shared" si="13"/>
        <v>N/A</v>
      </c>
      <c r="G111" s="47">
        <v>3708.5332216000002</v>
      </c>
      <c r="H111" s="44" t="str">
        <f t="shared" si="14"/>
        <v>N/A</v>
      </c>
      <c r="I111" s="12">
        <v>1.2729999999999999</v>
      </c>
      <c r="J111" s="12">
        <v>10.18</v>
      </c>
      <c r="K111" s="45" t="s">
        <v>736</v>
      </c>
      <c r="L111" s="9" t="str">
        <f t="shared" si="15"/>
        <v>Yes</v>
      </c>
    </row>
    <row r="112" spans="1:12" ht="25.5" x14ac:dyDescent="0.2">
      <c r="A112" s="46" t="s">
        <v>570</v>
      </c>
      <c r="B112" s="35" t="s">
        <v>213</v>
      </c>
      <c r="C112" s="47">
        <v>486910442</v>
      </c>
      <c r="D112" s="44" t="str">
        <f t="shared" si="12"/>
        <v>N/A</v>
      </c>
      <c r="E112" s="47">
        <v>482613584</v>
      </c>
      <c r="F112" s="44" t="str">
        <f t="shared" si="13"/>
        <v>N/A</v>
      </c>
      <c r="G112" s="47">
        <v>487312987</v>
      </c>
      <c r="H112" s="44" t="str">
        <f t="shared" si="14"/>
        <v>N/A</v>
      </c>
      <c r="I112" s="12">
        <v>-0.88200000000000001</v>
      </c>
      <c r="J112" s="12">
        <v>0.97370000000000001</v>
      </c>
      <c r="K112" s="45" t="s">
        <v>736</v>
      </c>
      <c r="L112" s="9" t="str">
        <f t="shared" si="15"/>
        <v>Yes</v>
      </c>
    </row>
    <row r="113" spans="1:12" x14ac:dyDescent="0.2">
      <c r="A113" s="46" t="s">
        <v>571</v>
      </c>
      <c r="B113" s="35" t="s">
        <v>213</v>
      </c>
      <c r="C113" s="36">
        <v>33091</v>
      </c>
      <c r="D113" s="44" t="str">
        <f t="shared" si="12"/>
        <v>N/A</v>
      </c>
      <c r="E113" s="36">
        <v>29519</v>
      </c>
      <c r="F113" s="44" t="str">
        <f t="shared" si="13"/>
        <v>N/A</v>
      </c>
      <c r="G113" s="36">
        <v>24561</v>
      </c>
      <c r="H113" s="44" t="str">
        <f t="shared" si="14"/>
        <v>N/A</v>
      </c>
      <c r="I113" s="12">
        <v>-10.8</v>
      </c>
      <c r="J113" s="12">
        <v>-16.8</v>
      </c>
      <c r="K113" s="45" t="s">
        <v>736</v>
      </c>
      <c r="L113" s="9" t="str">
        <f t="shared" si="15"/>
        <v>Yes</v>
      </c>
    </row>
    <row r="114" spans="1:12" ht="25.5" x14ac:dyDescent="0.2">
      <c r="A114" s="46" t="s">
        <v>1317</v>
      </c>
      <c r="B114" s="35" t="s">
        <v>213</v>
      </c>
      <c r="C114" s="47">
        <v>14714.286120000001</v>
      </c>
      <c r="D114" s="44" t="str">
        <f t="shared" si="12"/>
        <v>N/A</v>
      </c>
      <c r="E114" s="47">
        <v>16349.252481</v>
      </c>
      <c r="F114" s="44" t="str">
        <f t="shared" si="13"/>
        <v>N/A</v>
      </c>
      <c r="G114" s="47">
        <v>19840.926143000001</v>
      </c>
      <c r="H114" s="44" t="str">
        <f t="shared" si="14"/>
        <v>N/A</v>
      </c>
      <c r="I114" s="12">
        <v>11.11</v>
      </c>
      <c r="J114" s="12">
        <v>21.36</v>
      </c>
      <c r="K114" s="45" t="s">
        <v>736</v>
      </c>
      <c r="L114" s="9" t="str">
        <f t="shared" si="15"/>
        <v>Yes</v>
      </c>
    </row>
    <row r="115" spans="1:12" ht="25.5" x14ac:dyDescent="0.2">
      <c r="A115" s="46" t="s">
        <v>572</v>
      </c>
      <c r="B115" s="35" t="s">
        <v>213</v>
      </c>
      <c r="C115" s="47">
        <v>10421710</v>
      </c>
      <c r="D115" s="44" t="str">
        <f t="shared" si="12"/>
        <v>N/A</v>
      </c>
      <c r="E115" s="47">
        <v>10379716</v>
      </c>
      <c r="F115" s="44" t="str">
        <f t="shared" si="13"/>
        <v>N/A</v>
      </c>
      <c r="G115" s="47">
        <v>9156201</v>
      </c>
      <c r="H115" s="44" t="str">
        <f t="shared" si="14"/>
        <v>N/A</v>
      </c>
      <c r="I115" s="12">
        <v>-0.40300000000000002</v>
      </c>
      <c r="J115" s="12">
        <v>-11.8</v>
      </c>
      <c r="K115" s="45" t="s">
        <v>736</v>
      </c>
      <c r="L115" s="9" t="str">
        <f t="shared" si="15"/>
        <v>Yes</v>
      </c>
    </row>
    <row r="116" spans="1:12" x14ac:dyDescent="0.2">
      <c r="A116" s="3" t="s">
        <v>573</v>
      </c>
      <c r="B116" s="35" t="s">
        <v>213</v>
      </c>
      <c r="C116" s="36">
        <v>18058</v>
      </c>
      <c r="D116" s="44" t="str">
        <f t="shared" si="12"/>
        <v>N/A</v>
      </c>
      <c r="E116" s="36">
        <v>17789</v>
      </c>
      <c r="F116" s="44" t="str">
        <f t="shared" si="13"/>
        <v>N/A</v>
      </c>
      <c r="G116" s="36">
        <v>14878</v>
      </c>
      <c r="H116" s="44" t="str">
        <f t="shared" si="14"/>
        <v>N/A</v>
      </c>
      <c r="I116" s="12">
        <v>-1.49</v>
      </c>
      <c r="J116" s="12">
        <v>-16.399999999999999</v>
      </c>
      <c r="K116" s="45" t="s">
        <v>736</v>
      </c>
      <c r="L116" s="9" t="str">
        <f t="shared" si="15"/>
        <v>Yes</v>
      </c>
    </row>
    <row r="117" spans="1:12" ht="25.5" x14ac:dyDescent="0.2">
      <c r="A117" s="3" t="s">
        <v>1318</v>
      </c>
      <c r="B117" s="35" t="s">
        <v>213</v>
      </c>
      <c r="C117" s="47">
        <v>577.12426625000001</v>
      </c>
      <c r="D117" s="44" t="str">
        <f t="shared" si="12"/>
        <v>N/A</v>
      </c>
      <c r="E117" s="47">
        <v>583.49069650000001</v>
      </c>
      <c r="F117" s="44" t="str">
        <f t="shared" si="13"/>
        <v>N/A</v>
      </c>
      <c r="G117" s="47">
        <v>615.41880629000002</v>
      </c>
      <c r="H117" s="44" t="str">
        <f t="shared" si="14"/>
        <v>N/A</v>
      </c>
      <c r="I117" s="12">
        <v>1.103</v>
      </c>
      <c r="J117" s="12">
        <v>5.4720000000000004</v>
      </c>
      <c r="K117" s="45" t="s">
        <v>736</v>
      </c>
      <c r="L117" s="9" t="str">
        <f t="shared" si="15"/>
        <v>Yes</v>
      </c>
    </row>
    <row r="118" spans="1:12" ht="25.5" x14ac:dyDescent="0.2">
      <c r="A118" s="4" t="s">
        <v>574</v>
      </c>
      <c r="B118" s="35" t="s">
        <v>213</v>
      </c>
      <c r="C118" s="47">
        <v>0</v>
      </c>
      <c r="D118" s="44" t="str">
        <f t="shared" si="12"/>
        <v>N/A</v>
      </c>
      <c r="E118" s="47">
        <v>0</v>
      </c>
      <c r="F118" s="44" t="str">
        <f t="shared" si="13"/>
        <v>N/A</v>
      </c>
      <c r="G118" s="47">
        <v>0</v>
      </c>
      <c r="H118" s="44" t="str">
        <f t="shared" si="14"/>
        <v>N/A</v>
      </c>
      <c r="I118" s="12" t="s">
        <v>1746</v>
      </c>
      <c r="J118" s="12" t="s">
        <v>1746</v>
      </c>
      <c r="K118" s="45" t="s">
        <v>736</v>
      </c>
      <c r="L118" s="9" t="str">
        <f t="shared" si="15"/>
        <v>N/A</v>
      </c>
    </row>
    <row r="119" spans="1:12" x14ac:dyDescent="0.2">
      <c r="A119" s="4" t="s">
        <v>575</v>
      </c>
      <c r="B119" s="35" t="s">
        <v>213</v>
      </c>
      <c r="C119" s="36">
        <v>0</v>
      </c>
      <c r="D119" s="44" t="str">
        <f t="shared" si="12"/>
        <v>N/A</v>
      </c>
      <c r="E119" s="36">
        <v>0</v>
      </c>
      <c r="F119" s="44" t="str">
        <f t="shared" si="13"/>
        <v>N/A</v>
      </c>
      <c r="G119" s="36">
        <v>0</v>
      </c>
      <c r="H119" s="44" t="str">
        <f t="shared" si="14"/>
        <v>N/A</v>
      </c>
      <c r="I119" s="12" t="s">
        <v>1746</v>
      </c>
      <c r="J119" s="12" t="s">
        <v>1746</v>
      </c>
      <c r="K119" s="45" t="s">
        <v>736</v>
      </c>
      <c r="L119" s="9" t="str">
        <f t="shared" si="15"/>
        <v>N/A</v>
      </c>
    </row>
    <row r="120" spans="1:12" ht="25.5" x14ac:dyDescent="0.2">
      <c r="A120" s="4" t="s">
        <v>1319</v>
      </c>
      <c r="B120" s="35" t="s">
        <v>213</v>
      </c>
      <c r="C120" s="47" t="s">
        <v>1746</v>
      </c>
      <c r="D120" s="44" t="str">
        <f t="shared" si="12"/>
        <v>N/A</v>
      </c>
      <c r="E120" s="47" t="s">
        <v>1746</v>
      </c>
      <c r="F120" s="44" t="str">
        <f t="shared" si="13"/>
        <v>N/A</v>
      </c>
      <c r="G120" s="47" t="s">
        <v>1746</v>
      </c>
      <c r="H120" s="44" t="str">
        <f t="shared" si="14"/>
        <v>N/A</v>
      </c>
      <c r="I120" s="12" t="s">
        <v>1746</v>
      </c>
      <c r="J120" s="12" t="s">
        <v>1746</v>
      </c>
      <c r="K120" s="45" t="s">
        <v>736</v>
      </c>
      <c r="L120" s="9" t="str">
        <f t="shared" si="15"/>
        <v>N/A</v>
      </c>
    </row>
    <row r="121" spans="1:12" ht="25.5" x14ac:dyDescent="0.2">
      <c r="A121" s="4" t="s">
        <v>576</v>
      </c>
      <c r="B121" s="35" t="s">
        <v>213</v>
      </c>
      <c r="C121" s="47">
        <v>3948</v>
      </c>
      <c r="D121" s="44" t="str">
        <f t="shared" si="12"/>
        <v>N/A</v>
      </c>
      <c r="E121" s="47">
        <v>26973407</v>
      </c>
      <c r="F121" s="44" t="str">
        <f t="shared" si="13"/>
        <v>N/A</v>
      </c>
      <c r="G121" s="47">
        <v>29118654</v>
      </c>
      <c r="H121" s="44" t="str">
        <f t="shared" si="14"/>
        <v>N/A</v>
      </c>
      <c r="I121" s="12">
        <v>683000</v>
      </c>
      <c r="J121" s="12">
        <v>7.9530000000000003</v>
      </c>
      <c r="K121" s="45" t="s">
        <v>736</v>
      </c>
      <c r="L121" s="9" t="str">
        <f t="shared" si="15"/>
        <v>Yes</v>
      </c>
    </row>
    <row r="122" spans="1:12" ht="25.5" x14ac:dyDescent="0.2">
      <c r="A122" s="4" t="s">
        <v>577</v>
      </c>
      <c r="B122" s="35" t="s">
        <v>213</v>
      </c>
      <c r="C122" s="36">
        <v>11</v>
      </c>
      <c r="D122" s="44" t="str">
        <f t="shared" si="12"/>
        <v>N/A</v>
      </c>
      <c r="E122" s="36">
        <v>16124</v>
      </c>
      <c r="F122" s="44" t="str">
        <f t="shared" si="13"/>
        <v>N/A</v>
      </c>
      <c r="G122" s="36">
        <v>15644</v>
      </c>
      <c r="H122" s="44" t="str">
        <f t="shared" si="14"/>
        <v>N/A</v>
      </c>
      <c r="I122" s="12">
        <v>403000</v>
      </c>
      <c r="J122" s="12">
        <v>-2.98</v>
      </c>
      <c r="K122" s="45" t="s">
        <v>736</v>
      </c>
      <c r="L122" s="9" t="str">
        <f t="shared" si="15"/>
        <v>Yes</v>
      </c>
    </row>
    <row r="123" spans="1:12" ht="25.5" x14ac:dyDescent="0.2">
      <c r="A123" s="4" t="s">
        <v>1320</v>
      </c>
      <c r="B123" s="35" t="s">
        <v>213</v>
      </c>
      <c r="C123" s="47">
        <v>987</v>
      </c>
      <c r="D123" s="44" t="str">
        <f t="shared" si="12"/>
        <v>N/A</v>
      </c>
      <c r="E123" s="47">
        <v>1672.8731703999999</v>
      </c>
      <c r="F123" s="44" t="str">
        <f t="shared" si="13"/>
        <v>N/A</v>
      </c>
      <c r="G123" s="47">
        <v>1861.3304780999999</v>
      </c>
      <c r="H123" s="44" t="str">
        <f t="shared" si="14"/>
        <v>N/A</v>
      </c>
      <c r="I123" s="12">
        <v>69.489999999999995</v>
      </c>
      <c r="J123" s="12">
        <v>11.27</v>
      </c>
      <c r="K123" s="45" t="s">
        <v>736</v>
      </c>
      <c r="L123" s="9" t="str">
        <f t="shared" si="15"/>
        <v>Yes</v>
      </c>
    </row>
    <row r="124" spans="1:12" ht="25.5" x14ac:dyDescent="0.2">
      <c r="A124" s="4" t="s">
        <v>578</v>
      </c>
      <c r="B124" s="35" t="s">
        <v>213</v>
      </c>
      <c r="C124" s="47">
        <v>22770707</v>
      </c>
      <c r="D124" s="44" t="str">
        <f t="shared" si="12"/>
        <v>N/A</v>
      </c>
      <c r="E124" s="47">
        <v>751338</v>
      </c>
      <c r="F124" s="44" t="str">
        <f t="shared" si="13"/>
        <v>N/A</v>
      </c>
      <c r="G124" s="47">
        <v>38</v>
      </c>
      <c r="H124" s="44" t="str">
        <f t="shared" si="14"/>
        <v>N/A</v>
      </c>
      <c r="I124" s="12">
        <v>-96.7</v>
      </c>
      <c r="J124" s="12">
        <v>-100</v>
      </c>
      <c r="K124" s="45" t="s">
        <v>736</v>
      </c>
      <c r="L124" s="9" t="str">
        <f t="shared" si="15"/>
        <v>No</v>
      </c>
    </row>
    <row r="125" spans="1:12" x14ac:dyDescent="0.2">
      <c r="A125" s="2" t="s">
        <v>579</v>
      </c>
      <c r="B125" s="35" t="s">
        <v>213</v>
      </c>
      <c r="C125" s="36">
        <v>15778</v>
      </c>
      <c r="D125" s="44" t="str">
        <f t="shared" si="12"/>
        <v>N/A</v>
      </c>
      <c r="E125" s="36">
        <v>107</v>
      </c>
      <c r="F125" s="44" t="str">
        <f t="shared" si="13"/>
        <v>N/A</v>
      </c>
      <c r="G125" s="36">
        <v>11</v>
      </c>
      <c r="H125" s="44" t="str">
        <f t="shared" si="14"/>
        <v>N/A</v>
      </c>
      <c r="I125" s="12">
        <v>-99.3</v>
      </c>
      <c r="J125" s="12">
        <v>-97.2</v>
      </c>
      <c r="K125" s="45" t="s">
        <v>736</v>
      </c>
      <c r="L125" s="9" t="str">
        <f t="shared" si="15"/>
        <v>No</v>
      </c>
    </row>
    <row r="126" spans="1:12" ht="25.5" x14ac:dyDescent="0.2">
      <c r="A126" s="2" t="s">
        <v>1321</v>
      </c>
      <c r="B126" s="35" t="s">
        <v>213</v>
      </c>
      <c r="C126" s="47">
        <v>1443.1934973</v>
      </c>
      <c r="D126" s="44" t="str">
        <f t="shared" si="12"/>
        <v>N/A</v>
      </c>
      <c r="E126" s="47">
        <v>7021.8504672999998</v>
      </c>
      <c r="F126" s="44" t="str">
        <f t="shared" si="13"/>
        <v>N/A</v>
      </c>
      <c r="G126" s="47">
        <v>12.666666666999999</v>
      </c>
      <c r="H126" s="44" t="str">
        <f t="shared" si="14"/>
        <v>N/A</v>
      </c>
      <c r="I126" s="12">
        <v>386.5</v>
      </c>
      <c r="J126" s="12">
        <v>-99.8</v>
      </c>
      <c r="K126" s="45" t="s">
        <v>736</v>
      </c>
      <c r="L126" s="9" t="str">
        <f t="shared" si="15"/>
        <v>No</v>
      </c>
    </row>
    <row r="127" spans="1:12" ht="25.5" x14ac:dyDescent="0.2">
      <c r="A127" s="2" t="s">
        <v>580</v>
      </c>
      <c r="B127" s="35" t="s">
        <v>213</v>
      </c>
      <c r="C127" s="47">
        <v>692576</v>
      </c>
      <c r="D127" s="44" t="str">
        <f t="shared" si="12"/>
        <v>N/A</v>
      </c>
      <c r="E127" s="47">
        <v>740766</v>
      </c>
      <c r="F127" s="44" t="str">
        <f t="shared" si="13"/>
        <v>N/A</v>
      </c>
      <c r="G127" s="47">
        <v>634566</v>
      </c>
      <c r="H127" s="44" t="str">
        <f t="shared" si="14"/>
        <v>N/A</v>
      </c>
      <c r="I127" s="12">
        <v>6.9580000000000002</v>
      </c>
      <c r="J127" s="12">
        <v>-14.3</v>
      </c>
      <c r="K127" s="45" t="s">
        <v>736</v>
      </c>
      <c r="L127" s="9" t="str">
        <f t="shared" si="15"/>
        <v>Yes</v>
      </c>
    </row>
    <row r="128" spans="1:12" x14ac:dyDescent="0.2">
      <c r="A128" s="2" t="s">
        <v>581</v>
      </c>
      <c r="B128" s="35" t="s">
        <v>213</v>
      </c>
      <c r="C128" s="36">
        <v>1349</v>
      </c>
      <c r="D128" s="44" t="str">
        <f t="shared" si="12"/>
        <v>N/A</v>
      </c>
      <c r="E128" s="36">
        <v>1309</v>
      </c>
      <c r="F128" s="44" t="str">
        <f t="shared" si="13"/>
        <v>N/A</v>
      </c>
      <c r="G128" s="36">
        <v>1109</v>
      </c>
      <c r="H128" s="44" t="str">
        <f t="shared" si="14"/>
        <v>N/A</v>
      </c>
      <c r="I128" s="12">
        <v>-2.97</v>
      </c>
      <c r="J128" s="12">
        <v>-15.3</v>
      </c>
      <c r="K128" s="45" t="s">
        <v>736</v>
      </c>
      <c r="L128" s="9" t="str">
        <f t="shared" si="15"/>
        <v>Yes</v>
      </c>
    </row>
    <row r="129" spans="1:12" ht="25.5" x14ac:dyDescent="0.2">
      <c r="A129" s="2" t="s">
        <v>1322</v>
      </c>
      <c r="B129" s="35" t="s">
        <v>213</v>
      </c>
      <c r="C129" s="47">
        <v>513.39955523000003</v>
      </c>
      <c r="D129" s="44" t="str">
        <f t="shared" si="12"/>
        <v>N/A</v>
      </c>
      <c r="E129" s="47">
        <v>565.90221542999996</v>
      </c>
      <c r="F129" s="44" t="str">
        <f t="shared" si="13"/>
        <v>N/A</v>
      </c>
      <c r="G129" s="47">
        <v>572.19657348999999</v>
      </c>
      <c r="H129" s="44" t="str">
        <f t="shared" si="14"/>
        <v>N/A</v>
      </c>
      <c r="I129" s="12">
        <v>10.23</v>
      </c>
      <c r="J129" s="12">
        <v>1.1120000000000001</v>
      </c>
      <c r="K129" s="45" t="s">
        <v>736</v>
      </c>
      <c r="L129" s="9" t="str">
        <f t="shared" si="15"/>
        <v>Yes</v>
      </c>
    </row>
    <row r="130" spans="1:12" ht="25.5" x14ac:dyDescent="0.2">
      <c r="A130" s="2" t="s">
        <v>582</v>
      </c>
      <c r="B130" s="35" t="s">
        <v>213</v>
      </c>
      <c r="C130" s="47">
        <v>13542285</v>
      </c>
      <c r="D130" s="44" t="str">
        <f t="shared" si="12"/>
        <v>N/A</v>
      </c>
      <c r="E130" s="47">
        <v>14739752</v>
      </c>
      <c r="F130" s="44" t="str">
        <f t="shared" si="13"/>
        <v>N/A</v>
      </c>
      <c r="G130" s="47">
        <v>14122994</v>
      </c>
      <c r="H130" s="44" t="str">
        <f t="shared" si="14"/>
        <v>N/A</v>
      </c>
      <c r="I130" s="12">
        <v>8.8420000000000005</v>
      </c>
      <c r="J130" s="12">
        <v>-4.18</v>
      </c>
      <c r="K130" s="45" t="s">
        <v>736</v>
      </c>
      <c r="L130" s="9" t="str">
        <f t="shared" si="15"/>
        <v>Yes</v>
      </c>
    </row>
    <row r="131" spans="1:12" x14ac:dyDescent="0.2">
      <c r="A131" s="2" t="s">
        <v>583</v>
      </c>
      <c r="B131" s="35" t="s">
        <v>213</v>
      </c>
      <c r="C131" s="36">
        <v>1265</v>
      </c>
      <c r="D131" s="44" t="str">
        <f t="shared" si="12"/>
        <v>N/A</v>
      </c>
      <c r="E131" s="36">
        <v>1312</v>
      </c>
      <c r="F131" s="44" t="str">
        <f t="shared" si="13"/>
        <v>N/A</v>
      </c>
      <c r="G131" s="36">
        <v>1320</v>
      </c>
      <c r="H131" s="44" t="str">
        <f t="shared" si="14"/>
        <v>N/A</v>
      </c>
      <c r="I131" s="12">
        <v>3.7149999999999999</v>
      </c>
      <c r="J131" s="12">
        <v>0.60980000000000001</v>
      </c>
      <c r="K131" s="45" t="s">
        <v>736</v>
      </c>
      <c r="L131" s="9" t="str">
        <f t="shared" si="15"/>
        <v>Yes</v>
      </c>
    </row>
    <row r="132" spans="1:12" x14ac:dyDescent="0.2">
      <c r="A132" s="2" t="s">
        <v>1323</v>
      </c>
      <c r="B132" s="35" t="s">
        <v>213</v>
      </c>
      <c r="C132" s="47">
        <v>10705.363636</v>
      </c>
      <c r="D132" s="44" t="str">
        <f t="shared" si="12"/>
        <v>N/A</v>
      </c>
      <c r="E132" s="47">
        <v>11234.567073</v>
      </c>
      <c r="F132" s="44" t="str">
        <f t="shared" si="13"/>
        <v>N/A</v>
      </c>
      <c r="G132" s="47">
        <v>10699.237879</v>
      </c>
      <c r="H132" s="44" t="str">
        <f t="shared" si="14"/>
        <v>N/A</v>
      </c>
      <c r="I132" s="12">
        <v>4.9429999999999996</v>
      </c>
      <c r="J132" s="12">
        <v>-4.7699999999999996</v>
      </c>
      <c r="K132" s="45" t="s">
        <v>736</v>
      </c>
      <c r="L132" s="9" t="str">
        <f t="shared" si="15"/>
        <v>Yes</v>
      </c>
    </row>
    <row r="133" spans="1:12" ht="25.5" x14ac:dyDescent="0.2">
      <c r="A133" s="2" t="s">
        <v>584</v>
      </c>
      <c r="B133" s="35" t="s">
        <v>213</v>
      </c>
      <c r="C133" s="47">
        <v>3580580</v>
      </c>
      <c r="D133" s="44" t="str">
        <f t="shared" si="12"/>
        <v>N/A</v>
      </c>
      <c r="E133" s="47">
        <v>3429747</v>
      </c>
      <c r="F133" s="44" t="str">
        <f t="shared" si="13"/>
        <v>N/A</v>
      </c>
      <c r="G133" s="47">
        <v>3375348</v>
      </c>
      <c r="H133" s="44" t="str">
        <f t="shared" si="14"/>
        <v>N/A</v>
      </c>
      <c r="I133" s="12">
        <v>-4.21</v>
      </c>
      <c r="J133" s="12">
        <v>-1.59</v>
      </c>
      <c r="K133" s="45" t="s">
        <v>736</v>
      </c>
      <c r="L133" s="9" t="str">
        <f>IF(J133="Div by 0", "N/A", IF(OR(J133="N/A",K133="N/A"),"N/A", IF(J133&gt;VALUE(MID(K133,1,2)), "No", IF(J133&lt;-1*VALUE(MID(K133,1,2)), "No", "Yes"))))</f>
        <v>Yes</v>
      </c>
    </row>
    <row r="134" spans="1:12" x14ac:dyDescent="0.2">
      <c r="A134" s="2" t="s">
        <v>585</v>
      </c>
      <c r="B134" s="35" t="s">
        <v>213</v>
      </c>
      <c r="C134" s="36">
        <v>26351</v>
      </c>
      <c r="D134" s="44" t="str">
        <f t="shared" si="12"/>
        <v>N/A</v>
      </c>
      <c r="E134" s="36">
        <v>25213</v>
      </c>
      <c r="F134" s="44" t="str">
        <f t="shared" si="13"/>
        <v>N/A</v>
      </c>
      <c r="G134" s="36">
        <v>23532</v>
      </c>
      <c r="H134" s="44" t="str">
        <f t="shared" si="14"/>
        <v>N/A</v>
      </c>
      <c r="I134" s="12">
        <v>-4.32</v>
      </c>
      <c r="J134" s="12">
        <v>-6.67</v>
      </c>
      <c r="K134" s="45" t="s">
        <v>736</v>
      </c>
      <c r="L134" s="9" t="str">
        <f t="shared" ref="L134:L138" si="16">IF(J134="Div by 0", "N/A", IF(OR(J134="N/A",K134="N/A"),"N/A", IF(J134&gt;VALUE(MID(K134,1,2)), "No", IF(J134&lt;-1*VALUE(MID(K134,1,2)), "No", "Yes"))))</f>
        <v>Yes</v>
      </c>
    </row>
    <row r="135" spans="1:12" ht="25.5" x14ac:dyDescent="0.2">
      <c r="A135" s="2" t="s">
        <v>1324</v>
      </c>
      <c r="B135" s="35" t="s">
        <v>213</v>
      </c>
      <c r="C135" s="47">
        <v>135.88023225000001</v>
      </c>
      <c r="D135" s="44" t="str">
        <f t="shared" si="12"/>
        <v>N/A</v>
      </c>
      <c r="E135" s="47">
        <v>136.03089675999999</v>
      </c>
      <c r="F135" s="44" t="str">
        <f t="shared" si="13"/>
        <v>N/A</v>
      </c>
      <c r="G135" s="47">
        <v>143.43651198000001</v>
      </c>
      <c r="H135" s="44" t="str">
        <f t="shared" si="14"/>
        <v>N/A</v>
      </c>
      <c r="I135" s="12">
        <v>0.1109</v>
      </c>
      <c r="J135" s="12">
        <v>5.444</v>
      </c>
      <c r="K135" s="45" t="s">
        <v>736</v>
      </c>
      <c r="L135" s="9" t="str">
        <f t="shared" si="16"/>
        <v>Yes</v>
      </c>
    </row>
    <row r="136" spans="1:12" ht="25.5" x14ac:dyDescent="0.2">
      <c r="A136" s="2" t="s">
        <v>586</v>
      </c>
      <c r="B136" s="35" t="s">
        <v>213</v>
      </c>
      <c r="C136" s="47">
        <v>87694221</v>
      </c>
      <c r="D136" s="44" t="str">
        <f t="shared" ref="D136:D150" si="17">IF($B136="N/A","N/A",IF(C136&gt;10,"No",IF(C136&lt;-10,"No","Yes")))</f>
        <v>N/A</v>
      </c>
      <c r="E136" s="47">
        <v>53495300</v>
      </c>
      <c r="F136" s="44" t="str">
        <f t="shared" ref="F136:F150" si="18">IF($B136="N/A","N/A",IF(E136&gt;10,"No",IF(E136&lt;-10,"No","Yes")))</f>
        <v>N/A</v>
      </c>
      <c r="G136" s="47">
        <v>55290645</v>
      </c>
      <c r="H136" s="44" t="str">
        <f t="shared" ref="H136:H150" si="19">IF($B136="N/A","N/A",IF(G136&gt;10,"No",IF(G136&lt;-10,"No","Yes")))</f>
        <v>N/A</v>
      </c>
      <c r="I136" s="12">
        <v>-39</v>
      </c>
      <c r="J136" s="12">
        <v>3.3559999999999999</v>
      </c>
      <c r="K136" s="45" t="s">
        <v>736</v>
      </c>
      <c r="L136" s="9" t="str">
        <f t="shared" si="16"/>
        <v>Yes</v>
      </c>
    </row>
    <row r="137" spans="1:12" x14ac:dyDescent="0.2">
      <c r="A137" s="2" t="s">
        <v>587</v>
      </c>
      <c r="B137" s="35" t="s">
        <v>213</v>
      </c>
      <c r="C137" s="36">
        <v>2370</v>
      </c>
      <c r="D137" s="44" t="str">
        <f t="shared" si="17"/>
        <v>N/A</v>
      </c>
      <c r="E137" s="36">
        <v>1118</v>
      </c>
      <c r="F137" s="44" t="str">
        <f t="shared" si="18"/>
        <v>N/A</v>
      </c>
      <c r="G137" s="36">
        <v>1106</v>
      </c>
      <c r="H137" s="44" t="str">
        <f t="shared" si="19"/>
        <v>N/A</v>
      </c>
      <c r="I137" s="12">
        <v>-52.8</v>
      </c>
      <c r="J137" s="12">
        <v>-1.07</v>
      </c>
      <c r="K137" s="45" t="s">
        <v>736</v>
      </c>
      <c r="L137" s="9" t="str">
        <f t="shared" si="16"/>
        <v>Yes</v>
      </c>
    </row>
    <row r="138" spans="1:12" ht="25.5" x14ac:dyDescent="0.2">
      <c r="A138" s="2" t="s">
        <v>1325</v>
      </c>
      <c r="B138" s="35" t="s">
        <v>213</v>
      </c>
      <c r="C138" s="47">
        <v>37001.781013</v>
      </c>
      <c r="D138" s="44" t="str">
        <f t="shared" si="17"/>
        <v>N/A</v>
      </c>
      <c r="E138" s="47">
        <v>47849.105545999999</v>
      </c>
      <c r="F138" s="44" t="str">
        <f t="shared" si="18"/>
        <v>N/A</v>
      </c>
      <c r="G138" s="47">
        <v>49991.541591000001</v>
      </c>
      <c r="H138" s="44" t="str">
        <f t="shared" si="19"/>
        <v>N/A</v>
      </c>
      <c r="I138" s="12">
        <v>29.32</v>
      </c>
      <c r="J138" s="12">
        <v>4.4770000000000003</v>
      </c>
      <c r="K138" s="45" t="s">
        <v>736</v>
      </c>
      <c r="L138" s="9" t="str">
        <f t="shared" si="16"/>
        <v>Yes</v>
      </c>
    </row>
    <row r="139" spans="1:12" ht="25.5" x14ac:dyDescent="0.2">
      <c r="A139" s="2" t="s">
        <v>588</v>
      </c>
      <c r="B139" s="35" t="s">
        <v>213</v>
      </c>
      <c r="C139" s="47">
        <v>73215937</v>
      </c>
      <c r="D139" s="44" t="str">
        <f t="shared" si="17"/>
        <v>N/A</v>
      </c>
      <c r="E139" s="47">
        <v>68670598</v>
      </c>
      <c r="F139" s="44" t="str">
        <f t="shared" si="18"/>
        <v>N/A</v>
      </c>
      <c r="G139" s="47">
        <v>64036176</v>
      </c>
      <c r="H139" s="44" t="str">
        <f t="shared" si="19"/>
        <v>N/A</v>
      </c>
      <c r="I139" s="12">
        <v>-6.21</v>
      </c>
      <c r="J139" s="12">
        <v>-6.75</v>
      </c>
      <c r="K139" s="45" t="s">
        <v>736</v>
      </c>
      <c r="L139" s="9" t="str">
        <f t="shared" ref="L139:L150" si="20">IF(J139="Div by 0", "N/A", IF(K139="N/A","N/A", IF(J139&gt;VALUE(MID(K139,1,2)), "No", IF(J139&lt;-1*VALUE(MID(K139,1,2)), "No", "Yes"))))</f>
        <v>Yes</v>
      </c>
    </row>
    <row r="140" spans="1:12" ht="25.5" x14ac:dyDescent="0.2">
      <c r="A140" s="2" t="s">
        <v>589</v>
      </c>
      <c r="B140" s="35" t="s">
        <v>213</v>
      </c>
      <c r="C140" s="36">
        <v>46610</v>
      </c>
      <c r="D140" s="44" t="str">
        <f t="shared" si="17"/>
        <v>N/A</v>
      </c>
      <c r="E140" s="36">
        <v>43290</v>
      </c>
      <c r="F140" s="44" t="str">
        <f t="shared" si="18"/>
        <v>N/A</v>
      </c>
      <c r="G140" s="36">
        <v>35609</v>
      </c>
      <c r="H140" s="44" t="str">
        <f t="shared" si="19"/>
        <v>N/A</v>
      </c>
      <c r="I140" s="12">
        <v>-7.12</v>
      </c>
      <c r="J140" s="12">
        <v>-17.7</v>
      </c>
      <c r="K140" s="45" t="s">
        <v>736</v>
      </c>
      <c r="L140" s="9" t="str">
        <f t="shared" si="20"/>
        <v>Yes</v>
      </c>
    </row>
    <row r="141" spans="1:12" ht="25.5" x14ac:dyDescent="0.2">
      <c r="A141" s="2" t="s">
        <v>1326</v>
      </c>
      <c r="B141" s="35" t="s">
        <v>213</v>
      </c>
      <c r="C141" s="47">
        <v>1570.8203604</v>
      </c>
      <c r="D141" s="44" t="str">
        <f t="shared" si="17"/>
        <v>N/A</v>
      </c>
      <c r="E141" s="47">
        <v>1586.2924000999999</v>
      </c>
      <c r="F141" s="44" t="str">
        <f t="shared" si="18"/>
        <v>N/A</v>
      </c>
      <c r="G141" s="47">
        <v>1798.3143587</v>
      </c>
      <c r="H141" s="44" t="str">
        <f t="shared" si="19"/>
        <v>N/A</v>
      </c>
      <c r="I141" s="12">
        <v>0.98499999999999999</v>
      </c>
      <c r="J141" s="12">
        <v>13.37</v>
      </c>
      <c r="K141" s="45" t="s">
        <v>736</v>
      </c>
      <c r="L141" s="9" t="str">
        <f t="shared" si="20"/>
        <v>Yes</v>
      </c>
    </row>
    <row r="142" spans="1:12" ht="25.5" x14ac:dyDescent="0.2">
      <c r="A142" s="2" t="s">
        <v>590</v>
      </c>
      <c r="B142" s="35" t="s">
        <v>213</v>
      </c>
      <c r="C142" s="47">
        <v>17379226</v>
      </c>
      <c r="D142" s="44" t="str">
        <f t="shared" si="17"/>
        <v>N/A</v>
      </c>
      <c r="E142" s="47">
        <v>20654134</v>
      </c>
      <c r="F142" s="44" t="str">
        <f t="shared" si="18"/>
        <v>N/A</v>
      </c>
      <c r="G142" s="47">
        <v>23437001</v>
      </c>
      <c r="H142" s="44" t="str">
        <f t="shared" si="19"/>
        <v>N/A</v>
      </c>
      <c r="I142" s="12">
        <v>18.84</v>
      </c>
      <c r="J142" s="12">
        <v>13.47</v>
      </c>
      <c r="K142" s="45" t="s">
        <v>736</v>
      </c>
      <c r="L142" s="9" t="str">
        <f t="shared" si="20"/>
        <v>Yes</v>
      </c>
    </row>
    <row r="143" spans="1:12" x14ac:dyDescent="0.2">
      <c r="A143" s="3" t="s">
        <v>591</v>
      </c>
      <c r="B143" s="35" t="s">
        <v>213</v>
      </c>
      <c r="C143" s="36">
        <v>1679</v>
      </c>
      <c r="D143" s="44" t="str">
        <f t="shared" si="17"/>
        <v>N/A</v>
      </c>
      <c r="E143" s="36">
        <v>2183</v>
      </c>
      <c r="F143" s="44" t="str">
        <f t="shared" si="18"/>
        <v>N/A</v>
      </c>
      <c r="G143" s="36">
        <v>2290</v>
      </c>
      <c r="H143" s="44" t="str">
        <f t="shared" si="19"/>
        <v>N/A</v>
      </c>
      <c r="I143" s="12">
        <v>30.02</v>
      </c>
      <c r="J143" s="12">
        <v>4.9020000000000001</v>
      </c>
      <c r="K143" s="45" t="s">
        <v>736</v>
      </c>
      <c r="L143" s="9" t="str">
        <f t="shared" si="20"/>
        <v>Yes</v>
      </c>
    </row>
    <row r="144" spans="1:12" ht="25.5" x14ac:dyDescent="0.2">
      <c r="A144" s="3" t="s">
        <v>1327</v>
      </c>
      <c r="B144" s="35" t="s">
        <v>213</v>
      </c>
      <c r="C144" s="47">
        <v>10350.938654</v>
      </c>
      <c r="D144" s="44" t="str">
        <f t="shared" si="17"/>
        <v>N/A</v>
      </c>
      <c r="E144" s="47">
        <v>9461.3531836999991</v>
      </c>
      <c r="F144" s="44" t="str">
        <f t="shared" si="18"/>
        <v>N/A</v>
      </c>
      <c r="G144" s="47">
        <v>10234.498253</v>
      </c>
      <c r="H144" s="44" t="str">
        <f t="shared" si="19"/>
        <v>N/A</v>
      </c>
      <c r="I144" s="12">
        <v>-8.59</v>
      </c>
      <c r="J144" s="12">
        <v>8.1720000000000006</v>
      </c>
      <c r="K144" s="45" t="s">
        <v>736</v>
      </c>
      <c r="L144" s="9" t="str">
        <f t="shared" si="20"/>
        <v>Yes</v>
      </c>
    </row>
    <row r="145" spans="1:12" ht="25.5" x14ac:dyDescent="0.2">
      <c r="A145" s="2" t="s">
        <v>592</v>
      </c>
      <c r="B145" s="35" t="s">
        <v>213</v>
      </c>
      <c r="C145" s="47">
        <v>129591748</v>
      </c>
      <c r="D145" s="44" t="str">
        <f t="shared" si="17"/>
        <v>N/A</v>
      </c>
      <c r="E145" s="47">
        <v>116782063</v>
      </c>
      <c r="F145" s="44" t="str">
        <f t="shared" si="18"/>
        <v>N/A</v>
      </c>
      <c r="G145" s="47">
        <v>99674673</v>
      </c>
      <c r="H145" s="44" t="str">
        <f t="shared" si="19"/>
        <v>N/A</v>
      </c>
      <c r="I145" s="12">
        <v>-9.8800000000000008</v>
      </c>
      <c r="J145" s="12">
        <v>-14.6</v>
      </c>
      <c r="K145" s="45" t="s">
        <v>736</v>
      </c>
      <c r="L145" s="9" t="str">
        <f t="shared" si="20"/>
        <v>Yes</v>
      </c>
    </row>
    <row r="146" spans="1:12" x14ac:dyDescent="0.2">
      <c r="A146" s="2" t="s">
        <v>593</v>
      </c>
      <c r="B146" s="35" t="s">
        <v>213</v>
      </c>
      <c r="C146" s="36">
        <v>47000</v>
      </c>
      <c r="D146" s="44" t="str">
        <f t="shared" si="17"/>
        <v>N/A</v>
      </c>
      <c r="E146" s="36">
        <v>43841</v>
      </c>
      <c r="F146" s="44" t="str">
        <f t="shared" si="18"/>
        <v>N/A</v>
      </c>
      <c r="G146" s="36">
        <v>34226</v>
      </c>
      <c r="H146" s="44" t="str">
        <f t="shared" si="19"/>
        <v>N/A</v>
      </c>
      <c r="I146" s="12">
        <v>-6.72</v>
      </c>
      <c r="J146" s="12">
        <v>-21.9</v>
      </c>
      <c r="K146" s="45" t="s">
        <v>736</v>
      </c>
      <c r="L146" s="9" t="str">
        <f t="shared" si="20"/>
        <v>Yes</v>
      </c>
    </row>
    <row r="147" spans="1:12" ht="25.5" x14ac:dyDescent="0.2">
      <c r="A147" s="2" t="s">
        <v>1328</v>
      </c>
      <c r="B147" s="35" t="s">
        <v>213</v>
      </c>
      <c r="C147" s="47">
        <v>2757.2712339999998</v>
      </c>
      <c r="D147" s="44" t="str">
        <f t="shared" si="17"/>
        <v>N/A</v>
      </c>
      <c r="E147" s="47">
        <v>2663.7636686999999</v>
      </c>
      <c r="F147" s="44" t="str">
        <f t="shared" si="18"/>
        <v>N/A</v>
      </c>
      <c r="G147" s="47">
        <v>2912.2501315</v>
      </c>
      <c r="H147" s="44" t="str">
        <f t="shared" si="19"/>
        <v>N/A</v>
      </c>
      <c r="I147" s="12">
        <v>-3.39</v>
      </c>
      <c r="J147" s="12">
        <v>9.3279999999999994</v>
      </c>
      <c r="K147" s="45" t="s">
        <v>736</v>
      </c>
      <c r="L147" s="9" t="str">
        <f t="shared" si="20"/>
        <v>Yes</v>
      </c>
    </row>
    <row r="148" spans="1:12" ht="25.5" x14ac:dyDescent="0.2">
      <c r="A148" s="2" t="s">
        <v>594</v>
      </c>
      <c r="B148" s="35" t="s">
        <v>213</v>
      </c>
      <c r="C148" s="47">
        <v>65528697</v>
      </c>
      <c r="D148" s="44" t="str">
        <f t="shared" si="17"/>
        <v>N/A</v>
      </c>
      <c r="E148" s="47">
        <v>73111007</v>
      </c>
      <c r="F148" s="44" t="str">
        <f t="shared" si="18"/>
        <v>N/A</v>
      </c>
      <c r="G148" s="47">
        <v>78312410</v>
      </c>
      <c r="H148" s="44" t="str">
        <f t="shared" si="19"/>
        <v>N/A</v>
      </c>
      <c r="I148" s="12">
        <v>11.57</v>
      </c>
      <c r="J148" s="12">
        <v>7.1139999999999999</v>
      </c>
      <c r="K148" s="45" t="s">
        <v>736</v>
      </c>
      <c r="L148" s="9" t="str">
        <f t="shared" si="20"/>
        <v>Yes</v>
      </c>
    </row>
    <row r="149" spans="1:12" x14ac:dyDescent="0.2">
      <c r="A149" s="2" t="s">
        <v>595</v>
      </c>
      <c r="B149" s="35" t="s">
        <v>213</v>
      </c>
      <c r="C149" s="36">
        <v>6110</v>
      </c>
      <c r="D149" s="44" t="str">
        <f t="shared" si="17"/>
        <v>N/A</v>
      </c>
      <c r="E149" s="36">
        <v>6732</v>
      </c>
      <c r="F149" s="44" t="str">
        <f t="shared" si="18"/>
        <v>N/A</v>
      </c>
      <c r="G149" s="36">
        <v>7169</v>
      </c>
      <c r="H149" s="44" t="str">
        <f t="shared" si="19"/>
        <v>N/A</v>
      </c>
      <c r="I149" s="12">
        <v>10.18</v>
      </c>
      <c r="J149" s="12">
        <v>6.4909999999999997</v>
      </c>
      <c r="K149" s="45" t="s">
        <v>736</v>
      </c>
      <c r="L149" s="9" t="str">
        <f t="shared" si="20"/>
        <v>Yes</v>
      </c>
    </row>
    <row r="150" spans="1:12" ht="25.5" x14ac:dyDescent="0.2">
      <c r="A150" s="4" t="s">
        <v>1329</v>
      </c>
      <c r="B150" s="35" t="s">
        <v>213</v>
      </c>
      <c r="C150" s="47">
        <v>10724.827660000001</v>
      </c>
      <c r="D150" s="44" t="str">
        <f t="shared" si="17"/>
        <v>N/A</v>
      </c>
      <c r="E150" s="47">
        <v>10860.220885000001</v>
      </c>
      <c r="F150" s="44" t="str">
        <f t="shared" si="18"/>
        <v>N/A</v>
      </c>
      <c r="G150" s="47">
        <v>10923.756450999999</v>
      </c>
      <c r="H150" s="44" t="str">
        <f t="shared" si="19"/>
        <v>N/A</v>
      </c>
      <c r="I150" s="12">
        <v>1.262</v>
      </c>
      <c r="J150" s="12">
        <v>0.58499999999999996</v>
      </c>
      <c r="K150" s="45" t="s">
        <v>736</v>
      </c>
      <c r="L150" s="9" t="str">
        <f t="shared" si="20"/>
        <v>Yes</v>
      </c>
    </row>
    <row r="151" spans="1:12" ht="25.5" x14ac:dyDescent="0.2">
      <c r="A151" s="4" t="s">
        <v>1330</v>
      </c>
      <c r="B151" s="35" t="s">
        <v>213</v>
      </c>
      <c r="C151" s="47">
        <v>2678.3095257</v>
      </c>
      <c r="D151" s="44" t="str">
        <f t="shared" ref="D151:D170" si="21">IF($B151="N/A","N/A",IF(C151&gt;10,"No",IF(C151&lt;-10,"No","Yes")))</f>
        <v>N/A</v>
      </c>
      <c r="E151" s="47">
        <v>2395.3663059</v>
      </c>
      <c r="F151" s="44" t="str">
        <f t="shared" ref="F151:F170" si="22">IF($B151="N/A","N/A",IF(E151&gt;10,"No",IF(E151&lt;-10,"No","Yes")))</f>
        <v>N/A</v>
      </c>
      <c r="G151" s="47">
        <v>2534.1685814000002</v>
      </c>
      <c r="H151" s="44" t="str">
        <f t="shared" ref="H151:H170" si="23">IF($B151="N/A","N/A",IF(G151&gt;10,"No",IF(G151&lt;-10,"No","Yes")))</f>
        <v>N/A</v>
      </c>
      <c r="I151" s="12">
        <v>-10.6</v>
      </c>
      <c r="J151" s="12">
        <v>5.7949999999999999</v>
      </c>
      <c r="K151" s="45" t="s">
        <v>736</v>
      </c>
      <c r="L151" s="9" t="str">
        <f t="shared" ref="L151:L170" si="24">IF(J151="Div by 0", "N/A", IF(K151="N/A","N/A", IF(J151&gt;VALUE(MID(K151,1,2)), "No", IF(J151&lt;-1*VALUE(MID(K151,1,2)), "No", "Yes"))))</f>
        <v>Yes</v>
      </c>
    </row>
    <row r="152" spans="1:12" ht="25.5" x14ac:dyDescent="0.2">
      <c r="A152" s="4" t="s">
        <v>1331</v>
      </c>
      <c r="B152" s="35" t="s">
        <v>213</v>
      </c>
      <c r="C152" s="47">
        <v>4271.4891872999997</v>
      </c>
      <c r="D152" s="44" t="str">
        <f t="shared" si="21"/>
        <v>N/A</v>
      </c>
      <c r="E152" s="47">
        <v>4896.1481371999998</v>
      </c>
      <c r="F152" s="44" t="str">
        <f t="shared" si="22"/>
        <v>N/A</v>
      </c>
      <c r="G152" s="47">
        <v>5107.7602967000003</v>
      </c>
      <c r="H152" s="44" t="str">
        <f t="shared" si="23"/>
        <v>N/A</v>
      </c>
      <c r="I152" s="12">
        <v>14.62</v>
      </c>
      <c r="J152" s="12">
        <v>4.3220000000000001</v>
      </c>
      <c r="K152" s="45" t="s">
        <v>736</v>
      </c>
      <c r="L152" s="9" t="str">
        <f t="shared" si="24"/>
        <v>Yes</v>
      </c>
    </row>
    <row r="153" spans="1:12" ht="25.5" x14ac:dyDescent="0.2">
      <c r="A153" s="4" t="s">
        <v>1332</v>
      </c>
      <c r="B153" s="35" t="s">
        <v>213</v>
      </c>
      <c r="C153" s="47">
        <v>5424.1522711999996</v>
      </c>
      <c r="D153" s="44" t="str">
        <f t="shared" si="21"/>
        <v>N/A</v>
      </c>
      <c r="E153" s="47">
        <v>5817.3094327999997</v>
      </c>
      <c r="F153" s="44" t="str">
        <f t="shared" si="22"/>
        <v>N/A</v>
      </c>
      <c r="G153" s="47">
        <v>6918.7346793999995</v>
      </c>
      <c r="H153" s="44" t="str">
        <f t="shared" si="23"/>
        <v>N/A</v>
      </c>
      <c r="I153" s="12">
        <v>7.2480000000000002</v>
      </c>
      <c r="J153" s="12">
        <v>18.93</v>
      </c>
      <c r="K153" s="45" t="s">
        <v>736</v>
      </c>
      <c r="L153" s="9" t="str">
        <f t="shared" si="24"/>
        <v>Yes</v>
      </c>
    </row>
    <row r="154" spans="1:12" ht="25.5" x14ac:dyDescent="0.2">
      <c r="A154" s="4" t="s">
        <v>1333</v>
      </c>
      <c r="B154" s="35" t="s">
        <v>213</v>
      </c>
      <c r="C154" s="47">
        <v>770.44231592999995</v>
      </c>
      <c r="D154" s="44" t="str">
        <f t="shared" si="21"/>
        <v>N/A</v>
      </c>
      <c r="E154" s="47">
        <v>716.60175401000004</v>
      </c>
      <c r="F154" s="44" t="str">
        <f t="shared" si="22"/>
        <v>N/A</v>
      </c>
      <c r="G154" s="47">
        <v>605.21771774000001</v>
      </c>
      <c r="H154" s="44" t="str">
        <f t="shared" si="23"/>
        <v>N/A</v>
      </c>
      <c r="I154" s="12">
        <v>-6.99</v>
      </c>
      <c r="J154" s="12">
        <v>-15.5</v>
      </c>
      <c r="K154" s="45" t="s">
        <v>736</v>
      </c>
      <c r="L154" s="9" t="str">
        <f t="shared" si="24"/>
        <v>Yes</v>
      </c>
    </row>
    <row r="155" spans="1:12" ht="25.5" x14ac:dyDescent="0.2">
      <c r="A155" s="2" t="s">
        <v>1334</v>
      </c>
      <c r="B155" s="35" t="s">
        <v>213</v>
      </c>
      <c r="C155" s="47">
        <v>549.26371982000001</v>
      </c>
      <c r="D155" s="44" t="str">
        <f t="shared" si="21"/>
        <v>N/A</v>
      </c>
      <c r="E155" s="47">
        <v>795.97958916000005</v>
      </c>
      <c r="F155" s="44" t="str">
        <f t="shared" si="22"/>
        <v>N/A</v>
      </c>
      <c r="G155" s="47">
        <v>820.62535412</v>
      </c>
      <c r="H155" s="44" t="str">
        <f t="shared" si="23"/>
        <v>N/A</v>
      </c>
      <c r="I155" s="12">
        <v>44.92</v>
      </c>
      <c r="J155" s="12">
        <v>3.0960000000000001</v>
      </c>
      <c r="K155" s="45" t="s">
        <v>736</v>
      </c>
      <c r="L155" s="9" t="str">
        <f t="shared" si="24"/>
        <v>Yes</v>
      </c>
    </row>
    <row r="156" spans="1:12" ht="25.5" x14ac:dyDescent="0.2">
      <c r="A156" s="2" t="s">
        <v>1335</v>
      </c>
      <c r="B156" s="35" t="s">
        <v>213</v>
      </c>
      <c r="C156" s="47">
        <v>2606.0593855000002</v>
      </c>
      <c r="D156" s="44" t="str">
        <f t="shared" si="21"/>
        <v>N/A</v>
      </c>
      <c r="E156" s="47">
        <v>2713.9026810999999</v>
      </c>
      <c r="F156" s="44" t="str">
        <f t="shared" si="22"/>
        <v>N/A</v>
      </c>
      <c r="G156" s="47">
        <v>3118.0378303000002</v>
      </c>
      <c r="H156" s="44" t="str">
        <f t="shared" si="23"/>
        <v>N/A</v>
      </c>
      <c r="I156" s="12">
        <v>4.1379999999999999</v>
      </c>
      <c r="J156" s="12">
        <v>14.89</v>
      </c>
      <c r="K156" s="45" t="s">
        <v>736</v>
      </c>
      <c r="L156" s="9" t="str">
        <f t="shared" si="24"/>
        <v>Yes</v>
      </c>
    </row>
    <row r="157" spans="1:12" ht="25.5" x14ac:dyDescent="0.2">
      <c r="A157" s="2" t="s">
        <v>1336</v>
      </c>
      <c r="B157" s="35" t="s">
        <v>213</v>
      </c>
      <c r="C157" s="47">
        <v>11424.761979000001</v>
      </c>
      <c r="D157" s="44" t="str">
        <f t="shared" si="21"/>
        <v>N/A</v>
      </c>
      <c r="E157" s="47">
        <v>12176.478722</v>
      </c>
      <c r="F157" s="44" t="str">
        <f t="shared" si="22"/>
        <v>N/A</v>
      </c>
      <c r="G157" s="47">
        <v>13529.400505</v>
      </c>
      <c r="H157" s="44" t="str">
        <f t="shared" si="23"/>
        <v>N/A</v>
      </c>
      <c r="I157" s="12">
        <v>6.58</v>
      </c>
      <c r="J157" s="12">
        <v>11.11</v>
      </c>
      <c r="K157" s="45" t="s">
        <v>736</v>
      </c>
      <c r="L157" s="9" t="str">
        <f t="shared" si="24"/>
        <v>Yes</v>
      </c>
    </row>
    <row r="158" spans="1:12" ht="25.5" x14ac:dyDescent="0.2">
      <c r="A158" s="2" t="s">
        <v>1337</v>
      </c>
      <c r="B158" s="35" t="s">
        <v>213</v>
      </c>
      <c r="C158" s="47">
        <v>5649.5620311000002</v>
      </c>
      <c r="D158" s="44" t="str">
        <f t="shared" si="21"/>
        <v>N/A</v>
      </c>
      <c r="E158" s="47">
        <v>7690.4388329000003</v>
      </c>
      <c r="F158" s="44" t="str">
        <f t="shared" si="22"/>
        <v>N/A</v>
      </c>
      <c r="G158" s="47">
        <v>9645.9871122999994</v>
      </c>
      <c r="H158" s="44" t="str">
        <f t="shared" si="23"/>
        <v>N/A</v>
      </c>
      <c r="I158" s="12">
        <v>36.119999999999997</v>
      </c>
      <c r="J158" s="12">
        <v>25.43</v>
      </c>
      <c r="K158" s="45" t="s">
        <v>736</v>
      </c>
      <c r="L158" s="9" t="str">
        <f t="shared" si="24"/>
        <v>Yes</v>
      </c>
    </row>
    <row r="159" spans="1:12" ht="25.5" x14ac:dyDescent="0.2">
      <c r="A159" s="2" t="s">
        <v>1338</v>
      </c>
      <c r="B159" s="35" t="s">
        <v>213</v>
      </c>
      <c r="C159" s="47">
        <v>20.863426435000001</v>
      </c>
      <c r="D159" s="44" t="str">
        <f t="shared" si="21"/>
        <v>N/A</v>
      </c>
      <c r="E159" s="47">
        <v>26.252588235000001</v>
      </c>
      <c r="F159" s="44" t="str">
        <f t="shared" si="22"/>
        <v>N/A</v>
      </c>
      <c r="G159" s="47">
        <v>28.212494288999999</v>
      </c>
      <c r="H159" s="44" t="str">
        <f t="shared" si="23"/>
        <v>N/A</v>
      </c>
      <c r="I159" s="12">
        <v>25.83</v>
      </c>
      <c r="J159" s="12">
        <v>7.4660000000000002</v>
      </c>
      <c r="K159" s="45" t="s">
        <v>736</v>
      </c>
      <c r="L159" s="9" t="str">
        <f t="shared" si="24"/>
        <v>Yes</v>
      </c>
    </row>
    <row r="160" spans="1:12" ht="25.5" x14ac:dyDescent="0.2">
      <c r="A160" s="4" t="s">
        <v>1339</v>
      </c>
      <c r="B160" s="35" t="s">
        <v>213</v>
      </c>
      <c r="C160" s="47">
        <v>11.635194766</v>
      </c>
      <c r="D160" s="44" t="str">
        <f t="shared" si="21"/>
        <v>N/A</v>
      </c>
      <c r="E160" s="47">
        <v>26.061035637</v>
      </c>
      <c r="F160" s="44" t="str">
        <f t="shared" si="22"/>
        <v>N/A</v>
      </c>
      <c r="G160" s="47">
        <v>30.380088782000001</v>
      </c>
      <c r="H160" s="44" t="str">
        <f t="shared" si="23"/>
        <v>N/A</v>
      </c>
      <c r="I160" s="12">
        <v>124</v>
      </c>
      <c r="J160" s="12">
        <v>16.57</v>
      </c>
      <c r="K160" s="45" t="s">
        <v>736</v>
      </c>
      <c r="L160" s="9" t="str">
        <f t="shared" si="24"/>
        <v>Yes</v>
      </c>
    </row>
    <row r="161" spans="1:12" x14ac:dyDescent="0.2">
      <c r="A161" s="4" t="s">
        <v>1340</v>
      </c>
      <c r="B161" s="35" t="s">
        <v>213</v>
      </c>
      <c r="C161" s="47">
        <v>1649.0916102000001</v>
      </c>
      <c r="D161" s="44" t="str">
        <f t="shared" si="21"/>
        <v>N/A</v>
      </c>
      <c r="E161" s="47">
        <v>1651.6749714</v>
      </c>
      <c r="F161" s="44" t="str">
        <f t="shared" si="22"/>
        <v>N/A</v>
      </c>
      <c r="G161" s="47">
        <v>1657.1715113</v>
      </c>
      <c r="H161" s="44" t="str">
        <f t="shared" si="23"/>
        <v>N/A</v>
      </c>
      <c r="I161" s="12">
        <v>0.15670000000000001</v>
      </c>
      <c r="J161" s="12">
        <v>0.33279999999999998</v>
      </c>
      <c r="K161" s="45" t="s">
        <v>736</v>
      </c>
      <c r="L161" s="9" t="str">
        <f t="shared" si="24"/>
        <v>Yes</v>
      </c>
    </row>
    <row r="162" spans="1:12" x14ac:dyDescent="0.2">
      <c r="A162" s="4" t="s">
        <v>1341</v>
      </c>
      <c r="B162" s="35" t="s">
        <v>213</v>
      </c>
      <c r="C162" s="47">
        <v>2940.0757597000002</v>
      </c>
      <c r="D162" s="44" t="str">
        <f t="shared" si="21"/>
        <v>N/A</v>
      </c>
      <c r="E162" s="47">
        <v>3243.5226034000002</v>
      </c>
      <c r="F162" s="44" t="str">
        <f t="shared" si="22"/>
        <v>N/A</v>
      </c>
      <c r="G162" s="47">
        <v>3389.7142180999999</v>
      </c>
      <c r="H162" s="44" t="str">
        <f t="shared" si="23"/>
        <v>N/A</v>
      </c>
      <c r="I162" s="12">
        <v>10.32</v>
      </c>
      <c r="J162" s="12">
        <v>4.5069999999999997</v>
      </c>
      <c r="K162" s="45" t="s">
        <v>736</v>
      </c>
      <c r="L162" s="9" t="str">
        <f t="shared" si="24"/>
        <v>Yes</v>
      </c>
    </row>
    <row r="163" spans="1:12" ht="25.5" x14ac:dyDescent="0.2">
      <c r="A163" s="4" t="s">
        <v>1692</v>
      </c>
      <c r="B163" s="35" t="s">
        <v>213</v>
      </c>
      <c r="C163" s="47">
        <v>3227.2397077000001</v>
      </c>
      <c r="D163" s="44" t="str">
        <f t="shared" si="21"/>
        <v>N/A</v>
      </c>
      <c r="E163" s="47">
        <v>3801.3508960999998</v>
      </c>
      <c r="F163" s="44" t="str">
        <f t="shared" si="22"/>
        <v>N/A</v>
      </c>
      <c r="G163" s="47">
        <v>4417.7552148000004</v>
      </c>
      <c r="H163" s="44" t="str">
        <f t="shared" si="23"/>
        <v>N/A</v>
      </c>
      <c r="I163" s="12">
        <v>17.79</v>
      </c>
      <c r="J163" s="12">
        <v>16.22</v>
      </c>
      <c r="K163" s="45" t="s">
        <v>736</v>
      </c>
      <c r="L163" s="9" t="str">
        <f t="shared" si="24"/>
        <v>Yes</v>
      </c>
    </row>
    <row r="164" spans="1:12" x14ac:dyDescent="0.2">
      <c r="A164" s="4" t="s">
        <v>1342</v>
      </c>
      <c r="B164" s="35" t="s">
        <v>213</v>
      </c>
      <c r="C164" s="47">
        <v>689.18892733999996</v>
      </c>
      <c r="D164" s="44" t="str">
        <f t="shared" si="21"/>
        <v>N/A</v>
      </c>
      <c r="E164" s="47">
        <v>827.96325134000006</v>
      </c>
      <c r="F164" s="44" t="str">
        <f t="shared" si="22"/>
        <v>N/A</v>
      </c>
      <c r="G164" s="47">
        <v>693.95459429000005</v>
      </c>
      <c r="H164" s="44" t="str">
        <f t="shared" si="23"/>
        <v>N/A</v>
      </c>
      <c r="I164" s="12">
        <v>20.14</v>
      </c>
      <c r="J164" s="12">
        <v>-16.2</v>
      </c>
      <c r="K164" s="45" t="s">
        <v>736</v>
      </c>
      <c r="L164" s="9" t="str">
        <f t="shared" si="24"/>
        <v>Yes</v>
      </c>
    </row>
    <row r="165" spans="1:12" x14ac:dyDescent="0.2">
      <c r="A165" s="4" t="s">
        <v>1343</v>
      </c>
      <c r="B165" s="35" t="s">
        <v>213</v>
      </c>
      <c r="C165" s="47">
        <v>58.761006289000001</v>
      </c>
      <c r="D165" s="44" t="str">
        <f t="shared" si="21"/>
        <v>N/A</v>
      </c>
      <c r="E165" s="47">
        <v>171.55398044</v>
      </c>
      <c r="F165" s="44" t="str">
        <f t="shared" si="22"/>
        <v>N/A</v>
      </c>
      <c r="G165" s="47">
        <v>108.52611032999999</v>
      </c>
      <c r="H165" s="44" t="str">
        <f t="shared" si="23"/>
        <v>N/A</v>
      </c>
      <c r="I165" s="12">
        <v>192</v>
      </c>
      <c r="J165" s="12">
        <v>-36.700000000000003</v>
      </c>
      <c r="K165" s="45" t="s">
        <v>736</v>
      </c>
      <c r="L165" s="9" t="str">
        <f t="shared" si="24"/>
        <v>No</v>
      </c>
    </row>
    <row r="166" spans="1:12" x14ac:dyDescent="0.2">
      <c r="A166" s="4" t="s">
        <v>1344</v>
      </c>
      <c r="B166" s="35" t="s">
        <v>213</v>
      </c>
      <c r="C166" s="47">
        <v>6156.2011012000003</v>
      </c>
      <c r="D166" s="44" t="str">
        <f t="shared" si="21"/>
        <v>N/A</v>
      </c>
      <c r="E166" s="47">
        <v>6394.0171121000003</v>
      </c>
      <c r="F166" s="44" t="str">
        <f t="shared" si="22"/>
        <v>N/A</v>
      </c>
      <c r="G166" s="47">
        <v>7148.7601639000004</v>
      </c>
      <c r="H166" s="44" t="str">
        <f t="shared" si="23"/>
        <v>N/A</v>
      </c>
      <c r="I166" s="12">
        <v>3.863</v>
      </c>
      <c r="J166" s="12">
        <v>11.8</v>
      </c>
      <c r="K166" s="45" t="s">
        <v>736</v>
      </c>
      <c r="L166" s="9" t="str">
        <f t="shared" si="24"/>
        <v>Yes</v>
      </c>
    </row>
    <row r="167" spans="1:12" x14ac:dyDescent="0.2">
      <c r="A167" s="46" t="s">
        <v>1345</v>
      </c>
      <c r="B167" s="35" t="s">
        <v>213</v>
      </c>
      <c r="C167" s="47">
        <v>9827.4941342999991</v>
      </c>
      <c r="D167" s="44" t="str">
        <f t="shared" si="21"/>
        <v>N/A</v>
      </c>
      <c r="E167" s="47">
        <v>11234.188190000001</v>
      </c>
      <c r="F167" s="44" t="str">
        <f t="shared" si="22"/>
        <v>N/A</v>
      </c>
      <c r="G167" s="47">
        <v>12937.041818</v>
      </c>
      <c r="H167" s="44" t="str">
        <f t="shared" si="23"/>
        <v>N/A</v>
      </c>
      <c r="I167" s="12">
        <v>14.31</v>
      </c>
      <c r="J167" s="12">
        <v>15.16</v>
      </c>
      <c r="K167" s="45" t="s">
        <v>736</v>
      </c>
      <c r="L167" s="9" t="str">
        <f t="shared" si="24"/>
        <v>Yes</v>
      </c>
    </row>
    <row r="168" spans="1:12" x14ac:dyDescent="0.2">
      <c r="A168" s="46" t="s">
        <v>1346</v>
      </c>
      <c r="B168" s="35" t="s">
        <v>213</v>
      </c>
      <c r="C168" s="47">
        <v>13108.63882</v>
      </c>
      <c r="D168" s="44" t="str">
        <f t="shared" si="21"/>
        <v>N/A</v>
      </c>
      <c r="E168" s="47">
        <v>16792.899281000002</v>
      </c>
      <c r="F168" s="44" t="str">
        <f t="shared" si="22"/>
        <v>N/A</v>
      </c>
      <c r="G168" s="47">
        <v>21295.508447</v>
      </c>
      <c r="H168" s="44" t="str">
        <f t="shared" si="23"/>
        <v>N/A</v>
      </c>
      <c r="I168" s="12">
        <v>28.11</v>
      </c>
      <c r="J168" s="12">
        <v>26.81</v>
      </c>
      <c r="K168" s="45" t="s">
        <v>736</v>
      </c>
      <c r="L168" s="9" t="str">
        <f t="shared" si="24"/>
        <v>Yes</v>
      </c>
    </row>
    <row r="169" spans="1:12" x14ac:dyDescent="0.2">
      <c r="A169" s="46" t="s">
        <v>1347</v>
      </c>
      <c r="B169" s="35" t="s">
        <v>213</v>
      </c>
      <c r="C169" s="47">
        <v>1477.7289132000001</v>
      </c>
      <c r="D169" s="44" t="str">
        <f t="shared" si="21"/>
        <v>N/A</v>
      </c>
      <c r="E169" s="47">
        <v>1844.000984</v>
      </c>
      <c r="F169" s="44" t="str">
        <f t="shared" si="22"/>
        <v>N/A</v>
      </c>
      <c r="G169" s="47">
        <v>1662.7918523999999</v>
      </c>
      <c r="H169" s="44" t="str">
        <f t="shared" si="23"/>
        <v>N/A</v>
      </c>
      <c r="I169" s="12">
        <v>24.79</v>
      </c>
      <c r="J169" s="12">
        <v>-9.83</v>
      </c>
      <c r="K169" s="45" t="s">
        <v>736</v>
      </c>
      <c r="L169" s="9" t="str">
        <f t="shared" si="24"/>
        <v>Yes</v>
      </c>
    </row>
    <row r="170" spans="1:12" x14ac:dyDescent="0.2">
      <c r="A170" s="46" t="s">
        <v>1348</v>
      </c>
      <c r="B170" s="35" t="s">
        <v>213</v>
      </c>
      <c r="C170" s="47">
        <v>497.03707649</v>
      </c>
      <c r="D170" s="44" t="str">
        <f t="shared" si="21"/>
        <v>N/A</v>
      </c>
      <c r="E170" s="47">
        <v>815.44118484000001</v>
      </c>
      <c r="F170" s="44" t="str">
        <f t="shared" si="22"/>
        <v>N/A</v>
      </c>
      <c r="G170" s="47">
        <v>642.87182403999998</v>
      </c>
      <c r="H170" s="44" t="str">
        <f t="shared" si="23"/>
        <v>N/A</v>
      </c>
      <c r="I170" s="12">
        <v>64.06</v>
      </c>
      <c r="J170" s="12">
        <v>-21.2</v>
      </c>
      <c r="K170" s="45" t="s">
        <v>736</v>
      </c>
      <c r="L170" s="9" t="str">
        <f t="shared" si="24"/>
        <v>Yes</v>
      </c>
    </row>
    <row r="171" spans="1:12" x14ac:dyDescent="0.2">
      <c r="A171" s="46" t="s">
        <v>85</v>
      </c>
      <c r="B171" s="35" t="s">
        <v>213</v>
      </c>
      <c r="C171" s="8">
        <v>12.125051847</v>
      </c>
      <c r="D171" s="44" t="str">
        <f t="shared" ref="D171:D202" si="25">IF($B171="N/A","N/A",IF(C171&gt;10,"No",IF(C171&lt;-10,"No","Yes")))</f>
        <v>N/A</v>
      </c>
      <c r="E171" s="8">
        <v>12.244927355</v>
      </c>
      <c r="F171" s="44" t="str">
        <f t="shared" ref="F171:F202" si="26">IF($B171="N/A","N/A",IF(E171&gt;10,"No",IF(E171&lt;-10,"No","Yes")))</f>
        <v>N/A</v>
      </c>
      <c r="G171" s="8">
        <v>12.178505733</v>
      </c>
      <c r="H171" s="44" t="str">
        <f t="shared" ref="H171:H202" si="27">IF($B171="N/A","N/A",IF(G171&gt;10,"No",IF(G171&lt;-10,"No","Yes")))</f>
        <v>N/A</v>
      </c>
      <c r="I171" s="12">
        <v>0.98870000000000002</v>
      </c>
      <c r="J171" s="12">
        <v>-0.54200000000000004</v>
      </c>
      <c r="K171" s="45" t="s">
        <v>736</v>
      </c>
      <c r="L171" s="9" t="str">
        <f t="shared" ref="L171:L202" si="28">IF(J171="Div by 0", "N/A", IF(K171="N/A","N/A", IF(J171&gt;VALUE(MID(K171,1,2)), "No", IF(J171&lt;-1*VALUE(MID(K171,1,2)), "No", "Yes"))))</f>
        <v>Yes</v>
      </c>
    </row>
    <row r="172" spans="1:12" x14ac:dyDescent="0.2">
      <c r="A172" s="46" t="s">
        <v>463</v>
      </c>
      <c r="B172" s="35" t="s">
        <v>213</v>
      </c>
      <c r="C172" s="8">
        <v>21.498233215999999</v>
      </c>
      <c r="D172" s="44" t="str">
        <f t="shared" si="25"/>
        <v>N/A</v>
      </c>
      <c r="E172" s="8">
        <v>24.120159034</v>
      </c>
      <c r="F172" s="44" t="str">
        <f t="shared" si="26"/>
        <v>N/A</v>
      </c>
      <c r="G172" s="8">
        <v>25.248540319</v>
      </c>
      <c r="H172" s="44" t="str">
        <f t="shared" si="27"/>
        <v>N/A</v>
      </c>
      <c r="I172" s="12">
        <v>12.2</v>
      </c>
      <c r="J172" s="12">
        <v>4.6779999999999999</v>
      </c>
      <c r="K172" s="45" t="s">
        <v>736</v>
      </c>
      <c r="L172" s="9" t="str">
        <f t="shared" si="28"/>
        <v>Yes</v>
      </c>
    </row>
    <row r="173" spans="1:12" x14ac:dyDescent="0.2">
      <c r="A173" s="46" t="s">
        <v>464</v>
      </c>
      <c r="B173" s="35" t="s">
        <v>213</v>
      </c>
      <c r="C173" s="8">
        <v>19.332462398000001</v>
      </c>
      <c r="D173" s="44" t="str">
        <f t="shared" si="25"/>
        <v>N/A</v>
      </c>
      <c r="E173" s="8">
        <v>21.817189106000001</v>
      </c>
      <c r="F173" s="44" t="str">
        <f t="shared" si="26"/>
        <v>N/A</v>
      </c>
      <c r="G173" s="8">
        <v>24.369271855000001</v>
      </c>
      <c r="H173" s="44" t="str">
        <f t="shared" si="27"/>
        <v>N/A</v>
      </c>
      <c r="I173" s="12">
        <v>12.85</v>
      </c>
      <c r="J173" s="12">
        <v>11.7</v>
      </c>
      <c r="K173" s="45" t="s">
        <v>736</v>
      </c>
      <c r="L173" s="9" t="str">
        <f t="shared" si="28"/>
        <v>Yes</v>
      </c>
    </row>
    <row r="174" spans="1:12" x14ac:dyDescent="0.2">
      <c r="A174" s="2" t="s">
        <v>465</v>
      </c>
      <c r="B174" s="35" t="s">
        <v>213</v>
      </c>
      <c r="C174" s="8">
        <v>6.5178891808000001</v>
      </c>
      <c r="D174" s="44" t="str">
        <f t="shared" si="25"/>
        <v>N/A</v>
      </c>
      <c r="E174" s="8">
        <v>6.8641711230000002</v>
      </c>
      <c r="F174" s="44" t="str">
        <f t="shared" si="26"/>
        <v>N/A</v>
      </c>
      <c r="G174" s="8">
        <v>6.4928810462</v>
      </c>
      <c r="H174" s="44" t="str">
        <f t="shared" si="27"/>
        <v>N/A</v>
      </c>
      <c r="I174" s="12">
        <v>5.3129999999999997</v>
      </c>
      <c r="J174" s="12">
        <v>-5.41</v>
      </c>
      <c r="K174" s="45" t="s">
        <v>736</v>
      </c>
      <c r="L174" s="9" t="str">
        <f t="shared" si="28"/>
        <v>Yes</v>
      </c>
    </row>
    <row r="175" spans="1:12" x14ac:dyDescent="0.2">
      <c r="A175" s="2" t="s">
        <v>466</v>
      </c>
      <c r="B175" s="35" t="s">
        <v>213</v>
      </c>
      <c r="C175" s="8">
        <v>6.9182389937000002</v>
      </c>
      <c r="D175" s="44" t="str">
        <f t="shared" si="25"/>
        <v>N/A</v>
      </c>
      <c r="E175" s="8">
        <v>8.4465445954000007</v>
      </c>
      <c r="F175" s="44" t="str">
        <f t="shared" si="26"/>
        <v>N/A</v>
      </c>
      <c r="G175" s="8">
        <v>7.1605433981999997</v>
      </c>
      <c r="H175" s="44" t="str">
        <f t="shared" si="27"/>
        <v>N/A</v>
      </c>
      <c r="I175" s="12">
        <v>22.09</v>
      </c>
      <c r="J175" s="12">
        <v>-15.2</v>
      </c>
      <c r="K175" s="45" t="s">
        <v>736</v>
      </c>
      <c r="L175" s="9" t="str">
        <f t="shared" si="28"/>
        <v>Yes</v>
      </c>
    </row>
    <row r="176" spans="1:12" x14ac:dyDescent="0.2">
      <c r="A176" s="2" t="s">
        <v>1349</v>
      </c>
      <c r="B176" s="35" t="s">
        <v>213</v>
      </c>
      <c r="C176" s="8">
        <v>5.6459295249999997</v>
      </c>
      <c r="D176" s="44" t="str">
        <f t="shared" si="25"/>
        <v>N/A</v>
      </c>
      <c r="E176" s="8">
        <v>5.7616409153000001</v>
      </c>
      <c r="F176" s="44" t="str">
        <f t="shared" si="26"/>
        <v>N/A</v>
      </c>
      <c r="G176" s="8">
        <v>6.5191051582000004</v>
      </c>
      <c r="H176" s="44" t="str">
        <f t="shared" si="27"/>
        <v>N/A</v>
      </c>
      <c r="I176" s="12">
        <v>2.0489999999999999</v>
      </c>
      <c r="J176" s="12">
        <v>13.15</v>
      </c>
      <c r="K176" s="45" t="s">
        <v>736</v>
      </c>
      <c r="L176" s="9" t="str">
        <f t="shared" si="28"/>
        <v>Yes</v>
      </c>
    </row>
    <row r="177" spans="1:12" x14ac:dyDescent="0.2">
      <c r="A177" s="2" t="s">
        <v>1350</v>
      </c>
      <c r="B177" s="35" t="s">
        <v>213</v>
      </c>
      <c r="C177" s="8">
        <v>26.869257951000002</v>
      </c>
      <c r="D177" s="44" t="str">
        <f t="shared" si="25"/>
        <v>N/A</v>
      </c>
      <c r="E177" s="8">
        <v>29.936680900999999</v>
      </c>
      <c r="F177" s="44" t="str">
        <f t="shared" si="26"/>
        <v>N/A</v>
      </c>
      <c r="G177" s="8">
        <v>32.207669244000002</v>
      </c>
      <c r="H177" s="44" t="str">
        <f t="shared" si="27"/>
        <v>N/A</v>
      </c>
      <c r="I177" s="12">
        <v>11.42</v>
      </c>
      <c r="J177" s="12">
        <v>7.5860000000000003</v>
      </c>
      <c r="K177" s="45" t="s">
        <v>736</v>
      </c>
      <c r="L177" s="9" t="str">
        <f t="shared" si="28"/>
        <v>Yes</v>
      </c>
    </row>
    <row r="178" spans="1:12" x14ac:dyDescent="0.2">
      <c r="A178" s="2" t="s">
        <v>1351</v>
      </c>
      <c r="B178" s="35" t="s">
        <v>213</v>
      </c>
      <c r="C178" s="8">
        <v>11.667456675</v>
      </c>
      <c r="D178" s="44" t="str">
        <f t="shared" si="25"/>
        <v>N/A</v>
      </c>
      <c r="E178" s="8">
        <v>15.215506166000001</v>
      </c>
      <c r="F178" s="44" t="str">
        <f t="shared" si="26"/>
        <v>N/A</v>
      </c>
      <c r="G178" s="8">
        <v>18.959273272000001</v>
      </c>
      <c r="H178" s="44" t="str">
        <f t="shared" si="27"/>
        <v>N/A</v>
      </c>
      <c r="I178" s="12">
        <v>30.41</v>
      </c>
      <c r="J178" s="12">
        <v>24.6</v>
      </c>
      <c r="K178" s="45" t="s">
        <v>736</v>
      </c>
      <c r="L178" s="9" t="str">
        <f t="shared" si="28"/>
        <v>Yes</v>
      </c>
    </row>
    <row r="179" spans="1:12" x14ac:dyDescent="0.2">
      <c r="A179" s="2" t="s">
        <v>1352</v>
      </c>
      <c r="B179" s="35" t="s">
        <v>213</v>
      </c>
      <c r="C179" s="8">
        <v>0.38429039390000003</v>
      </c>
      <c r="D179" s="44" t="str">
        <f t="shared" si="25"/>
        <v>N/A</v>
      </c>
      <c r="E179" s="8">
        <v>0.38288770049999998</v>
      </c>
      <c r="F179" s="44" t="str">
        <f t="shared" si="26"/>
        <v>N/A</v>
      </c>
      <c r="G179" s="8">
        <v>0.33588125610000003</v>
      </c>
      <c r="H179" s="44" t="str">
        <f t="shared" si="27"/>
        <v>N/A</v>
      </c>
      <c r="I179" s="12">
        <v>-0.36499999999999999</v>
      </c>
      <c r="J179" s="12">
        <v>-12.3</v>
      </c>
      <c r="K179" s="45" t="s">
        <v>736</v>
      </c>
      <c r="L179" s="9" t="str">
        <f t="shared" si="28"/>
        <v>Yes</v>
      </c>
    </row>
    <row r="180" spans="1:12" x14ac:dyDescent="0.2">
      <c r="A180" s="2" t="s">
        <v>1353</v>
      </c>
      <c r="B180" s="35" t="s">
        <v>213</v>
      </c>
      <c r="C180" s="8">
        <v>0.15723270440000001</v>
      </c>
      <c r="D180" s="44" t="str">
        <f t="shared" si="25"/>
        <v>N/A</v>
      </c>
      <c r="E180" s="8">
        <v>0.29314606989999997</v>
      </c>
      <c r="F180" s="44" t="str">
        <f t="shared" si="26"/>
        <v>N/A</v>
      </c>
      <c r="G180" s="8">
        <v>0.34129692830000002</v>
      </c>
      <c r="H180" s="44" t="str">
        <f t="shared" si="27"/>
        <v>N/A</v>
      </c>
      <c r="I180" s="12">
        <v>86.44</v>
      </c>
      <c r="J180" s="12">
        <v>16.43</v>
      </c>
      <c r="K180" s="45" t="s">
        <v>736</v>
      </c>
      <c r="L180" s="9" t="str">
        <f t="shared" si="28"/>
        <v>Yes</v>
      </c>
    </row>
    <row r="181" spans="1:12" x14ac:dyDescent="0.2">
      <c r="A181" s="2" t="s">
        <v>86</v>
      </c>
      <c r="B181" s="35" t="s">
        <v>213</v>
      </c>
      <c r="C181" s="8">
        <v>4.0203439089000002</v>
      </c>
      <c r="D181" s="44" t="str">
        <f t="shared" si="25"/>
        <v>N/A</v>
      </c>
      <c r="E181" s="8">
        <v>0.35</v>
      </c>
      <c r="F181" s="44" t="str">
        <f t="shared" si="26"/>
        <v>N/A</v>
      </c>
      <c r="G181" s="8">
        <v>0.70119118020000004</v>
      </c>
      <c r="H181" s="44" t="str">
        <f t="shared" si="27"/>
        <v>N/A</v>
      </c>
      <c r="I181" s="12">
        <v>-91.3</v>
      </c>
      <c r="J181" s="12">
        <v>100.3</v>
      </c>
      <c r="K181" s="45" t="s">
        <v>736</v>
      </c>
      <c r="L181" s="9" t="str">
        <f t="shared" si="28"/>
        <v>No</v>
      </c>
    </row>
    <row r="182" spans="1:12" x14ac:dyDescent="0.2">
      <c r="A182" s="2" t="s">
        <v>87</v>
      </c>
      <c r="B182" s="35" t="s">
        <v>213</v>
      </c>
      <c r="C182" s="8">
        <v>49.619639284000002</v>
      </c>
      <c r="D182" s="44" t="str">
        <f t="shared" si="25"/>
        <v>N/A</v>
      </c>
      <c r="E182" s="8">
        <v>49.072855949000001</v>
      </c>
      <c r="F182" s="44" t="str">
        <f t="shared" si="26"/>
        <v>N/A</v>
      </c>
      <c r="G182" s="8">
        <v>44.685362441999999</v>
      </c>
      <c r="H182" s="44" t="str">
        <f t="shared" si="27"/>
        <v>N/A</v>
      </c>
      <c r="I182" s="12">
        <v>-1.1000000000000001</v>
      </c>
      <c r="J182" s="12">
        <v>-8.94</v>
      </c>
      <c r="K182" s="45" t="s">
        <v>736</v>
      </c>
      <c r="L182" s="9" t="str">
        <f t="shared" si="28"/>
        <v>Yes</v>
      </c>
    </row>
    <row r="183" spans="1:12" x14ac:dyDescent="0.2">
      <c r="A183" s="2" t="s">
        <v>467</v>
      </c>
      <c r="B183" s="35" t="s">
        <v>213</v>
      </c>
      <c r="C183" s="8">
        <v>55.222614841000002</v>
      </c>
      <c r="D183" s="44" t="str">
        <f t="shared" si="25"/>
        <v>N/A</v>
      </c>
      <c r="E183" s="8">
        <v>64.600206154999995</v>
      </c>
      <c r="F183" s="44" t="str">
        <f t="shared" si="26"/>
        <v>N/A</v>
      </c>
      <c r="G183" s="8">
        <v>69.354584188000004</v>
      </c>
      <c r="H183" s="44" t="str">
        <f t="shared" si="27"/>
        <v>N/A</v>
      </c>
      <c r="I183" s="12">
        <v>16.98</v>
      </c>
      <c r="J183" s="12">
        <v>7.36</v>
      </c>
      <c r="K183" s="45" t="s">
        <v>736</v>
      </c>
      <c r="L183" s="9" t="str">
        <f t="shared" si="28"/>
        <v>Yes</v>
      </c>
    </row>
    <row r="184" spans="1:12" x14ac:dyDescent="0.2">
      <c r="A184" s="2" t="s">
        <v>468</v>
      </c>
      <c r="B184" s="35" t="s">
        <v>213</v>
      </c>
      <c r="C184" s="8">
        <v>73.515844479999998</v>
      </c>
      <c r="D184" s="44" t="str">
        <f t="shared" si="25"/>
        <v>N/A</v>
      </c>
      <c r="E184" s="8">
        <v>72.751798561000001</v>
      </c>
      <c r="F184" s="44" t="str">
        <f t="shared" si="26"/>
        <v>N/A</v>
      </c>
      <c r="G184" s="8">
        <v>73.310134137000006</v>
      </c>
      <c r="H184" s="44" t="str">
        <f t="shared" si="27"/>
        <v>N/A</v>
      </c>
      <c r="I184" s="12">
        <v>-1.04</v>
      </c>
      <c r="J184" s="12">
        <v>0.76749999999999996</v>
      </c>
      <c r="K184" s="45" t="s">
        <v>736</v>
      </c>
      <c r="L184" s="9" t="str">
        <f t="shared" si="28"/>
        <v>Yes</v>
      </c>
    </row>
    <row r="185" spans="1:12" x14ac:dyDescent="0.2">
      <c r="A185" s="2" t="s">
        <v>469</v>
      </c>
      <c r="B185" s="35" t="s">
        <v>213</v>
      </c>
      <c r="C185" s="8">
        <v>37.387288322000003</v>
      </c>
      <c r="D185" s="44" t="str">
        <f t="shared" si="25"/>
        <v>N/A</v>
      </c>
      <c r="E185" s="8">
        <v>42.693048128000001</v>
      </c>
      <c r="F185" s="44" t="str">
        <f t="shared" si="26"/>
        <v>N/A</v>
      </c>
      <c r="G185" s="8">
        <v>37.632284116000001</v>
      </c>
      <c r="H185" s="44" t="str">
        <f t="shared" si="27"/>
        <v>N/A</v>
      </c>
      <c r="I185" s="12">
        <v>14.19</v>
      </c>
      <c r="J185" s="12">
        <v>-11.9</v>
      </c>
      <c r="K185" s="45" t="s">
        <v>736</v>
      </c>
      <c r="L185" s="9" t="str">
        <f t="shared" si="28"/>
        <v>Yes</v>
      </c>
    </row>
    <row r="186" spans="1:12" x14ac:dyDescent="0.2">
      <c r="A186" s="2" t="s">
        <v>470</v>
      </c>
      <c r="B186" s="35" t="s">
        <v>213</v>
      </c>
      <c r="C186" s="8">
        <v>22.996551024999999</v>
      </c>
      <c r="D186" s="44" t="str">
        <f t="shared" si="25"/>
        <v>N/A</v>
      </c>
      <c r="E186" s="8">
        <v>27.557918225000002</v>
      </c>
      <c r="F186" s="44" t="str">
        <f t="shared" si="26"/>
        <v>N/A</v>
      </c>
      <c r="G186" s="8">
        <v>22.378371143999999</v>
      </c>
      <c r="H186" s="44" t="str">
        <f t="shared" si="27"/>
        <v>N/A</v>
      </c>
      <c r="I186" s="12">
        <v>19.84</v>
      </c>
      <c r="J186" s="12">
        <v>-18.8</v>
      </c>
      <c r="K186" s="45" t="s">
        <v>736</v>
      </c>
      <c r="L186" s="9" t="str">
        <f t="shared" si="28"/>
        <v>Yes</v>
      </c>
    </row>
    <row r="187" spans="1:12" x14ac:dyDescent="0.2">
      <c r="A187" s="2" t="s">
        <v>116</v>
      </c>
      <c r="B187" s="35" t="s">
        <v>213</v>
      </c>
      <c r="C187" s="8">
        <v>68.295829022000007</v>
      </c>
      <c r="D187" s="44" t="str">
        <f t="shared" si="25"/>
        <v>N/A</v>
      </c>
      <c r="E187" s="8">
        <v>68.365230417999996</v>
      </c>
      <c r="F187" s="44" t="str">
        <f t="shared" si="26"/>
        <v>N/A</v>
      </c>
      <c r="G187" s="8">
        <v>63.878639012000001</v>
      </c>
      <c r="H187" s="44" t="str">
        <f t="shared" si="27"/>
        <v>N/A</v>
      </c>
      <c r="I187" s="12">
        <v>0.1016</v>
      </c>
      <c r="J187" s="12">
        <v>-6.56</v>
      </c>
      <c r="K187" s="45" t="s">
        <v>736</v>
      </c>
      <c r="L187" s="9" t="str">
        <f t="shared" si="28"/>
        <v>Yes</v>
      </c>
    </row>
    <row r="188" spans="1:12" x14ac:dyDescent="0.2">
      <c r="A188" s="2" t="s">
        <v>471</v>
      </c>
      <c r="B188" s="35" t="s">
        <v>213</v>
      </c>
      <c r="C188" s="8">
        <v>65.399293286000002</v>
      </c>
      <c r="D188" s="44" t="str">
        <f t="shared" si="25"/>
        <v>N/A</v>
      </c>
      <c r="E188" s="8">
        <v>75.261375349999994</v>
      </c>
      <c r="F188" s="44" t="str">
        <f t="shared" si="26"/>
        <v>N/A</v>
      </c>
      <c r="G188" s="8">
        <v>81.316080163999999</v>
      </c>
      <c r="H188" s="44" t="str">
        <f t="shared" si="27"/>
        <v>N/A</v>
      </c>
      <c r="I188" s="12">
        <v>15.08</v>
      </c>
      <c r="J188" s="12">
        <v>8.0449999999999999</v>
      </c>
      <c r="K188" s="45" t="s">
        <v>736</v>
      </c>
      <c r="L188" s="9" t="str">
        <f t="shared" si="28"/>
        <v>Yes</v>
      </c>
    </row>
    <row r="189" spans="1:12" x14ac:dyDescent="0.2">
      <c r="A189" s="2" t="s">
        <v>472</v>
      </c>
      <c r="B189" s="35" t="s">
        <v>213</v>
      </c>
      <c r="C189" s="8">
        <v>90.490999688000002</v>
      </c>
      <c r="D189" s="44" t="str">
        <f t="shared" si="25"/>
        <v>N/A</v>
      </c>
      <c r="E189" s="8">
        <v>90.201053443000006</v>
      </c>
      <c r="F189" s="44" t="str">
        <f t="shared" si="26"/>
        <v>N/A</v>
      </c>
      <c r="G189" s="8">
        <v>90.167317457999999</v>
      </c>
      <c r="H189" s="44" t="str">
        <f t="shared" si="27"/>
        <v>N/A</v>
      </c>
      <c r="I189" s="12">
        <v>-0.32</v>
      </c>
      <c r="J189" s="12">
        <v>-3.6999999999999998E-2</v>
      </c>
      <c r="K189" s="45" t="s">
        <v>736</v>
      </c>
      <c r="L189" s="9" t="str">
        <f t="shared" si="28"/>
        <v>Yes</v>
      </c>
    </row>
    <row r="190" spans="1:12" x14ac:dyDescent="0.2">
      <c r="A190" s="2" t="s">
        <v>473</v>
      </c>
      <c r="B190" s="35" t="s">
        <v>213</v>
      </c>
      <c r="C190" s="8">
        <v>56.444387855000002</v>
      </c>
      <c r="D190" s="44" t="str">
        <f t="shared" si="25"/>
        <v>N/A</v>
      </c>
      <c r="E190" s="8">
        <v>61.961497326</v>
      </c>
      <c r="F190" s="44" t="str">
        <f t="shared" si="26"/>
        <v>N/A</v>
      </c>
      <c r="G190" s="8">
        <v>57.746878897999999</v>
      </c>
      <c r="H190" s="44" t="str">
        <f t="shared" si="27"/>
        <v>N/A</v>
      </c>
      <c r="I190" s="12">
        <v>9.7739999999999991</v>
      </c>
      <c r="J190" s="12">
        <v>-6.8</v>
      </c>
      <c r="K190" s="45" t="s">
        <v>736</v>
      </c>
      <c r="L190" s="9" t="str">
        <f t="shared" si="28"/>
        <v>Yes</v>
      </c>
    </row>
    <row r="191" spans="1:12" x14ac:dyDescent="0.2">
      <c r="A191" s="2" t="s">
        <v>474</v>
      </c>
      <c r="B191" s="35" t="s">
        <v>213</v>
      </c>
      <c r="C191" s="8">
        <v>46.094542504000003</v>
      </c>
      <c r="D191" s="44" t="str">
        <f t="shared" si="25"/>
        <v>N/A</v>
      </c>
      <c r="E191" s="8">
        <v>50.692393516000003</v>
      </c>
      <c r="F191" s="44" t="str">
        <f t="shared" si="26"/>
        <v>N/A</v>
      </c>
      <c r="G191" s="8">
        <v>43.505320216999998</v>
      </c>
      <c r="H191" s="44" t="str">
        <f t="shared" si="27"/>
        <v>N/A</v>
      </c>
      <c r="I191" s="12">
        <v>9.9749999999999996</v>
      </c>
      <c r="J191" s="12">
        <v>-14.2</v>
      </c>
      <c r="K191" s="45" t="s">
        <v>736</v>
      </c>
      <c r="L191" s="9" t="str">
        <f t="shared" si="28"/>
        <v>Yes</v>
      </c>
    </row>
    <row r="192" spans="1:12" x14ac:dyDescent="0.2">
      <c r="A192" s="2" t="s">
        <v>1354</v>
      </c>
      <c r="B192" s="35" t="s">
        <v>213</v>
      </c>
      <c r="C192" s="36">
        <v>11.533155402</v>
      </c>
      <c r="D192" s="44" t="str">
        <f t="shared" si="25"/>
        <v>N/A</v>
      </c>
      <c r="E192" s="36">
        <v>11.020507391000001</v>
      </c>
      <c r="F192" s="44" t="str">
        <f t="shared" si="26"/>
        <v>N/A</v>
      </c>
      <c r="G192" s="36">
        <v>11.380047936</v>
      </c>
      <c r="H192" s="44" t="str">
        <f t="shared" si="27"/>
        <v>N/A</v>
      </c>
      <c r="I192" s="12">
        <v>-4.4400000000000004</v>
      </c>
      <c r="J192" s="12">
        <v>3.262</v>
      </c>
      <c r="K192" s="45" t="s">
        <v>736</v>
      </c>
      <c r="L192" s="9" t="str">
        <f t="shared" si="28"/>
        <v>Yes</v>
      </c>
    </row>
    <row r="193" spans="1:12" x14ac:dyDescent="0.2">
      <c r="A193" s="2" t="s">
        <v>1355</v>
      </c>
      <c r="B193" s="35" t="s">
        <v>213</v>
      </c>
      <c r="C193" s="36">
        <v>12.370808679</v>
      </c>
      <c r="D193" s="44" t="str">
        <f t="shared" si="25"/>
        <v>N/A</v>
      </c>
      <c r="E193" s="36">
        <v>13.051892552</v>
      </c>
      <c r="F193" s="44" t="str">
        <f t="shared" si="26"/>
        <v>N/A</v>
      </c>
      <c r="G193" s="36">
        <v>13.16375</v>
      </c>
      <c r="H193" s="44" t="str">
        <f t="shared" si="27"/>
        <v>N/A</v>
      </c>
      <c r="I193" s="12">
        <v>5.5060000000000002</v>
      </c>
      <c r="J193" s="12">
        <v>0.85699999999999998</v>
      </c>
      <c r="K193" s="45" t="s">
        <v>736</v>
      </c>
      <c r="L193" s="9" t="str">
        <f t="shared" si="28"/>
        <v>Yes</v>
      </c>
    </row>
    <row r="194" spans="1:12" x14ac:dyDescent="0.2">
      <c r="A194" s="2" t="s">
        <v>1356</v>
      </c>
      <c r="B194" s="35" t="s">
        <v>213</v>
      </c>
      <c r="C194" s="36">
        <v>14.346071044</v>
      </c>
      <c r="D194" s="44" t="str">
        <f t="shared" si="25"/>
        <v>N/A</v>
      </c>
      <c r="E194" s="36">
        <v>14.646179890999999</v>
      </c>
      <c r="F194" s="44" t="str">
        <f t="shared" si="26"/>
        <v>N/A</v>
      </c>
      <c r="G194" s="36">
        <v>14.960896637999999</v>
      </c>
      <c r="H194" s="44" t="str">
        <f t="shared" si="27"/>
        <v>N/A</v>
      </c>
      <c r="I194" s="12">
        <v>2.0920000000000001</v>
      </c>
      <c r="J194" s="12">
        <v>2.149</v>
      </c>
      <c r="K194" s="45" t="s">
        <v>736</v>
      </c>
      <c r="L194" s="9" t="str">
        <f t="shared" si="28"/>
        <v>Yes</v>
      </c>
    </row>
    <row r="195" spans="1:12" x14ac:dyDescent="0.2">
      <c r="A195" s="2" t="s">
        <v>1357</v>
      </c>
      <c r="B195" s="35" t="s">
        <v>213</v>
      </c>
      <c r="C195" s="36">
        <v>6.1885988278999999</v>
      </c>
      <c r="D195" s="44" t="str">
        <f t="shared" si="25"/>
        <v>N/A</v>
      </c>
      <c r="E195" s="36">
        <v>6.1053287629000002</v>
      </c>
      <c r="F195" s="44" t="str">
        <f t="shared" si="26"/>
        <v>N/A</v>
      </c>
      <c r="G195" s="36">
        <v>5.6238113351000001</v>
      </c>
      <c r="H195" s="44" t="str">
        <f t="shared" si="27"/>
        <v>N/A</v>
      </c>
      <c r="I195" s="12">
        <v>-1.35</v>
      </c>
      <c r="J195" s="12">
        <v>-7.89</v>
      </c>
      <c r="K195" s="45" t="s">
        <v>736</v>
      </c>
      <c r="L195" s="9" t="str">
        <f t="shared" si="28"/>
        <v>Yes</v>
      </c>
    </row>
    <row r="196" spans="1:12" x14ac:dyDescent="0.2">
      <c r="A196" s="2" t="s">
        <v>1358</v>
      </c>
      <c r="B196" s="35" t="s">
        <v>213</v>
      </c>
      <c r="C196" s="36">
        <v>4.8555718475000003</v>
      </c>
      <c r="D196" s="44" t="str">
        <f t="shared" si="25"/>
        <v>N/A</v>
      </c>
      <c r="E196" s="36">
        <v>5.5710955710999999</v>
      </c>
      <c r="F196" s="44" t="str">
        <f t="shared" si="26"/>
        <v>N/A</v>
      </c>
      <c r="G196" s="36">
        <v>6.4831775700999996</v>
      </c>
      <c r="H196" s="44" t="str">
        <f t="shared" si="27"/>
        <v>N/A</v>
      </c>
      <c r="I196" s="12">
        <v>14.74</v>
      </c>
      <c r="J196" s="12">
        <v>16.37</v>
      </c>
      <c r="K196" s="45" t="s">
        <v>736</v>
      </c>
      <c r="L196" s="9" t="str">
        <f t="shared" si="28"/>
        <v>Yes</v>
      </c>
    </row>
    <row r="197" spans="1:12" x14ac:dyDescent="0.2">
      <c r="A197" s="2" t="s">
        <v>1359</v>
      </c>
      <c r="B197" s="35" t="s">
        <v>213</v>
      </c>
      <c r="C197" s="36">
        <v>221.12254783</v>
      </c>
      <c r="D197" s="44" t="str">
        <f t="shared" si="25"/>
        <v>N/A</v>
      </c>
      <c r="E197" s="36">
        <v>229.17958333000001</v>
      </c>
      <c r="F197" s="44" t="str">
        <f t="shared" si="26"/>
        <v>N/A</v>
      </c>
      <c r="G197" s="36">
        <v>226.09267550999999</v>
      </c>
      <c r="H197" s="44" t="str">
        <f t="shared" si="27"/>
        <v>N/A</v>
      </c>
      <c r="I197" s="12">
        <v>3.6440000000000001</v>
      </c>
      <c r="J197" s="12">
        <v>-1.35</v>
      </c>
      <c r="K197" s="45" t="s">
        <v>736</v>
      </c>
      <c r="L197" s="9" t="str">
        <f t="shared" si="28"/>
        <v>Yes</v>
      </c>
    </row>
    <row r="198" spans="1:12" x14ac:dyDescent="0.2">
      <c r="A198" s="2" t="s">
        <v>1360</v>
      </c>
      <c r="B198" s="35" t="s">
        <v>213</v>
      </c>
      <c r="C198" s="36">
        <v>253.07627564000001</v>
      </c>
      <c r="D198" s="44" t="str">
        <f t="shared" si="25"/>
        <v>N/A</v>
      </c>
      <c r="E198" s="36">
        <v>243.88932611999999</v>
      </c>
      <c r="F198" s="44" t="str">
        <f t="shared" si="26"/>
        <v>N/A</v>
      </c>
      <c r="G198" s="36">
        <v>241.73640372</v>
      </c>
      <c r="H198" s="44" t="str">
        <f t="shared" si="27"/>
        <v>N/A</v>
      </c>
      <c r="I198" s="12">
        <v>-3.63</v>
      </c>
      <c r="J198" s="12">
        <v>-0.88300000000000001</v>
      </c>
      <c r="K198" s="45" t="s">
        <v>736</v>
      </c>
      <c r="L198" s="9" t="str">
        <f t="shared" si="28"/>
        <v>Yes</v>
      </c>
    </row>
    <row r="199" spans="1:12" x14ac:dyDescent="0.2">
      <c r="A199" s="2" t="s">
        <v>1361</v>
      </c>
      <c r="B199" s="35" t="s">
        <v>213</v>
      </c>
      <c r="C199" s="36">
        <v>223.03527546999999</v>
      </c>
      <c r="D199" s="44" t="str">
        <f t="shared" si="25"/>
        <v>N/A</v>
      </c>
      <c r="E199" s="36">
        <v>236.50248020999999</v>
      </c>
      <c r="F199" s="44" t="str">
        <f t="shared" si="26"/>
        <v>N/A</v>
      </c>
      <c r="G199" s="36">
        <v>231.49909295</v>
      </c>
      <c r="H199" s="44" t="str">
        <f t="shared" si="27"/>
        <v>N/A</v>
      </c>
      <c r="I199" s="12">
        <v>6.0380000000000003</v>
      </c>
      <c r="J199" s="12">
        <v>-2.12</v>
      </c>
      <c r="K199" s="45" t="s">
        <v>736</v>
      </c>
      <c r="L199" s="9" t="str">
        <f t="shared" si="28"/>
        <v>Yes</v>
      </c>
    </row>
    <row r="200" spans="1:12" x14ac:dyDescent="0.2">
      <c r="A200" s="2" t="s">
        <v>1362</v>
      </c>
      <c r="B200" s="35" t="s">
        <v>213</v>
      </c>
      <c r="C200" s="36">
        <v>13.704819277</v>
      </c>
      <c r="D200" s="44" t="str">
        <f t="shared" si="25"/>
        <v>N/A</v>
      </c>
      <c r="E200" s="36">
        <v>18.946927374000001</v>
      </c>
      <c r="F200" s="44" t="str">
        <f t="shared" si="26"/>
        <v>N/A</v>
      </c>
      <c r="G200" s="36">
        <v>21.242647058999999</v>
      </c>
      <c r="H200" s="44" t="str">
        <f t="shared" si="27"/>
        <v>N/A</v>
      </c>
      <c r="I200" s="12">
        <v>38.25</v>
      </c>
      <c r="J200" s="12">
        <v>12.12</v>
      </c>
      <c r="K200" s="45" t="s">
        <v>736</v>
      </c>
      <c r="L200" s="9" t="str">
        <f t="shared" si="28"/>
        <v>Yes</v>
      </c>
    </row>
    <row r="201" spans="1:12" x14ac:dyDescent="0.2">
      <c r="A201" s="2" t="s">
        <v>1363</v>
      </c>
      <c r="B201" s="35" t="s">
        <v>213</v>
      </c>
      <c r="C201" s="36">
        <v>40.725806452</v>
      </c>
      <c r="D201" s="44" t="str">
        <f t="shared" si="25"/>
        <v>N/A</v>
      </c>
      <c r="E201" s="36">
        <v>49.880597014999999</v>
      </c>
      <c r="F201" s="44" t="str">
        <f t="shared" si="26"/>
        <v>N/A</v>
      </c>
      <c r="G201" s="36">
        <v>50.450980391999998</v>
      </c>
      <c r="H201" s="44" t="str">
        <f t="shared" si="27"/>
        <v>N/A</v>
      </c>
      <c r="I201" s="12">
        <v>22.48</v>
      </c>
      <c r="J201" s="12">
        <v>1.143</v>
      </c>
      <c r="K201" s="45" t="s">
        <v>736</v>
      </c>
      <c r="L201" s="9" t="str">
        <f t="shared" si="28"/>
        <v>Yes</v>
      </c>
    </row>
    <row r="202" spans="1:12" x14ac:dyDescent="0.2">
      <c r="A202" s="2" t="s">
        <v>28</v>
      </c>
      <c r="B202" s="35" t="s">
        <v>213</v>
      </c>
      <c r="C202" s="8">
        <v>1.2051213098</v>
      </c>
      <c r="D202" s="44" t="str">
        <f t="shared" si="25"/>
        <v>N/A</v>
      </c>
      <c r="E202" s="8">
        <v>1.2680411381000001</v>
      </c>
      <c r="F202" s="44" t="str">
        <f t="shared" si="26"/>
        <v>N/A</v>
      </c>
      <c r="G202" s="8">
        <v>1.1593069492000001</v>
      </c>
      <c r="H202" s="44" t="str">
        <f t="shared" si="27"/>
        <v>N/A</v>
      </c>
      <c r="I202" s="12">
        <v>5.2210000000000001</v>
      </c>
      <c r="J202" s="12">
        <v>-8.57</v>
      </c>
      <c r="K202" s="45" t="s">
        <v>736</v>
      </c>
      <c r="L202" s="9" t="str">
        <f t="shared" si="28"/>
        <v>Yes</v>
      </c>
    </row>
    <row r="203" spans="1:12" x14ac:dyDescent="0.2">
      <c r="A203" s="2" t="s">
        <v>123</v>
      </c>
      <c r="B203" s="35" t="s">
        <v>213</v>
      </c>
      <c r="C203" s="36">
        <v>31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-64.5</v>
      </c>
      <c r="J203" s="12">
        <v>-18.2</v>
      </c>
      <c r="K203" s="14" t="s">
        <v>213</v>
      </c>
      <c r="L203" s="9" t="str">
        <f t="shared" ref="L203:L213" si="32">IF(J203="Div by 0", "N/A", IF(K203="N/A","N/A", IF(J203&gt;VALUE(MID(K203,1,2)), "No", IF(J203&lt;-1*VALUE(MID(K203,1,2)), "No", "Yes"))))</f>
        <v>N/A</v>
      </c>
    </row>
    <row r="204" spans="1:12" x14ac:dyDescent="0.2">
      <c r="A204" s="2" t="s">
        <v>124</v>
      </c>
      <c r="B204" s="35" t="s">
        <v>213</v>
      </c>
      <c r="C204" s="36">
        <v>102</v>
      </c>
      <c r="D204" s="44" t="str">
        <f t="shared" si="29"/>
        <v>N/A</v>
      </c>
      <c r="E204" s="36">
        <v>54</v>
      </c>
      <c r="F204" s="44" t="str">
        <f t="shared" si="30"/>
        <v>N/A</v>
      </c>
      <c r="G204" s="36">
        <v>52</v>
      </c>
      <c r="H204" s="44" t="str">
        <f t="shared" si="31"/>
        <v>N/A</v>
      </c>
      <c r="I204" s="12">
        <v>-47.1</v>
      </c>
      <c r="J204" s="12">
        <v>-3.7</v>
      </c>
      <c r="K204" s="14" t="s">
        <v>213</v>
      </c>
      <c r="L204" s="9" t="str">
        <f t="shared" si="32"/>
        <v>N/A</v>
      </c>
    </row>
    <row r="205" spans="1:12" ht="25.5" x14ac:dyDescent="0.2">
      <c r="A205" s="2" t="s">
        <v>1611</v>
      </c>
      <c r="B205" s="35" t="s">
        <v>213</v>
      </c>
      <c r="C205" s="36">
        <v>73</v>
      </c>
      <c r="D205" s="44" t="str">
        <f t="shared" si="29"/>
        <v>N/A</v>
      </c>
      <c r="E205" s="36">
        <v>37</v>
      </c>
      <c r="F205" s="44" t="str">
        <f t="shared" si="30"/>
        <v>N/A</v>
      </c>
      <c r="G205" s="36">
        <v>26</v>
      </c>
      <c r="H205" s="44" t="str">
        <f t="shared" si="31"/>
        <v>N/A</v>
      </c>
      <c r="I205" s="12">
        <v>-49.3</v>
      </c>
      <c r="J205" s="12">
        <v>-29.7</v>
      </c>
      <c r="K205" s="14" t="s">
        <v>213</v>
      </c>
      <c r="L205" s="9" t="str">
        <f t="shared" si="32"/>
        <v>N/A</v>
      </c>
    </row>
    <row r="206" spans="1:12" ht="25.5" x14ac:dyDescent="0.2">
      <c r="A206" s="2" t="s">
        <v>1364</v>
      </c>
      <c r="B206" s="35" t="s">
        <v>213</v>
      </c>
      <c r="C206" s="36">
        <v>11</v>
      </c>
      <c r="D206" s="44" t="str">
        <f t="shared" si="29"/>
        <v>N/A</v>
      </c>
      <c r="E206" s="36">
        <v>58</v>
      </c>
      <c r="F206" s="44" t="str">
        <f t="shared" si="30"/>
        <v>N/A</v>
      </c>
      <c r="G206" s="36">
        <v>70</v>
      </c>
      <c r="H206" s="44" t="str">
        <f t="shared" si="31"/>
        <v>N/A</v>
      </c>
      <c r="I206" s="12">
        <v>625</v>
      </c>
      <c r="J206" s="12">
        <v>20.69</v>
      </c>
      <c r="K206" s="14" t="s">
        <v>213</v>
      </c>
      <c r="L206" s="9" t="str">
        <f t="shared" si="32"/>
        <v>N/A</v>
      </c>
    </row>
    <row r="207" spans="1:12" x14ac:dyDescent="0.2">
      <c r="A207" s="2" t="s">
        <v>1612</v>
      </c>
      <c r="B207" s="35" t="s">
        <v>213</v>
      </c>
      <c r="C207" s="36">
        <v>22</v>
      </c>
      <c r="D207" s="44" t="str">
        <f t="shared" si="29"/>
        <v>N/A</v>
      </c>
      <c r="E207" s="36">
        <v>31</v>
      </c>
      <c r="F207" s="44" t="str">
        <f t="shared" si="30"/>
        <v>N/A</v>
      </c>
      <c r="G207" s="36">
        <v>26</v>
      </c>
      <c r="H207" s="44" t="str">
        <f t="shared" si="31"/>
        <v>N/A</v>
      </c>
      <c r="I207" s="12">
        <v>40.909999999999997</v>
      </c>
      <c r="J207" s="12">
        <v>-16.100000000000001</v>
      </c>
      <c r="K207" s="14" t="s">
        <v>213</v>
      </c>
      <c r="L207" s="9" t="str">
        <f t="shared" si="32"/>
        <v>N/A</v>
      </c>
    </row>
    <row r="208" spans="1:12" x14ac:dyDescent="0.2">
      <c r="A208" s="2" t="s">
        <v>1613</v>
      </c>
      <c r="B208" s="35" t="s">
        <v>213</v>
      </c>
      <c r="C208" s="36">
        <v>106</v>
      </c>
      <c r="D208" s="44" t="str">
        <f t="shared" si="29"/>
        <v>N/A</v>
      </c>
      <c r="E208" s="36">
        <v>104</v>
      </c>
      <c r="F208" s="44" t="str">
        <f t="shared" si="30"/>
        <v>N/A</v>
      </c>
      <c r="G208" s="36">
        <v>102</v>
      </c>
      <c r="H208" s="44" t="str">
        <f t="shared" si="31"/>
        <v>N/A</v>
      </c>
      <c r="I208" s="12">
        <v>-1.89</v>
      </c>
      <c r="J208" s="12">
        <v>-1.92</v>
      </c>
      <c r="K208" s="14" t="s">
        <v>213</v>
      </c>
      <c r="L208" s="9" t="str">
        <f t="shared" si="32"/>
        <v>N/A</v>
      </c>
    </row>
    <row r="209" spans="1:12" x14ac:dyDescent="0.2">
      <c r="A209" s="2" t="s">
        <v>125</v>
      </c>
      <c r="B209" s="35" t="s">
        <v>213</v>
      </c>
      <c r="C209" s="47">
        <v>4682507</v>
      </c>
      <c r="D209" s="44" t="str">
        <f t="shared" si="29"/>
        <v>N/A</v>
      </c>
      <c r="E209" s="47">
        <v>2538312</v>
      </c>
      <c r="F209" s="44" t="str">
        <f t="shared" si="30"/>
        <v>N/A</v>
      </c>
      <c r="G209" s="47">
        <v>2579042</v>
      </c>
      <c r="H209" s="44" t="str">
        <f t="shared" si="31"/>
        <v>N/A</v>
      </c>
      <c r="I209" s="12">
        <v>-45.8</v>
      </c>
      <c r="J209" s="12">
        <v>1.605</v>
      </c>
      <c r="K209" s="14" t="s">
        <v>213</v>
      </c>
      <c r="L209" s="9" t="str">
        <f t="shared" si="32"/>
        <v>N/A</v>
      </c>
    </row>
    <row r="210" spans="1:12" x14ac:dyDescent="0.2">
      <c r="A210" s="46" t="s">
        <v>1608</v>
      </c>
      <c r="B210" s="35" t="s">
        <v>213</v>
      </c>
      <c r="C210" s="47">
        <v>4599459</v>
      </c>
      <c r="D210" s="44" t="str">
        <f t="shared" si="29"/>
        <v>N/A</v>
      </c>
      <c r="E210" s="47">
        <v>2459798</v>
      </c>
      <c r="F210" s="44" t="str">
        <f t="shared" si="30"/>
        <v>N/A</v>
      </c>
      <c r="G210" s="47">
        <v>2296498</v>
      </c>
      <c r="H210" s="44" t="str">
        <f t="shared" si="31"/>
        <v>N/A</v>
      </c>
      <c r="I210" s="12">
        <v>-46.5</v>
      </c>
      <c r="J210" s="12">
        <v>-6.64</v>
      </c>
      <c r="K210" s="14" t="s">
        <v>213</v>
      </c>
      <c r="L210" s="9" t="str">
        <f t="shared" si="32"/>
        <v>N/A</v>
      </c>
    </row>
    <row r="211" spans="1:12" x14ac:dyDescent="0.2">
      <c r="A211" s="46" t="s">
        <v>1365</v>
      </c>
      <c r="B211" s="35" t="s">
        <v>213</v>
      </c>
      <c r="C211" s="47">
        <v>236168</v>
      </c>
      <c r="D211" s="44" t="str">
        <f t="shared" si="29"/>
        <v>N/A</v>
      </c>
      <c r="E211" s="47">
        <v>209510</v>
      </c>
      <c r="F211" s="44" t="str">
        <f t="shared" si="30"/>
        <v>N/A</v>
      </c>
      <c r="G211" s="47">
        <v>217422</v>
      </c>
      <c r="H211" s="44" t="str">
        <f t="shared" si="31"/>
        <v>N/A</v>
      </c>
      <c r="I211" s="12">
        <v>-11.3</v>
      </c>
      <c r="J211" s="12">
        <v>3.7759999999999998</v>
      </c>
      <c r="K211" s="14" t="s">
        <v>213</v>
      </c>
      <c r="L211" s="9" t="str">
        <f t="shared" si="32"/>
        <v>N/A</v>
      </c>
    </row>
    <row r="212" spans="1:12" x14ac:dyDescent="0.2">
      <c r="A212" s="46" t="s">
        <v>1602</v>
      </c>
      <c r="B212" s="35" t="s">
        <v>213</v>
      </c>
      <c r="C212" s="47">
        <v>3182190</v>
      </c>
      <c r="D212" s="44" t="str">
        <f t="shared" si="29"/>
        <v>N/A</v>
      </c>
      <c r="E212" s="47">
        <v>788272</v>
      </c>
      <c r="F212" s="44" t="str">
        <f t="shared" si="30"/>
        <v>N/A</v>
      </c>
      <c r="G212" s="47">
        <v>1893777</v>
      </c>
      <c r="H212" s="44" t="str">
        <f t="shared" si="31"/>
        <v>N/A</v>
      </c>
      <c r="I212" s="12">
        <v>-75.2</v>
      </c>
      <c r="J212" s="12">
        <v>140.19999999999999</v>
      </c>
      <c r="K212" s="14" t="s">
        <v>213</v>
      </c>
      <c r="L212" s="9" t="str">
        <f t="shared" si="32"/>
        <v>N/A</v>
      </c>
    </row>
    <row r="213" spans="1:12" x14ac:dyDescent="0.2">
      <c r="A213" s="46" t="s">
        <v>1603</v>
      </c>
      <c r="B213" s="35" t="s">
        <v>213</v>
      </c>
      <c r="C213" s="47">
        <v>622034</v>
      </c>
      <c r="D213" s="44" t="str">
        <f t="shared" si="29"/>
        <v>N/A</v>
      </c>
      <c r="E213" s="47">
        <v>744912</v>
      </c>
      <c r="F213" s="44" t="str">
        <f t="shared" si="30"/>
        <v>N/A</v>
      </c>
      <c r="G213" s="47">
        <v>386921</v>
      </c>
      <c r="H213" s="44" t="str">
        <f t="shared" si="31"/>
        <v>N/A</v>
      </c>
      <c r="I213" s="12">
        <v>19.75</v>
      </c>
      <c r="J213" s="12">
        <v>-48.1</v>
      </c>
      <c r="K213" s="14" t="s">
        <v>213</v>
      </c>
      <c r="L213" s="9" t="str">
        <f t="shared" si="32"/>
        <v>N/A</v>
      </c>
    </row>
    <row r="214" spans="1:12" ht="25.5" x14ac:dyDescent="0.2">
      <c r="A214" s="2" t="s">
        <v>1366</v>
      </c>
      <c r="B214" s="35" t="s">
        <v>213</v>
      </c>
      <c r="C214" s="47">
        <v>1433760</v>
      </c>
      <c r="D214" s="44" t="str">
        <f t="shared" ref="D214:D228" si="33">IF($B214="N/A","N/A",IF(C214&gt;10,"No",IF(C214&lt;-10,"No","Yes")))</f>
        <v>N/A</v>
      </c>
      <c r="E214" s="47">
        <v>1729659</v>
      </c>
      <c r="F214" s="44" t="str">
        <f t="shared" ref="F214:F228" si="34">IF($B214="N/A","N/A",IF(E214&gt;10,"No",IF(E214&lt;-10,"No","Yes")))</f>
        <v>N/A</v>
      </c>
      <c r="G214" s="47">
        <v>1742704</v>
      </c>
      <c r="H214" s="44" t="str">
        <f t="shared" ref="H214:H228" si="35">IF($B214="N/A","N/A",IF(G214&gt;10,"No",IF(G214&lt;-10,"No","Yes")))</f>
        <v>N/A</v>
      </c>
      <c r="I214" s="12">
        <v>20.64</v>
      </c>
      <c r="J214" s="12">
        <v>0.75419999999999998</v>
      </c>
      <c r="K214" s="45" t="s">
        <v>736</v>
      </c>
      <c r="L214" s="9" t="str">
        <f t="shared" ref="L214:L228" si="36">IF(J214="Div by 0", "N/A", IF(K214="N/A","N/A", IF(J214&gt;VALUE(MID(K214,1,2)), "No", IF(J214&lt;-1*VALUE(MID(K214,1,2)), "No", "Yes"))))</f>
        <v>Yes</v>
      </c>
    </row>
    <row r="215" spans="1:12" x14ac:dyDescent="0.2">
      <c r="A215" s="59" t="s">
        <v>647</v>
      </c>
      <c r="B215" s="35" t="s">
        <v>213</v>
      </c>
      <c r="C215" s="36">
        <v>8183</v>
      </c>
      <c r="D215" s="44" t="str">
        <f t="shared" si="33"/>
        <v>N/A</v>
      </c>
      <c r="E215" s="36">
        <v>8816</v>
      </c>
      <c r="F215" s="44" t="str">
        <f t="shared" si="34"/>
        <v>N/A</v>
      </c>
      <c r="G215" s="36">
        <v>7176</v>
      </c>
      <c r="H215" s="44" t="str">
        <f t="shared" si="35"/>
        <v>N/A</v>
      </c>
      <c r="I215" s="12">
        <v>7.7359999999999998</v>
      </c>
      <c r="J215" s="12">
        <v>-18.600000000000001</v>
      </c>
      <c r="K215" s="45" t="s">
        <v>736</v>
      </c>
      <c r="L215" s="9" t="str">
        <f t="shared" si="36"/>
        <v>Yes</v>
      </c>
    </row>
    <row r="216" spans="1:12" ht="25.5" x14ac:dyDescent="0.2">
      <c r="A216" s="4" t="s">
        <v>1367</v>
      </c>
      <c r="B216" s="35" t="s">
        <v>213</v>
      </c>
      <c r="C216" s="47">
        <v>175.21202493000001</v>
      </c>
      <c r="D216" s="44" t="str">
        <f t="shared" si="33"/>
        <v>N/A</v>
      </c>
      <c r="E216" s="47">
        <v>196.19544010999999</v>
      </c>
      <c r="F216" s="44" t="str">
        <f t="shared" si="34"/>
        <v>N/A</v>
      </c>
      <c r="G216" s="47">
        <v>242.85172797999999</v>
      </c>
      <c r="H216" s="44" t="str">
        <f t="shared" si="35"/>
        <v>N/A</v>
      </c>
      <c r="I216" s="12">
        <v>11.98</v>
      </c>
      <c r="J216" s="12">
        <v>23.78</v>
      </c>
      <c r="K216" s="45" t="s">
        <v>736</v>
      </c>
      <c r="L216" s="9" t="str">
        <f t="shared" si="36"/>
        <v>Yes</v>
      </c>
    </row>
    <row r="217" spans="1:12" ht="25.5" x14ac:dyDescent="0.2">
      <c r="A217" s="2" t="s">
        <v>1368</v>
      </c>
      <c r="B217" s="35" t="s">
        <v>213</v>
      </c>
      <c r="C217" s="47">
        <v>65974</v>
      </c>
      <c r="D217" s="44" t="str">
        <f t="shared" si="33"/>
        <v>N/A</v>
      </c>
      <c r="E217" s="47">
        <v>0</v>
      </c>
      <c r="F217" s="44" t="str">
        <f t="shared" si="34"/>
        <v>N/A</v>
      </c>
      <c r="G217" s="47">
        <v>214</v>
      </c>
      <c r="H217" s="44" t="str">
        <f t="shared" si="35"/>
        <v>N/A</v>
      </c>
      <c r="I217" s="12">
        <v>-100</v>
      </c>
      <c r="J217" s="12" t="s">
        <v>1746</v>
      </c>
      <c r="K217" s="45" t="s">
        <v>736</v>
      </c>
      <c r="L217" s="9" t="str">
        <f t="shared" si="36"/>
        <v>N/A</v>
      </c>
    </row>
    <row r="218" spans="1:12" x14ac:dyDescent="0.2">
      <c r="A218" s="4" t="s">
        <v>514</v>
      </c>
      <c r="B218" s="35" t="s">
        <v>213</v>
      </c>
      <c r="C218" s="36">
        <v>384</v>
      </c>
      <c r="D218" s="44" t="str">
        <f t="shared" si="33"/>
        <v>N/A</v>
      </c>
      <c r="E218" s="36">
        <v>0</v>
      </c>
      <c r="F218" s="44" t="str">
        <f t="shared" si="34"/>
        <v>N/A</v>
      </c>
      <c r="G218" s="36">
        <v>11</v>
      </c>
      <c r="H218" s="44" t="str">
        <f t="shared" si="35"/>
        <v>N/A</v>
      </c>
      <c r="I218" s="12">
        <v>-100</v>
      </c>
      <c r="J218" s="12" t="s">
        <v>1746</v>
      </c>
      <c r="K218" s="45" t="s">
        <v>736</v>
      </c>
      <c r="L218" s="9" t="str">
        <f t="shared" si="36"/>
        <v>N/A</v>
      </c>
    </row>
    <row r="219" spans="1:12" ht="25.5" x14ac:dyDescent="0.2">
      <c r="A219" s="2" t="s">
        <v>1369</v>
      </c>
      <c r="B219" s="35" t="s">
        <v>213</v>
      </c>
      <c r="C219" s="47">
        <v>171.80729167000001</v>
      </c>
      <c r="D219" s="44" t="str">
        <f t="shared" si="33"/>
        <v>N/A</v>
      </c>
      <c r="E219" s="47" t="s">
        <v>1746</v>
      </c>
      <c r="F219" s="44" t="str">
        <f t="shared" si="34"/>
        <v>N/A</v>
      </c>
      <c r="G219" s="47">
        <v>214</v>
      </c>
      <c r="H219" s="44" t="str">
        <f t="shared" si="35"/>
        <v>N/A</v>
      </c>
      <c r="I219" s="12" t="s">
        <v>1746</v>
      </c>
      <c r="J219" s="12" t="s">
        <v>1746</v>
      </c>
      <c r="K219" s="45" t="s">
        <v>736</v>
      </c>
      <c r="L219" s="9" t="str">
        <f t="shared" si="36"/>
        <v>N/A</v>
      </c>
    </row>
    <row r="220" spans="1:12" ht="25.5" x14ac:dyDescent="0.2">
      <c r="A220" s="2" t="s">
        <v>1370</v>
      </c>
      <c r="B220" s="35" t="s">
        <v>213</v>
      </c>
      <c r="C220" s="47">
        <v>4055056</v>
      </c>
      <c r="D220" s="44" t="str">
        <f t="shared" si="33"/>
        <v>N/A</v>
      </c>
      <c r="E220" s="47">
        <v>3959242</v>
      </c>
      <c r="F220" s="44" t="str">
        <f t="shared" si="34"/>
        <v>N/A</v>
      </c>
      <c r="G220" s="47">
        <v>3183255</v>
      </c>
      <c r="H220" s="44" t="str">
        <f t="shared" si="35"/>
        <v>N/A</v>
      </c>
      <c r="I220" s="12">
        <v>-2.36</v>
      </c>
      <c r="J220" s="12">
        <v>-19.600000000000001</v>
      </c>
      <c r="K220" s="45" t="s">
        <v>736</v>
      </c>
      <c r="L220" s="9" t="str">
        <f t="shared" si="36"/>
        <v>Yes</v>
      </c>
    </row>
    <row r="221" spans="1:12" x14ac:dyDescent="0.2">
      <c r="A221" s="4" t="s">
        <v>515</v>
      </c>
      <c r="B221" s="35" t="s">
        <v>213</v>
      </c>
      <c r="C221" s="36">
        <v>11876</v>
      </c>
      <c r="D221" s="44" t="str">
        <f t="shared" si="33"/>
        <v>N/A</v>
      </c>
      <c r="E221" s="36">
        <v>11173</v>
      </c>
      <c r="F221" s="44" t="str">
        <f t="shared" si="34"/>
        <v>N/A</v>
      </c>
      <c r="G221" s="36">
        <v>8830</v>
      </c>
      <c r="H221" s="44" t="str">
        <f t="shared" si="35"/>
        <v>N/A</v>
      </c>
      <c r="I221" s="12">
        <v>-5.92</v>
      </c>
      <c r="J221" s="12">
        <v>-21</v>
      </c>
      <c r="K221" s="45" t="s">
        <v>736</v>
      </c>
      <c r="L221" s="9" t="str">
        <f t="shared" si="36"/>
        <v>Yes</v>
      </c>
    </row>
    <row r="222" spans="1:12" ht="25.5" x14ac:dyDescent="0.2">
      <c r="A222" s="2" t="s">
        <v>1371</v>
      </c>
      <c r="B222" s="35" t="s">
        <v>213</v>
      </c>
      <c r="C222" s="47">
        <v>341.44964635000002</v>
      </c>
      <c r="D222" s="44" t="str">
        <f t="shared" si="33"/>
        <v>N/A</v>
      </c>
      <c r="E222" s="47">
        <v>354.35800590999997</v>
      </c>
      <c r="F222" s="44" t="str">
        <f t="shared" si="34"/>
        <v>N/A</v>
      </c>
      <c r="G222" s="47">
        <v>360.50453001</v>
      </c>
      <c r="H222" s="44" t="str">
        <f t="shared" si="35"/>
        <v>N/A</v>
      </c>
      <c r="I222" s="12">
        <v>3.78</v>
      </c>
      <c r="J222" s="12">
        <v>1.7350000000000001</v>
      </c>
      <c r="K222" s="45" t="s">
        <v>736</v>
      </c>
      <c r="L222" s="9" t="str">
        <f t="shared" si="36"/>
        <v>Yes</v>
      </c>
    </row>
    <row r="223" spans="1:12" ht="25.5" x14ac:dyDescent="0.2">
      <c r="A223" s="2" t="s">
        <v>1372</v>
      </c>
      <c r="B223" s="35" t="s">
        <v>213</v>
      </c>
      <c r="C223" s="47">
        <v>0</v>
      </c>
      <c r="D223" s="44" t="str">
        <f t="shared" si="33"/>
        <v>N/A</v>
      </c>
      <c r="E223" s="47">
        <v>0</v>
      </c>
      <c r="F223" s="44" t="str">
        <f t="shared" si="34"/>
        <v>N/A</v>
      </c>
      <c r="G223" s="47">
        <v>0</v>
      </c>
      <c r="H223" s="44" t="str">
        <f t="shared" si="35"/>
        <v>N/A</v>
      </c>
      <c r="I223" s="12" t="s">
        <v>1746</v>
      </c>
      <c r="J223" s="12" t="s">
        <v>1746</v>
      </c>
      <c r="K223" s="45" t="s">
        <v>736</v>
      </c>
      <c r="L223" s="9" t="str">
        <f t="shared" si="36"/>
        <v>N/A</v>
      </c>
    </row>
    <row r="224" spans="1:12" x14ac:dyDescent="0.2">
      <c r="A224" s="2" t="s">
        <v>516</v>
      </c>
      <c r="B224" s="35" t="s">
        <v>213</v>
      </c>
      <c r="C224" s="36">
        <v>0</v>
      </c>
      <c r="D224" s="44" t="str">
        <f t="shared" si="33"/>
        <v>N/A</v>
      </c>
      <c r="E224" s="36">
        <v>0</v>
      </c>
      <c r="F224" s="44" t="str">
        <f t="shared" si="34"/>
        <v>N/A</v>
      </c>
      <c r="G224" s="36">
        <v>0</v>
      </c>
      <c r="H224" s="44" t="str">
        <f t="shared" si="35"/>
        <v>N/A</v>
      </c>
      <c r="I224" s="12" t="s">
        <v>1746</v>
      </c>
      <c r="J224" s="12" t="s">
        <v>1746</v>
      </c>
      <c r="K224" s="45" t="s">
        <v>736</v>
      </c>
      <c r="L224" s="9" t="str">
        <f t="shared" si="36"/>
        <v>N/A</v>
      </c>
    </row>
    <row r="225" spans="1:12" ht="25.5" x14ac:dyDescent="0.2">
      <c r="A225" s="2" t="s">
        <v>1373</v>
      </c>
      <c r="B225" s="35" t="s">
        <v>213</v>
      </c>
      <c r="C225" s="47" t="s">
        <v>1746</v>
      </c>
      <c r="D225" s="44" t="str">
        <f t="shared" si="33"/>
        <v>N/A</v>
      </c>
      <c r="E225" s="47" t="s">
        <v>1746</v>
      </c>
      <c r="F225" s="44" t="str">
        <f t="shared" si="34"/>
        <v>N/A</v>
      </c>
      <c r="G225" s="47" t="s">
        <v>1746</v>
      </c>
      <c r="H225" s="44" t="str">
        <f t="shared" si="35"/>
        <v>N/A</v>
      </c>
      <c r="I225" s="12" t="s">
        <v>1746</v>
      </c>
      <c r="J225" s="12" t="s">
        <v>1746</v>
      </c>
      <c r="K225" s="45" t="s">
        <v>736</v>
      </c>
      <c r="L225" s="9" t="str">
        <f t="shared" si="36"/>
        <v>N/A</v>
      </c>
    </row>
    <row r="226" spans="1:12" ht="25.5" x14ac:dyDescent="0.2">
      <c r="A226" s="2" t="s">
        <v>1374</v>
      </c>
      <c r="B226" s="35" t="s">
        <v>213</v>
      </c>
      <c r="C226" s="47">
        <v>553041220</v>
      </c>
      <c r="D226" s="44" t="str">
        <f t="shared" si="33"/>
        <v>N/A</v>
      </c>
      <c r="E226" s="47">
        <v>563036671</v>
      </c>
      <c r="F226" s="44" t="str">
        <f t="shared" si="34"/>
        <v>N/A</v>
      </c>
      <c r="G226" s="47">
        <v>578692587</v>
      </c>
      <c r="H226" s="44" t="str">
        <f t="shared" si="35"/>
        <v>N/A</v>
      </c>
      <c r="I226" s="12">
        <v>1.8069999999999999</v>
      </c>
      <c r="J226" s="12">
        <v>2.7810000000000001</v>
      </c>
      <c r="K226" s="45" t="s">
        <v>736</v>
      </c>
      <c r="L226" s="9" t="str">
        <f t="shared" si="36"/>
        <v>Yes</v>
      </c>
    </row>
    <row r="227" spans="1:12" ht="25.5" x14ac:dyDescent="0.2">
      <c r="A227" s="2" t="s">
        <v>517</v>
      </c>
      <c r="B227" s="35" t="s">
        <v>213</v>
      </c>
      <c r="C227" s="36">
        <v>19574</v>
      </c>
      <c r="D227" s="44" t="str">
        <f t="shared" si="33"/>
        <v>N/A</v>
      </c>
      <c r="E227" s="36">
        <v>20580</v>
      </c>
      <c r="F227" s="44" t="str">
        <f t="shared" si="34"/>
        <v>N/A</v>
      </c>
      <c r="G227" s="36">
        <v>21123</v>
      </c>
      <c r="H227" s="44" t="str">
        <f t="shared" si="35"/>
        <v>N/A</v>
      </c>
      <c r="I227" s="12">
        <v>5.1390000000000002</v>
      </c>
      <c r="J227" s="12">
        <v>2.6379999999999999</v>
      </c>
      <c r="K227" s="45" t="s">
        <v>736</v>
      </c>
      <c r="L227" s="9" t="str">
        <f t="shared" si="36"/>
        <v>Yes</v>
      </c>
    </row>
    <row r="228" spans="1:12" ht="25.5" x14ac:dyDescent="0.2">
      <c r="A228" s="2" t="s">
        <v>1375</v>
      </c>
      <c r="B228" s="35" t="s">
        <v>213</v>
      </c>
      <c r="C228" s="47">
        <v>28253.868396999998</v>
      </c>
      <c r="D228" s="44" t="str">
        <f t="shared" si="33"/>
        <v>N/A</v>
      </c>
      <c r="E228" s="47">
        <v>27358.438824000001</v>
      </c>
      <c r="F228" s="44" t="str">
        <f t="shared" si="34"/>
        <v>N/A</v>
      </c>
      <c r="G228" s="47">
        <v>27396.325664</v>
      </c>
      <c r="H228" s="44" t="str">
        <f t="shared" si="35"/>
        <v>N/A</v>
      </c>
      <c r="I228" s="12">
        <v>-3.17</v>
      </c>
      <c r="J228" s="12">
        <v>0.13850000000000001</v>
      </c>
      <c r="K228" s="45" t="s">
        <v>736</v>
      </c>
      <c r="L228" s="9" t="str">
        <f t="shared" si="36"/>
        <v>Yes</v>
      </c>
    </row>
    <row r="229" spans="1:12" x14ac:dyDescent="0.2">
      <c r="A229" s="2" t="s">
        <v>1376</v>
      </c>
      <c r="B229" s="35" t="s">
        <v>213</v>
      </c>
      <c r="C229" s="52">
        <v>776363129</v>
      </c>
      <c r="D229" s="44" t="str">
        <f t="shared" ref="D229:D252" si="37">IF($B229="N/A","N/A",IF(C229&gt;10,"No",IF(C229&lt;-10,"No","Yes")))</f>
        <v>N/A</v>
      </c>
      <c r="E229" s="52">
        <v>802111935</v>
      </c>
      <c r="F229" s="44" t="str">
        <f t="shared" ref="F229:F252" si="38">IF($B229="N/A","N/A",IF(E229&gt;10,"No",IF(E229&lt;-10,"No","Yes")))</f>
        <v>N/A</v>
      </c>
      <c r="G229" s="52">
        <v>803870288</v>
      </c>
      <c r="H229" s="44" t="str">
        <f t="shared" ref="H229:H252" si="39">IF($B229="N/A","N/A",IF(G229&gt;10,"No",IF(G229&lt;-10,"No","Yes")))</f>
        <v>N/A</v>
      </c>
      <c r="I229" s="12">
        <v>3.3170000000000002</v>
      </c>
      <c r="J229" s="12">
        <v>0.21920000000000001</v>
      </c>
      <c r="K229" s="45" t="s">
        <v>736</v>
      </c>
      <c r="L229" s="9" t="str">
        <f t="shared" ref="L229:L252" si="40">IF(J229="Div by 0", "N/A", IF(K229="N/A","N/A", IF(J229&gt;VALUE(MID(K229,1,2)), "No", IF(J229&lt;-1*VALUE(MID(K229,1,2)), "No", "Yes"))))</f>
        <v>Yes</v>
      </c>
    </row>
    <row r="230" spans="1:12" x14ac:dyDescent="0.2">
      <c r="A230" s="4" t="s">
        <v>1377</v>
      </c>
      <c r="B230" s="35" t="s">
        <v>213</v>
      </c>
      <c r="C230" s="50">
        <v>26314</v>
      </c>
      <c r="D230" s="44" t="str">
        <f t="shared" si="37"/>
        <v>N/A</v>
      </c>
      <c r="E230" s="50">
        <v>26715</v>
      </c>
      <c r="F230" s="44" t="str">
        <f t="shared" si="38"/>
        <v>N/A</v>
      </c>
      <c r="G230" s="50">
        <v>25879</v>
      </c>
      <c r="H230" s="44" t="str">
        <f t="shared" si="39"/>
        <v>N/A</v>
      </c>
      <c r="I230" s="12">
        <v>1.524</v>
      </c>
      <c r="J230" s="12">
        <v>-3.13</v>
      </c>
      <c r="K230" s="45" t="s">
        <v>736</v>
      </c>
      <c r="L230" s="9" t="str">
        <f t="shared" si="40"/>
        <v>Yes</v>
      </c>
    </row>
    <row r="231" spans="1:12" x14ac:dyDescent="0.2">
      <c r="A231" s="4" t="s">
        <v>1378</v>
      </c>
      <c r="B231" s="35" t="s">
        <v>213</v>
      </c>
      <c r="C231" s="52">
        <v>29503.805161</v>
      </c>
      <c r="D231" s="44" t="str">
        <f t="shared" si="37"/>
        <v>N/A</v>
      </c>
      <c r="E231" s="52">
        <v>30024.777653000001</v>
      </c>
      <c r="F231" s="44" t="str">
        <f t="shared" si="38"/>
        <v>N/A</v>
      </c>
      <c r="G231" s="52">
        <v>31062.648788999999</v>
      </c>
      <c r="H231" s="44" t="str">
        <f t="shared" si="39"/>
        <v>N/A</v>
      </c>
      <c r="I231" s="12">
        <v>1.766</v>
      </c>
      <c r="J231" s="12">
        <v>3.4569999999999999</v>
      </c>
      <c r="K231" s="45" t="s">
        <v>736</v>
      </c>
      <c r="L231" s="9" t="str">
        <f t="shared" si="40"/>
        <v>Yes</v>
      </c>
    </row>
    <row r="232" spans="1:12" ht="25.5" x14ac:dyDescent="0.2">
      <c r="A232" s="4" t="s">
        <v>1379</v>
      </c>
      <c r="B232" s="35" t="s">
        <v>213</v>
      </c>
      <c r="C232" s="52">
        <v>19321.217185000001</v>
      </c>
      <c r="D232" s="44" t="str">
        <f t="shared" si="37"/>
        <v>N/A</v>
      </c>
      <c r="E232" s="52">
        <v>18488.152376999999</v>
      </c>
      <c r="F232" s="44" t="str">
        <f t="shared" si="38"/>
        <v>N/A</v>
      </c>
      <c r="G232" s="52">
        <v>19137.985261999998</v>
      </c>
      <c r="H232" s="44" t="str">
        <f t="shared" si="39"/>
        <v>N/A</v>
      </c>
      <c r="I232" s="12">
        <v>-4.3099999999999996</v>
      </c>
      <c r="J232" s="12">
        <v>3.5150000000000001</v>
      </c>
      <c r="K232" s="45" t="s">
        <v>736</v>
      </c>
      <c r="L232" s="9" t="str">
        <f t="shared" si="40"/>
        <v>Yes</v>
      </c>
    </row>
    <row r="233" spans="1:12" ht="25.5" x14ac:dyDescent="0.2">
      <c r="A233" s="4" t="s">
        <v>1380</v>
      </c>
      <c r="B233" s="35" t="s">
        <v>213</v>
      </c>
      <c r="C233" s="52">
        <v>32045.974233000001</v>
      </c>
      <c r="D233" s="44" t="str">
        <f t="shared" si="37"/>
        <v>N/A</v>
      </c>
      <c r="E233" s="52">
        <v>33140.308281999998</v>
      </c>
      <c r="F233" s="44" t="str">
        <f t="shared" si="38"/>
        <v>N/A</v>
      </c>
      <c r="G233" s="52">
        <v>33904.817354999999</v>
      </c>
      <c r="H233" s="44" t="str">
        <f t="shared" si="39"/>
        <v>N/A</v>
      </c>
      <c r="I233" s="12">
        <v>3.415</v>
      </c>
      <c r="J233" s="12">
        <v>2.3069999999999999</v>
      </c>
      <c r="K233" s="45" t="s">
        <v>736</v>
      </c>
      <c r="L233" s="9" t="str">
        <f t="shared" si="40"/>
        <v>Yes</v>
      </c>
    </row>
    <row r="234" spans="1:12" x14ac:dyDescent="0.2">
      <c r="A234" s="4" t="s">
        <v>1381</v>
      </c>
      <c r="B234" s="35" t="s">
        <v>213</v>
      </c>
      <c r="C234" s="52">
        <v>9748.1207520000007</v>
      </c>
      <c r="D234" s="44" t="str">
        <f t="shared" si="37"/>
        <v>N/A</v>
      </c>
      <c r="E234" s="52">
        <v>15156.871348000001</v>
      </c>
      <c r="F234" s="44" t="str">
        <f t="shared" si="38"/>
        <v>N/A</v>
      </c>
      <c r="G234" s="52">
        <v>11614.129059999999</v>
      </c>
      <c r="H234" s="44" t="str">
        <f t="shared" si="39"/>
        <v>N/A</v>
      </c>
      <c r="I234" s="12">
        <v>55.49</v>
      </c>
      <c r="J234" s="12">
        <v>-23.4</v>
      </c>
      <c r="K234" s="45" t="s">
        <v>736</v>
      </c>
      <c r="L234" s="9" t="str">
        <f t="shared" si="40"/>
        <v>Yes</v>
      </c>
    </row>
    <row r="235" spans="1:12" ht="25.5" x14ac:dyDescent="0.2">
      <c r="A235" s="4" t="s">
        <v>1382</v>
      </c>
      <c r="B235" s="35" t="s">
        <v>213</v>
      </c>
      <c r="C235" s="52">
        <v>2378.5495495</v>
      </c>
      <c r="D235" s="44" t="str">
        <f t="shared" si="37"/>
        <v>N/A</v>
      </c>
      <c r="E235" s="52">
        <v>4169.8681672000002</v>
      </c>
      <c r="F235" s="44" t="str">
        <f t="shared" si="38"/>
        <v>N/A</v>
      </c>
      <c r="G235" s="52">
        <v>1182.7256637</v>
      </c>
      <c r="H235" s="44" t="str">
        <f t="shared" si="39"/>
        <v>N/A</v>
      </c>
      <c r="I235" s="12">
        <v>75.31</v>
      </c>
      <c r="J235" s="12">
        <v>-71.599999999999994</v>
      </c>
      <c r="K235" s="45" t="s">
        <v>736</v>
      </c>
      <c r="L235" s="9" t="str">
        <f t="shared" si="40"/>
        <v>No</v>
      </c>
    </row>
    <row r="236" spans="1:12" x14ac:dyDescent="0.2">
      <c r="A236" s="4" t="s">
        <v>1383</v>
      </c>
      <c r="B236" s="35" t="s">
        <v>213</v>
      </c>
      <c r="C236" s="44">
        <v>11.993782960000001</v>
      </c>
      <c r="D236" s="44" t="str">
        <f t="shared" si="37"/>
        <v>N/A</v>
      </c>
      <c r="E236" s="44">
        <v>12.826853088</v>
      </c>
      <c r="F236" s="44" t="str">
        <f t="shared" si="38"/>
        <v>N/A</v>
      </c>
      <c r="G236" s="44">
        <v>14.25259123</v>
      </c>
      <c r="H236" s="44" t="str">
        <f t="shared" si="39"/>
        <v>N/A</v>
      </c>
      <c r="I236" s="12">
        <v>6.9459999999999997</v>
      </c>
      <c r="J236" s="12">
        <v>11.12</v>
      </c>
      <c r="K236" s="45" t="s">
        <v>736</v>
      </c>
      <c r="L236" s="9" t="str">
        <f t="shared" si="40"/>
        <v>Yes</v>
      </c>
    </row>
    <row r="237" spans="1:12" x14ac:dyDescent="0.2">
      <c r="A237" s="4" t="s">
        <v>1384</v>
      </c>
      <c r="B237" s="35" t="s">
        <v>213</v>
      </c>
      <c r="C237" s="44">
        <v>32.734982332000001</v>
      </c>
      <c r="D237" s="44" t="str">
        <f t="shared" si="37"/>
        <v>N/A</v>
      </c>
      <c r="E237" s="44">
        <v>39.331468119999997</v>
      </c>
      <c r="F237" s="44" t="str">
        <f t="shared" si="38"/>
        <v>N/A</v>
      </c>
      <c r="G237" s="44">
        <v>42.827836515999998</v>
      </c>
      <c r="H237" s="44" t="str">
        <f t="shared" si="39"/>
        <v>N/A</v>
      </c>
      <c r="I237" s="12">
        <v>20.149999999999999</v>
      </c>
      <c r="J237" s="12">
        <v>8.8889999999999993</v>
      </c>
      <c r="K237" s="45" t="s">
        <v>736</v>
      </c>
      <c r="L237" s="9" t="str">
        <f t="shared" si="40"/>
        <v>Yes</v>
      </c>
    </row>
    <row r="238" spans="1:12" x14ac:dyDescent="0.2">
      <c r="A238" s="59" t="s">
        <v>1385</v>
      </c>
      <c r="B238" s="35" t="s">
        <v>213</v>
      </c>
      <c r="C238" s="44">
        <v>25.888759147999998</v>
      </c>
      <c r="D238" s="44" t="str">
        <f t="shared" si="37"/>
        <v>N/A</v>
      </c>
      <c r="E238" s="44">
        <v>34.978802672</v>
      </c>
      <c r="F238" s="44" t="str">
        <f t="shared" si="38"/>
        <v>N/A</v>
      </c>
      <c r="G238" s="44">
        <v>44.042729682000001</v>
      </c>
      <c r="H238" s="44" t="str">
        <f t="shared" si="39"/>
        <v>N/A</v>
      </c>
      <c r="I238" s="12">
        <v>35.11</v>
      </c>
      <c r="J238" s="12">
        <v>25.91</v>
      </c>
      <c r="K238" s="45" t="s">
        <v>736</v>
      </c>
      <c r="L238" s="9" t="str">
        <f t="shared" si="40"/>
        <v>Yes</v>
      </c>
    </row>
    <row r="239" spans="1:12" x14ac:dyDescent="0.2">
      <c r="A239" s="59" t="s">
        <v>1386</v>
      </c>
      <c r="B239" s="35" t="s">
        <v>213</v>
      </c>
      <c r="C239" s="44">
        <v>1.6008241407999999</v>
      </c>
      <c r="D239" s="44" t="str">
        <f t="shared" si="37"/>
        <v>N/A</v>
      </c>
      <c r="E239" s="44">
        <v>2.0866310160000001</v>
      </c>
      <c r="F239" s="44" t="str">
        <f t="shared" si="38"/>
        <v>N/A</v>
      </c>
      <c r="G239" s="44">
        <v>1.4447833442</v>
      </c>
      <c r="H239" s="44" t="str">
        <f t="shared" si="39"/>
        <v>N/A</v>
      </c>
      <c r="I239" s="12">
        <v>30.35</v>
      </c>
      <c r="J239" s="12">
        <v>-30.8</v>
      </c>
      <c r="K239" s="45" t="s">
        <v>736</v>
      </c>
      <c r="L239" s="9" t="str">
        <f t="shared" si="40"/>
        <v>No</v>
      </c>
    </row>
    <row r="240" spans="1:12" x14ac:dyDescent="0.2">
      <c r="A240" s="59" t="s">
        <v>1387</v>
      </c>
      <c r="B240" s="35" t="s">
        <v>213</v>
      </c>
      <c r="C240" s="44">
        <v>0.56299452220000001</v>
      </c>
      <c r="D240" s="44" t="str">
        <f t="shared" si="37"/>
        <v>N/A</v>
      </c>
      <c r="E240" s="44">
        <v>0.68036140099999998</v>
      </c>
      <c r="F240" s="44" t="str">
        <f t="shared" si="38"/>
        <v>N/A</v>
      </c>
      <c r="G240" s="44">
        <v>0.50413794639999998</v>
      </c>
      <c r="H240" s="44" t="str">
        <f t="shared" si="39"/>
        <v>N/A</v>
      </c>
      <c r="I240" s="12">
        <v>20.85</v>
      </c>
      <c r="J240" s="12">
        <v>-25.9</v>
      </c>
      <c r="K240" s="45" t="s">
        <v>736</v>
      </c>
      <c r="L240" s="9" t="str">
        <f t="shared" si="40"/>
        <v>Yes</v>
      </c>
    </row>
    <row r="241" spans="1:12" ht="25.5" x14ac:dyDescent="0.2">
      <c r="A241" s="59" t="s">
        <v>1388</v>
      </c>
      <c r="B241" s="35" t="s">
        <v>213</v>
      </c>
      <c r="C241" s="52">
        <v>553041220</v>
      </c>
      <c r="D241" s="44" t="str">
        <f t="shared" si="37"/>
        <v>N/A</v>
      </c>
      <c r="E241" s="52">
        <v>563036671</v>
      </c>
      <c r="F241" s="44" t="str">
        <f t="shared" si="38"/>
        <v>N/A</v>
      </c>
      <c r="G241" s="52">
        <v>578692587</v>
      </c>
      <c r="H241" s="44" t="str">
        <f t="shared" si="39"/>
        <v>N/A</v>
      </c>
      <c r="I241" s="12">
        <v>1.8069999999999999</v>
      </c>
      <c r="J241" s="12">
        <v>2.7810000000000001</v>
      </c>
      <c r="K241" s="45" t="s">
        <v>736</v>
      </c>
      <c r="L241" s="9" t="str">
        <f t="shared" si="40"/>
        <v>Yes</v>
      </c>
    </row>
    <row r="242" spans="1:12" x14ac:dyDescent="0.2">
      <c r="A242" s="59" t="s">
        <v>1389</v>
      </c>
      <c r="B242" s="35" t="s">
        <v>213</v>
      </c>
      <c r="C242" s="50">
        <v>19577</v>
      </c>
      <c r="D242" s="44" t="str">
        <f t="shared" si="37"/>
        <v>N/A</v>
      </c>
      <c r="E242" s="50">
        <v>20589</v>
      </c>
      <c r="F242" s="44" t="str">
        <f t="shared" si="38"/>
        <v>N/A</v>
      </c>
      <c r="G242" s="50">
        <v>21127</v>
      </c>
      <c r="H242" s="44" t="str">
        <f t="shared" si="39"/>
        <v>N/A</v>
      </c>
      <c r="I242" s="12">
        <v>5.1689999999999996</v>
      </c>
      <c r="J242" s="12">
        <v>2.613</v>
      </c>
      <c r="K242" s="45" t="s">
        <v>736</v>
      </c>
      <c r="L242" s="9" t="str">
        <f t="shared" si="40"/>
        <v>Yes</v>
      </c>
    </row>
    <row r="243" spans="1:12" ht="25.5" x14ac:dyDescent="0.2">
      <c r="A243" s="59" t="s">
        <v>1390</v>
      </c>
      <c r="B243" s="35" t="s">
        <v>213</v>
      </c>
      <c r="C243" s="52">
        <v>28249.538744000001</v>
      </c>
      <c r="D243" s="44" t="str">
        <f t="shared" si="37"/>
        <v>N/A</v>
      </c>
      <c r="E243" s="52">
        <v>27346.479722</v>
      </c>
      <c r="F243" s="44" t="str">
        <f t="shared" si="38"/>
        <v>N/A</v>
      </c>
      <c r="G243" s="52">
        <v>27391.138685000002</v>
      </c>
      <c r="H243" s="44" t="str">
        <f t="shared" si="39"/>
        <v>N/A</v>
      </c>
      <c r="I243" s="12">
        <v>-3.2</v>
      </c>
      <c r="J243" s="12">
        <v>0.1633</v>
      </c>
      <c r="K243" s="45" t="s">
        <v>736</v>
      </c>
      <c r="L243" s="9" t="str">
        <f t="shared" si="40"/>
        <v>Yes</v>
      </c>
    </row>
    <row r="244" spans="1:12" ht="25.5" x14ac:dyDescent="0.2">
      <c r="A244" s="59" t="s">
        <v>1391</v>
      </c>
      <c r="B244" s="35" t="s">
        <v>213</v>
      </c>
      <c r="C244" s="52">
        <v>17804.013150999999</v>
      </c>
      <c r="D244" s="44" t="str">
        <f t="shared" si="37"/>
        <v>N/A</v>
      </c>
      <c r="E244" s="52">
        <v>14999.697838</v>
      </c>
      <c r="F244" s="44" t="str">
        <f t="shared" si="38"/>
        <v>N/A</v>
      </c>
      <c r="G244" s="52">
        <v>14768.764020000001</v>
      </c>
      <c r="H244" s="44" t="str">
        <f t="shared" si="39"/>
        <v>N/A</v>
      </c>
      <c r="I244" s="12">
        <v>-15.8</v>
      </c>
      <c r="J244" s="12">
        <v>-1.54</v>
      </c>
      <c r="K244" s="45" t="s">
        <v>736</v>
      </c>
      <c r="L244" s="9" t="str">
        <f t="shared" si="40"/>
        <v>Yes</v>
      </c>
    </row>
    <row r="245" spans="1:12" ht="25.5" x14ac:dyDescent="0.2">
      <c r="A245" s="59" t="s">
        <v>1392</v>
      </c>
      <c r="B245" s="35" t="s">
        <v>213</v>
      </c>
      <c r="C245" s="52">
        <v>29346.318046</v>
      </c>
      <c r="D245" s="44" t="str">
        <f t="shared" si="37"/>
        <v>N/A</v>
      </c>
      <c r="E245" s="52">
        <v>28807.942112000001</v>
      </c>
      <c r="F245" s="44" t="str">
        <f t="shared" si="38"/>
        <v>N/A</v>
      </c>
      <c r="G245" s="52">
        <v>28906.511893999999</v>
      </c>
      <c r="H245" s="44" t="str">
        <f t="shared" si="39"/>
        <v>N/A</v>
      </c>
      <c r="I245" s="12">
        <v>-1.83</v>
      </c>
      <c r="J245" s="12">
        <v>0.3422</v>
      </c>
      <c r="K245" s="45" t="s">
        <v>736</v>
      </c>
      <c r="L245" s="9" t="str">
        <f t="shared" si="40"/>
        <v>Yes</v>
      </c>
    </row>
    <row r="246" spans="1:12" ht="25.5" x14ac:dyDescent="0.2">
      <c r="A246" s="59" t="s">
        <v>1393</v>
      </c>
      <c r="B246" s="35" t="s">
        <v>213</v>
      </c>
      <c r="C246" s="52">
        <v>8160.05</v>
      </c>
      <c r="D246" s="44" t="str">
        <f t="shared" si="37"/>
        <v>N/A</v>
      </c>
      <c r="E246" s="52">
        <v>4168.2608695999998</v>
      </c>
      <c r="F246" s="44" t="str">
        <f t="shared" si="38"/>
        <v>N/A</v>
      </c>
      <c r="G246" s="52">
        <v>8811.5294118000002</v>
      </c>
      <c r="H246" s="44" t="str">
        <f t="shared" si="39"/>
        <v>N/A</v>
      </c>
      <c r="I246" s="12">
        <v>-48.9</v>
      </c>
      <c r="J246" s="12">
        <v>111.4</v>
      </c>
      <c r="K246" s="45" t="s">
        <v>736</v>
      </c>
      <c r="L246" s="9" t="str">
        <f t="shared" si="40"/>
        <v>No</v>
      </c>
    </row>
    <row r="247" spans="1:12" ht="25.5" x14ac:dyDescent="0.2">
      <c r="A247" s="59" t="s">
        <v>1394</v>
      </c>
      <c r="B247" s="35" t="s">
        <v>213</v>
      </c>
      <c r="C247" s="52">
        <v>32703</v>
      </c>
      <c r="D247" s="44" t="str">
        <f t="shared" si="37"/>
        <v>N/A</v>
      </c>
      <c r="E247" s="52">
        <v>5575.8333333</v>
      </c>
      <c r="F247" s="44" t="str">
        <f t="shared" si="38"/>
        <v>N/A</v>
      </c>
      <c r="G247" s="52">
        <v>2134</v>
      </c>
      <c r="H247" s="44" t="str">
        <f t="shared" si="39"/>
        <v>N/A</v>
      </c>
      <c r="I247" s="12">
        <v>-83</v>
      </c>
      <c r="J247" s="12">
        <v>-61.7</v>
      </c>
      <c r="K247" s="45" t="s">
        <v>736</v>
      </c>
      <c r="L247" s="9" t="str">
        <f t="shared" si="40"/>
        <v>No</v>
      </c>
    </row>
    <row r="248" spans="1:12" ht="25.5" x14ac:dyDescent="0.2">
      <c r="A248" s="59" t="s">
        <v>1395</v>
      </c>
      <c r="B248" s="35" t="s">
        <v>213</v>
      </c>
      <c r="C248" s="44">
        <v>8.9230937523999998</v>
      </c>
      <c r="D248" s="44" t="str">
        <f t="shared" si="37"/>
        <v>N/A</v>
      </c>
      <c r="E248" s="44">
        <v>9.8855354005000002</v>
      </c>
      <c r="F248" s="44" t="str">
        <f t="shared" si="38"/>
        <v>N/A</v>
      </c>
      <c r="G248" s="44">
        <v>11.635476445</v>
      </c>
      <c r="H248" s="44" t="str">
        <f t="shared" si="39"/>
        <v>N/A</v>
      </c>
      <c r="I248" s="12">
        <v>10.79</v>
      </c>
      <c r="J248" s="12">
        <v>17.7</v>
      </c>
      <c r="K248" s="45" t="s">
        <v>736</v>
      </c>
      <c r="L248" s="9" t="str">
        <f t="shared" si="40"/>
        <v>Yes</v>
      </c>
    </row>
    <row r="249" spans="1:12" ht="25.5" x14ac:dyDescent="0.2">
      <c r="A249" s="59" t="s">
        <v>1396</v>
      </c>
      <c r="B249" s="35" t="s">
        <v>213</v>
      </c>
      <c r="C249" s="44">
        <v>25.795053004</v>
      </c>
      <c r="D249" s="44" t="str">
        <f t="shared" si="37"/>
        <v>N/A</v>
      </c>
      <c r="E249" s="44">
        <v>31.335591224000002</v>
      </c>
      <c r="F249" s="44" t="str">
        <f t="shared" si="38"/>
        <v>N/A</v>
      </c>
      <c r="G249" s="44">
        <v>35.174372732000002</v>
      </c>
      <c r="H249" s="44" t="str">
        <f t="shared" si="39"/>
        <v>N/A</v>
      </c>
      <c r="I249" s="12">
        <v>21.48</v>
      </c>
      <c r="J249" s="12">
        <v>12.25</v>
      </c>
      <c r="K249" s="45" t="s">
        <v>736</v>
      </c>
      <c r="L249" s="9" t="str">
        <f t="shared" si="40"/>
        <v>Yes</v>
      </c>
    </row>
    <row r="250" spans="1:12" ht="25.5" x14ac:dyDescent="0.2">
      <c r="A250" s="59" t="s">
        <v>1397</v>
      </c>
      <c r="B250" s="35" t="s">
        <v>213</v>
      </c>
      <c r="C250" s="44">
        <v>20.494352405000001</v>
      </c>
      <c r="D250" s="44" t="str">
        <f t="shared" si="37"/>
        <v>N/A</v>
      </c>
      <c r="E250" s="44">
        <v>29.599177801</v>
      </c>
      <c r="F250" s="44" t="str">
        <f t="shared" si="38"/>
        <v>N/A</v>
      </c>
      <c r="G250" s="44">
        <v>38.187630243000001</v>
      </c>
      <c r="H250" s="44" t="str">
        <f t="shared" si="39"/>
        <v>N/A</v>
      </c>
      <c r="I250" s="12">
        <v>44.43</v>
      </c>
      <c r="J250" s="12">
        <v>29.02</v>
      </c>
      <c r="K250" s="45" t="s">
        <v>736</v>
      </c>
      <c r="L250" s="9" t="str">
        <f t="shared" si="40"/>
        <v>Yes</v>
      </c>
    </row>
    <row r="251" spans="1:12" ht="25.5" x14ac:dyDescent="0.2">
      <c r="A251" s="59" t="s">
        <v>1398</v>
      </c>
      <c r="B251" s="35" t="s">
        <v>213</v>
      </c>
      <c r="C251" s="44">
        <v>2.3150023700000001E-2</v>
      </c>
      <c r="D251" s="44" t="str">
        <f t="shared" si="37"/>
        <v>N/A</v>
      </c>
      <c r="E251" s="44">
        <v>2.4598930500000001E-2</v>
      </c>
      <c r="F251" s="44" t="str">
        <f t="shared" si="38"/>
        <v>N/A</v>
      </c>
      <c r="G251" s="44">
        <v>2.0992578500000001E-2</v>
      </c>
      <c r="H251" s="44" t="str">
        <f t="shared" si="39"/>
        <v>N/A</v>
      </c>
      <c r="I251" s="12">
        <v>6.2590000000000003</v>
      </c>
      <c r="J251" s="12">
        <v>-14.7</v>
      </c>
      <c r="K251" s="45" t="s">
        <v>736</v>
      </c>
      <c r="L251" s="9" t="str">
        <f t="shared" si="40"/>
        <v>Yes</v>
      </c>
    </row>
    <row r="252" spans="1:12" ht="25.5" x14ac:dyDescent="0.2">
      <c r="A252" s="59" t="s">
        <v>1399</v>
      </c>
      <c r="B252" s="35" t="s">
        <v>213</v>
      </c>
      <c r="C252" s="44">
        <v>1.2680056800000001E-2</v>
      </c>
      <c r="D252" s="44" t="str">
        <f t="shared" si="37"/>
        <v>N/A</v>
      </c>
      <c r="E252" s="44">
        <v>1.3125943399999999E-2</v>
      </c>
      <c r="F252" s="44" t="str">
        <f t="shared" si="38"/>
        <v>N/A</v>
      </c>
      <c r="G252" s="44">
        <v>1.33841933E-2</v>
      </c>
      <c r="H252" s="44" t="str">
        <f t="shared" si="39"/>
        <v>N/A</v>
      </c>
      <c r="I252" s="12">
        <v>3.516</v>
      </c>
      <c r="J252" s="12">
        <v>1.9670000000000001</v>
      </c>
      <c r="K252" s="45" t="s">
        <v>736</v>
      </c>
      <c r="L252" s="9" t="str">
        <f t="shared" si="40"/>
        <v>Yes</v>
      </c>
    </row>
    <row r="253" spans="1:12" x14ac:dyDescent="0.2">
      <c r="A253" s="161" t="s">
        <v>1633</v>
      </c>
      <c r="B253" s="162"/>
      <c r="C253" s="162"/>
      <c r="D253" s="162"/>
      <c r="E253" s="162"/>
      <c r="F253" s="162"/>
      <c r="G253" s="162"/>
      <c r="H253" s="162"/>
      <c r="I253" s="162"/>
      <c r="J253" s="162"/>
      <c r="K253" s="162"/>
      <c r="L253" s="163"/>
    </row>
    <row r="254" spans="1:12" x14ac:dyDescent="0.2">
      <c r="A254" s="151" t="s">
        <v>1631</v>
      </c>
      <c r="B254" s="152"/>
      <c r="C254" s="152"/>
      <c r="D254" s="152"/>
      <c r="E254" s="152"/>
      <c r="F254" s="152"/>
      <c r="G254" s="152"/>
      <c r="H254" s="152"/>
      <c r="I254" s="152"/>
      <c r="J254" s="152"/>
      <c r="K254" s="152"/>
      <c r="L254" s="153"/>
    </row>
    <row r="255" spans="1:12" s="21" customFormat="1" x14ac:dyDescent="0.2">
      <c r="A255" s="154" t="s">
        <v>1732</v>
      </c>
      <c r="B255" s="154"/>
      <c r="C255" s="154"/>
      <c r="D255" s="154"/>
      <c r="E255" s="154"/>
      <c r="F255" s="154"/>
      <c r="G255" s="154"/>
      <c r="H255" s="154"/>
      <c r="I255" s="154"/>
      <c r="J255" s="154"/>
      <c r="K255" s="154"/>
      <c r="L255" s="155"/>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54" customHeight="1" x14ac:dyDescent="0.2">
      <c r="A2" s="169" t="s">
        <v>1595</v>
      </c>
      <c r="B2" s="170"/>
      <c r="C2" s="170"/>
      <c r="D2" s="170"/>
      <c r="E2" s="170"/>
      <c r="F2" s="170"/>
      <c r="G2" s="170"/>
      <c r="H2" s="170"/>
      <c r="I2" s="170"/>
      <c r="J2" s="170"/>
      <c r="K2" s="170"/>
      <c r="L2" s="171"/>
    </row>
    <row r="3" spans="1:12" s="21" customFormat="1" x14ac:dyDescent="0.2">
      <c r="A3" s="148" t="s">
        <v>1745</v>
      </c>
      <c r="B3" s="167"/>
      <c r="C3" s="167"/>
      <c r="D3" s="167"/>
      <c r="E3" s="167"/>
      <c r="F3" s="167"/>
      <c r="G3" s="167"/>
      <c r="H3" s="167"/>
      <c r="I3" s="167"/>
      <c r="J3" s="167"/>
      <c r="K3" s="167"/>
      <c r="L3" s="168"/>
    </row>
    <row r="4" spans="1:12" s="21" customFormat="1" x14ac:dyDescent="0.2">
      <c r="A4" s="164" t="s">
        <v>648</v>
      </c>
      <c r="B4" s="165"/>
      <c r="C4" s="165"/>
      <c r="D4" s="165"/>
      <c r="E4" s="165"/>
      <c r="F4" s="165"/>
      <c r="G4" s="165"/>
      <c r="H4" s="165"/>
      <c r="I4" s="165"/>
      <c r="J4" s="165"/>
      <c r="K4" s="165"/>
      <c r="L4" s="166"/>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6" t="s">
        <v>5</v>
      </c>
      <c r="B6" s="35" t="s">
        <v>213</v>
      </c>
      <c r="C6" s="36">
        <v>252190</v>
      </c>
      <c r="D6" s="44" t="str">
        <f t="shared" ref="D6:D37" si="0">IF($B6="N/A","N/A",IF(C6&gt;10,"No",IF(C6&lt;-10,"No","Yes")))</f>
        <v>N/A</v>
      </c>
      <c r="E6" s="36">
        <v>260899</v>
      </c>
      <c r="F6" s="44" t="str">
        <f t="shared" ref="F6:F37" si="1">IF($B6="N/A","N/A",IF(E6&gt;10,"No",IF(E6&lt;-10,"No","Yes")))</f>
        <v>N/A</v>
      </c>
      <c r="G6" s="36">
        <v>263090</v>
      </c>
      <c r="H6" s="44" t="str">
        <f t="shared" ref="H6:H37" si="2">IF($B6="N/A","N/A",IF(G6&gt;10,"No",IF(G6&lt;-10,"No","Yes")))</f>
        <v>N/A</v>
      </c>
      <c r="I6" s="12">
        <v>3.4529999999999998</v>
      </c>
      <c r="J6" s="12">
        <v>0.83979999999999999</v>
      </c>
      <c r="K6" s="45" t="s">
        <v>736</v>
      </c>
      <c r="L6" s="9" t="str">
        <f t="shared" ref="L6:L39" si="3">IF(J6="Div by 0", "N/A", IF(K6="N/A","N/A", IF(J6&gt;VALUE(MID(K6,1,2)), "No", IF(J6&lt;-1*VALUE(MID(K6,1,2)), "No", "Yes"))))</f>
        <v>Yes</v>
      </c>
    </row>
    <row r="7" spans="1:12" x14ac:dyDescent="0.2">
      <c r="A7" s="46" t="s">
        <v>6</v>
      </c>
      <c r="B7" s="35" t="s">
        <v>213</v>
      </c>
      <c r="C7" s="36">
        <v>240361</v>
      </c>
      <c r="D7" s="44" t="str">
        <f t="shared" si="0"/>
        <v>N/A</v>
      </c>
      <c r="E7" s="36">
        <v>247794</v>
      </c>
      <c r="F7" s="44" t="str">
        <f t="shared" si="1"/>
        <v>N/A</v>
      </c>
      <c r="G7" s="36">
        <v>249837</v>
      </c>
      <c r="H7" s="44" t="str">
        <f t="shared" si="2"/>
        <v>N/A</v>
      </c>
      <c r="I7" s="12">
        <v>3.0920000000000001</v>
      </c>
      <c r="J7" s="12">
        <v>0.82450000000000001</v>
      </c>
      <c r="K7" s="45" t="s">
        <v>736</v>
      </c>
      <c r="L7" s="9" t="str">
        <f t="shared" si="3"/>
        <v>Yes</v>
      </c>
    </row>
    <row r="8" spans="1:12" x14ac:dyDescent="0.2">
      <c r="A8" s="46" t="s">
        <v>360</v>
      </c>
      <c r="B8" s="35" t="s">
        <v>213</v>
      </c>
      <c r="C8" s="8">
        <v>95.309488877000007</v>
      </c>
      <c r="D8" s="44" t="str">
        <f t="shared" si="0"/>
        <v>N/A</v>
      </c>
      <c r="E8" s="8">
        <v>94.976983430000004</v>
      </c>
      <c r="F8" s="44" t="str">
        <f t="shared" si="1"/>
        <v>N/A</v>
      </c>
      <c r="G8" s="8">
        <v>94.962560341</v>
      </c>
      <c r="H8" s="44" t="str">
        <f t="shared" si="2"/>
        <v>N/A</v>
      </c>
      <c r="I8" s="12">
        <v>-0.34899999999999998</v>
      </c>
      <c r="J8" s="12">
        <v>-1.4999999999999999E-2</v>
      </c>
      <c r="K8" s="45" t="s">
        <v>736</v>
      </c>
      <c r="L8" s="9" t="str">
        <f t="shared" si="3"/>
        <v>Yes</v>
      </c>
    </row>
    <row r="9" spans="1:12" x14ac:dyDescent="0.2">
      <c r="A9" s="4" t="s">
        <v>88</v>
      </c>
      <c r="B9" s="48" t="s">
        <v>213</v>
      </c>
      <c r="C9" s="1">
        <v>215482.74</v>
      </c>
      <c r="D9" s="11" t="str">
        <f t="shared" si="0"/>
        <v>N/A</v>
      </c>
      <c r="E9" s="1">
        <v>226733.2</v>
      </c>
      <c r="F9" s="11" t="str">
        <f t="shared" si="1"/>
        <v>N/A</v>
      </c>
      <c r="G9" s="1">
        <v>229293.49</v>
      </c>
      <c r="H9" s="11" t="str">
        <f t="shared" si="2"/>
        <v>N/A</v>
      </c>
      <c r="I9" s="12">
        <v>5.2210000000000001</v>
      </c>
      <c r="J9" s="12">
        <v>1.129</v>
      </c>
      <c r="K9" s="48" t="s">
        <v>736</v>
      </c>
      <c r="L9" s="9" t="str">
        <f t="shared" si="3"/>
        <v>Yes</v>
      </c>
    </row>
    <row r="10" spans="1:12" x14ac:dyDescent="0.2">
      <c r="A10" s="4" t="s">
        <v>1400</v>
      </c>
      <c r="B10" s="35" t="s">
        <v>213</v>
      </c>
      <c r="C10" s="8">
        <v>1.0662595662000001</v>
      </c>
      <c r="D10" s="44" t="str">
        <f t="shared" si="0"/>
        <v>N/A</v>
      </c>
      <c r="E10" s="8">
        <v>1.1728676614</v>
      </c>
      <c r="F10" s="44" t="str">
        <f t="shared" si="1"/>
        <v>N/A</v>
      </c>
      <c r="G10" s="8">
        <v>1.0851799764000001</v>
      </c>
      <c r="H10" s="44" t="str">
        <f t="shared" si="2"/>
        <v>N/A</v>
      </c>
      <c r="I10" s="12">
        <v>9.9979999999999993</v>
      </c>
      <c r="J10" s="12">
        <v>-7.48</v>
      </c>
      <c r="K10" s="45" t="s">
        <v>736</v>
      </c>
      <c r="L10" s="9" t="str">
        <f t="shared" si="3"/>
        <v>Yes</v>
      </c>
    </row>
    <row r="11" spans="1:12" x14ac:dyDescent="0.2">
      <c r="A11" s="4" t="s">
        <v>1401</v>
      </c>
      <c r="B11" s="35" t="s">
        <v>213</v>
      </c>
      <c r="C11" s="8">
        <v>6.1981046037</v>
      </c>
      <c r="D11" s="44" t="str">
        <f t="shared" si="0"/>
        <v>N/A</v>
      </c>
      <c r="E11" s="8">
        <v>5.1786323443000004</v>
      </c>
      <c r="F11" s="44" t="str">
        <f t="shared" si="1"/>
        <v>N/A</v>
      </c>
      <c r="G11" s="8">
        <v>5.6376145045000001</v>
      </c>
      <c r="H11" s="44" t="str">
        <f t="shared" si="2"/>
        <v>N/A</v>
      </c>
      <c r="I11" s="12">
        <v>-16.399999999999999</v>
      </c>
      <c r="J11" s="12">
        <v>8.8629999999999995</v>
      </c>
      <c r="K11" s="45" t="s">
        <v>736</v>
      </c>
      <c r="L11" s="9" t="str">
        <f t="shared" si="3"/>
        <v>Yes</v>
      </c>
    </row>
    <row r="12" spans="1:12" x14ac:dyDescent="0.2">
      <c r="A12" s="4" t="s">
        <v>1402</v>
      </c>
      <c r="B12" s="35" t="s">
        <v>213</v>
      </c>
      <c r="C12" s="8">
        <v>44.743249138000003</v>
      </c>
      <c r="D12" s="44" t="str">
        <f t="shared" si="0"/>
        <v>N/A</v>
      </c>
      <c r="E12" s="8">
        <v>45.677446062000001</v>
      </c>
      <c r="F12" s="44" t="str">
        <f t="shared" si="1"/>
        <v>N/A</v>
      </c>
      <c r="G12" s="8">
        <v>46.686685165</v>
      </c>
      <c r="H12" s="44" t="str">
        <f t="shared" si="2"/>
        <v>N/A</v>
      </c>
      <c r="I12" s="12">
        <v>2.0880000000000001</v>
      </c>
      <c r="J12" s="12">
        <v>2.2090000000000001</v>
      </c>
      <c r="K12" s="45" t="s">
        <v>736</v>
      </c>
      <c r="L12" s="9" t="str">
        <f t="shared" si="3"/>
        <v>Yes</v>
      </c>
    </row>
    <row r="13" spans="1:12" x14ac:dyDescent="0.2">
      <c r="A13" s="4" t="s">
        <v>1403</v>
      </c>
      <c r="B13" s="35" t="s">
        <v>213</v>
      </c>
      <c r="C13" s="8">
        <v>2.3093699194999999</v>
      </c>
      <c r="D13" s="44" t="str">
        <f t="shared" si="0"/>
        <v>N/A</v>
      </c>
      <c r="E13" s="8">
        <v>2.2403305493999999</v>
      </c>
      <c r="F13" s="44" t="str">
        <f t="shared" si="1"/>
        <v>N/A</v>
      </c>
      <c r="G13" s="8">
        <v>2.2509407427000001</v>
      </c>
      <c r="H13" s="44" t="str">
        <f t="shared" si="2"/>
        <v>N/A</v>
      </c>
      <c r="I13" s="12">
        <v>-2.99</v>
      </c>
      <c r="J13" s="12">
        <v>0.47360000000000002</v>
      </c>
      <c r="K13" s="45" t="s">
        <v>736</v>
      </c>
      <c r="L13" s="9" t="str">
        <f t="shared" si="3"/>
        <v>Yes</v>
      </c>
    </row>
    <row r="14" spans="1:12" x14ac:dyDescent="0.2">
      <c r="A14" s="4" t="s">
        <v>1404</v>
      </c>
      <c r="B14" s="35" t="s">
        <v>213</v>
      </c>
      <c r="C14" s="8">
        <v>8.3397438438999991</v>
      </c>
      <c r="D14" s="44" t="str">
        <f t="shared" si="0"/>
        <v>N/A</v>
      </c>
      <c r="E14" s="8">
        <v>8.1552631477999995</v>
      </c>
      <c r="F14" s="44" t="str">
        <f t="shared" si="1"/>
        <v>N/A</v>
      </c>
      <c r="G14" s="8">
        <v>8.4974723479000005</v>
      </c>
      <c r="H14" s="44" t="str">
        <f t="shared" si="2"/>
        <v>N/A</v>
      </c>
      <c r="I14" s="12">
        <v>-2.21</v>
      </c>
      <c r="J14" s="12">
        <v>4.1959999999999997</v>
      </c>
      <c r="K14" s="45" t="s">
        <v>736</v>
      </c>
      <c r="L14" s="9" t="str">
        <f t="shared" si="3"/>
        <v>Yes</v>
      </c>
    </row>
    <row r="15" spans="1:12" x14ac:dyDescent="0.2">
      <c r="A15" s="4" t="s">
        <v>1405</v>
      </c>
      <c r="B15" s="35" t="s">
        <v>213</v>
      </c>
      <c r="C15" s="8">
        <v>0</v>
      </c>
      <c r="D15" s="44" t="str">
        <f t="shared" si="0"/>
        <v>N/A</v>
      </c>
      <c r="E15" s="8">
        <v>0</v>
      </c>
      <c r="F15" s="44" t="str">
        <f t="shared" si="1"/>
        <v>N/A</v>
      </c>
      <c r="G15" s="8">
        <v>0</v>
      </c>
      <c r="H15" s="44" t="str">
        <f t="shared" si="2"/>
        <v>N/A</v>
      </c>
      <c r="I15" s="12" t="s">
        <v>1746</v>
      </c>
      <c r="J15" s="12" t="s">
        <v>1746</v>
      </c>
      <c r="K15" s="45" t="s">
        <v>736</v>
      </c>
      <c r="L15" s="9" t="str">
        <f t="shared" si="3"/>
        <v>N/A</v>
      </c>
    </row>
    <row r="16" spans="1:12" x14ac:dyDescent="0.2">
      <c r="A16" s="4" t="s">
        <v>1406</v>
      </c>
      <c r="B16" s="35" t="s">
        <v>213</v>
      </c>
      <c r="C16" s="8">
        <v>1.2815734168999999</v>
      </c>
      <c r="D16" s="44" t="str">
        <f t="shared" si="0"/>
        <v>N/A</v>
      </c>
      <c r="E16" s="8">
        <v>2.2261488161999998</v>
      </c>
      <c r="F16" s="44" t="str">
        <f t="shared" si="1"/>
        <v>N/A</v>
      </c>
      <c r="G16" s="8">
        <v>1.6788931544000001</v>
      </c>
      <c r="H16" s="44" t="str">
        <f t="shared" si="2"/>
        <v>N/A</v>
      </c>
      <c r="I16" s="12">
        <v>73.7</v>
      </c>
      <c r="J16" s="12">
        <v>-24.6</v>
      </c>
      <c r="K16" s="45" t="s">
        <v>736</v>
      </c>
      <c r="L16" s="9" t="str">
        <f t="shared" si="3"/>
        <v>Yes</v>
      </c>
    </row>
    <row r="17" spans="1:12" x14ac:dyDescent="0.2">
      <c r="A17" s="4" t="s">
        <v>1407</v>
      </c>
      <c r="B17" s="35" t="s">
        <v>213</v>
      </c>
      <c r="C17" s="8">
        <v>0</v>
      </c>
      <c r="D17" s="44" t="str">
        <f t="shared" si="0"/>
        <v>N/A</v>
      </c>
      <c r="E17" s="8">
        <v>0</v>
      </c>
      <c r="F17" s="44" t="str">
        <f t="shared" si="1"/>
        <v>N/A</v>
      </c>
      <c r="G17" s="8">
        <v>0</v>
      </c>
      <c r="H17" s="44" t="str">
        <f t="shared" si="2"/>
        <v>N/A</v>
      </c>
      <c r="I17" s="12" t="s">
        <v>1746</v>
      </c>
      <c r="J17" s="12" t="s">
        <v>1746</v>
      </c>
      <c r="K17" s="45" t="s">
        <v>736</v>
      </c>
      <c r="L17" s="9" t="str">
        <f t="shared" si="3"/>
        <v>N/A</v>
      </c>
    </row>
    <row r="18" spans="1:12" x14ac:dyDescent="0.2">
      <c r="A18" s="4" t="s">
        <v>1408</v>
      </c>
      <c r="B18" s="35" t="s">
        <v>213</v>
      </c>
      <c r="C18" s="8">
        <v>36.061699511999997</v>
      </c>
      <c r="D18" s="44" t="str">
        <f t="shared" si="0"/>
        <v>N/A</v>
      </c>
      <c r="E18" s="8">
        <v>35.349311419000003</v>
      </c>
      <c r="F18" s="44" t="str">
        <f t="shared" si="1"/>
        <v>N/A</v>
      </c>
      <c r="G18" s="8">
        <v>34.163214109000002</v>
      </c>
      <c r="H18" s="44" t="str">
        <f t="shared" si="2"/>
        <v>N/A</v>
      </c>
      <c r="I18" s="12">
        <v>-1.98</v>
      </c>
      <c r="J18" s="12">
        <v>-3.36</v>
      </c>
      <c r="K18" s="45" t="s">
        <v>736</v>
      </c>
      <c r="L18" s="9" t="str">
        <f t="shared" si="3"/>
        <v>Yes</v>
      </c>
    </row>
    <row r="19" spans="1:12" x14ac:dyDescent="0.2">
      <c r="A19" s="4" t="s">
        <v>1409</v>
      </c>
      <c r="B19" s="35" t="s">
        <v>213</v>
      </c>
      <c r="C19" s="8">
        <v>0</v>
      </c>
      <c r="D19" s="44" t="str">
        <f t="shared" si="0"/>
        <v>N/A</v>
      </c>
      <c r="E19" s="8">
        <v>0</v>
      </c>
      <c r="F19" s="44" t="str">
        <f t="shared" si="1"/>
        <v>N/A</v>
      </c>
      <c r="G19" s="8">
        <v>0</v>
      </c>
      <c r="H19" s="44" t="str">
        <f t="shared" si="2"/>
        <v>N/A</v>
      </c>
      <c r="I19" s="12" t="s">
        <v>1746</v>
      </c>
      <c r="J19" s="12" t="s">
        <v>1746</v>
      </c>
      <c r="K19" s="45" t="s">
        <v>736</v>
      </c>
      <c r="L19" s="9" t="str">
        <f t="shared" si="3"/>
        <v>N/A</v>
      </c>
    </row>
    <row r="20" spans="1:12" x14ac:dyDescent="0.2">
      <c r="A20" s="2" t="s">
        <v>961</v>
      </c>
      <c r="B20" s="35" t="s">
        <v>213</v>
      </c>
      <c r="C20" s="8">
        <v>90.210952059999997</v>
      </c>
      <c r="D20" s="44" t="str">
        <f t="shared" si="0"/>
        <v>N/A</v>
      </c>
      <c r="E20" s="8">
        <v>90.354888290000005</v>
      </c>
      <c r="F20" s="44" t="str">
        <f t="shared" si="1"/>
        <v>N/A</v>
      </c>
      <c r="G20" s="8">
        <v>90.432551598000003</v>
      </c>
      <c r="H20" s="44" t="str">
        <f t="shared" si="2"/>
        <v>N/A</v>
      </c>
      <c r="I20" s="12">
        <v>0.15959999999999999</v>
      </c>
      <c r="J20" s="12">
        <v>8.5999999999999993E-2</v>
      </c>
      <c r="K20" s="45" t="s">
        <v>736</v>
      </c>
      <c r="L20" s="9" t="str">
        <f t="shared" si="3"/>
        <v>Yes</v>
      </c>
    </row>
    <row r="21" spans="1:12" x14ac:dyDescent="0.2">
      <c r="A21" s="2" t="s">
        <v>962</v>
      </c>
      <c r="B21" s="35" t="s">
        <v>213</v>
      </c>
      <c r="C21" s="8">
        <v>9.7890479399999997</v>
      </c>
      <c r="D21" s="44" t="str">
        <f t="shared" si="0"/>
        <v>N/A</v>
      </c>
      <c r="E21" s="8">
        <v>9.6451117099000001</v>
      </c>
      <c r="F21" s="44" t="str">
        <f t="shared" si="1"/>
        <v>N/A</v>
      </c>
      <c r="G21" s="8">
        <v>9.5674484017000001</v>
      </c>
      <c r="H21" s="44" t="str">
        <f t="shared" si="2"/>
        <v>N/A</v>
      </c>
      <c r="I21" s="12">
        <v>-1.47</v>
      </c>
      <c r="J21" s="12">
        <v>-0.80500000000000005</v>
      </c>
      <c r="K21" s="45" t="s">
        <v>736</v>
      </c>
      <c r="L21" s="9" t="str">
        <f t="shared" si="3"/>
        <v>Yes</v>
      </c>
    </row>
    <row r="22" spans="1:12" x14ac:dyDescent="0.2">
      <c r="A22" s="3" t="s">
        <v>1705</v>
      </c>
      <c r="B22" s="35" t="s">
        <v>213</v>
      </c>
      <c r="C22" s="36">
        <v>131063</v>
      </c>
      <c r="D22" s="44" t="str">
        <f t="shared" si="0"/>
        <v>N/A</v>
      </c>
      <c r="E22" s="36">
        <v>133049</v>
      </c>
      <c r="F22" s="44" t="str">
        <f t="shared" si="1"/>
        <v>N/A</v>
      </c>
      <c r="G22" s="36">
        <v>133221</v>
      </c>
      <c r="H22" s="44" t="str">
        <f t="shared" si="2"/>
        <v>N/A</v>
      </c>
      <c r="I22" s="12">
        <v>1.5149999999999999</v>
      </c>
      <c r="J22" s="12">
        <v>0.1293</v>
      </c>
      <c r="K22" s="45" t="s">
        <v>736</v>
      </c>
      <c r="L22" s="9" t="str">
        <f t="shared" si="3"/>
        <v>Yes</v>
      </c>
    </row>
    <row r="23" spans="1:12" x14ac:dyDescent="0.2">
      <c r="A23" s="3" t="s">
        <v>977</v>
      </c>
      <c r="B23" s="35" t="s">
        <v>213</v>
      </c>
      <c r="C23" s="36">
        <v>32259</v>
      </c>
      <c r="D23" s="44" t="str">
        <f t="shared" si="0"/>
        <v>N/A</v>
      </c>
      <c r="E23" s="36">
        <v>34190</v>
      </c>
      <c r="F23" s="44" t="str">
        <f t="shared" si="1"/>
        <v>N/A</v>
      </c>
      <c r="G23" s="36">
        <v>34981</v>
      </c>
      <c r="H23" s="44" t="str">
        <f t="shared" si="2"/>
        <v>N/A</v>
      </c>
      <c r="I23" s="12">
        <v>5.9859999999999998</v>
      </c>
      <c r="J23" s="12">
        <v>2.3140000000000001</v>
      </c>
      <c r="K23" s="45" t="s">
        <v>736</v>
      </c>
      <c r="L23" s="9" t="str">
        <f t="shared" si="3"/>
        <v>Yes</v>
      </c>
    </row>
    <row r="24" spans="1:12" x14ac:dyDescent="0.2">
      <c r="A24" s="3" t="s">
        <v>978</v>
      </c>
      <c r="B24" s="35" t="s">
        <v>213</v>
      </c>
      <c r="C24" s="36">
        <v>0</v>
      </c>
      <c r="D24" s="44" t="str">
        <f t="shared" si="0"/>
        <v>N/A</v>
      </c>
      <c r="E24" s="36">
        <v>0</v>
      </c>
      <c r="F24" s="44" t="str">
        <f t="shared" si="1"/>
        <v>N/A</v>
      </c>
      <c r="G24" s="36">
        <v>0</v>
      </c>
      <c r="H24" s="44" t="str">
        <f t="shared" si="2"/>
        <v>N/A</v>
      </c>
      <c r="I24" s="12" t="s">
        <v>1746</v>
      </c>
      <c r="J24" s="12" t="s">
        <v>1746</v>
      </c>
      <c r="K24" s="45" t="s">
        <v>736</v>
      </c>
      <c r="L24" s="9" t="str">
        <f t="shared" si="3"/>
        <v>N/A</v>
      </c>
    </row>
    <row r="25" spans="1:12" x14ac:dyDescent="0.2">
      <c r="A25" s="3" t="s">
        <v>979</v>
      </c>
      <c r="B25" s="35" t="s">
        <v>213</v>
      </c>
      <c r="C25" s="36">
        <v>6425</v>
      </c>
      <c r="D25" s="44" t="str">
        <f t="shared" si="0"/>
        <v>N/A</v>
      </c>
      <c r="E25" s="36">
        <v>5454</v>
      </c>
      <c r="F25" s="44" t="str">
        <f t="shared" si="1"/>
        <v>N/A</v>
      </c>
      <c r="G25" s="36">
        <v>5711</v>
      </c>
      <c r="H25" s="44" t="str">
        <f t="shared" si="2"/>
        <v>N/A</v>
      </c>
      <c r="I25" s="12">
        <v>-15.1</v>
      </c>
      <c r="J25" s="12">
        <v>4.7119999999999997</v>
      </c>
      <c r="K25" s="45" t="s">
        <v>736</v>
      </c>
      <c r="L25" s="9" t="str">
        <f t="shared" si="3"/>
        <v>Yes</v>
      </c>
    </row>
    <row r="26" spans="1:12" x14ac:dyDescent="0.2">
      <c r="A26" s="3" t="s">
        <v>980</v>
      </c>
      <c r="B26" s="35" t="s">
        <v>213</v>
      </c>
      <c r="C26" s="36">
        <v>92379</v>
      </c>
      <c r="D26" s="44" t="str">
        <f t="shared" si="0"/>
        <v>N/A</v>
      </c>
      <c r="E26" s="36">
        <v>93405</v>
      </c>
      <c r="F26" s="44" t="str">
        <f t="shared" si="1"/>
        <v>N/A</v>
      </c>
      <c r="G26" s="36">
        <v>92529</v>
      </c>
      <c r="H26" s="44" t="str">
        <f t="shared" si="2"/>
        <v>N/A</v>
      </c>
      <c r="I26" s="12">
        <v>1.111</v>
      </c>
      <c r="J26" s="12">
        <v>-0.93799999999999994</v>
      </c>
      <c r="K26" s="45" t="s">
        <v>736</v>
      </c>
      <c r="L26" s="9" t="str">
        <f t="shared" si="3"/>
        <v>Yes</v>
      </c>
    </row>
    <row r="27" spans="1:12" x14ac:dyDescent="0.2">
      <c r="A27" s="3" t="s">
        <v>981</v>
      </c>
      <c r="B27" s="35" t="s">
        <v>213</v>
      </c>
      <c r="C27" s="36">
        <v>0</v>
      </c>
      <c r="D27" s="44" t="str">
        <f t="shared" si="0"/>
        <v>N/A</v>
      </c>
      <c r="E27" s="36">
        <v>0</v>
      </c>
      <c r="F27" s="44" t="str">
        <f t="shared" si="1"/>
        <v>N/A</v>
      </c>
      <c r="G27" s="36">
        <v>0</v>
      </c>
      <c r="H27" s="44" t="str">
        <f t="shared" si="2"/>
        <v>N/A</v>
      </c>
      <c r="I27" s="12" t="s">
        <v>1746</v>
      </c>
      <c r="J27" s="12" t="s">
        <v>1746</v>
      </c>
      <c r="K27" s="45" t="s">
        <v>736</v>
      </c>
      <c r="L27" s="9" t="str">
        <f t="shared" si="3"/>
        <v>N/A</v>
      </c>
    </row>
    <row r="28" spans="1:12" x14ac:dyDescent="0.2">
      <c r="A28" s="3" t="s">
        <v>103</v>
      </c>
      <c r="B28" s="35" t="s">
        <v>213</v>
      </c>
      <c r="C28" s="36">
        <v>113522</v>
      </c>
      <c r="D28" s="44" t="str">
        <f t="shared" si="0"/>
        <v>N/A</v>
      </c>
      <c r="E28" s="36">
        <v>113066</v>
      </c>
      <c r="F28" s="44" t="str">
        <f t="shared" si="1"/>
        <v>N/A</v>
      </c>
      <c r="G28" s="36">
        <v>118862</v>
      </c>
      <c r="H28" s="44" t="str">
        <f t="shared" si="2"/>
        <v>N/A</v>
      </c>
      <c r="I28" s="12">
        <v>-0.40200000000000002</v>
      </c>
      <c r="J28" s="12">
        <v>5.1260000000000003</v>
      </c>
      <c r="K28" s="45" t="s">
        <v>736</v>
      </c>
      <c r="L28" s="9" t="str">
        <f t="shared" si="3"/>
        <v>Yes</v>
      </c>
    </row>
    <row r="29" spans="1:12" x14ac:dyDescent="0.2">
      <c r="A29" s="3" t="s">
        <v>982</v>
      </c>
      <c r="B29" s="35" t="s">
        <v>213</v>
      </c>
      <c r="C29" s="36">
        <v>55962</v>
      </c>
      <c r="D29" s="44" t="str">
        <f t="shared" si="0"/>
        <v>N/A</v>
      </c>
      <c r="E29" s="36">
        <v>56094</v>
      </c>
      <c r="F29" s="44" t="str">
        <f t="shared" si="1"/>
        <v>N/A</v>
      </c>
      <c r="G29" s="36">
        <v>61542</v>
      </c>
      <c r="H29" s="44" t="str">
        <f t="shared" si="2"/>
        <v>N/A</v>
      </c>
      <c r="I29" s="12">
        <v>0.2359</v>
      </c>
      <c r="J29" s="12">
        <v>9.7119999999999997</v>
      </c>
      <c r="K29" s="45" t="s">
        <v>736</v>
      </c>
      <c r="L29" s="9" t="str">
        <f t="shared" si="3"/>
        <v>Yes</v>
      </c>
    </row>
    <row r="30" spans="1:12" x14ac:dyDescent="0.2">
      <c r="A30" s="3" t="s">
        <v>983</v>
      </c>
      <c r="B30" s="35" t="s">
        <v>213</v>
      </c>
      <c r="C30" s="36">
        <v>0</v>
      </c>
      <c r="D30" s="44" t="str">
        <f t="shared" si="0"/>
        <v>N/A</v>
      </c>
      <c r="E30" s="36">
        <v>0</v>
      </c>
      <c r="F30" s="44" t="str">
        <f t="shared" si="1"/>
        <v>N/A</v>
      </c>
      <c r="G30" s="36">
        <v>0</v>
      </c>
      <c r="H30" s="44" t="str">
        <f t="shared" si="2"/>
        <v>N/A</v>
      </c>
      <c r="I30" s="12" t="s">
        <v>1746</v>
      </c>
      <c r="J30" s="12" t="s">
        <v>1746</v>
      </c>
      <c r="K30" s="45" t="s">
        <v>736</v>
      </c>
      <c r="L30" s="9" t="str">
        <f t="shared" si="3"/>
        <v>N/A</v>
      </c>
    </row>
    <row r="31" spans="1:12" x14ac:dyDescent="0.2">
      <c r="A31" s="3" t="s">
        <v>984</v>
      </c>
      <c r="B31" s="35" t="s">
        <v>213</v>
      </c>
      <c r="C31" s="36">
        <v>11978</v>
      </c>
      <c r="D31" s="44" t="str">
        <f t="shared" si="0"/>
        <v>N/A</v>
      </c>
      <c r="E31" s="36">
        <v>11625</v>
      </c>
      <c r="F31" s="44" t="str">
        <f t="shared" si="1"/>
        <v>N/A</v>
      </c>
      <c r="G31" s="36">
        <v>11849</v>
      </c>
      <c r="H31" s="44" t="str">
        <f t="shared" si="2"/>
        <v>N/A</v>
      </c>
      <c r="I31" s="12">
        <v>-2.95</v>
      </c>
      <c r="J31" s="12">
        <v>1.927</v>
      </c>
      <c r="K31" s="45" t="s">
        <v>736</v>
      </c>
      <c r="L31" s="9" t="str">
        <f t="shared" si="3"/>
        <v>Yes</v>
      </c>
    </row>
    <row r="32" spans="1:12" x14ac:dyDescent="0.2">
      <c r="A32" s="3" t="s">
        <v>985</v>
      </c>
      <c r="B32" s="35" t="s">
        <v>213</v>
      </c>
      <c r="C32" s="36">
        <v>45582</v>
      </c>
      <c r="D32" s="44" t="str">
        <f t="shared" si="0"/>
        <v>N/A</v>
      </c>
      <c r="E32" s="36">
        <v>45347</v>
      </c>
      <c r="F32" s="44" t="str">
        <f t="shared" si="1"/>
        <v>N/A</v>
      </c>
      <c r="G32" s="36">
        <v>45471</v>
      </c>
      <c r="H32" s="44" t="str">
        <f t="shared" si="2"/>
        <v>N/A</v>
      </c>
      <c r="I32" s="12">
        <v>-0.51600000000000001</v>
      </c>
      <c r="J32" s="12">
        <v>0.27339999999999998</v>
      </c>
      <c r="K32" s="45" t="s">
        <v>736</v>
      </c>
      <c r="L32" s="9" t="str">
        <f t="shared" si="3"/>
        <v>Yes</v>
      </c>
    </row>
    <row r="33" spans="1:12" x14ac:dyDescent="0.2">
      <c r="A33" s="3" t="s">
        <v>986</v>
      </c>
      <c r="B33" s="35" t="s">
        <v>213</v>
      </c>
      <c r="C33" s="36">
        <v>0</v>
      </c>
      <c r="D33" s="44" t="str">
        <f t="shared" si="0"/>
        <v>N/A</v>
      </c>
      <c r="E33" s="36">
        <v>0</v>
      </c>
      <c r="F33" s="44" t="str">
        <f t="shared" si="1"/>
        <v>N/A</v>
      </c>
      <c r="G33" s="36">
        <v>0</v>
      </c>
      <c r="H33" s="44" t="str">
        <f t="shared" si="2"/>
        <v>N/A</v>
      </c>
      <c r="I33" s="12" t="s">
        <v>1746</v>
      </c>
      <c r="J33" s="12" t="s">
        <v>1746</v>
      </c>
      <c r="K33" s="45" t="s">
        <v>736</v>
      </c>
      <c r="L33" s="9" t="str">
        <f t="shared" si="3"/>
        <v>N/A</v>
      </c>
    </row>
    <row r="34" spans="1:12" x14ac:dyDescent="0.2">
      <c r="A34" s="46" t="s">
        <v>84</v>
      </c>
      <c r="B34" s="35" t="s">
        <v>213</v>
      </c>
      <c r="C34" s="47">
        <v>5106027126</v>
      </c>
      <c r="D34" s="44" t="str">
        <f t="shared" si="0"/>
        <v>N/A</v>
      </c>
      <c r="E34" s="47">
        <v>5014282731</v>
      </c>
      <c r="F34" s="44" t="str">
        <f t="shared" si="1"/>
        <v>N/A</v>
      </c>
      <c r="G34" s="47">
        <v>5076550550</v>
      </c>
      <c r="H34" s="44" t="str">
        <f t="shared" si="2"/>
        <v>N/A</v>
      </c>
      <c r="I34" s="12">
        <v>-1.8</v>
      </c>
      <c r="J34" s="12">
        <v>1.242</v>
      </c>
      <c r="K34" s="45" t="s">
        <v>736</v>
      </c>
      <c r="L34" s="9" t="str">
        <f t="shared" si="3"/>
        <v>Yes</v>
      </c>
    </row>
    <row r="35" spans="1:12" x14ac:dyDescent="0.2">
      <c r="A35" s="46" t="s">
        <v>1410</v>
      </c>
      <c r="B35" s="35" t="s">
        <v>213</v>
      </c>
      <c r="C35" s="47">
        <v>20246.746999999999</v>
      </c>
      <c r="D35" s="44" t="str">
        <f t="shared" si="0"/>
        <v>N/A</v>
      </c>
      <c r="E35" s="47">
        <v>19219.248564000001</v>
      </c>
      <c r="F35" s="44" t="str">
        <f t="shared" si="1"/>
        <v>N/A</v>
      </c>
      <c r="G35" s="47">
        <v>19295.870425000001</v>
      </c>
      <c r="H35" s="44" t="str">
        <f t="shared" si="2"/>
        <v>N/A</v>
      </c>
      <c r="I35" s="12">
        <v>-5.07</v>
      </c>
      <c r="J35" s="12">
        <v>0.3987</v>
      </c>
      <c r="K35" s="45" t="s">
        <v>736</v>
      </c>
      <c r="L35" s="9" t="str">
        <f t="shared" si="3"/>
        <v>Yes</v>
      </c>
    </row>
    <row r="36" spans="1:12" x14ac:dyDescent="0.2">
      <c r="A36" s="46" t="s">
        <v>1411</v>
      </c>
      <c r="B36" s="35" t="s">
        <v>213</v>
      </c>
      <c r="C36" s="47">
        <v>21243.159771999999</v>
      </c>
      <c r="D36" s="44" t="str">
        <f t="shared" si="0"/>
        <v>N/A</v>
      </c>
      <c r="E36" s="47">
        <v>20235.690658</v>
      </c>
      <c r="F36" s="44" t="str">
        <f t="shared" si="1"/>
        <v>N/A</v>
      </c>
      <c r="G36" s="47">
        <v>20319.450482</v>
      </c>
      <c r="H36" s="44" t="str">
        <f t="shared" si="2"/>
        <v>N/A</v>
      </c>
      <c r="I36" s="12">
        <v>-4.74</v>
      </c>
      <c r="J36" s="12">
        <v>0.41389999999999999</v>
      </c>
      <c r="K36" s="45" t="s">
        <v>736</v>
      </c>
      <c r="L36" s="9" t="str">
        <f t="shared" si="3"/>
        <v>Yes</v>
      </c>
    </row>
    <row r="37" spans="1:12" x14ac:dyDescent="0.2">
      <c r="A37" s="4" t="s">
        <v>107</v>
      </c>
      <c r="B37" s="35" t="s">
        <v>213</v>
      </c>
      <c r="C37" s="47">
        <v>2722446</v>
      </c>
      <c r="D37" s="44" t="str">
        <f t="shared" si="0"/>
        <v>N/A</v>
      </c>
      <c r="E37" s="47">
        <v>752652</v>
      </c>
      <c r="F37" s="44" t="str">
        <f t="shared" si="1"/>
        <v>N/A</v>
      </c>
      <c r="G37" s="47">
        <v>267072</v>
      </c>
      <c r="H37" s="44" t="str">
        <f t="shared" si="2"/>
        <v>N/A</v>
      </c>
      <c r="I37" s="12">
        <v>-72.400000000000006</v>
      </c>
      <c r="J37" s="12">
        <v>-64.5</v>
      </c>
      <c r="K37" s="45" t="s">
        <v>736</v>
      </c>
      <c r="L37" s="9" t="str">
        <f t="shared" si="3"/>
        <v>No</v>
      </c>
    </row>
    <row r="38" spans="1:12" x14ac:dyDescent="0.2">
      <c r="A38" s="46" t="s">
        <v>158</v>
      </c>
      <c r="B38" s="48" t="s">
        <v>217</v>
      </c>
      <c r="C38" s="1">
        <v>221</v>
      </c>
      <c r="D38" s="44" t="str">
        <f>IF($B38="N/A","N/A",IF(C38&gt;0,"No",IF(C38&lt;0,"No","Yes")))</f>
        <v>No</v>
      </c>
      <c r="E38" s="1">
        <v>175</v>
      </c>
      <c r="F38" s="44" t="str">
        <f>IF($B38="N/A","N/A",IF(E38&gt;0,"No",IF(E38&lt;0,"No","Yes")))</f>
        <v>No</v>
      </c>
      <c r="G38" s="1">
        <v>85</v>
      </c>
      <c r="H38" s="44" t="str">
        <f>IF($B38="N/A","N/A",IF(G38&gt;0,"No",IF(G38&lt;0,"No","Yes")))</f>
        <v>No</v>
      </c>
      <c r="I38" s="12">
        <v>-20.8</v>
      </c>
      <c r="J38" s="12">
        <v>-51.4</v>
      </c>
      <c r="K38" s="45" t="s">
        <v>736</v>
      </c>
      <c r="L38" s="9" t="str">
        <f t="shared" si="3"/>
        <v>No</v>
      </c>
    </row>
    <row r="39" spans="1:12" x14ac:dyDescent="0.2">
      <c r="A39" s="46" t="s">
        <v>156</v>
      </c>
      <c r="B39" s="35" t="s">
        <v>213</v>
      </c>
      <c r="C39" s="47">
        <v>2722446</v>
      </c>
      <c r="D39" s="44" t="str">
        <f t="shared" ref="D39:D40" si="4">IF($B39="N/A","N/A",IF(C39&gt;10,"No",IF(C39&lt;-10,"No","Yes")))</f>
        <v>N/A</v>
      </c>
      <c r="E39" s="47">
        <v>752652</v>
      </c>
      <c r="F39" s="44" t="str">
        <f t="shared" ref="F39:F40" si="5">IF($B39="N/A","N/A",IF(E39&gt;10,"No",IF(E39&lt;-10,"No","Yes")))</f>
        <v>N/A</v>
      </c>
      <c r="G39" s="47">
        <v>267072</v>
      </c>
      <c r="H39" s="44" t="str">
        <f t="shared" ref="H39:H40" si="6">IF($B39="N/A","N/A",IF(G39&gt;10,"No",IF(G39&lt;-10,"No","Yes")))</f>
        <v>N/A</v>
      </c>
      <c r="I39" s="12">
        <v>-72.400000000000006</v>
      </c>
      <c r="J39" s="12">
        <v>-64.5</v>
      </c>
      <c r="K39" s="45" t="s">
        <v>736</v>
      </c>
      <c r="L39" s="9" t="str">
        <f t="shared" si="3"/>
        <v>No</v>
      </c>
    </row>
    <row r="40" spans="1:12" x14ac:dyDescent="0.2">
      <c r="A40" s="46" t="s">
        <v>1290</v>
      </c>
      <c r="B40" s="35" t="s">
        <v>213</v>
      </c>
      <c r="C40" s="47">
        <v>12318.760181</v>
      </c>
      <c r="D40" s="44" t="str">
        <f t="shared" si="4"/>
        <v>N/A</v>
      </c>
      <c r="E40" s="47">
        <v>4300.8685714000003</v>
      </c>
      <c r="F40" s="44" t="str">
        <f t="shared" si="5"/>
        <v>N/A</v>
      </c>
      <c r="G40" s="47">
        <v>3142.0235293999999</v>
      </c>
      <c r="H40" s="44" t="str">
        <f t="shared" si="6"/>
        <v>N/A</v>
      </c>
      <c r="I40" s="12">
        <v>-65.099999999999994</v>
      </c>
      <c r="J40" s="12">
        <v>-26.9</v>
      </c>
      <c r="K40" s="45" t="s">
        <v>736</v>
      </c>
      <c r="L40" s="9" t="str">
        <f>IF(J40="Div by 0", "N/A", IF(OR(J40="N/A",K40="N/A"),"N/A", IF(J40&gt;VALUE(MID(K40,1,2)), "No", IF(J40&lt;-1*VALUE(MID(K40,1,2)), "No", "Yes"))))</f>
        <v>Yes</v>
      </c>
    </row>
    <row r="41" spans="1:12" x14ac:dyDescent="0.2">
      <c r="A41" s="3" t="s">
        <v>1412</v>
      </c>
      <c r="B41" s="35" t="s">
        <v>213</v>
      </c>
      <c r="C41" s="47">
        <v>22430.854436000001</v>
      </c>
      <c r="D41" s="44" t="str">
        <f t="shared" ref="D41:D52" si="7">IF($B41="N/A","N/A",IF(C41&gt;10,"No",IF(C41&lt;-10,"No","Yes")))</f>
        <v>N/A</v>
      </c>
      <c r="E41" s="47">
        <v>21419.240408000001</v>
      </c>
      <c r="F41" s="44" t="str">
        <f t="shared" ref="F41:F52" si="8">IF($B41="N/A","N/A",IF(E41&gt;10,"No",IF(E41&lt;-10,"No","Yes")))</f>
        <v>N/A</v>
      </c>
      <c r="G41" s="47">
        <v>21520.922248999999</v>
      </c>
      <c r="H41" s="44" t="str">
        <f t="shared" ref="H41:H52" si="9">IF($B41="N/A","N/A",IF(G41&gt;10,"No",IF(G41&lt;-10,"No","Yes")))</f>
        <v>N/A</v>
      </c>
      <c r="I41" s="12">
        <v>-4.51</v>
      </c>
      <c r="J41" s="12">
        <v>0.47470000000000001</v>
      </c>
      <c r="K41" s="45" t="s">
        <v>736</v>
      </c>
      <c r="L41" s="9" t="str">
        <f t="shared" ref="L41:L52" si="10">IF(J41="Div by 0", "N/A", IF(K41="N/A","N/A", IF(J41&gt;VALUE(MID(K41,1,2)), "No", IF(J41&lt;-1*VALUE(MID(K41,1,2)), "No", "Yes"))))</f>
        <v>Yes</v>
      </c>
    </row>
    <row r="42" spans="1:12" x14ac:dyDescent="0.2">
      <c r="A42" s="3" t="s">
        <v>1413</v>
      </c>
      <c r="B42" s="35" t="s">
        <v>213</v>
      </c>
      <c r="C42" s="47">
        <v>15261.615146</v>
      </c>
      <c r="D42" s="44" t="str">
        <f t="shared" si="7"/>
        <v>N/A</v>
      </c>
      <c r="E42" s="47">
        <v>14731.066656999999</v>
      </c>
      <c r="F42" s="44" t="str">
        <f t="shared" si="8"/>
        <v>N/A</v>
      </c>
      <c r="G42" s="47">
        <v>14927.109974000001</v>
      </c>
      <c r="H42" s="44" t="str">
        <f t="shared" si="9"/>
        <v>N/A</v>
      </c>
      <c r="I42" s="12">
        <v>-3.48</v>
      </c>
      <c r="J42" s="12">
        <v>1.331</v>
      </c>
      <c r="K42" s="45" t="s">
        <v>736</v>
      </c>
      <c r="L42" s="9" t="str">
        <f t="shared" si="10"/>
        <v>Yes</v>
      </c>
    </row>
    <row r="43" spans="1:12" x14ac:dyDescent="0.2">
      <c r="A43" s="3" t="s">
        <v>1414</v>
      </c>
      <c r="B43" s="35" t="s">
        <v>213</v>
      </c>
      <c r="C43" s="47" t="s">
        <v>1746</v>
      </c>
      <c r="D43" s="44" t="str">
        <f t="shared" si="7"/>
        <v>N/A</v>
      </c>
      <c r="E43" s="47" t="s">
        <v>1746</v>
      </c>
      <c r="F43" s="44" t="str">
        <f t="shared" si="8"/>
        <v>N/A</v>
      </c>
      <c r="G43" s="47" t="s">
        <v>1746</v>
      </c>
      <c r="H43" s="44" t="str">
        <f t="shared" si="9"/>
        <v>N/A</v>
      </c>
      <c r="I43" s="12" t="s">
        <v>1746</v>
      </c>
      <c r="J43" s="12" t="s">
        <v>1746</v>
      </c>
      <c r="K43" s="45" t="s">
        <v>736</v>
      </c>
      <c r="L43" s="9" t="str">
        <f t="shared" si="10"/>
        <v>N/A</v>
      </c>
    </row>
    <row r="44" spans="1:12" x14ac:dyDescent="0.2">
      <c r="A44" s="3" t="s">
        <v>1415</v>
      </c>
      <c r="B44" s="35" t="s">
        <v>213</v>
      </c>
      <c r="C44" s="47">
        <v>9711.9603112999994</v>
      </c>
      <c r="D44" s="44" t="str">
        <f t="shared" si="7"/>
        <v>N/A</v>
      </c>
      <c r="E44" s="47">
        <v>2044.8971397</v>
      </c>
      <c r="F44" s="44" t="str">
        <f t="shared" si="8"/>
        <v>N/A</v>
      </c>
      <c r="G44" s="47">
        <v>1841.9077219000001</v>
      </c>
      <c r="H44" s="44" t="str">
        <f t="shared" si="9"/>
        <v>N/A</v>
      </c>
      <c r="I44" s="12">
        <v>-78.900000000000006</v>
      </c>
      <c r="J44" s="12">
        <v>-9.93</v>
      </c>
      <c r="K44" s="45" t="s">
        <v>736</v>
      </c>
      <c r="L44" s="9" t="str">
        <f t="shared" si="10"/>
        <v>Yes</v>
      </c>
    </row>
    <row r="45" spans="1:12" x14ac:dyDescent="0.2">
      <c r="A45" s="3" t="s">
        <v>1416</v>
      </c>
      <c r="B45" s="35" t="s">
        <v>213</v>
      </c>
      <c r="C45" s="47">
        <v>25818.977115999998</v>
      </c>
      <c r="D45" s="44" t="str">
        <f t="shared" si="7"/>
        <v>N/A</v>
      </c>
      <c r="E45" s="47">
        <v>24998.666870000001</v>
      </c>
      <c r="F45" s="44" t="str">
        <f t="shared" si="8"/>
        <v>N/A</v>
      </c>
      <c r="G45" s="47">
        <v>25228.354504999999</v>
      </c>
      <c r="H45" s="44" t="str">
        <f t="shared" si="9"/>
        <v>N/A</v>
      </c>
      <c r="I45" s="12">
        <v>-3.18</v>
      </c>
      <c r="J45" s="12">
        <v>0.91879999999999995</v>
      </c>
      <c r="K45" s="45" t="s">
        <v>736</v>
      </c>
      <c r="L45" s="9" t="str">
        <f t="shared" si="10"/>
        <v>Yes</v>
      </c>
    </row>
    <row r="46" spans="1:12" x14ac:dyDescent="0.2">
      <c r="A46" s="3" t="s">
        <v>1417</v>
      </c>
      <c r="B46" s="35" t="s">
        <v>213</v>
      </c>
      <c r="C46" s="47" t="s">
        <v>1746</v>
      </c>
      <c r="D46" s="44" t="str">
        <f t="shared" si="7"/>
        <v>N/A</v>
      </c>
      <c r="E46" s="47" t="s">
        <v>1746</v>
      </c>
      <c r="F46" s="44" t="str">
        <f t="shared" si="8"/>
        <v>N/A</v>
      </c>
      <c r="G46" s="47" t="s">
        <v>1746</v>
      </c>
      <c r="H46" s="44" t="str">
        <f t="shared" si="9"/>
        <v>N/A</v>
      </c>
      <c r="I46" s="12" t="s">
        <v>1746</v>
      </c>
      <c r="J46" s="12" t="s">
        <v>1746</v>
      </c>
      <c r="K46" s="45" t="s">
        <v>736</v>
      </c>
      <c r="L46" s="9" t="str">
        <f t="shared" si="10"/>
        <v>N/A</v>
      </c>
    </row>
    <row r="47" spans="1:12" x14ac:dyDescent="0.2">
      <c r="A47" s="3" t="s">
        <v>1418</v>
      </c>
      <c r="B47" s="35" t="s">
        <v>213</v>
      </c>
      <c r="C47" s="47">
        <v>18914.600395000001</v>
      </c>
      <c r="D47" s="44" t="str">
        <f t="shared" si="7"/>
        <v>N/A</v>
      </c>
      <c r="E47" s="47">
        <v>18862.189172999999</v>
      </c>
      <c r="F47" s="44" t="str">
        <f t="shared" si="8"/>
        <v>N/A</v>
      </c>
      <c r="G47" s="47">
        <v>18398.291572999999</v>
      </c>
      <c r="H47" s="44" t="str">
        <f t="shared" si="9"/>
        <v>N/A</v>
      </c>
      <c r="I47" s="12">
        <v>-0.27700000000000002</v>
      </c>
      <c r="J47" s="12">
        <v>-2.46</v>
      </c>
      <c r="K47" s="45" t="s">
        <v>736</v>
      </c>
      <c r="L47" s="9" t="str">
        <f t="shared" si="10"/>
        <v>Yes</v>
      </c>
    </row>
    <row r="48" spans="1:12" x14ac:dyDescent="0.2">
      <c r="A48" s="3" t="s">
        <v>1419</v>
      </c>
      <c r="B48" s="48" t="s">
        <v>213</v>
      </c>
      <c r="C48" s="14">
        <v>13382.205567999999</v>
      </c>
      <c r="D48" s="11" t="str">
        <f t="shared" si="7"/>
        <v>N/A</v>
      </c>
      <c r="E48" s="14">
        <v>13570.314009</v>
      </c>
      <c r="F48" s="11" t="str">
        <f t="shared" si="8"/>
        <v>N/A</v>
      </c>
      <c r="G48" s="14">
        <v>13100.221361</v>
      </c>
      <c r="H48" s="11" t="str">
        <f t="shared" si="9"/>
        <v>N/A</v>
      </c>
      <c r="I48" s="57">
        <v>1.4059999999999999</v>
      </c>
      <c r="J48" s="57">
        <v>-3.46</v>
      </c>
      <c r="K48" s="48" t="s">
        <v>736</v>
      </c>
      <c r="L48" s="9" t="str">
        <f t="shared" si="10"/>
        <v>Yes</v>
      </c>
    </row>
    <row r="49" spans="1:12" ht="25.5" x14ac:dyDescent="0.2">
      <c r="A49" s="3" t="s">
        <v>1420</v>
      </c>
      <c r="B49" s="48" t="s">
        <v>213</v>
      </c>
      <c r="C49" s="14" t="s">
        <v>1746</v>
      </c>
      <c r="D49" s="11" t="str">
        <f t="shared" si="7"/>
        <v>N/A</v>
      </c>
      <c r="E49" s="14" t="s">
        <v>1746</v>
      </c>
      <c r="F49" s="11" t="str">
        <f t="shared" si="8"/>
        <v>N/A</v>
      </c>
      <c r="G49" s="14" t="s">
        <v>1746</v>
      </c>
      <c r="H49" s="11" t="str">
        <f t="shared" si="9"/>
        <v>N/A</v>
      </c>
      <c r="I49" s="57" t="s">
        <v>1746</v>
      </c>
      <c r="J49" s="57" t="s">
        <v>1746</v>
      </c>
      <c r="K49" s="48" t="s">
        <v>736</v>
      </c>
      <c r="L49" s="9" t="str">
        <f t="shared" si="10"/>
        <v>N/A</v>
      </c>
    </row>
    <row r="50" spans="1:12" x14ac:dyDescent="0.2">
      <c r="A50" s="3" t="s">
        <v>1421</v>
      </c>
      <c r="B50" s="48" t="s">
        <v>213</v>
      </c>
      <c r="C50" s="14">
        <v>5960.0277175000001</v>
      </c>
      <c r="D50" s="11" t="str">
        <f t="shared" si="7"/>
        <v>N/A</v>
      </c>
      <c r="E50" s="14">
        <v>2640.2574623999999</v>
      </c>
      <c r="F50" s="11" t="str">
        <f t="shared" si="8"/>
        <v>N/A</v>
      </c>
      <c r="G50" s="14">
        <v>2580.7933158999999</v>
      </c>
      <c r="H50" s="11" t="str">
        <f t="shared" si="9"/>
        <v>N/A</v>
      </c>
      <c r="I50" s="57">
        <v>-55.7</v>
      </c>
      <c r="J50" s="57">
        <v>-2.25</v>
      </c>
      <c r="K50" s="48" t="s">
        <v>736</v>
      </c>
      <c r="L50" s="9" t="str">
        <f t="shared" si="10"/>
        <v>Yes</v>
      </c>
    </row>
    <row r="51" spans="1:12" x14ac:dyDescent="0.2">
      <c r="A51" s="3" t="s">
        <v>1422</v>
      </c>
      <c r="B51" s="48" t="s">
        <v>213</v>
      </c>
      <c r="C51" s="14">
        <v>29111.032117999999</v>
      </c>
      <c r="D51" s="11" t="str">
        <f t="shared" si="7"/>
        <v>N/A</v>
      </c>
      <c r="E51" s="14">
        <v>29566.809138000001</v>
      </c>
      <c r="F51" s="11" t="str">
        <f t="shared" si="8"/>
        <v>N/A</v>
      </c>
      <c r="G51" s="14">
        <v>29690.661960000001</v>
      </c>
      <c r="H51" s="11" t="str">
        <f t="shared" si="9"/>
        <v>N/A</v>
      </c>
      <c r="I51" s="57">
        <v>1.5660000000000001</v>
      </c>
      <c r="J51" s="57">
        <v>0.41889999999999999</v>
      </c>
      <c r="K51" s="48" t="s">
        <v>736</v>
      </c>
      <c r="L51" s="9" t="str">
        <f t="shared" si="10"/>
        <v>Yes</v>
      </c>
    </row>
    <row r="52" spans="1:12" x14ac:dyDescent="0.2">
      <c r="A52" s="3" t="s">
        <v>1423</v>
      </c>
      <c r="B52" s="48" t="s">
        <v>213</v>
      </c>
      <c r="C52" s="14" t="s">
        <v>1746</v>
      </c>
      <c r="D52" s="11" t="str">
        <f t="shared" si="7"/>
        <v>N/A</v>
      </c>
      <c r="E52" s="14" t="s">
        <v>1746</v>
      </c>
      <c r="F52" s="11" t="str">
        <f t="shared" si="8"/>
        <v>N/A</v>
      </c>
      <c r="G52" s="14" t="s">
        <v>1746</v>
      </c>
      <c r="H52" s="11" t="str">
        <f t="shared" si="9"/>
        <v>N/A</v>
      </c>
      <c r="I52" s="57" t="s">
        <v>1746</v>
      </c>
      <c r="J52" s="57" t="s">
        <v>1746</v>
      </c>
      <c r="K52" s="48" t="s">
        <v>736</v>
      </c>
      <c r="L52" s="9" t="str">
        <f t="shared" si="10"/>
        <v>N/A</v>
      </c>
    </row>
    <row r="53" spans="1:12" x14ac:dyDescent="0.2">
      <c r="A53" s="46" t="s">
        <v>1597</v>
      </c>
      <c r="B53" s="35" t="s">
        <v>213</v>
      </c>
      <c r="C53" s="47">
        <v>104352995</v>
      </c>
      <c r="D53" s="44" t="str">
        <f t="shared" ref="D53:D122" si="11">IF($B53="N/A","N/A",IF(C53&gt;10,"No",IF(C53&lt;-10,"No","Yes")))</f>
        <v>N/A</v>
      </c>
      <c r="E53" s="47">
        <v>99264768</v>
      </c>
      <c r="F53" s="44" t="str">
        <f t="shared" ref="F53:F122" si="12">IF($B53="N/A","N/A",IF(E53&gt;10,"No",IF(E53&lt;-10,"No","Yes")))</f>
        <v>N/A</v>
      </c>
      <c r="G53" s="47">
        <v>98325354</v>
      </c>
      <c r="H53" s="44" t="str">
        <f t="shared" ref="H53:H122" si="13">IF($B53="N/A","N/A",IF(G53&gt;10,"No",IF(G53&lt;-10,"No","Yes")))</f>
        <v>N/A</v>
      </c>
      <c r="I53" s="12">
        <v>-4.88</v>
      </c>
      <c r="J53" s="12">
        <v>-0.94599999999999995</v>
      </c>
      <c r="K53" s="45" t="s">
        <v>736</v>
      </c>
      <c r="L53" s="9" t="str">
        <f t="shared" ref="L53:L113" si="14">IF(J53="Div by 0", "N/A", IF(K53="N/A","N/A", IF(J53&gt;VALUE(MID(K53,1,2)), "No", IF(J53&lt;-1*VALUE(MID(K53,1,2)), "No", "Yes"))))</f>
        <v>Yes</v>
      </c>
    </row>
    <row r="54" spans="1:12" x14ac:dyDescent="0.2">
      <c r="A54" s="46" t="s">
        <v>596</v>
      </c>
      <c r="B54" s="35" t="s">
        <v>213</v>
      </c>
      <c r="C54" s="36">
        <v>37488</v>
      </c>
      <c r="D54" s="44" t="str">
        <f t="shared" si="11"/>
        <v>N/A</v>
      </c>
      <c r="E54" s="36">
        <v>37948</v>
      </c>
      <c r="F54" s="44" t="str">
        <f t="shared" si="12"/>
        <v>N/A</v>
      </c>
      <c r="G54" s="36">
        <v>36567</v>
      </c>
      <c r="H54" s="44" t="str">
        <f t="shared" si="13"/>
        <v>N/A</v>
      </c>
      <c r="I54" s="12">
        <v>1.2270000000000001</v>
      </c>
      <c r="J54" s="12">
        <v>-3.64</v>
      </c>
      <c r="K54" s="45" t="s">
        <v>736</v>
      </c>
      <c r="L54" s="9" t="str">
        <f t="shared" si="14"/>
        <v>Yes</v>
      </c>
    </row>
    <row r="55" spans="1:12" x14ac:dyDescent="0.2">
      <c r="A55" s="46" t="s">
        <v>1424</v>
      </c>
      <c r="B55" s="35" t="s">
        <v>213</v>
      </c>
      <c r="C55" s="47">
        <v>2783.6372972999998</v>
      </c>
      <c r="D55" s="44" t="str">
        <f t="shared" si="11"/>
        <v>N/A</v>
      </c>
      <c r="E55" s="47">
        <v>2615.8102666999998</v>
      </c>
      <c r="F55" s="44" t="str">
        <f t="shared" si="12"/>
        <v>N/A</v>
      </c>
      <c r="G55" s="47">
        <v>2688.9095086000002</v>
      </c>
      <c r="H55" s="44" t="str">
        <f t="shared" si="13"/>
        <v>N/A</v>
      </c>
      <c r="I55" s="12">
        <v>-6.03</v>
      </c>
      <c r="J55" s="12">
        <v>2.7949999999999999</v>
      </c>
      <c r="K55" s="45" t="s">
        <v>736</v>
      </c>
      <c r="L55" s="9" t="str">
        <f t="shared" si="14"/>
        <v>Yes</v>
      </c>
    </row>
    <row r="56" spans="1:12" x14ac:dyDescent="0.2">
      <c r="A56" s="46" t="s">
        <v>1425</v>
      </c>
      <c r="B56" s="35" t="s">
        <v>213</v>
      </c>
      <c r="C56" s="36">
        <v>0.83151941949999997</v>
      </c>
      <c r="D56" s="44" t="str">
        <f t="shared" si="11"/>
        <v>N/A</v>
      </c>
      <c r="E56" s="36">
        <v>0.87762200909999999</v>
      </c>
      <c r="F56" s="44" t="str">
        <f t="shared" si="12"/>
        <v>N/A</v>
      </c>
      <c r="G56" s="36">
        <v>0.88125905869999999</v>
      </c>
      <c r="H56" s="44" t="str">
        <f t="shared" si="13"/>
        <v>N/A</v>
      </c>
      <c r="I56" s="12">
        <v>5.5439999999999996</v>
      </c>
      <c r="J56" s="12">
        <v>0.41439999999999999</v>
      </c>
      <c r="K56" s="45" t="s">
        <v>736</v>
      </c>
      <c r="L56" s="9" t="str">
        <f t="shared" si="14"/>
        <v>Yes</v>
      </c>
    </row>
    <row r="57" spans="1:12" ht="25.5" x14ac:dyDescent="0.2">
      <c r="A57" s="46" t="s">
        <v>597</v>
      </c>
      <c r="B57" s="35" t="s">
        <v>213</v>
      </c>
      <c r="C57" s="47">
        <v>272672</v>
      </c>
      <c r="D57" s="44" t="str">
        <f t="shared" si="11"/>
        <v>N/A</v>
      </c>
      <c r="E57" s="47">
        <v>301661</v>
      </c>
      <c r="F57" s="44" t="str">
        <f t="shared" si="12"/>
        <v>N/A</v>
      </c>
      <c r="G57" s="47">
        <v>306533</v>
      </c>
      <c r="H57" s="44" t="str">
        <f t="shared" si="13"/>
        <v>N/A</v>
      </c>
      <c r="I57" s="12">
        <v>10.63</v>
      </c>
      <c r="J57" s="12">
        <v>1.615</v>
      </c>
      <c r="K57" s="45" t="s">
        <v>736</v>
      </c>
      <c r="L57" s="9" t="str">
        <f t="shared" si="14"/>
        <v>Yes</v>
      </c>
    </row>
    <row r="58" spans="1:12" x14ac:dyDescent="0.2">
      <c r="A58" s="46" t="s">
        <v>598</v>
      </c>
      <c r="B58" s="35" t="s">
        <v>213</v>
      </c>
      <c r="C58" s="36">
        <v>419</v>
      </c>
      <c r="D58" s="44" t="str">
        <f t="shared" si="11"/>
        <v>N/A</v>
      </c>
      <c r="E58" s="36">
        <v>562</v>
      </c>
      <c r="F58" s="44" t="str">
        <f t="shared" si="12"/>
        <v>N/A</v>
      </c>
      <c r="G58" s="36">
        <v>402</v>
      </c>
      <c r="H58" s="44" t="str">
        <f t="shared" si="13"/>
        <v>N/A</v>
      </c>
      <c r="I58" s="12">
        <v>34.130000000000003</v>
      </c>
      <c r="J58" s="12">
        <v>-28.5</v>
      </c>
      <c r="K58" s="45" t="s">
        <v>736</v>
      </c>
      <c r="L58" s="9" t="str">
        <f t="shared" si="14"/>
        <v>Yes</v>
      </c>
    </row>
    <row r="59" spans="1:12" x14ac:dyDescent="0.2">
      <c r="A59" s="46" t="s">
        <v>1426</v>
      </c>
      <c r="B59" s="35" t="s">
        <v>213</v>
      </c>
      <c r="C59" s="47">
        <v>650.76849642000002</v>
      </c>
      <c r="D59" s="44" t="str">
        <f t="shared" si="11"/>
        <v>N/A</v>
      </c>
      <c r="E59" s="47">
        <v>536.7633452</v>
      </c>
      <c r="F59" s="44" t="str">
        <f t="shared" si="12"/>
        <v>N/A</v>
      </c>
      <c r="G59" s="47">
        <v>762.51990049999995</v>
      </c>
      <c r="H59" s="44" t="str">
        <f t="shared" si="13"/>
        <v>N/A</v>
      </c>
      <c r="I59" s="12">
        <v>-17.5</v>
      </c>
      <c r="J59" s="12">
        <v>42.06</v>
      </c>
      <c r="K59" s="45" t="s">
        <v>736</v>
      </c>
      <c r="L59" s="9" t="str">
        <f t="shared" si="14"/>
        <v>No</v>
      </c>
    </row>
    <row r="60" spans="1:12" ht="25.5" x14ac:dyDescent="0.2">
      <c r="A60" s="46" t="s">
        <v>599</v>
      </c>
      <c r="B60" s="35" t="s">
        <v>213</v>
      </c>
      <c r="C60" s="47">
        <v>22388</v>
      </c>
      <c r="D60" s="44" t="str">
        <f t="shared" si="11"/>
        <v>N/A</v>
      </c>
      <c r="E60" s="47">
        <v>5180</v>
      </c>
      <c r="F60" s="44" t="str">
        <f t="shared" si="12"/>
        <v>N/A</v>
      </c>
      <c r="G60" s="47">
        <v>27641</v>
      </c>
      <c r="H60" s="44" t="str">
        <f t="shared" si="13"/>
        <v>N/A</v>
      </c>
      <c r="I60" s="12">
        <v>-76.900000000000006</v>
      </c>
      <c r="J60" s="12">
        <v>433.6</v>
      </c>
      <c r="K60" s="45" t="s">
        <v>736</v>
      </c>
      <c r="L60" s="9" t="str">
        <f t="shared" si="14"/>
        <v>No</v>
      </c>
    </row>
    <row r="61" spans="1:12" x14ac:dyDescent="0.2">
      <c r="A61" s="4" t="s">
        <v>600</v>
      </c>
      <c r="B61" s="48" t="s">
        <v>213</v>
      </c>
      <c r="C61" s="1">
        <v>11</v>
      </c>
      <c r="D61" s="11" t="str">
        <f t="shared" si="11"/>
        <v>N/A</v>
      </c>
      <c r="E61" s="1">
        <v>12</v>
      </c>
      <c r="F61" s="11" t="str">
        <f t="shared" si="12"/>
        <v>N/A</v>
      </c>
      <c r="G61" s="1">
        <v>11</v>
      </c>
      <c r="H61" s="11" t="str">
        <f t="shared" si="13"/>
        <v>N/A</v>
      </c>
      <c r="I61" s="57">
        <v>20</v>
      </c>
      <c r="J61" s="57">
        <v>-16.7</v>
      </c>
      <c r="K61" s="48" t="s">
        <v>736</v>
      </c>
      <c r="L61" s="9" t="str">
        <f t="shared" si="14"/>
        <v>Yes</v>
      </c>
    </row>
    <row r="62" spans="1:12" ht="25.5" x14ac:dyDescent="0.2">
      <c r="A62" s="4" t="s">
        <v>1427</v>
      </c>
      <c r="B62" s="48" t="s">
        <v>213</v>
      </c>
      <c r="C62" s="14">
        <v>2238.8000000000002</v>
      </c>
      <c r="D62" s="11" t="str">
        <f t="shared" si="11"/>
        <v>N/A</v>
      </c>
      <c r="E62" s="14">
        <v>431.66666666999998</v>
      </c>
      <c r="F62" s="11" t="str">
        <f t="shared" si="12"/>
        <v>N/A</v>
      </c>
      <c r="G62" s="14">
        <v>2764.1</v>
      </c>
      <c r="H62" s="11" t="str">
        <f t="shared" si="13"/>
        <v>N/A</v>
      </c>
      <c r="I62" s="57">
        <v>-80.7</v>
      </c>
      <c r="J62" s="57">
        <v>540.29999999999995</v>
      </c>
      <c r="K62" s="48" t="s">
        <v>736</v>
      </c>
      <c r="L62" s="9" t="str">
        <f t="shared" si="14"/>
        <v>No</v>
      </c>
    </row>
    <row r="63" spans="1:12" x14ac:dyDescent="0.2">
      <c r="A63" s="4" t="s">
        <v>601</v>
      </c>
      <c r="B63" s="48" t="s">
        <v>213</v>
      </c>
      <c r="C63" s="14">
        <v>520529868</v>
      </c>
      <c r="D63" s="11" t="str">
        <f t="shared" si="11"/>
        <v>N/A</v>
      </c>
      <c r="E63" s="14">
        <v>528617460</v>
      </c>
      <c r="F63" s="11" t="str">
        <f t="shared" si="12"/>
        <v>N/A</v>
      </c>
      <c r="G63" s="14">
        <v>512036608</v>
      </c>
      <c r="H63" s="11" t="str">
        <f t="shared" si="13"/>
        <v>N/A</v>
      </c>
      <c r="I63" s="57">
        <v>1.554</v>
      </c>
      <c r="J63" s="57">
        <v>-3.14</v>
      </c>
      <c r="K63" s="48" t="s">
        <v>736</v>
      </c>
      <c r="L63" s="9" t="str">
        <f t="shared" si="14"/>
        <v>Yes</v>
      </c>
    </row>
    <row r="64" spans="1:12" x14ac:dyDescent="0.2">
      <c r="A64" s="4" t="s">
        <v>602</v>
      </c>
      <c r="B64" s="48" t="s">
        <v>213</v>
      </c>
      <c r="C64" s="1">
        <v>5204</v>
      </c>
      <c r="D64" s="11" t="str">
        <f t="shared" si="11"/>
        <v>N/A</v>
      </c>
      <c r="E64" s="1">
        <v>5124</v>
      </c>
      <c r="F64" s="11" t="str">
        <f t="shared" si="12"/>
        <v>N/A</v>
      </c>
      <c r="G64" s="1">
        <v>5050</v>
      </c>
      <c r="H64" s="11" t="str">
        <f t="shared" si="13"/>
        <v>N/A</v>
      </c>
      <c r="I64" s="57">
        <v>-1.54</v>
      </c>
      <c r="J64" s="57">
        <v>-1.44</v>
      </c>
      <c r="K64" s="48" t="s">
        <v>736</v>
      </c>
      <c r="L64" s="9" t="str">
        <f t="shared" si="14"/>
        <v>Yes</v>
      </c>
    </row>
    <row r="65" spans="1:12" x14ac:dyDescent="0.2">
      <c r="A65" s="4" t="s">
        <v>1428</v>
      </c>
      <c r="B65" s="48" t="s">
        <v>213</v>
      </c>
      <c r="C65" s="14">
        <v>100024.95542</v>
      </c>
      <c r="D65" s="11" t="str">
        <f t="shared" si="11"/>
        <v>N/A</v>
      </c>
      <c r="E65" s="14">
        <v>103165</v>
      </c>
      <c r="F65" s="11" t="str">
        <f t="shared" si="12"/>
        <v>N/A</v>
      </c>
      <c r="G65" s="14">
        <v>101393.38772</v>
      </c>
      <c r="H65" s="11" t="str">
        <f t="shared" si="13"/>
        <v>N/A</v>
      </c>
      <c r="I65" s="57">
        <v>3.1389999999999998</v>
      </c>
      <c r="J65" s="57">
        <v>-1.72</v>
      </c>
      <c r="K65" s="48" t="s">
        <v>736</v>
      </c>
      <c r="L65" s="9" t="str">
        <f t="shared" si="14"/>
        <v>Yes</v>
      </c>
    </row>
    <row r="66" spans="1:12" x14ac:dyDescent="0.2">
      <c r="A66" s="4" t="s">
        <v>603</v>
      </c>
      <c r="B66" s="48" t="s">
        <v>213</v>
      </c>
      <c r="C66" s="14">
        <v>2182141813</v>
      </c>
      <c r="D66" s="11" t="str">
        <f t="shared" si="11"/>
        <v>N/A</v>
      </c>
      <c r="E66" s="14">
        <v>2082699156</v>
      </c>
      <c r="F66" s="11" t="str">
        <f t="shared" si="12"/>
        <v>N/A</v>
      </c>
      <c r="G66" s="14">
        <v>2067241990</v>
      </c>
      <c r="H66" s="11" t="str">
        <f t="shared" si="13"/>
        <v>N/A</v>
      </c>
      <c r="I66" s="57">
        <v>-4.5599999999999996</v>
      </c>
      <c r="J66" s="57">
        <v>-0.74199999999999999</v>
      </c>
      <c r="K66" s="48" t="s">
        <v>736</v>
      </c>
      <c r="L66" s="9" t="str">
        <f t="shared" si="14"/>
        <v>Yes</v>
      </c>
    </row>
    <row r="67" spans="1:12" x14ac:dyDescent="0.2">
      <c r="A67" s="4" t="s">
        <v>604</v>
      </c>
      <c r="B67" s="48" t="s">
        <v>213</v>
      </c>
      <c r="C67" s="1">
        <v>67685</v>
      </c>
      <c r="D67" s="11" t="str">
        <f t="shared" si="11"/>
        <v>N/A</v>
      </c>
      <c r="E67" s="1">
        <v>65904</v>
      </c>
      <c r="F67" s="11" t="str">
        <f t="shared" si="12"/>
        <v>N/A</v>
      </c>
      <c r="G67" s="1">
        <v>65036</v>
      </c>
      <c r="H67" s="11" t="str">
        <f t="shared" si="13"/>
        <v>N/A</v>
      </c>
      <c r="I67" s="57">
        <v>-2.63</v>
      </c>
      <c r="J67" s="57">
        <v>-1.32</v>
      </c>
      <c r="K67" s="48" t="s">
        <v>736</v>
      </c>
      <c r="L67" s="9" t="str">
        <f t="shared" si="14"/>
        <v>Yes</v>
      </c>
    </row>
    <row r="68" spans="1:12" x14ac:dyDescent="0.2">
      <c r="A68" s="4" t="s">
        <v>1429</v>
      </c>
      <c r="B68" s="48" t="s">
        <v>213</v>
      </c>
      <c r="C68" s="14">
        <v>32239.666292000002</v>
      </c>
      <c r="D68" s="11" t="str">
        <f t="shared" si="11"/>
        <v>N/A</v>
      </c>
      <c r="E68" s="14">
        <v>31602.014384999999</v>
      </c>
      <c r="F68" s="11" t="str">
        <f t="shared" si="12"/>
        <v>N/A</v>
      </c>
      <c r="G68" s="14">
        <v>31786.118304</v>
      </c>
      <c r="H68" s="11" t="str">
        <f t="shared" si="13"/>
        <v>N/A</v>
      </c>
      <c r="I68" s="57">
        <v>-1.98</v>
      </c>
      <c r="J68" s="57">
        <v>0.58260000000000001</v>
      </c>
      <c r="K68" s="48" t="s">
        <v>736</v>
      </c>
      <c r="L68" s="9" t="str">
        <f t="shared" si="14"/>
        <v>Yes</v>
      </c>
    </row>
    <row r="69" spans="1:12" ht="25.5" x14ac:dyDescent="0.2">
      <c r="A69" s="4" t="s">
        <v>605</v>
      </c>
      <c r="B69" s="48" t="s">
        <v>213</v>
      </c>
      <c r="C69" s="14">
        <v>108641741</v>
      </c>
      <c r="D69" s="11" t="str">
        <f t="shared" si="11"/>
        <v>N/A</v>
      </c>
      <c r="E69" s="14">
        <v>106730833</v>
      </c>
      <c r="F69" s="11" t="str">
        <f t="shared" si="12"/>
        <v>N/A</v>
      </c>
      <c r="G69" s="14">
        <v>118943158</v>
      </c>
      <c r="H69" s="11" t="str">
        <f t="shared" si="13"/>
        <v>N/A</v>
      </c>
      <c r="I69" s="57">
        <v>-1.76</v>
      </c>
      <c r="J69" s="57">
        <v>11.44</v>
      </c>
      <c r="K69" s="48" t="s">
        <v>736</v>
      </c>
      <c r="L69" s="9" t="str">
        <f t="shared" si="14"/>
        <v>Yes</v>
      </c>
    </row>
    <row r="70" spans="1:12" x14ac:dyDescent="0.2">
      <c r="A70" s="4" t="s">
        <v>606</v>
      </c>
      <c r="B70" s="48" t="s">
        <v>213</v>
      </c>
      <c r="C70" s="1">
        <v>200390</v>
      </c>
      <c r="D70" s="11" t="str">
        <f t="shared" si="11"/>
        <v>N/A</v>
      </c>
      <c r="E70" s="1">
        <v>204966</v>
      </c>
      <c r="F70" s="11" t="str">
        <f t="shared" si="12"/>
        <v>N/A</v>
      </c>
      <c r="G70" s="1">
        <v>209129</v>
      </c>
      <c r="H70" s="11" t="str">
        <f t="shared" si="13"/>
        <v>N/A</v>
      </c>
      <c r="I70" s="57">
        <v>2.2839999999999998</v>
      </c>
      <c r="J70" s="57">
        <v>2.0310000000000001</v>
      </c>
      <c r="K70" s="48" t="s">
        <v>736</v>
      </c>
      <c r="L70" s="9" t="str">
        <f t="shared" si="14"/>
        <v>Yes</v>
      </c>
    </row>
    <row r="71" spans="1:12" x14ac:dyDescent="0.2">
      <c r="A71" s="4" t="s">
        <v>1430</v>
      </c>
      <c r="B71" s="48" t="s">
        <v>213</v>
      </c>
      <c r="C71" s="14">
        <v>542.15150956000002</v>
      </c>
      <c r="D71" s="11" t="str">
        <f t="shared" si="11"/>
        <v>N/A</v>
      </c>
      <c r="E71" s="14">
        <v>520.72457383000005</v>
      </c>
      <c r="F71" s="11" t="str">
        <f t="shared" si="12"/>
        <v>N/A</v>
      </c>
      <c r="G71" s="14">
        <v>568.75496941999995</v>
      </c>
      <c r="H71" s="11" t="str">
        <f t="shared" si="13"/>
        <v>N/A</v>
      </c>
      <c r="I71" s="57">
        <v>-3.95</v>
      </c>
      <c r="J71" s="57">
        <v>9.2240000000000002</v>
      </c>
      <c r="K71" s="48" t="s">
        <v>736</v>
      </c>
      <c r="L71" s="9" t="str">
        <f t="shared" si="14"/>
        <v>Yes</v>
      </c>
    </row>
    <row r="72" spans="1:12" x14ac:dyDescent="0.2">
      <c r="A72" s="4" t="s">
        <v>607</v>
      </c>
      <c r="B72" s="48" t="s">
        <v>213</v>
      </c>
      <c r="C72" s="14">
        <v>21348001</v>
      </c>
      <c r="D72" s="11" t="str">
        <f t="shared" si="11"/>
        <v>N/A</v>
      </c>
      <c r="E72" s="14">
        <v>24867906</v>
      </c>
      <c r="F72" s="11" t="str">
        <f t="shared" si="12"/>
        <v>N/A</v>
      </c>
      <c r="G72" s="14">
        <v>25181241</v>
      </c>
      <c r="H72" s="11" t="str">
        <f t="shared" si="13"/>
        <v>N/A</v>
      </c>
      <c r="I72" s="57">
        <v>16.489999999999998</v>
      </c>
      <c r="J72" s="57">
        <v>1.26</v>
      </c>
      <c r="K72" s="48" t="s">
        <v>736</v>
      </c>
      <c r="L72" s="9" t="str">
        <f t="shared" si="14"/>
        <v>Yes</v>
      </c>
    </row>
    <row r="73" spans="1:12" x14ac:dyDescent="0.2">
      <c r="A73" s="4" t="s">
        <v>608</v>
      </c>
      <c r="B73" s="48" t="s">
        <v>213</v>
      </c>
      <c r="C73" s="1">
        <v>78345</v>
      </c>
      <c r="D73" s="11" t="str">
        <f t="shared" si="11"/>
        <v>N/A</v>
      </c>
      <c r="E73" s="1">
        <v>80641</v>
      </c>
      <c r="F73" s="11" t="str">
        <f t="shared" si="12"/>
        <v>N/A</v>
      </c>
      <c r="G73" s="1">
        <v>82779</v>
      </c>
      <c r="H73" s="11" t="str">
        <f t="shared" si="13"/>
        <v>N/A</v>
      </c>
      <c r="I73" s="57">
        <v>2.931</v>
      </c>
      <c r="J73" s="57">
        <v>2.6509999999999998</v>
      </c>
      <c r="K73" s="48" t="s">
        <v>736</v>
      </c>
      <c r="L73" s="9" t="str">
        <f t="shared" si="14"/>
        <v>Yes</v>
      </c>
    </row>
    <row r="74" spans="1:12" x14ac:dyDescent="0.2">
      <c r="A74" s="4" t="s">
        <v>1431</v>
      </c>
      <c r="B74" s="48" t="s">
        <v>213</v>
      </c>
      <c r="C74" s="14">
        <v>272.48708915999998</v>
      </c>
      <c r="D74" s="11" t="str">
        <f t="shared" si="11"/>
        <v>N/A</v>
      </c>
      <c r="E74" s="14">
        <v>308.3779467</v>
      </c>
      <c r="F74" s="11" t="str">
        <f t="shared" si="12"/>
        <v>N/A</v>
      </c>
      <c r="G74" s="14">
        <v>304.19841989000003</v>
      </c>
      <c r="H74" s="11" t="str">
        <f t="shared" si="13"/>
        <v>N/A</v>
      </c>
      <c r="I74" s="57">
        <v>13.17</v>
      </c>
      <c r="J74" s="57">
        <v>-1.36</v>
      </c>
      <c r="K74" s="48" t="s">
        <v>736</v>
      </c>
      <c r="L74" s="9" t="str">
        <f t="shared" si="14"/>
        <v>Yes</v>
      </c>
    </row>
    <row r="75" spans="1:12" ht="25.5" x14ac:dyDescent="0.2">
      <c r="A75" s="4" t="s">
        <v>609</v>
      </c>
      <c r="B75" s="48" t="s">
        <v>213</v>
      </c>
      <c r="C75" s="14">
        <v>10938130</v>
      </c>
      <c r="D75" s="11" t="str">
        <f t="shared" si="11"/>
        <v>N/A</v>
      </c>
      <c r="E75" s="14">
        <v>10574856</v>
      </c>
      <c r="F75" s="11" t="str">
        <f t="shared" si="12"/>
        <v>N/A</v>
      </c>
      <c r="G75" s="14">
        <v>11478151</v>
      </c>
      <c r="H75" s="11" t="str">
        <f t="shared" si="13"/>
        <v>N/A</v>
      </c>
      <c r="I75" s="57">
        <v>-3.32</v>
      </c>
      <c r="J75" s="57">
        <v>8.5419999999999998</v>
      </c>
      <c r="K75" s="48" t="s">
        <v>736</v>
      </c>
      <c r="L75" s="9" t="str">
        <f t="shared" si="14"/>
        <v>Yes</v>
      </c>
    </row>
    <row r="76" spans="1:12" x14ac:dyDescent="0.2">
      <c r="A76" s="46" t="s">
        <v>610</v>
      </c>
      <c r="B76" s="35" t="s">
        <v>213</v>
      </c>
      <c r="C76" s="36">
        <v>117773</v>
      </c>
      <c r="D76" s="44" t="str">
        <f t="shared" si="11"/>
        <v>N/A</v>
      </c>
      <c r="E76" s="36">
        <v>124839</v>
      </c>
      <c r="F76" s="44" t="str">
        <f t="shared" si="12"/>
        <v>N/A</v>
      </c>
      <c r="G76" s="36">
        <v>126437</v>
      </c>
      <c r="H76" s="44" t="str">
        <f t="shared" si="13"/>
        <v>N/A</v>
      </c>
      <c r="I76" s="12">
        <v>6</v>
      </c>
      <c r="J76" s="12">
        <v>1.28</v>
      </c>
      <c r="K76" s="45" t="s">
        <v>736</v>
      </c>
      <c r="L76" s="9" t="str">
        <f t="shared" si="14"/>
        <v>Yes</v>
      </c>
    </row>
    <row r="77" spans="1:12" ht="25.5" x14ac:dyDescent="0.2">
      <c r="A77" s="46" t="s">
        <v>1432</v>
      </c>
      <c r="B77" s="35" t="s">
        <v>213</v>
      </c>
      <c r="C77" s="47">
        <v>92.874682652000004</v>
      </c>
      <c r="D77" s="44" t="str">
        <f t="shared" si="11"/>
        <v>N/A</v>
      </c>
      <c r="E77" s="47">
        <v>84.707951842</v>
      </c>
      <c r="F77" s="44" t="str">
        <f t="shared" si="12"/>
        <v>N/A</v>
      </c>
      <c r="G77" s="47">
        <v>90.781582923000002</v>
      </c>
      <c r="H77" s="44" t="str">
        <f t="shared" si="13"/>
        <v>N/A</v>
      </c>
      <c r="I77" s="12">
        <v>-8.7899999999999991</v>
      </c>
      <c r="J77" s="12">
        <v>7.17</v>
      </c>
      <c r="K77" s="45" t="s">
        <v>736</v>
      </c>
      <c r="L77" s="9" t="str">
        <f t="shared" si="14"/>
        <v>Yes</v>
      </c>
    </row>
    <row r="78" spans="1:12" ht="25.5" x14ac:dyDescent="0.2">
      <c r="A78" s="46" t="s">
        <v>611</v>
      </c>
      <c r="B78" s="35" t="s">
        <v>213</v>
      </c>
      <c r="C78" s="47">
        <v>106932633</v>
      </c>
      <c r="D78" s="44" t="str">
        <f t="shared" si="11"/>
        <v>N/A</v>
      </c>
      <c r="E78" s="47">
        <v>72490105</v>
      </c>
      <c r="F78" s="44" t="str">
        <f t="shared" si="12"/>
        <v>N/A</v>
      </c>
      <c r="G78" s="47">
        <v>60490883</v>
      </c>
      <c r="H78" s="44" t="str">
        <f t="shared" si="13"/>
        <v>N/A</v>
      </c>
      <c r="I78" s="12">
        <v>-32.200000000000003</v>
      </c>
      <c r="J78" s="12">
        <v>-16.600000000000001</v>
      </c>
      <c r="K78" s="45" t="s">
        <v>736</v>
      </c>
      <c r="L78" s="9" t="str">
        <f t="shared" si="14"/>
        <v>Yes</v>
      </c>
    </row>
    <row r="79" spans="1:12" x14ac:dyDescent="0.2">
      <c r="A79" s="46" t="s">
        <v>612</v>
      </c>
      <c r="B79" s="35" t="s">
        <v>213</v>
      </c>
      <c r="C79" s="36">
        <v>144996</v>
      </c>
      <c r="D79" s="44" t="str">
        <f t="shared" si="11"/>
        <v>N/A</v>
      </c>
      <c r="E79" s="36">
        <v>134500</v>
      </c>
      <c r="F79" s="44" t="str">
        <f t="shared" si="12"/>
        <v>N/A</v>
      </c>
      <c r="G79" s="36">
        <v>135836</v>
      </c>
      <c r="H79" s="44" t="str">
        <f t="shared" si="13"/>
        <v>N/A</v>
      </c>
      <c r="I79" s="12">
        <v>-7.24</v>
      </c>
      <c r="J79" s="12">
        <v>0.99329999999999996</v>
      </c>
      <c r="K79" s="45" t="s">
        <v>736</v>
      </c>
      <c r="L79" s="9" t="str">
        <f t="shared" si="14"/>
        <v>Yes</v>
      </c>
    </row>
    <row r="80" spans="1:12" x14ac:dyDescent="0.2">
      <c r="A80" s="46" t="s">
        <v>1433</v>
      </c>
      <c r="B80" s="35" t="s">
        <v>213</v>
      </c>
      <c r="C80" s="47">
        <v>737.48677895000003</v>
      </c>
      <c r="D80" s="44" t="str">
        <f t="shared" si="11"/>
        <v>N/A</v>
      </c>
      <c r="E80" s="47">
        <v>538.95988848000002</v>
      </c>
      <c r="F80" s="44" t="str">
        <f t="shared" si="12"/>
        <v>N/A</v>
      </c>
      <c r="G80" s="47">
        <v>445.32291144999999</v>
      </c>
      <c r="H80" s="44" t="str">
        <f t="shared" si="13"/>
        <v>N/A</v>
      </c>
      <c r="I80" s="12">
        <v>-26.9</v>
      </c>
      <c r="J80" s="12">
        <v>-17.399999999999999</v>
      </c>
      <c r="K80" s="45" t="s">
        <v>736</v>
      </c>
      <c r="L80" s="9" t="str">
        <f t="shared" si="14"/>
        <v>Yes</v>
      </c>
    </row>
    <row r="81" spans="1:12" x14ac:dyDescent="0.2">
      <c r="A81" s="46" t="s">
        <v>613</v>
      </c>
      <c r="B81" s="35" t="s">
        <v>213</v>
      </c>
      <c r="C81" s="47">
        <v>25974272</v>
      </c>
      <c r="D81" s="44" t="str">
        <f t="shared" si="11"/>
        <v>N/A</v>
      </c>
      <c r="E81" s="47">
        <v>24804848</v>
      </c>
      <c r="F81" s="44" t="str">
        <f t="shared" si="12"/>
        <v>N/A</v>
      </c>
      <c r="G81" s="47">
        <v>38689424</v>
      </c>
      <c r="H81" s="44" t="str">
        <f t="shared" si="13"/>
        <v>N/A</v>
      </c>
      <c r="I81" s="12">
        <v>-4.5</v>
      </c>
      <c r="J81" s="12">
        <v>55.98</v>
      </c>
      <c r="K81" s="45" t="s">
        <v>736</v>
      </c>
      <c r="L81" s="9" t="str">
        <f t="shared" si="14"/>
        <v>No</v>
      </c>
    </row>
    <row r="82" spans="1:12" x14ac:dyDescent="0.2">
      <c r="A82" s="46" t="s">
        <v>614</v>
      </c>
      <c r="B82" s="35" t="s">
        <v>213</v>
      </c>
      <c r="C82" s="36">
        <v>45864</v>
      </c>
      <c r="D82" s="44" t="str">
        <f t="shared" si="11"/>
        <v>N/A</v>
      </c>
      <c r="E82" s="36">
        <v>34357</v>
      </c>
      <c r="F82" s="44" t="str">
        <f t="shared" si="12"/>
        <v>N/A</v>
      </c>
      <c r="G82" s="36">
        <v>40430</v>
      </c>
      <c r="H82" s="44" t="str">
        <f t="shared" si="13"/>
        <v>N/A</v>
      </c>
      <c r="I82" s="12">
        <v>-25.1</v>
      </c>
      <c r="J82" s="12">
        <v>17.68</v>
      </c>
      <c r="K82" s="45" t="s">
        <v>736</v>
      </c>
      <c r="L82" s="9" t="str">
        <f t="shared" si="14"/>
        <v>Yes</v>
      </c>
    </row>
    <row r="83" spans="1:12" x14ac:dyDescent="0.2">
      <c r="A83" s="46" t="s">
        <v>1434</v>
      </c>
      <c r="B83" s="35" t="s">
        <v>213</v>
      </c>
      <c r="C83" s="47">
        <v>566.33246119</v>
      </c>
      <c r="D83" s="44" t="str">
        <f t="shared" si="11"/>
        <v>N/A</v>
      </c>
      <c r="E83" s="47">
        <v>721.97362983000005</v>
      </c>
      <c r="F83" s="44" t="str">
        <f t="shared" si="12"/>
        <v>N/A</v>
      </c>
      <c r="G83" s="47">
        <v>956.94840465000004</v>
      </c>
      <c r="H83" s="44" t="str">
        <f t="shared" si="13"/>
        <v>N/A</v>
      </c>
      <c r="I83" s="12">
        <v>27.48</v>
      </c>
      <c r="J83" s="12">
        <v>32.549999999999997</v>
      </c>
      <c r="K83" s="45" t="s">
        <v>736</v>
      </c>
      <c r="L83" s="9" t="str">
        <f t="shared" si="14"/>
        <v>No</v>
      </c>
    </row>
    <row r="84" spans="1:12" ht="25.5" x14ac:dyDescent="0.2">
      <c r="A84" s="46" t="s">
        <v>615</v>
      </c>
      <c r="B84" s="35" t="s">
        <v>213</v>
      </c>
      <c r="C84" s="47">
        <v>167651256</v>
      </c>
      <c r="D84" s="44" t="str">
        <f t="shared" si="11"/>
        <v>N/A</v>
      </c>
      <c r="E84" s="47">
        <v>216706262</v>
      </c>
      <c r="F84" s="44" t="str">
        <f t="shared" si="12"/>
        <v>N/A</v>
      </c>
      <c r="G84" s="47">
        <v>242524776</v>
      </c>
      <c r="H84" s="44" t="str">
        <f t="shared" si="13"/>
        <v>N/A</v>
      </c>
      <c r="I84" s="12">
        <v>29.26</v>
      </c>
      <c r="J84" s="12">
        <v>11.91</v>
      </c>
      <c r="K84" s="45" t="s">
        <v>736</v>
      </c>
      <c r="L84" s="9" t="str">
        <f t="shared" si="14"/>
        <v>Yes</v>
      </c>
    </row>
    <row r="85" spans="1:12" x14ac:dyDescent="0.2">
      <c r="A85" s="46" t="s">
        <v>616</v>
      </c>
      <c r="B85" s="35" t="s">
        <v>213</v>
      </c>
      <c r="C85" s="36">
        <v>23250</v>
      </c>
      <c r="D85" s="44" t="str">
        <f t="shared" si="11"/>
        <v>N/A</v>
      </c>
      <c r="E85" s="36">
        <v>27892</v>
      </c>
      <c r="F85" s="44" t="str">
        <f t="shared" si="12"/>
        <v>N/A</v>
      </c>
      <c r="G85" s="36">
        <v>29468</v>
      </c>
      <c r="H85" s="44" t="str">
        <f t="shared" si="13"/>
        <v>N/A</v>
      </c>
      <c r="I85" s="12">
        <v>19.97</v>
      </c>
      <c r="J85" s="12">
        <v>5.65</v>
      </c>
      <c r="K85" s="45" t="s">
        <v>736</v>
      </c>
      <c r="L85" s="9" t="str">
        <f t="shared" si="14"/>
        <v>Yes</v>
      </c>
    </row>
    <row r="86" spans="1:12" ht="25.5" x14ac:dyDescent="0.2">
      <c r="A86" s="46" t="s">
        <v>1435</v>
      </c>
      <c r="B86" s="35" t="s">
        <v>213</v>
      </c>
      <c r="C86" s="47">
        <v>7210.8067097000003</v>
      </c>
      <c r="D86" s="44" t="str">
        <f t="shared" si="11"/>
        <v>N/A</v>
      </c>
      <c r="E86" s="47">
        <v>7769.4773412000004</v>
      </c>
      <c r="F86" s="44" t="str">
        <f t="shared" si="12"/>
        <v>N/A</v>
      </c>
      <c r="G86" s="47">
        <v>8230.1064205000002</v>
      </c>
      <c r="H86" s="44" t="str">
        <f t="shared" si="13"/>
        <v>N/A</v>
      </c>
      <c r="I86" s="12">
        <v>7.7480000000000002</v>
      </c>
      <c r="J86" s="12">
        <v>5.9290000000000003</v>
      </c>
      <c r="K86" s="45" t="s">
        <v>736</v>
      </c>
      <c r="L86" s="9" t="str">
        <f t="shared" si="14"/>
        <v>Yes</v>
      </c>
    </row>
    <row r="87" spans="1:12" ht="25.5" x14ac:dyDescent="0.2">
      <c r="A87" s="46" t="s">
        <v>617</v>
      </c>
      <c r="B87" s="35" t="s">
        <v>213</v>
      </c>
      <c r="C87" s="47">
        <v>15370613</v>
      </c>
      <c r="D87" s="44" t="str">
        <f t="shared" si="11"/>
        <v>N/A</v>
      </c>
      <c r="E87" s="47">
        <v>19511994</v>
      </c>
      <c r="F87" s="44" t="str">
        <f t="shared" si="12"/>
        <v>N/A</v>
      </c>
      <c r="G87" s="47">
        <v>19516411</v>
      </c>
      <c r="H87" s="44" t="str">
        <f t="shared" si="13"/>
        <v>N/A</v>
      </c>
      <c r="I87" s="12">
        <v>26.94</v>
      </c>
      <c r="J87" s="12">
        <v>2.2599999999999999E-2</v>
      </c>
      <c r="K87" s="45" t="s">
        <v>736</v>
      </c>
      <c r="L87" s="9" t="str">
        <f t="shared" si="14"/>
        <v>Yes</v>
      </c>
    </row>
    <row r="88" spans="1:12" x14ac:dyDescent="0.2">
      <c r="A88" s="46" t="s">
        <v>618</v>
      </c>
      <c r="B88" s="35" t="s">
        <v>213</v>
      </c>
      <c r="C88" s="36">
        <v>128868</v>
      </c>
      <c r="D88" s="44" t="str">
        <f t="shared" si="11"/>
        <v>N/A</v>
      </c>
      <c r="E88" s="36">
        <v>151432</v>
      </c>
      <c r="F88" s="44" t="str">
        <f t="shared" si="12"/>
        <v>N/A</v>
      </c>
      <c r="G88" s="36">
        <v>155718</v>
      </c>
      <c r="H88" s="44" t="str">
        <f t="shared" si="13"/>
        <v>N/A</v>
      </c>
      <c r="I88" s="12">
        <v>17.510000000000002</v>
      </c>
      <c r="J88" s="12">
        <v>2.83</v>
      </c>
      <c r="K88" s="45" t="s">
        <v>736</v>
      </c>
      <c r="L88" s="9" t="str">
        <f t="shared" si="14"/>
        <v>Yes</v>
      </c>
    </row>
    <row r="89" spans="1:12" x14ac:dyDescent="0.2">
      <c r="A89" s="46" t="s">
        <v>1436</v>
      </c>
      <c r="B89" s="35" t="s">
        <v>213</v>
      </c>
      <c r="C89" s="47">
        <v>119.27408665999999</v>
      </c>
      <c r="D89" s="44" t="str">
        <f t="shared" si="11"/>
        <v>N/A</v>
      </c>
      <c r="E89" s="47">
        <v>128.84987321</v>
      </c>
      <c r="F89" s="44" t="str">
        <f t="shared" si="12"/>
        <v>N/A</v>
      </c>
      <c r="G89" s="47">
        <v>125.33175998</v>
      </c>
      <c r="H89" s="44" t="str">
        <f t="shared" si="13"/>
        <v>N/A</v>
      </c>
      <c r="I89" s="12">
        <v>8.0280000000000005</v>
      </c>
      <c r="J89" s="12">
        <v>-2.73</v>
      </c>
      <c r="K89" s="45" t="s">
        <v>736</v>
      </c>
      <c r="L89" s="9" t="str">
        <f t="shared" si="14"/>
        <v>Yes</v>
      </c>
    </row>
    <row r="90" spans="1:12" x14ac:dyDescent="0.2">
      <c r="A90" s="46" t="s">
        <v>619</v>
      </c>
      <c r="B90" s="35" t="s">
        <v>213</v>
      </c>
      <c r="C90" s="47">
        <v>28023318</v>
      </c>
      <c r="D90" s="44" t="str">
        <f t="shared" si="11"/>
        <v>N/A</v>
      </c>
      <c r="E90" s="47">
        <v>28264358</v>
      </c>
      <c r="F90" s="44" t="str">
        <f t="shared" si="12"/>
        <v>N/A</v>
      </c>
      <c r="G90" s="47">
        <v>23701482</v>
      </c>
      <c r="H90" s="44" t="str">
        <f t="shared" si="13"/>
        <v>N/A</v>
      </c>
      <c r="I90" s="12">
        <v>0.86009999999999998</v>
      </c>
      <c r="J90" s="12">
        <v>-16.100000000000001</v>
      </c>
      <c r="K90" s="45" t="s">
        <v>736</v>
      </c>
      <c r="L90" s="9" t="str">
        <f t="shared" si="14"/>
        <v>Yes</v>
      </c>
    </row>
    <row r="91" spans="1:12" x14ac:dyDescent="0.2">
      <c r="A91" s="46" t="s">
        <v>620</v>
      </c>
      <c r="B91" s="35" t="s">
        <v>213</v>
      </c>
      <c r="C91" s="36">
        <v>122551</v>
      </c>
      <c r="D91" s="44" t="str">
        <f t="shared" si="11"/>
        <v>N/A</v>
      </c>
      <c r="E91" s="36">
        <v>126156</v>
      </c>
      <c r="F91" s="44" t="str">
        <f t="shared" si="12"/>
        <v>N/A</v>
      </c>
      <c r="G91" s="36">
        <v>100493</v>
      </c>
      <c r="H91" s="44" t="str">
        <f t="shared" si="13"/>
        <v>N/A</v>
      </c>
      <c r="I91" s="12">
        <v>2.9420000000000002</v>
      </c>
      <c r="J91" s="12">
        <v>-20.3</v>
      </c>
      <c r="K91" s="45" t="s">
        <v>736</v>
      </c>
      <c r="L91" s="9" t="str">
        <f t="shared" si="14"/>
        <v>Yes</v>
      </c>
    </row>
    <row r="92" spans="1:12" x14ac:dyDescent="0.2">
      <c r="A92" s="46" t="s">
        <v>1437</v>
      </c>
      <c r="B92" s="35" t="s">
        <v>213</v>
      </c>
      <c r="C92" s="47">
        <v>228.66657963</v>
      </c>
      <c r="D92" s="44" t="str">
        <f t="shared" si="11"/>
        <v>N/A</v>
      </c>
      <c r="E92" s="47">
        <v>224.04291512</v>
      </c>
      <c r="F92" s="44" t="str">
        <f t="shared" si="12"/>
        <v>N/A</v>
      </c>
      <c r="G92" s="47">
        <v>235.85206930000001</v>
      </c>
      <c r="H92" s="44" t="str">
        <f t="shared" si="13"/>
        <v>N/A</v>
      </c>
      <c r="I92" s="12">
        <v>-2.02</v>
      </c>
      <c r="J92" s="12">
        <v>5.2709999999999999</v>
      </c>
      <c r="K92" s="45" t="s">
        <v>736</v>
      </c>
      <c r="L92" s="9" t="str">
        <f t="shared" si="14"/>
        <v>Yes</v>
      </c>
    </row>
    <row r="93" spans="1:12" ht="25.5" x14ac:dyDescent="0.2">
      <c r="A93" s="46" t="s">
        <v>621</v>
      </c>
      <c r="B93" s="35" t="s">
        <v>213</v>
      </c>
      <c r="C93" s="47">
        <v>1194844468</v>
      </c>
      <c r="D93" s="44" t="str">
        <f t="shared" si="11"/>
        <v>N/A</v>
      </c>
      <c r="E93" s="47">
        <v>1157246712</v>
      </c>
      <c r="F93" s="44" t="str">
        <f t="shared" si="12"/>
        <v>N/A</v>
      </c>
      <c r="G93" s="47">
        <v>1196934599</v>
      </c>
      <c r="H93" s="44" t="str">
        <f t="shared" si="13"/>
        <v>N/A</v>
      </c>
      <c r="I93" s="12">
        <v>-3.15</v>
      </c>
      <c r="J93" s="12">
        <v>3.43</v>
      </c>
      <c r="K93" s="45" t="s">
        <v>736</v>
      </c>
      <c r="L93" s="9" t="str">
        <f t="shared" si="14"/>
        <v>Yes</v>
      </c>
    </row>
    <row r="94" spans="1:12" x14ac:dyDescent="0.2">
      <c r="A94" s="49" t="s">
        <v>622</v>
      </c>
      <c r="B94" s="36" t="s">
        <v>213</v>
      </c>
      <c r="C94" s="36">
        <v>101907</v>
      </c>
      <c r="D94" s="44" t="str">
        <f t="shared" si="11"/>
        <v>N/A</v>
      </c>
      <c r="E94" s="36">
        <v>84331</v>
      </c>
      <c r="F94" s="44" t="str">
        <f t="shared" si="12"/>
        <v>N/A</v>
      </c>
      <c r="G94" s="36">
        <v>84443</v>
      </c>
      <c r="H94" s="44" t="str">
        <f t="shared" si="13"/>
        <v>N/A</v>
      </c>
      <c r="I94" s="12">
        <v>-17.2</v>
      </c>
      <c r="J94" s="12">
        <v>0.1328</v>
      </c>
      <c r="K94" s="50" t="s">
        <v>736</v>
      </c>
      <c r="L94" s="9" t="str">
        <f t="shared" si="14"/>
        <v>Yes</v>
      </c>
    </row>
    <row r="95" spans="1:12" ht="25.5" x14ac:dyDescent="0.2">
      <c r="A95" s="46" t="s">
        <v>1438</v>
      </c>
      <c r="B95" s="35" t="s">
        <v>213</v>
      </c>
      <c r="C95" s="47">
        <v>11724.851757</v>
      </c>
      <c r="D95" s="44" t="str">
        <f t="shared" si="11"/>
        <v>N/A</v>
      </c>
      <c r="E95" s="47">
        <v>13722.672705999999</v>
      </c>
      <c r="F95" s="44" t="str">
        <f t="shared" si="12"/>
        <v>N/A</v>
      </c>
      <c r="G95" s="47">
        <v>14174.467972</v>
      </c>
      <c r="H95" s="44" t="str">
        <f t="shared" si="13"/>
        <v>N/A</v>
      </c>
      <c r="I95" s="12">
        <v>17.04</v>
      </c>
      <c r="J95" s="12">
        <v>3.2919999999999998</v>
      </c>
      <c r="K95" s="45" t="s">
        <v>736</v>
      </c>
      <c r="L95" s="9" t="str">
        <f t="shared" si="14"/>
        <v>Yes</v>
      </c>
    </row>
    <row r="96" spans="1:12" ht="25.5" x14ac:dyDescent="0.2">
      <c r="A96" s="46" t="s">
        <v>623</v>
      </c>
      <c r="B96" s="35" t="s">
        <v>213</v>
      </c>
      <c r="C96" s="47">
        <v>29641795</v>
      </c>
      <c r="D96" s="44" t="str">
        <f t="shared" si="11"/>
        <v>N/A</v>
      </c>
      <c r="E96" s="47">
        <v>31162718</v>
      </c>
      <c r="F96" s="44" t="str">
        <f t="shared" si="12"/>
        <v>N/A</v>
      </c>
      <c r="G96" s="47">
        <v>31850316</v>
      </c>
      <c r="H96" s="44" t="str">
        <f t="shared" si="13"/>
        <v>N/A</v>
      </c>
      <c r="I96" s="12">
        <v>5.1310000000000002</v>
      </c>
      <c r="J96" s="12">
        <v>2.206</v>
      </c>
      <c r="K96" s="45" t="s">
        <v>736</v>
      </c>
      <c r="L96" s="9" t="str">
        <f t="shared" si="14"/>
        <v>Yes</v>
      </c>
    </row>
    <row r="97" spans="1:12" x14ac:dyDescent="0.2">
      <c r="A97" s="46" t="s">
        <v>624</v>
      </c>
      <c r="B97" s="35" t="s">
        <v>213</v>
      </c>
      <c r="C97" s="36">
        <v>52340</v>
      </c>
      <c r="D97" s="44" t="str">
        <f t="shared" si="11"/>
        <v>N/A</v>
      </c>
      <c r="E97" s="36">
        <v>55511</v>
      </c>
      <c r="F97" s="44" t="str">
        <f t="shared" si="12"/>
        <v>N/A</v>
      </c>
      <c r="G97" s="36">
        <v>55940</v>
      </c>
      <c r="H97" s="44" t="str">
        <f t="shared" si="13"/>
        <v>N/A</v>
      </c>
      <c r="I97" s="12">
        <v>6.0579999999999998</v>
      </c>
      <c r="J97" s="12">
        <v>0.77280000000000004</v>
      </c>
      <c r="K97" s="45" t="s">
        <v>736</v>
      </c>
      <c r="L97" s="9" t="str">
        <f t="shared" si="14"/>
        <v>Yes</v>
      </c>
    </row>
    <row r="98" spans="1:12" ht="25.5" x14ac:dyDescent="0.2">
      <c r="A98" s="46" t="s">
        <v>1439</v>
      </c>
      <c r="B98" s="35" t="s">
        <v>213</v>
      </c>
      <c r="C98" s="47">
        <v>566.33158195999999</v>
      </c>
      <c r="D98" s="44" t="str">
        <f t="shared" si="11"/>
        <v>N/A</v>
      </c>
      <c r="E98" s="47">
        <v>561.37915008000004</v>
      </c>
      <c r="F98" s="44" t="str">
        <f t="shared" si="12"/>
        <v>N/A</v>
      </c>
      <c r="G98" s="47">
        <v>569.36567750999995</v>
      </c>
      <c r="H98" s="44" t="str">
        <f t="shared" si="13"/>
        <v>N/A</v>
      </c>
      <c r="I98" s="12">
        <v>-0.874</v>
      </c>
      <c r="J98" s="12">
        <v>1.423</v>
      </c>
      <c r="K98" s="45" t="s">
        <v>736</v>
      </c>
      <c r="L98" s="9" t="str">
        <f t="shared" si="14"/>
        <v>Yes</v>
      </c>
    </row>
    <row r="99" spans="1:12" ht="25.5" x14ac:dyDescent="0.2">
      <c r="A99" s="46" t="s">
        <v>625</v>
      </c>
      <c r="B99" s="35" t="s">
        <v>213</v>
      </c>
      <c r="C99" s="47">
        <v>0</v>
      </c>
      <c r="D99" s="44" t="str">
        <f t="shared" si="11"/>
        <v>N/A</v>
      </c>
      <c r="E99" s="47">
        <v>0</v>
      </c>
      <c r="F99" s="44" t="str">
        <f t="shared" si="12"/>
        <v>N/A</v>
      </c>
      <c r="G99" s="47">
        <v>0</v>
      </c>
      <c r="H99" s="44" t="str">
        <f t="shared" si="13"/>
        <v>N/A</v>
      </c>
      <c r="I99" s="12" t="s">
        <v>1746</v>
      </c>
      <c r="J99" s="12" t="s">
        <v>1746</v>
      </c>
      <c r="K99" s="45" t="s">
        <v>736</v>
      </c>
      <c r="L99" s="9" t="str">
        <f t="shared" si="14"/>
        <v>N/A</v>
      </c>
    </row>
    <row r="100" spans="1:12" x14ac:dyDescent="0.2">
      <c r="A100" s="46" t="s">
        <v>626</v>
      </c>
      <c r="B100" s="35" t="s">
        <v>213</v>
      </c>
      <c r="C100" s="36">
        <v>0</v>
      </c>
      <c r="D100" s="44" t="str">
        <f t="shared" si="11"/>
        <v>N/A</v>
      </c>
      <c r="E100" s="36">
        <v>0</v>
      </c>
      <c r="F100" s="44" t="str">
        <f t="shared" si="12"/>
        <v>N/A</v>
      </c>
      <c r="G100" s="36">
        <v>0</v>
      </c>
      <c r="H100" s="44" t="str">
        <f t="shared" si="13"/>
        <v>N/A</v>
      </c>
      <c r="I100" s="12" t="s">
        <v>1746</v>
      </c>
      <c r="J100" s="12" t="s">
        <v>1746</v>
      </c>
      <c r="K100" s="45" t="s">
        <v>736</v>
      </c>
      <c r="L100" s="9" t="str">
        <f t="shared" si="14"/>
        <v>N/A</v>
      </c>
    </row>
    <row r="101" spans="1:12" ht="25.5" x14ac:dyDescent="0.2">
      <c r="A101" s="46" t="s">
        <v>1440</v>
      </c>
      <c r="B101" s="35" t="s">
        <v>213</v>
      </c>
      <c r="C101" s="47" t="s">
        <v>1746</v>
      </c>
      <c r="D101" s="44" t="str">
        <f t="shared" si="11"/>
        <v>N/A</v>
      </c>
      <c r="E101" s="47" t="s">
        <v>1746</v>
      </c>
      <c r="F101" s="44" t="str">
        <f t="shared" si="12"/>
        <v>N/A</v>
      </c>
      <c r="G101" s="47" t="s">
        <v>1746</v>
      </c>
      <c r="H101" s="44" t="str">
        <f t="shared" si="13"/>
        <v>N/A</v>
      </c>
      <c r="I101" s="12" t="s">
        <v>1746</v>
      </c>
      <c r="J101" s="12" t="s">
        <v>1746</v>
      </c>
      <c r="K101" s="45" t="s">
        <v>736</v>
      </c>
      <c r="L101" s="9" t="str">
        <f t="shared" si="14"/>
        <v>N/A</v>
      </c>
    </row>
    <row r="102" spans="1:12" ht="25.5" x14ac:dyDescent="0.2">
      <c r="A102" s="46" t="s">
        <v>627</v>
      </c>
      <c r="B102" s="35" t="s">
        <v>213</v>
      </c>
      <c r="C102" s="47">
        <v>0</v>
      </c>
      <c r="D102" s="44" t="str">
        <f t="shared" si="11"/>
        <v>N/A</v>
      </c>
      <c r="E102" s="47">
        <v>39704234</v>
      </c>
      <c r="F102" s="44" t="str">
        <f t="shared" si="12"/>
        <v>N/A</v>
      </c>
      <c r="G102" s="47">
        <v>40411645</v>
      </c>
      <c r="H102" s="44" t="str">
        <f t="shared" si="13"/>
        <v>N/A</v>
      </c>
      <c r="I102" s="12" t="s">
        <v>1746</v>
      </c>
      <c r="J102" s="12">
        <v>1.782</v>
      </c>
      <c r="K102" s="45" t="s">
        <v>736</v>
      </c>
      <c r="L102" s="9" t="str">
        <f t="shared" si="14"/>
        <v>Yes</v>
      </c>
    </row>
    <row r="103" spans="1:12" ht="25.5" x14ac:dyDescent="0.2">
      <c r="A103" s="46" t="s">
        <v>628</v>
      </c>
      <c r="B103" s="35" t="s">
        <v>213</v>
      </c>
      <c r="C103" s="36">
        <v>0</v>
      </c>
      <c r="D103" s="44" t="str">
        <f t="shared" si="11"/>
        <v>N/A</v>
      </c>
      <c r="E103" s="36">
        <v>20811</v>
      </c>
      <c r="F103" s="44" t="str">
        <f t="shared" si="12"/>
        <v>N/A</v>
      </c>
      <c r="G103" s="36">
        <v>21981</v>
      </c>
      <c r="H103" s="44" t="str">
        <f t="shared" si="13"/>
        <v>N/A</v>
      </c>
      <c r="I103" s="12" t="s">
        <v>1746</v>
      </c>
      <c r="J103" s="12">
        <v>5.6219999999999999</v>
      </c>
      <c r="K103" s="45" t="s">
        <v>736</v>
      </c>
      <c r="L103" s="9" t="str">
        <f t="shared" si="14"/>
        <v>Yes</v>
      </c>
    </row>
    <row r="104" spans="1:12" ht="25.5" x14ac:dyDescent="0.2">
      <c r="A104" s="46" t="s">
        <v>1441</v>
      </c>
      <c r="B104" s="35" t="s">
        <v>213</v>
      </c>
      <c r="C104" s="47" t="s">
        <v>1746</v>
      </c>
      <c r="D104" s="44" t="str">
        <f t="shared" si="11"/>
        <v>N/A</v>
      </c>
      <c r="E104" s="47">
        <v>1907.8484455</v>
      </c>
      <c r="F104" s="44" t="str">
        <f t="shared" si="12"/>
        <v>N/A</v>
      </c>
      <c r="G104" s="47">
        <v>1838.4807334</v>
      </c>
      <c r="H104" s="44" t="str">
        <f t="shared" si="13"/>
        <v>N/A</v>
      </c>
      <c r="I104" s="12" t="s">
        <v>1746</v>
      </c>
      <c r="J104" s="12">
        <v>-3.64</v>
      </c>
      <c r="K104" s="45" t="s">
        <v>736</v>
      </c>
      <c r="L104" s="9" t="str">
        <f t="shared" si="14"/>
        <v>Yes</v>
      </c>
    </row>
    <row r="105" spans="1:12" ht="25.5" x14ac:dyDescent="0.2">
      <c r="A105" s="46" t="s">
        <v>629</v>
      </c>
      <c r="B105" s="35" t="s">
        <v>213</v>
      </c>
      <c r="C105" s="47">
        <v>31895233</v>
      </c>
      <c r="D105" s="44" t="str">
        <f t="shared" si="11"/>
        <v>N/A</v>
      </c>
      <c r="E105" s="47">
        <v>21609</v>
      </c>
      <c r="F105" s="44" t="str">
        <f t="shared" si="12"/>
        <v>N/A</v>
      </c>
      <c r="G105" s="47">
        <v>42413</v>
      </c>
      <c r="H105" s="44" t="str">
        <f t="shared" si="13"/>
        <v>N/A</v>
      </c>
      <c r="I105" s="12">
        <v>-99.9</v>
      </c>
      <c r="J105" s="12">
        <v>96.27</v>
      </c>
      <c r="K105" s="45" t="s">
        <v>736</v>
      </c>
      <c r="L105" s="9" t="str">
        <f t="shared" si="14"/>
        <v>No</v>
      </c>
    </row>
    <row r="106" spans="1:12" x14ac:dyDescent="0.2">
      <c r="A106" s="46" t="s">
        <v>630</v>
      </c>
      <c r="B106" s="35" t="s">
        <v>213</v>
      </c>
      <c r="C106" s="36">
        <v>33017</v>
      </c>
      <c r="D106" s="44" t="str">
        <f t="shared" si="11"/>
        <v>N/A</v>
      </c>
      <c r="E106" s="36">
        <v>754</v>
      </c>
      <c r="F106" s="44" t="str">
        <f t="shared" si="12"/>
        <v>N/A</v>
      </c>
      <c r="G106" s="36">
        <v>950</v>
      </c>
      <c r="H106" s="44" t="str">
        <f t="shared" si="13"/>
        <v>N/A</v>
      </c>
      <c r="I106" s="12">
        <v>-97.7</v>
      </c>
      <c r="J106" s="12">
        <v>25.99</v>
      </c>
      <c r="K106" s="45" t="s">
        <v>736</v>
      </c>
      <c r="L106" s="9" t="str">
        <f t="shared" si="14"/>
        <v>Yes</v>
      </c>
    </row>
    <row r="107" spans="1:12" ht="25.5" x14ac:dyDescent="0.2">
      <c r="A107" s="46" t="s">
        <v>1442</v>
      </c>
      <c r="B107" s="35" t="s">
        <v>213</v>
      </c>
      <c r="C107" s="47">
        <v>966.02456310000002</v>
      </c>
      <c r="D107" s="44" t="str">
        <f t="shared" si="11"/>
        <v>N/A</v>
      </c>
      <c r="E107" s="47">
        <v>28.659151194</v>
      </c>
      <c r="F107" s="44" t="str">
        <f t="shared" si="12"/>
        <v>N/A</v>
      </c>
      <c r="G107" s="47">
        <v>44.645263157999999</v>
      </c>
      <c r="H107" s="44" t="str">
        <f t="shared" si="13"/>
        <v>N/A</v>
      </c>
      <c r="I107" s="12">
        <v>-97</v>
      </c>
      <c r="J107" s="12">
        <v>55.78</v>
      </c>
      <c r="K107" s="45" t="s">
        <v>736</v>
      </c>
      <c r="L107" s="9" t="str">
        <f t="shared" si="14"/>
        <v>No</v>
      </c>
    </row>
    <row r="108" spans="1:12" ht="25.5" x14ac:dyDescent="0.2">
      <c r="A108" s="46" t="s">
        <v>631</v>
      </c>
      <c r="B108" s="35" t="s">
        <v>213</v>
      </c>
      <c r="C108" s="47">
        <v>683786</v>
      </c>
      <c r="D108" s="44" t="str">
        <f t="shared" si="11"/>
        <v>N/A</v>
      </c>
      <c r="E108" s="47">
        <v>739902</v>
      </c>
      <c r="F108" s="44" t="str">
        <f t="shared" si="12"/>
        <v>N/A</v>
      </c>
      <c r="G108" s="47">
        <v>689107</v>
      </c>
      <c r="H108" s="44" t="str">
        <f t="shared" si="13"/>
        <v>N/A</v>
      </c>
      <c r="I108" s="12">
        <v>8.2070000000000007</v>
      </c>
      <c r="J108" s="12">
        <v>-6.87</v>
      </c>
      <c r="K108" s="45" t="s">
        <v>736</v>
      </c>
      <c r="L108" s="9" t="str">
        <f t="shared" si="14"/>
        <v>Yes</v>
      </c>
    </row>
    <row r="109" spans="1:12" x14ac:dyDescent="0.2">
      <c r="A109" s="46" t="s">
        <v>632</v>
      </c>
      <c r="B109" s="35" t="s">
        <v>213</v>
      </c>
      <c r="C109" s="36">
        <v>3437</v>
      </c>
      <c r="D109" s="44" t="str">
        <f t="shared" si="11"/>
        <v>N/A</v>
      </c>
      <c r="E109" s="36">
        <v>3568</v>
      </c>
      <c r="F109" s="44" t="str">
        <f t="shared" si="12"/>
        <v>N/A</v>
      </c>
      <c r="G109" s="36">
        <v>3395</v>
      </c>
      <c r="H109" s="44" t="str">
        <f t="shared" si="13"/>
        <v>N/A</v>
      </c>
      <c r="I109" s="12">
        <v>3.8109999999999999</v>
      </c>
      <c r="J109" s="12">
        <v>-4.8499999999999996</v>
      </c>
      <c r="K109" s="45" t="s">
        <v>736</v>
      </c>
      <c r="L109" s="9" t="str">
        <f t="shared" si="14"/>
        <v>Yes</v>
      </c>
    </row>
    <row r="110" spans="1:12" ht="25.5" x14ac:dyDescent="0.2">
      <c r="A110" s="46" t="s">
        <v>1443</v>
      </c>
      <c r="B110" s="35" t="s">
        <v>213</v>
      </c>
      <c r="C110" s="47">
        <v>198.94850159999999</v>
      </c>
      <c r="D110" s="44" t="str">
        <f t="shared" si="11"/>
        <v>N/A</v>
      </c>
      <c r="E110" s="47">
        <v>207.37163677000001</v>
      </c>
      <c r="F110" s="44" t="str">
        <f t="shared" si="12"/>
        <v>N/A</v>
      </c>
      <c r="G110" s="47">
        <v>202.97702504</v>
      </c>
      <c r="H110" s="44" t="str">
        <f t="shared" si="13"/>
        <v>N/A</v>
      </c>
      <c r="I110" s="12">
        <v>4.234</v>
      </c>
      <c r="J110" s="12">
        <v>-2.12</v>
      </c>
      <c r="K110" s="45" t="s">
        <v>736</v>
      </c>
      <c r="L110" s="9" t="str">
        <f t="shared" si="14"/>
        <v>Yes</v>
      </c>
    </row>
    <row r="111" spans="1:12" ht="25.5" x14ac:dyDescent="0.2">
      <c r="A111" s="46" t="s">
        <v>633</v>
      </c>
      <c r="B111" s="35" t="s">
        <v>213</v>
      </c>
      <c r="C111" s="47">
        <v>1531235</v>
      </c>
      <c r="D111" s="44" t="str">
        <f t="shared" si="11"/>
        <v>N/A</v>
      </c>
      <c r="E111" s="47">
        <v>1723859</v>
      </c>
      <c r="F111" s="44" t="str">
        <f t="shared" si="12"/>
        <v>N/A</v>
      </c>
      <c r="G111" s="47">
        <v>1700789</v>
      </c>
      <c r="H111" s="44" t="str">
        <f t="shared" si="13"/>
        <v>N/A</v>
      </c>
      <c r="I111" s="12">
        <v>12.58</v>
      </c>
      <c r="J111" s="12">
        <v>-1.34</v>
      </c>
      <c r="K111" s="45" t="s">
        <v>736</v>
      </c>
      <c r="L111" s="9" t="str">
        <f t="shared" si="14"/>
        <v>Yes</v>
      </c>
    </row>
    <row r="112" spans="1:12" x14ac:dyDescent="0.2">
      <c r="A112" s="46" t="s">
        <v>634</v>
      </c>
      <c r="B112" s="35" t="s">
        <v>213</v>
      </c>
      <c r="C112" s="36">
        <v>223</v>
      </c>
      <c r="D112" s="44" t="str">
        <f t="shared" si="11"/>
        <v>N/A</v>
      </c>
      <c r="E112" s="36">
        <v>215</v>
      </c>
      <c r="F112" s="44" t="str">
        <f t="shared" si="12"/>
        <v>N/A</v>
      </c>
      <c r="G112" s="36">
        <v>161</v>
      </c>
      <c r="H112" s="44" t="str">
        <f t="shared" si="13"/>
        <v>N/A</v>
      </c>
      <c r="I112" s="12">
        <v>-3.59</v>
      </c>
      <c r="J112" s="12">
        <v>-25.1</v>
      </c>
      <c r="K112" s="45" t="s">
        <v>736</v>
      </c>
      <c r="L112" s="9" t="str">
        <f t="shared" si="14"/>
        <v>Yes</v>
      </c>
    </row>
    <row r="113" spans="1:12" x14ac:dyDescent="0.2">
      <c r="A113" s="46" t="s">
        <v>1444</v>
      </c>
      <c r="B113" s="35" t="s">
        <v>213</v>
      </c>
      <c r="C113" s="47">
        <v>6866.5246637</v>
      </c>
      <c r="D113" s="44" t="str">
        <f t="shared" si="11"/>
        <v>N/A</v>
      </c>
      <c r="E113" s="47">
        <v>8017.9488371999996</v>
      </c>
      <c r="F113" s="44" t="str">
        <f t="shared" si="12"/>
        <v>N/A</v>
      </c>
      <c r="G113" s="47">
        <v>10563.906832000001</v>
      </c>
      <c r="H113" s="44" t="str">
        <f t="shared" si="13"/>
        <v>N/A</v>
      </c>
      <c r="I113" s="12">
        <v>16.77</v>
      </c>
      <c r="J113" s="12">
        <v>31.75</v>
      </c>
      <c r="K113" s="45" t="s">
        <v>736</v>
      </c>
      <c r="L113" s="9" t="str">
        <f t="shared" si="14"/>
        <v>No</v>
      </c>
    </row>
    <row r="114" spans="1:12" ht="25.5" x14ac:dyDescent="0.2">
      <c r="A114" s="46" t="s">
        <v>635</v>
      </c>
      <c r="B114" s="35" t="s">
        <v>213</v>
      </c>
      <c r="C114" s="47">
        <v>2784830</v>
      </c>
      <c r="D114" s="44" t="str">
        <f t="shared" si="11"/>
        <v>N/A</v>
      </c>
      <c r="E114" s="47">
        <v>596919</v>
      </c>
      <c r="F114" s="44" t="str">
        <f t="shared" si="12"/>
        <v>N/A</v>
      </c>
      <c r="G114" s="47">
        <v>557071</v>
      </c>
      <c r="H114" s="44" t="str">
        <f t="shared" si="13"/>
        <v>N/A</v>
      </c>
      <c r="I114" s="12">
        <v>-78.599999999999994</v>
      </c>
      <c r="J114" s="12">
        <v>-6.68</v>
      </c>
      <c r="K114" s="45" t="s">
        <v>736</v>
      </c>
      <c r="L114" s="9" t="str">
        <f>IF(J114="Div by 0", "N/A", IF(OR(J114="N/A",K114="N/A"),"N/A", IF(J114&gt;VALUE(MID(K114,1,2)), "No", IF(J114&lt;-1*VALUE(MID(K114,1,2)), "No", "Yes"))))</f>
        <v>Yes</v>
      </c>
    </row>
    <row r="115" spans="1:12" x14ac:dyDescent="0.2">
      <c r="A115" s="46" t="s">
        <v>636</v>
      </c>
      <c r="B115" s="35" t="s">
        <v>213</v>
      </c>
      <c r="C115" s="36">
        <v>43184</v>
      </c>
      <c r="D115" s="44" t="str">
        <f t="shared" si="11"/>
        <v>N/A</v>
      </c>
      <c r="E115" s="36">
        <v>9411</v>
      </c>
      <c r="F115" s="44" t="str">
        <f t="shared" si="12"/>
        <v>N/A</v>
      </c>
      <c r="G115" s="36">
        <v>8404</v>
      </c>
      <c r="H115" s="44" t="str">
        <f t="shared" si="13"/>
        <v>N/A</v>
      </c>
      <c r="I115" s="12">
        <v>-78.2</v>
      </c>
      <c r="J115" s="12">
        <v>-10.7</v>
      </c>
      <c r="K115" s="45" t="s">
        <v>736</v>
      </c>
      <c r="L115" s="9" t="str">
        <f t="shared" ref="L115:L119" si="15">IF(J115="Div by 0", "N/A", IF(OR(J115="N/A",K115="N/A"),"N/A", IF(J115&gt;VALUE(MID(K115,1,2)), "No", IF(J115&lt;-1*VALUE(MID(K115,1,2)), "No", "Yes"))))</f>
        <v>Yes</v>
      </c>
    </row>
    <row r="116" spans="1:12" ht="25.5" x14ac:dyDescent="0.2">
      <c r="A116" s="46" t="s">
        <v>1445</v>
      </c>
      <c r="B116" s="35" t="s">
        <v>213</v>
      </c>
      <c r="C116" s="47">
        <v>64.487541682</v>
      </c>
      <c r="D116" s="44" t="str">
        <f t="shared" si="11"/>
        <v>N/A</v>
      </c>
      <c r="E116" s="47">
        <v>63.427797259000002</v>
      </c>
      <c r="F116" s="44" t="str">
        <f t="shared" si="12"/>
        <v>N/A</v>
      </c>
      <c r="G116" s="47">
        <v>66.286411232999995</v>
      </c>
      <c r="H116" s="44" t="str">
        <f t="shared" si="13"/>
        <v>N/A</v>
      </c>
      <c r="I116" s="12">
        <v>-1.64</v>
      </c>
      <c r="J116" s="12">
        <v>4.5069999999999997</v>
      </c>
      <c r="K116" s="45" t="s">
        <v>736</v>
      </c>
      <c r="L116" s="9" t="str">
        <f t="shared" si="15"/>
        <v>Yes</v>
      </c>
    </row>
    <row r="117" spans="1:12" ht="25.5" x14ac:dyDescent="0.2">
      <c r="A117" s="46" t="s">
        <v>637</v>
      </c>
      <c r="B117" s="35" t="s">
        <v>213</v>
      </c>
      <c r="C117" s="47">
        <v>15056076</v>
      </c>
      <c r="D117" s="44" t="str">
        <f t="shared" si="11"/>
        <v>N/A</v>
      </c>
      <c r="E117" s="47">
        <v>9559363</v>
      </c>
      <c r="F117" s="44" t="str">
        <f t="shared" si="12"/>
        <v>N/A</v>
      </c>
      <c r="G117" s="47">
        <v>9062384</v>
      </c>
      <c r="H117" s="44" t="str">
        <f t="shared" si="13"/>
        <v>N/A</v>
      </c>
      <c r="I117" s="12">
        <v>-36.5</v>
      </c>
      <c r="J117" s="12">
        <v>-5.2</v>
      </c>
      <c r="K117" s="45" t="s">
        <v>736</v>
      </c>
      <c r="L117" s="9" t="str">
        <f t="shared" si="15"/>
        <v>Yes</v>
      </c>
    </row>
    <row r="118" spans="1:12" x14ac:dyDescent="0.2">
      <c r="A118" s="46" t="s">
        <v>638</v>
      </c>
      <c r="B118" s="35" t="s">
        <v>213</v>
      </c>
      <c r="C118" s="36">
        <v>593</v>
      </c>
      <c r="D118" s="44" t="str">
        <f t="shared" si="11"/>
        <v>N/A</v>
      </c>
      <c r="E118" s="36">
        <v>269</v>
      </c>
      <c r="F118" s="44" t="str">
        <f t="shared" si="12"/>
        <v>N/A</v>
      </c>
      <c r="G118" s="36">
        <v>346</v>
      </c>
      <c r="H118" s="44" t="str">
        <f t="shared" si="13"/>
        <v>N/A</v>
      </c>
      <c r="I118" s="12">
        <v>-54.6</v>
      </c>
      <c r="J118" s="12">
        <v>28.62</v>
      </c>
      <c r="K118" s="45" t="s">
        <v>736</v>
      </c>
      <c r="L118" s="9" t="str">
        <f t="shared" si="15"/>
        <v>Yes</v>
      </c>
    </row>
    <row r="119" spans="1:12" ht="25.5" x14ac:dyDescent="0.2">
      <c r="A119" s="46" t="s">
        <v>1446</v>
      </c>
      <c r="B119" s="35" t="s">
        <v>213</v>
      </c>
      <c r="C119" s="47">
        <v>25389.672849999999</v>
      </c>
      <c r="D119" s="44" t="str">
        <f t="shared" si="11"/>
        <v>N/A</v>
      </c>
      <c r="E119" s="47">
        <v>35536.665428</v>
      </c>
      <c r="F119" s="44" t="str">
        <f t="shared" si="12"/>
        <v>N/A</v>
      </c>
      <c r="G119" s="47">
        <v>26191.861271999998</v>
      </c>
      <c r="H119" s="44" t="str">
        <f t="shared" si="13"/>
        <v>N/A</v>
      </c>
      <c r="I119" s="12">
        <v>39.97</v>
      </c>
      <c r="J119" s="12">
        <v>-26.3</v>
      </c>
      <c r="K119" s="45" t="s">
        <v>736</v>
      </c>
      <c r="L119" s="9" t="str">
        <f t="shared" si="15"/>
        <v>Yes</v>
      </c>
    </row>
    <row r="120" spans="1:12" ht="25.5" x14ac:dyDescent="0.2">
      <c r="A120" s="46" t="s">
        <v>639</v>
      </c>
      <c r="B120" s="35" t="s">
        <v>213</v>
      </c>
      <c r="C120" s="47">
        <v>67270785</v>
      </c>
      <c r="D120" s="44" t="str">
        <f t="shared" si="11"/>
        <v>N/A</v>
      </c>
      <c r="E120" s="47">
        <v>76049006</v>
      </c>
      <c r="F120" s="44" t="str">
        <f t="shared" si="12"/>
        <v>N/A</v>
      </c>
      <c r="G120" s="47">
        <v>77822797</v>
      </c>
      <c r="H120" s="44" t="str">
        <f t="shared" si="13"/>
        <v>N/A</v>
      </c>
      <c r="I120" s="12">
        <v>13.05</v>
      </c>
      <c r="J120" s="12">
        <v>2.3319999999999999</v>
      </c>
      <c r="K120" s="45" t="s">
        <v>736</v>
      </c>
      <c r="L120" s="9" t="str">
        <f t="shared" ref="L120:L131" si="16">IF(J120="Div by 0", "N/A", IF(K120="N/A","N/A", IF(J120&gt;VALUE(MID(K120,1,2)), "No", IF(J120&lt;-1*VALUE(MID(K120,1,2)), "No", "Yes"))))</f>
        <v>Yes</v>
      </c>
    </row>
    <row r="121" spans="1:12" ht="25.5" x14ac:dyDescent="0.2">
      <c r="A121" s="46" t="s">
        <v>640</v>
      </c>
      <c r="B121" s="35" t="s">
        <v>213</v>
      </c>
      <c r="C121" s="36">
        <v>118848</v>
      </c>
      <c r="D121" s="44" t="str">
        <f t="shared" si="11"/>
        <v>N/A</v>
      </c>
      <c r="E121" s="36">
        <v>126627</v>
      </c>
      <c r="F121" s="44" t="str">
        <f t="shared" si="12"/>
        <v>N/A</v>
      </c>
      <c r="G121" s="36">
        <v>127226</v>
      </c>
      <c r="H121" s="44" t="str">
        <f t="shared" si="13"/>
        <v>N/A</v>
      </c>
      <c r="I121" s="12">
        <v>6.5449999999999999</v>
      </c>
      <c r="J121" s="12">
        <v>0.47299999999999998</v>
      </c>
      <c r="K121" s="45" t="s">
        <v>736</v>
      </c>
      <c r="L121" s="9" t="str">
        <f t="shared" si="16"/>
        <v>Yes</v>
      </c>
    </row>
    <row r="122" spans="1:12" ht="25.5" x14ac:dyDescent="0.2">
      <c r="A122" s="46" t="s">
        <v>1447</v>
      </c>
      <c r="B122" s="35" t="s">
        <v>213</v>
      </c>
      <c r="C122" s="47">
        <v>566.02370254000004</v>
      </c>
      <c r="D122" s="44" t="str">
        <f t="shared" si="11"/>
        <v>N/A</v>
      </c>
      <c r="E122" s="47">
        <v>600.57496427000001</v>
      </c>
      <c r="F122" s="44" t="str">
        <f t="shared" si="12"/>
        <v>N/A</v>
      </c>
      <c r="G122" s="47">
        <v>611.68941097000004</v>
      </c>
      <c r="H122" s="44" t="str">
        <f t="shared" si="13"/>
        <v>N/A</v>
      </c>
      <c r="I122" s="12">
        <v>6.1040000000000001</v>
      </c>
      <c r="J122" s="12">
        <v>1.851</v>
      </c>
      <c r="K122" s="45" t="s">
        <v>736</v>
      </c>
      <c r="L122" s="9" t="str">
        <f t="shared" si="16"/>
        <v>Yes</v>
      </c>
    </row>
    <row r="123" spans="1:12" ht="25.5" x14ac:dyDescent="0.2">
      <c r="A123" s="46" t="s">
        <v>641</v>
      </c>
      <c r="B123" s="35" t="s">
        <v>213</v>
      </c>
      <c r="C123" s="47">
        <v>233469987</v>
      </c>
      <c r="D123" s="44" t="str">
        <f t="shared" ref="D123:D131" si="17">IF($B123="N/A","N/A",IF(C123&gt;10,"No",IF(C123&lt;-10,"No","Yes")))</f>
        <v>N/A</v>
      </c>
      <c r="E123" s="47">
        <v>243981450</v>
      </c>
      <c r="F123" s="44" t="str">
        <f t="shared" ref="F123:F131" si="18">IF($B123="N/A","N/A",IF(E123&gt;10,"No",IF(E123&lt;-10,"No","Yes")))</f>
        <v>N/A</v>
      </c>
      <c r="G123" s="47">
        <v>251271824</v>
      </c>
      <c r="H123" s="44" t="str">
        <f t="shared" ref="H123:H131" si="19">IF($B123="N/A","N/A",IF(G123&gt;10,"No",IF(G123&lt;-10,"No","Yes")))</f>
        <v>N/A</v>
      </c>
      <c r="I123" s="12">
        <v>4.5019999999999998</v>
      </c>
      <c r="J123" s="12">
        <v>2.988</v>
      </c>
      <c r="K123" s="45" t="s">
        <v>736</v>
      </c>
      <c r="L123" s="9" t="str">
        <f t="shared" si="16"/>
        <v>Yes</v>
      </c>
    </row>
    <row r="124" spans="1:12" x14ac:dyDescent="0.2">
      <c r="A124" s="46" t="s">
        <v>642</v>
      </c>
      <c r="B124" s="35" t="s">
        <v>213</v>
      </c>
      <c r="C124" s="36">
        <v>17458</v>
      </c>
      <c r="D124" s="44" t="str">
        <f t="shared" si="17"/>
        <v>N/A</v>
      </c>
      <c r="E124" s="36">
        <v>19268</v>
      </c>
      <c r="F124" s="44" t="str">
        <f t="shared" si="18"/>
        <v>N/A</v>
      </c>
      <c r="G124" s="36">
        <v>19679</v>
      </c>
      <c r="H124" s="44" t="str">
        <f t="shared" si="19"/>
        <v>N/A</v>
      </c>
      <c r="I124" s="12">
        <v>10.37</v>
      </c>
      <c r="J124" s="12">
        <v>2.133</v>
      </c>
      <c r="K124" s="45" t="s">
        <v>736</v>
      </c>
      <c r="L124" s="9" t="str">
        <f t="shared" si="16"/>
        <v>Yes</v>
      </c>
    </row>
    <row r="125" spans="1:12" ht="25.5" x14ac:dyDescent="0.2">
      <c r="A125" s="46" t="s">
        <v>1448</v>
      </c>
      <c r="B125" s="35" t="s">
        <v>213</v>
      </c>
      <c r="C125" s="47">
        <v>13373.237885</v>
      </c>
      <c r="D125" s="44" t="str">
        <f t="shared" si="17"/>
        <v>N/A</v>
      </c>
      <c r="E125" s="47">
        <v>12662.520759999999</v>
      </c>
      <c r="F125" s="44" t="str">
        <f t="shared" si="18"/>
        <v>N/A</v>
      </c>
      <c r="G125" s="47">
        <v>12768.526043</v>
      </c>
      <c r="H125" s="44" t="str">
        <f t="shared" si="19"/>
        <v>N/A</v>
      </c>
      <c r="I125" s="12">
        <v>-5.31</v>
      </c>
      <c r="J125" s="12">
        <v>0.83720000000000006</v>
      </c>
      <c r="K125" s="45" t="s">
        <v>736</v>
      </c>
      <c r="L125" s="9" t="str">
        <f t="shared" si="16"/>
        <v>Yes</v>
      </c>
    </row>
    <row r="126" spans="1:12" ht="25.5" x14ac:dyDescent="0.2">
      <c r="A126" s="46" t="s">
        <v>643</v>
      </c>
      <c r="B126" s="35" t="s">
        <v>213</v>
      </c>
      <c r="C126" s="47">
        <v>84845967</v>
      </c>
      <c r="D126" s="44" t="str">
        <f t="shared" si="17"/>
        <v>N/A</v>
      </c>
      <c r="E126" s="47">
        <v>81617111</v>
      </c>
      <c r="F126" s="44" t="str">
        <f t="shared" si="18"/>
        <v>N/A</v>
      </c>
      <c r="G126" s="47">
        <v>83356778</v>
      </c>
      <c r="H126" s="44" t="str">
        <f t="shared" si="19"/>
        <v>N/A</v>
      </c>
      <c r="I126" s="12">
        <v>-3.81</v>
      </c>
      <c r="J126" s="12">
        <v>2.1309999999999998</v>
      </c>
      <c r="K126" s="45" t="s">
        <v>736</v>
      </c>
      <c r="L126" s="9" t="str">
        <f t="shared" si="16"/>
        <v>Yes</v>
      </c>
    </row>
    <row r="127" spans="1:12" x14ac:dyDescent="0.2">
      <c r="A127" s="46" t="s">
        <v>644</v>
      </c>
      <c r="B127" s="35" t="s">
        <v>213</v>
      </c>
      <c r="C127" s="36">
        <v>58711</v>
      </c>
      <c r="D127" s="44" t="str">
        <f t="shared" si="17"/>
        <v>N/A</v>
      </c>
      <c r="E127" s="36">
        <v>65577</v>
      </c>
      <c r="F127" s="44" t="str">
        <f t="shared" si="18"/>
        <v>N/A</v>
      </c>
      <c r="G127" s="36">
        <v>57730</v>
      </c>
      <c r="H127" s="44" t="str">
        <f t="shared" si="19"/>
        <v>N/A</v>
      </c>
      <c r="I127" s="12">
        <v>11.69</v>
      </c>
      <c r="J127" s="12">
        <v>-12</v>
      </c>
      <c r="K127" s="45" t="s">
        <v>736</v>
      </c>
      <c r="L127" s="9" t="str">
        <f t="shared" si="16"/>
        <v>Yes</v>
      </c>
    </row>
    <row r="128" spans="1:12" ht="25.5" x14ac:dyDescent="0.2">
      <c r="A128" s="46" t="s">
        <v>1449</v>
      </c>
      <c r="B128" s="35" t="s">
        <v>213</v>
      </c>
      <c r="C128" s="47">
        <v>1445.1460033000001</v>
      </c>
      <c r="D128" s="44" t="str">
        <f t="shared" si="17"/>
        <v>N/A</v>
      </c>
      <c r="E128" s="47">
        <v>1244.5996462000001</v>
      </c>
      <c r="F128" s="44" t="str">
        <f t="shared" si="18"/>
        <v>N/A</v>
      </c>
      <c r="G128" s="47">
        <v>1443.9074658</v>
      </c>
      <c r="H128" s="44" t="str">
        <f t="shared" si="19"/>
        <v>N/A</v>
      </c>
      <c r="I128" s="12">
        <v>-13.9</v>
      </c>
      <c r="J128" s="12">
        <v>16.010000000000002</v>
      </c>
      <c r="K128" s="45" t="s">
        <v>736</v>
      </c>
      <c r="L128" s="9" t="str">
        <f t="shared" si="16"/>
        <v>Yes</v>
      </c>
    </row>
    <row r="129" spans="1:12" ht="25.5" x14ac:dyDescent="0.2">
      <c r="A129" s="46" t="s">
        <v>645</v>
      </c>
      <c r="B129" s="35" t="s">
        <v>213</v>
      </c>
      <c r="C129" s="47">
        <v>146286425</v>
      </c>
      <c r="D129" s="44" t="str">
        <f t="shared" si="17"/>
        <v>N/A</v>
      </c>
      <c r="E129" s="47">
        <v>156364551</v>
      </c>
      <c r="F129" s="44" t="str">
        <f t="shared" si="18"/>
        <v>N/A</v>
      </c>
      <c r="G129" s="47">
        <v>163977928</v>
      </c>
      <c r="H129" s="44" t="str">
        <f t="shared" si="19"/>
        <v>N/A</v>
      </c>
      <c r="I129" s="12">
        <v>6.8890000000000002</v>
      </c>
      <c r="J129" s="12">
        <v>4.8689999999999998</v>
      </c>
      <c r="K129" s="45" t="s">
        <v>736</v>
      </c>
      <c r="L129" s="9" t="str">
        <f t="shared" si="16"/>
        <v>Yes</v>
      </c>
    </row>
    <row r="130" spans="1:12" x14ac:dyDescent="0.2">
      <c r="A130" s="46" t="s">
        <v>646</v>
      </c>
      <c r="B130" s="35" t="s">
        <v>213</v>
      </c>
      <c r="C130" s="36">
        <v>16277</v>
      </c>
      <c r="D130" s="44" t="str">
        <f t="shared" si="17"/>
        <v>N/A</v>
      </c>
      <c r="E130" s="36">
        <v>17029</v>
      </c>
      <c r="F130" s="44" t="str">
        <f t="shared" si="18"/>
        <v>N/A</v>
      </c>
      <c r="G130" s="36">
        <v>17687</v>
      </c>
      <c r="H130" s="44" t="str">
        <f t="shared" si="19"/>
        <v>N/A</v>
      </c>
      <c r="I130" s="12">
        <v>4.62</v>
      </c>
      <c r="J130" s="12">
        <v>3.8639999999999999</v>
      </c>
      <c r="K130" s="45" t="s">
        <v>736</v>
      </c>
      <c r="L130" s="9" t="str">
        <f t="shared" si="16"/>
        <v>Yes</v>
      </c>
    </row>
    <row r="131" spans="1:12" ht="25.5" x14ac:dyDescent="0.2">
      <c r="A131" s="46" t="s">
        <v>1450</v>
      </c>
      <c r="B131" s="35" t="s">
        <v>213</v>
      </c>
      <c r="C131" s="47">
        <v>8987.3087792999995</v>
      </c>
      <c r="D131" s="44" t="str">
        <f t="shared" si="17"/>
        <v>N/A</v>
      </c>
      <c r="E131" s="47">
        <v>9182.2509248999995</v>
      </c>
      <c r="F131" s="44" t="str">
        <f t="shared" si="18"/>
        <v>N/A</v>
      </c>
      <c r="G131" s="47">
        <v>9271.0989993000003</v>
      </c>
      <c r="H131" s="44" t="str">
        <f t="shared" si="19"/>
        <v>N/A</v>
      </c>
      <c r="I131" s="12">
        <v>2.169</v>
      </c>
      <c r="J131" s="12">
        <v>0.96760000000000002</v>
      </c>
      <c r="K131" s="45" t="s">
        <v>736</v>
      </c>
      <c r="L131" s="9" t="str">
        <f t="shared" si="16"/>
        <v>Yes</v>
      </c>
    </row>
    <row r="132" spans="1:12" x14ac:dyDescent="0.2">
      <c r="A132" s="46" t="s">
        <v>1451</v>
      </c>
      <c r="B132" s="35" t="s">
        <v>213</v>
      </c>
      <c r="C132" s="47">
        <v>413.78720408999999</v>
      </c>
      <c r="D132" s="44" t="str">
        <f t="shared" ref="D132:D143" si="20">IF($B132="N/A","N/A",IF(C132&gt;10,"No",IF(C132&lt;-10,"No","Yes")))</f>
        <v>N/A</v>
      </c>
      <c r="E132" s="47">
        <v>380.47201407</v>
      </c>
      <c r="F132" s="44" t="str">
        <f t="shared" ref="F132:F143" si="21">IF($B132="N/A","N/A",IF(E132&gt;10,"No",IF(E132&lt;-10,"No","Yes")))</f>
        <v>N/A</v>
      </c>
      <c r="G132" s="47">
        <v>373.73276824999999</v>
      </c>
      <c r="H132" s="44" t="str">
        <f t="shared" ref="H132:H143" si="22">IF($B132="N/A","N/A",IF(G132&gt;10,"No",IF(G132&lt;-10,"No","Yes")))</f>
        <v>N/A</v>
      </c>
      <c r="I132" s="12">
        <v>-8.0500000000000007</v>
      </c>
      <c r="J132" s="12">
        <v>-1.77</v>
      </c>
      <c r="K132" s="45" t="s">
        <v>736</v>
      </c>
      <c r="L132" s="9" t="str">
        <f t="shared" ref="L132:L143" si="23">IF(J132="Div by 0", "N/A", IF(K132="N/A","N/A", IF(J132&gt;VALUE(MID(K132,1,2)), "No", IF(J132&lt;-1*VALUE(MID(K132,1,2)), "No", "Yes"))))</f>
        <v>Yes</v>
      </c>
    </row>
    <row r="133" spans="1:12" x14ac:dyDescent="0.2">
      <c r="A133" s="46" t="s">
        <v>1452</v>
      </c>
      <c r="B133" s="35" t="s">
        <v>213</v>
      </c>
      <c r="C133" s="47">
        <v>306.01835757999999</v>
      </c>
      <c r="D133" s="44" t="str">
        <f t="shared" si="20"/>
        <v>N/A</v>
      </c>
      <c r="E133" s="47">
        <v>318.51543415999998</v>
      </c>
      <c r="F133" s="44" t="str">
        <f t="shared" si="21"/>
        <v>N/A</v>
      </c>
      <c r="G133" s="47">
        <v>307.18597669000002</v>
      </c>
      <c r="H133" s="44" t="str">
        <f t="shared" si="22"/>
        <v>N/A</v>
      </c>
      <c r="I133" s="12">
        <v>4.0839999999999996</v>
      </c>
      <c r="J133" s="12">
        <v>-3.56</v>
      </c>
      <c r="K133" s="45" t="s">
        <v>736</v>
      </c>
      <c r="L133" s="9" t="str">
        <f t="shared" si="23"/>
        <v>Yes</v>
      </c>
    </row>
    <row r="134" spans="1:12" x14ac:dyDescent="0.2">
      <c r="A134" s="46" t="s">
        <v>1453</v>
      </c>
      <c r="B134" s="35" t="s">
        <v>213</v>
      </c>
      <c r="C134" s="47">
        <v>532.71697997000001</v>
      </c>
      <c r="D134" s="44" t="str">
        <f t="shared" si="20"/>
        <v>N/A</v>
      </c>
      <c r="E134" s="47">
        <v>466.25482462000002</v>
      </c>
      <c r="F134" s="44" t="str">
        <f t="shared" si="21"/>
        <v>N/A</v>
      </c>
      <c r="G134" s="47">
        <v>459.51442007999998</v>
      </c>
      <c r="H134" s="44" t="str">
        <f t="shared" si="22"/>
        <v>N/A</v>
      </c>
      <c r="I134" s="12">
        <v>-12.5</v>
      </c>
      <c r="J134" s="12">
        <v>-1.45</v>
      </c>
      <c r="K134" s="45" t="s">
        <v>736</v>
      </c>
      <c r="L134" s="9" t="str">
        <f t="shared" si="23"/>
        <v>Yes</v>
      </c>
    </row>
    <row r="135" spans="1:12" x14ac:dyDescent="0.2">
      <c r="A135" s="46" t="s">
        <v>1454</v>
      </c>
      <c r="B135" s="35" t="s">
        <v>213</v>
      </c>
      <c r="C135" s="47">
        <v>10717.977481</v>
      </c>
      <c r="D135" s="44" t="str">
        <f t="shared" si="20"/>
        <v>N/A</v>
      </c>
      <c r="E135" s="47">
        <v>10010.093779999999</v>
      </c>
      <c r="F135" s="44" t="str">
        <f t="shared" si="21"/>
        <v>N/A</v>
      </c>
      <c r="G135" s="47">
        <v>9805.0582386000005</v>
      </c>
      <c r="H135" s="44" t="str">
        <f t="shared" si="22"/>
        <v>N/A</v>
      </c>
      <c r="I135" s="12">
        <v>-6.6</v>
      </c>
      <c r="J135" s="12">
        <v>-2.0499999999999998</v>
      </c>
      <c r="K135" s="45" t="s">
        <v>736</v>
      </c>
      <c r="L135" s="9" t="str">
        <f t="shared" si="23"/>
        <v>Yes</v>
      </c>
    </row>
    <row r="136" spans="1:12" x14ac:dyDescent="0.2">
      <c r="A136" s="46" t="s">
        <v>1455</v>
      </c>
      <c r="B136" s="35" t="s">
        <v>213</v>
      </c>
      <c r="C136" s="47">
        <v>14845.905481</v>
      </c>
      <c r="D136" s="44" t="str">
        <f t="shared" si="20"/>
        <v>N/A</v>
      </c>
      <c r="E136" s="47">
        <v>14047.69052</v>
      </c>
      <c r="F136" s="44" t="str">
        <f t="shared" si="21"/>
        <v>N/A</v>
      </c>
      <c r="G136" s="47">
        <v>13880.295185999999</v>
      </c>
      <c r="H136" s="44" t="str">
        <f t="shared" si="22"/>
        <v>N/A</v>
      </c>
      <c r="I136" s="12">
        <v>-5.38</v>
      </c>
      <c r="J136" s="12">
        <v>-1.19</v>
      </c>
      <c r="K136" s="45" t="s">
        <v>736</v>
      </c>
      <c r="L136" s="9" t="str">
        <f t="shared" si="23"/>
        <v>Yes</v>
      </c>
    </row>
    <row r="137" spans="1:12" x14ac:dyDescent="0.2">
      <c r="A137" s="46" t="s">
        <v>1456</v>
      </c>
      <c r="B137" s="35" t="s">
        <v>213</v>
      </c>
      <c r="C137" s="47">
        <v>6668.6616426999999</v>
      </c>
      <c r="D137" s="44" t="str">
        <f t="shared" si="20"/>
        <v>N/A</v>
      </c>
      <c r="E137" s="47">
        <v>6566.7412396</v>
      </c>
      <c r="F137" s="44" t="str">
        <f t="shared" si="21"/>
        <v>N/A</v>
      </c>
      <c r="G137" s="47">
        <v>6143.6555417</v>
      </c>
      <c r="H137" s="44" t="str">
        <f t="shared" si="22"/>
        <v>N/A</v>
      </c>
      <c r="I137" s="12">
        <v>-1.53</v>
      </c>
      <c r="J137" s="12">
        <v>-6.44</v>
      </c>
      <c r="K137" s="45" t="s">
        <v>736</v>
      </c>
      <c r="L137" s="9" t="str">
        <f t="shared" si="23"/>
        <v>Yes</v>
      </c>
    </row>
    <row r="138" spans="1:12" x14ac:dyDescent="0.2">
      <c r="A138" s="46" t="s">
        <v>1457</v>
      </c>
      <c r="B138" s="35" t="s">
        <v>213</v>
      </c>
      <c r="C138" s="47">
        <v>111.11986201000001</v>
      </c>
      <c r="D138" s="44" t="str">
        <f t="shared" si="20"/>
        <v>N/A</v>
      </c>
      <c r="E138" s="47">
        <v>108.33448193</v>
      </c>
      <c r="F138" s="44" t="str">
        <f t="shared" si="21"/>
        <v>N/A</v>
      </c>
      <c r="G138" s="47">
        <v>90.088874529999998</v>
      </c>
      <c r="H138" s="44" t="str">
        <f t="shared" si="22"/>
        <v>N/A</v>
      </c>
      <c r="I138" s="12">
        <v>-2.5099999999999998</v>
      </c>
      <c r="J138" s="12">
        <v>-16.8</v>
      </c>
      <c r="K138" s="45" t="s">
        <v>736</v>
      </c>
      <c r="L138" s="9" t="str">
        <f t="shared" si="23"/>
        <v>Yes</v>
      </c>
    </row>
    <row r="139" spans="1:12" x14ac:dyDescent="0.2">
      <c r="A139" s="46" t="s">
        <v>1458</v>
      </c>
      <c r="B139" s="35" t="s">
        <v>213</v>
      </c>
      <c r="C139" s="47">
        <v>64.599856557999999</v>
      </c>
      <c r="D139" s="44" t="str">
        <f t="shared" si="20"/>
        <v>N/A</v>
      </c>
      <c r="E139" s="47">
        <v>69.385309172000007</v>
      </c>
      <c r="F139" s="44" t="str">
        <f t="shared" si="21"/>
        <v>N/A</v>
      </c>
      <c r="G139" s="47">
        <v>58.175054983999999</v>
      </c>
      <c r="H139" s="44" t="str">
        <f t="shared" si="22"/>
        <v>N/A</v>
      </c>
      <c r="I139" s="12">
        <v>7.4080000000000004</v>
      </c>
      <c r="J139" s="12">
        <v>-16.2</v>
      </c>
      <c r="K139" s="45" t="s">
        <v>736</v>
      </c>
      <c r="L139" s="9" t="str">
        <f t="shared" si="23"/>
        <v>Yes</v>
      </c>
    </row>
    <row r="140" spans="1:12" x14ac:dyDescent="0.2">
      <c r="A140" s="46" t="s">
        <v>1459</v>
      </c>
      <c r="B140" s="35" t="s">
        <v>213</v>
      </c>
      <c r="C140" s="47">
        <v>168.02325540000001</v>
      </c>
      <c r="D140" s="44" t="str">
        <f t="shared" si="20"/>
        <v>N/A</v>
      </c>
      <c r="E140" s="47">
        <v>159.04026852000001</v>
      </c>
      <c r="F140" s="44" t="str">
        <f t="shared" si="21"/>
        <v>N/A</v>
      </c>
      <c r="G140" s="47">
        <v>129.86240346</v>
      </c>
      <c r="H140" s="44" t="str">
        <f t="shared" si="22"/>
        <v>N/A</v>
      </c>
      <c r="I140" s="12">
        <v>-5.35</v>
      </c>
      <c r="J140" s="12">
        <v>-18.3</v>
      </c>
      <c r="K140" s="45" t="s">
        <v>736</v>
      </c>
      <c r="L140" s="9" t="str">
        <f t="shared" si="23"/>
        <v>Yes</v>
      </c>
    </row>
    <row r="141" spans="1:12" x14ac:dyDescent="0.2">
      <c r="A141" s="46" t="s">
        <v>1460</v>
      </c>
      <c r="B141" s="35" t="s">
        <v>213</v>
      </c>
      <c r="C141" s="47">
        <v>9003.8624529000008</v>
      </c>
      <c r="D141" s="44" t="str">
        <f t="shared" si="20"/>
        <v>N/A</v>
      </c>
      <c r="E141" s="47">
        <v>8720.3482879999992</v>
      </c>
      <c r="F141" s="44" t="str">
        <f t="shared" si="21"/>
        <v>N/A</v>
      </c>
      <c r="G141" s="47">
        <v>9026.9905431999996</v>
      </c>
      <c r="H141" s="44" t="str">
        <f t="shared" si="22"/>
        <v>N/A</v>
      </c>
      <c r="I141" s="12">
        <v>-3.15</v>
      </c>
      <c r="J141" s="12">
        <v>3.516</v>
      </c>
      <c r="K141" s="45" t="s">
        <v>736</v>
      </c>
      <c r="L141" s="9" t="str">
        <f t="shared" si="23"/>
        <v>Yes</v>
      </c>
    </row>
    <row r="142" spans="1:12" x14ac:dyDescent="0.2">
      <c r="A142" s="46" t="s">
        <v>1461</v>
      </c>
      <c r="B142" s="35" t="s">
        <v>213</v>
      </c>
      <c r="C142" s="47">
        <v>7214.3307416999996</v>
      </c>
      <c r="D142" s="44" t="str">
        <f t="shared" si="20"/>
        <v>N/A</v>
      </c>
      <c r="E142" s="47">
        <v>6983.6491443000004</v>
      </c>
      <c r="F142" s="44" t="str">
        <f t="shared" si="21"/>
        <v>N/A</v>
      </c>
      <c r="G142" s="47">
        <v>7275.2660316000001</v>
      </c>
      <c r="H142" s="44" t="str">
        <f t="shared" si="22"/>
        <v>N/A</v>
      </c>
      <c r="I142" s="12">
        <v>-3.2</v>
      </c>
      <c r="J142" s="12">
        <v>4.1760000000000002</v>
      </c>
      <c r="K142" s="45" t="s">
        <v>736</v>
      </c>
      <c r="L142" s="9" t="str">
        <f t="shared" si="23"/>
        <v>Yes</v>
      </c>
    </row>
    <row r="143" spans="1:12" x14ac:dyDescent="0.2">
      <c r="A143" s="46" t="s">
        <v>1462</v>
      </c>
      <c r="B143" s="35" t="s">
        <v>213</v>
      </c>
      <c r="C143" s="47">
        <v>11545.198517000001</v>
      </c>
      <c r="D143" s="44" t="str">
        <f t="shared" si="20"/>
        <v>N/A</v>
      </c>
      <c r="E143" s="47">
        <v>11670.152840000001</v>
      </c>
      <c r="F143" s="44" t="str">
        <f t="shared" si="21"/>
        <v>N/A</v>
      </c>
      <c r="G143" s="47">
        <v>11665.259207999999</v>
      </c>
      <c r="H143" s="44" t="str">
        <f t="shared" si="22"/>
        <v>N/A</v>
      </c>
      <c r="I143" s="12">
        <v>1.0820000000000001</v>
      </c>
      <c r="J143" s="12">
        <v>-4.2000000000000003E-2</v>
      </c>
      <c r="K143" s="45" t="s">
        <v>736</v>
      </c>
      <c r="L143" s="9" t="str">
        <f t="shared" si="23"/>
        <v>Yes</v>
      </c>
    </row>
    <row r="144" spans="1:12" x14ac:dyDescent="0.2">
      <c r="A144" s="46" t="s">
        <v>89</v>
      </c>
      <c r="B144" s="35" t="s">
        <v>213</v>
      </c>
      <c r="C144" s="8">
        <v>14.864982750999999</v>
      </c>
      <c r="D144" s="44" t="str">
        <f t="shared" ref="D144:D161" si="24">IF($B144="N/A","N/A",IF(C144&gt;10,"No",IF(C144&lt;-10,"No","Yes")))</f>
        <v>N/A</v>
      </c>
      <c r="E144" s="8">
        <v>14.545092162</v>
      </c>
      <c r="F144" s="44" t="str">
        <f t="shared" ref="F144:F161" si="25">IF($B144="N/A","N/A",IF(E144&gt;10,"No",IF(E144&lt;-10,"No","Yes")))</f>
        <v>N/A</v>
      </c>
      <c r="G144" s="8">
        <v>13.899045954</v>
      </c>
      <c r="H144" s="44" t="str">
        <f t="shared" ref="H144:H161" si="26">IF($B144="N/A","N/A",IF(G144&gt;10,"No",IF(G144&lt;-10,"No","Yes")))</f>
        <v>N/A</v>
      </c>
      <c r="I144" s="12">
        <v>-2.15</v>
      </c>
      <c r="J144" s="12">
        <v>-4.4400000000000004</v>
      </c>
      <c r="K144" s="45" t="s">
        <v>736</v>
      </c>
      <c r="L144" s="9" t="str">
        <f t="shared" ref="L144:L161" si="27">IF(J144="Div by 0", "N/A", IF(K144="N/A","N/A", IF(J144&gt;VALUE(MID(K144,1,2)), "No", IF(J144&lt;-1*VALUE(MID(K144,1,2)), "No", "Yes"))))</f>
        <v>Yes</v>
      </c>
    </row>
    <row r="145" spans="1:12" x14ac:dyDescent="0.2">
      <c r="A145" s="46" t="s">
        <v>475</v>
      </c>
      <c r="B145" s="35" t="s">
        <v>213</v>
      </c>
      <c r="C145" s="8">
        <v>15.607761153</v>
      </c>
      <c r="D145" s="44" t="str">
        <f t="shared" si="24"/>
        <v>N/A</v>
      </c>
      <c r="E145" s="8">
        <v>15.555923006</v>
      </c>
      <c r="F145" s="44" t="str">
        <f t="shared" si="25"/>
        <v>N/A</v>
      </c>
      <c r="G145" s="8">
        <v>14.69287875</v>
      </c>
      <c r="H145" s="44" t="str">
        <f t="shared" si="26"/>
        <v>N/A</v>
      </c>
      <c r="I145" s="12">
        <v>-0.33200000000000002</v>
      </c>
      <c r="J145" s="12">
        <v>-5.55</v>
      </c>
      <c r="K145" s="45" t="s">
        <v>736</v>
      </c>
      <c r="L145" s="9" t="str">
        <f t="shared" si="27"/>
        <v>Yes</v>
      </c>
    </row>
    <row r="146" spans="1:12" x14ac:dyDescent="0.2">
      <c r="A146" s="46" t="s">
        <v>476</v>
      </c>
      <c r="B146" s="35" t="s">
        <v>213</v>
      </c>
      <c r="C146" s="8">
        <v>14.286217648999999</v>
      </c>
      <c r="D146" s="44" t="str">
        <f t="shared" si="24"/>
        <v>N/A</v>
      </c>
      <c r="E146" s="8">
        <v>13.883041763</v>
      </c>
      <c r="F146" s="44" t="str">
        <f t="shared" si="25"/>
        <v>N/A</v>
      </c>
      <c r="G146" s="8">
        <v>13.409668355000001</v>
      </c>
      <c r="H146" s="44" t="str">
        <f t="shared" si="26"/>
        <v>N/A</v>
      </c>
      <c r="I146" s="12">
        <v>-2.82</v>
      </c>
      <c r="J146" s="12">
        <v>-3.41</v>
      </c>
      <c r="K146" s="45" t="s">
        <v>736</v>
      </c>
      <c r="L146" s="9" t="str">
        <f t="shared" si="27"/>
        <v>Yes</v>
      </c>
    </row>
    <row r="147" spans="1:12" x14ac:dyDescent="0.2">
      <c r="A147" s="46" t="s">
        <v>1463</v>
      </c>
      <c r="B147" s="35" t="s">
        <v>213</v>
      </c>
      <c r="C147" s="8">
        <v>28.963479916000001</v>
      </c>
      <c r="D147" s="44" t="str">
        <f t="shared" si="24"/>
        <v>N/A</v>
      </c>
      <c r="E147" s="8">
        <v>27.358096428</v>
      </c>
      <c r="F147" s="44" t="str">
        <f t="shared" si="25"/>
        <v>N/A</v>
      </c>
      <c r="G147" s="8">
        <v>26.719373598000001</v>
      </c>
      <c r="H147" s="44" t="str">
        <f t="shared" si="26"/>
        <v>N/A</v>
      </c>
      <c r="I147" s="12">
        <v>-5.54</v>
      </c>
      <c r="J147" s="12">
        <v>-2.33</v>
      </c>
      <c r="K147" s="45" t="s">
        <v>736</v>
      </c>
      <c r="L147" s="9" t="str">
        <f t="shared" si="27"/>
        <v>Yes</v>
      </c>
    </row>
    <row r="148" spans="1:12" x14ac:dyDescent="0.2">
      <c r="A148" s="46" t="s">
        <v>1464</v>
      </c>
      <c r="B148" s="35" t="s">
        <v>213</v>
      </c>
      <c r="C148" s="8">
        <v>44.760916506000001</v>
      </c>
      <c r="D148" s="44" t="str">
        <f t="shared" si="24"/>
        <v>N/A</v>
      </c>
      <c r="E148" s="8">
        <v>43.001450593000001</v>
      </c>
      <c r="F148" s="44" t="str">
        <f t="shared" si="25"/>
        <v>N/A</v>
      </c>
      <c r="G148" s="8">
        <v>42.234332424999998</v>
      </c>
      <c r="H148" s="44" t="str">
        <f t="shared" si="26"/>
        <v>N/A</v>
      </c>
      <c r="I148" s="12">
        <v>-3.93</v>
      </c>
      <c r="J148" s="12">
        <v>-1.78</v>
      </c>
      <c r="K148" s="45" t="s">
        <v>736</v>
      </c>
      <c r="L148" s="9" t="str">
        <f t="shared" si="27"/>
        <v>Yes</v>
      </c>
    </row>
    <row r="149" spans="1:12" x14ac:dyDescent="0.2">
      <c r="A149" s="46" t="s">
        <v>1465</v>
      </c>
      <c r="B149" s="35" t="s">
        <v>213</v>
      </c>
      <c r="C149" s="8">
        <v>12.637198076000001</v>
      </c>
      <c r="D149" s="44" t="str">
        <f t="shared" si="24"/>
        <v>N/A</v>
      </c>
      <c r="E149" s="8">
        <v>12.468823519000001</v>
      </c>
      <c r="F149" s="44" t="str">
        <f t="shared" si="25"/>
        <v>N/A</v>
      </c>
      <c r="G149" s="8">
        <v>11.769110397</v>
      </c>
      <c r="H149" s="44" t="str">
        <f t="shared" si="26"/>
        <v>N/A</v>
      </c>
      <c r="I149" s="12">
        <v>-1.33</v>
      </c>
      <c r="J149" s="12">
        <v>-5.61</v>
      </c>
      <c r="K149" s="45" t="s">
        <v>736</v>
      </c>
      <c r="L149" s="9" t="str">
        <f t="shared" si="27"/>
        <v>Yes</v>
      </c>
    </row>
    <row r="150" spans="1:12" x14ac:dyDescent="0.2">
      <c r="A150" s="46" t="s">
        <v>90</v>
      </c>
      <c r="B150" s="35" t="s">
        <v>213</v>
      </c>
      <c r="C150" s="8">
        <v>48.594710337000002</v>
      </c>
      <c r="D150" s="44" t="str">
        <f t="shared" si="24"/>
        <v>N/A</v>
      </c>
      <c r="E150" s="8">
        <v>48.354344017999999</v>
      </c>
      <c r="F150" s="44" t="str">
        <f t="shared" si="25"/>
        <v>N/A</v>
      </c>
      <c r="G150" s="8">
        <v>38.197194875999998</v>
      </c>
      <c r="H150" s="44" t="str">
        <f t="shared" si="26"/>
        <v>N/A</v>
      </c>
      <c r="I150" s="12">
        <v>-0.495</v>
      </c>
      <c r="J150" s="12">
        <v>-21</v>
      </c>
      <c r="K150" s="45" t="s">
        <v>736</v>
      </c>
      <c r="L150" s="9" t="str">
        <f t="shared" si="27"/>
        <v>Yes</v>
      </c>
    </row>
    <row r="151" spans="1:12" x14ac:dyDescent="0.2">
      <c r="A151" s="46" t="s">
        <v>477</v>
      </c>
      <c r="B151" s="35" t="s">
        <v>213</v>
      </c>
      <c r="C151" s="8">
        <v>48.113502666999999</v>
      </c>
      <c r="D151" s="44" t="str">
        <f t="shared" si="24"/>
        <v>N/A</v>
      </c>
      <c r="E151" s="8">
        <v>49.215702485999998</v>
      </c>
      <c r="F151" s="44" t="str">
        <f t="shared" si="25"/>
        <v>N/A</v>
      </c>
      <c r="G151" s="8">
        <v>39.932142829999997</v>
      </c>
      <c r="H151" s="44" t="str">
        <f t="shared" si="26"/>
        <v>N/A</v>
      </c>
      <c r="I151" s="12">
        <v>2.2909999999999999</v>
      </c>
      <c r="J151" s="12">
        <v>-18.899999999999999</v>
      </c>
      <c r="K151" s="45" t="s">
        <v>736</v>
      </c>
      <c r="L151" s="9" t="str">
        <f t="shared" si="27"/>
        <v>Yes</v>
      </c>
    </row>
    <row r="152" spans="1:12" x14ac:dyDescent="0.2">
      <c r="A152" s="46" t="s">
        <v>478</v>
      </c>
      <c r="B152" s="35" t="s">
        <v>213</v>
      </c>
      <c r="C152" s="8">
        <v>49.428304646000001</v>
      </c>
      <c r="D152" s="44" t="str">
        <f t="shared" si="24"/>
        <v>N/A</v>
      </c>
      <c r="E152" s="8">
        <v>47.923336812000002</v>
      </c>
      <c r="F152" s="44" t="str">
        <f t="shared" si="25"/>
        <v>N/A</v>
      </c>
      <c r="G152" s="8">
        <v>37.228045969</v>
      </c>
      <c r="H152" s="44" t="str">
        <f t="shared" si="26"/>
        <v>N/A</v>
      </c>
      <c r="I152" s="12">
        <v>-3.04</v>
      </c>
      <c r="J152" s="12">
        <v>-22.3</v>
      </c>
      <c r="K152" s="45" t="s">
        <v>736</v>
      </c>
      <c r="L152" s="9" t="str">
        <f t="shared" si="27"/>
        <v>Yes</v>
      </c>
    </row>
    <row r="153" spans="1:12" x14ac:dyDescent="0.2">
      <c r="A153" s="46" t="s">
        <v>117</v>
      </c>
      <c r="B153" s="35" t="s">
        <v>213</v>
      </c>
      <c r="C153" s="8">
        <v>92.659106229000002</v>
      </c>
      <c r="D153" s="44" t="str">
        <f t="shared" si="24"/>
        <v>N/A</v>
      </c>
      <c r="E153" s="8">
        <v>92.324999328999994</v>
      </c>
      <c r="F153" s="44" t="str">
        <f t="shared" si="25"/>
        <v>N/A</v>
      </c>
      <c r="G153" s="8">
        <v>92.602531452999997</v>
      </c>
      <c r="H153" s="44" t="str">
        <f t="shared" si="26"/>
        <v>N/A</v>
      </c>
      <c r="I153" s="12">
        <v>-0.36099999999999999</v>
      </c>
      <c r="J153" s="12">
        <v>0.30059999999999998</v>
      </c>
      <c r="K153" s="45" t="s">
        <v>736</v>
      </c>
      <c r="L153" s="9" t="str">
        <f t="shared" si="27"/>
        <v>Yes</v>
      </c>
    </row>
    <row r="154" spans="1:12" x14ac:dyDescent="0.2">
      <c r="A154" s="46" t="s">
        <v>479</v>
      </c>
      <c r="B154" s="35" t="s">
        <v>213</v>
      </c>
      <c r="C154" s="8">
        <v>90.801370332999994</v>
      </c>
      <c r="D154" s="44" t="str">
        <f t="shared" si="24"/>
        <v>N/A</v>
      </c>
      <c r="E154" s="8">
        <v>90.386248675000004</v>
      </c>
      <c r="F154" s="44" t="str">
        <f t="shared" si="25"/>
        <v>N/A</v>
      </c>
      <c r="G154" s="8">
        <v>90.897831423</v>
      </c>
      <c r="H154" s="44" t="str">
        <f t="shared" si="26"/>
        <v>N/A</v>
      </c>
      <c r="I154" s="12">
        <v>-0.45700000000000002</v>
      </c>
      <c r="J154" s="12">
        <v>0.56599999999999995</v>
      </c>
      <c r="K154" s="45" t="s">
        <v>736</v>
      </c>
      <c r="L154" s="9" t="str">
        <f t="shared" si="27"/>
        <v>Yes</v>
      </c>
    </row>
    <row r="155" spans="1:12" x14ac:dyDescent="0.2">
      <c r="A155" s="46" t="s">
        <v>480</v>
      </c>
      <c r="B155" s="35" t="s">
        <v>213</v>
      </c>
      <c r="C155" s="8">
        <v>94.960448194999998</v>
      </c>
      <c r="D155" s="44" t="str">
        <f t="shared" si="24"/>
        <v>N/A</v>
      </c>
      <c r="E155" s="8">
        <v>94.642951904</v>
      </c>
      <c r="F155" s="44" t="str">
        <f t="shared" si="25"/>
        <v>N/A</v>
      </c>
      <c r="G155" s="8">
        <v>94.766199458000003</v>
      </c>
      <c r="H155" s="44" t="str">
        <f t="shared" si="26"/>
        <v>N/A</v>
      </c>
      <c r="I155" s="12">
        <v>-0.33400000000000002</v>
      </c>
      <c r="J155" s="12">
        <v>0.13020000000000001</v>
      </c>
      <c r="K155" s="45" t="s">
        <v>736</v>
      </c>
      <c r="L155" s="9" t="str">
        <f t="shared" si="27"/>
        <v>Yes</v>
      </c>
    </row>
    <row r="156" spans="1:12" x14ac:dyDescent="0.2">
      <c r="A156" s="46" t="s">
        <v>1466</v>
      </c>
      <c r="B156" s="35" t="s">
        <v>213</v>
      </c>
      <c r="C156" s="36">
        <v>0.83151941949999997</v>
      </c>
      <c r="D156" s="44" t="str">
        <f t="shared" si="24"/>
        <v>N/A</v>
      </c>
      <c r="E156" s="36">
        <v>0.87762200909999999</v>
      </c>
      <c r="F156" s="44" t="str">
        <f t="shared" si="25"/>
        <v>N/A</v>
      </c>
      <c r="G156" s="36">
        <v>0.88125905869999999</v>
      </c>
      <c r="H156" s="44" t="str">
        <f t="shared" si="26"/>
        <v>N/A</v>
      </c>
      <c r="I156" s="12">
        <v>5.5439999999999996</v>
      </c>
      <c r="J156" s="12">
        <v>0.41439999999999999</v>
      </c>
      <c r="K156" s="45" t="s">
        <v>736</v>
      </c>
      <c r="L156" s="9" t="str">
        <f t="shared" si="27"/>
        <v>Yes</v>
      </c>
    </row>
    <row r="157" spans="1:12" x14ac:dyDescent="0.2">
      <c r="A157" s="46" t="s">
        <v>1467</v>
      </c>
      <c r="B157" s="35" t="s">
        <v>213</v>
      </c>
      <c r="C157" s="36">
        <v>0.49222721940000003</v>
      </c>
      <c r="D157" s="44" t="str">
        <f t="shared" si="24"/>
        <v>N/A</v>
      </c>
      <c r="E157" s="36">
        <v>0.56897134849999997</v>
      </c>
      <c r="F157" s="44" t="str">
        <f t="shared" si="25"/>
        <v>N/A</v>
      </c>
      <c r="G157" s="36">
        <v>0.58792275469999999</v>
      </c>
      <c r="H157" s="44" t="str">
        <f t="shared" si="26"/>
        <v>N/A</v>
      </c>
      <c r="I157" s="12">
        <v>15.59</v>
      </c>
      <c r="J157" s="12">
        <v>3.331</v>
      </c>
      <c r="K157" s="45" t="s">
        <v>736</v>
      </c>
      <c r="L157" s="9" t="str">
        <f t="shared" si="27"/>
        <v>Yes</v>
      </c>
    </row>
    <row r="158" spans="1:12" x14ac:dyDescent="0.2">
      <c r="A158" s="46" t="s">
        <v>1468</v>
      </c>
      <c r="B158" s="35" t="s">
        <v>213</v>
      </c>
      <c r="C158" s="36">
        <v>1.2541620421999999</v>
      </c>
      <c r="D158" s="44" t="str">
        <f t="shared" si="24"/>
        <v>N/A</v>
      </c>
      <c r="E158" s="36">
        <v>1.2936866917000001</v>
      </c>
      <c r="F158" s="44" t="str">
        <f t="shared" si="25"/>
        <v>N/A</v>
      </c>
      <c r="G158" s="36">
        <v>1.247819813</v>
      </c>
      <c r="H158" s="44" t="str">
        <f t="shared" si="26"/>
        <v>N/A</v>
      </c>
      <c r="I158" s="12">
        <v>3.1509999999999998</v>
      </c>
      <c r="J158" s="12">
        <v>-3.55</v>
      </c>
      <c r="K158" s="45" t="s">
        <v>736</v>
      </c>
      <c r="L158" s="9" t="str">
        <f t="shared" si="27"/>
        <v>Yes</v>
      </c>
    </row>
    <row r="159" spans="1:12" x14ac:dyDescent="0.2">
      <c r="A159" s="46" t="s">
        <v>1469</v>
      </c>
      <c r="B159" s="35" t="s">
        <v>213</v>
      </c>
      <c r="C159" s="36">
        <v>242.32749203</v>
      </c>
      <c r="D159" s="44" t="str">
        <f t="shared" si="24"/>
        <v>N/A</v>
      </c>
      <c r="E159" s="36">
        <v>243.69949704000001</v>
      </c>
      <c r="F159" s="44" t="str">
        <f t="shared" si="25"/>
        <v>N/A</v>
      </c>
      <c r="G159" s="36">
        <v>238.48435187999999</v>
      </c>
      <c r="H159" s="44" t="str">
        <f t="shared" si="26"/>
        <v>N/A</v>
      </c>
      <c r="I159" s="12">
        <v>0.56620000000000004</v>
      </c>
      <c r="J159" s="12">
        <v>-2.14</v>
      </c>
      <c r="K159" s="45" t="s">
        <v>736</v>
      </c>
      <c r="L159" s="9" t="str">
        <f t="shared" si="27"/>
        <v>Yes</v>
      </c>
    </row>
    <row r="160" spans="1:12" x14ac:dyDescent="0.2">
      <c r="A160" s="46" t="s">
        <v>1470</v>
      </c>
      <c r="B160" s="35" t="s">
        <v>213</v>
      </c>
      <c r="C160" s="36">
        <v>240.030427</v>
      </c>
      <c r="D160" s="44" t="str">
        <f t="shared" si="24"/>
        <v>N/A</v>
      </c>
      <c r="E160" s="36">
        <v>240.37519445000001</v>
      </c>
      <c r="F160" s="44" t="str">
        <f t="shared" si="25"/>
        <v>N/A</v>
      </c>
      <c r="G160" s="36">
        <v>234.85022660999999</v>
      </c>
      <c r="H160" s="44" t="str">
        <f t="shared" si="26"/>
        <v>N/A</v>
      </c>
      <c r="I160" s="12">
        <v>0.14360000000000001</v>
      </c>
      <c r="J160" s="12">
        <v>-2.2999999999999998</v>
      </c>
      <c r="K160" s="45" t="s">
        <v>736</v>
      </c>
      <c r="L160" s="9" t="str">
        <f t="shared" si="27"/>
        <v>Yes</v>
      </c>
    </row>
    <row r="161" spans="1:12" x14ac:dyDescent="0.2">
      <c r="A161" s="46" t="s">
        <v>1471</v>
      </c>
      <c r="B161" s="35" t="s">
        <v>213</v>
      </c>
      <c r="C161" s="36">
        <v>252.17593754000001</v>
      </c>
      <c r="D161" s="44" t="str">
        <f t="shared" si="24"/>
        <v>N/A</v>
      </c>
      <c r="E161" s="36">
        <v>258.24379345</v>
      </c>
      <c r="F161" s="44" t="str">
        <f t="shared" si="25"/>
        <v>N/A</v>
      </c>
      <c r="G161" s="36">
        <v>253.71920795</v>
      </c>
      <c r="H161" s="44" t="str">
        <f t="shared" si="26"/>
        <v>N/A</v>
      </c>
      <c r="I161" s="12">
        <v>2.4060000000000001</v>
      </c>
      <c r="J161" s="12">
        <v>-1.75</v>
      </c>
      <c r="K161" s="45" t="s">
        <v>736</v>
      </c>
      <c r="L161" s="9" t="str">
        <f t="shared" si="27"/>
        <v>Yes</v>
      </c>
    </row>
    <row r="162" spans="1:12" x14ac:dyDescent="0.2">
      <c r="A162" s="46" t="s">
        <v>1604</v>
      </c>
      <c r="B162" s="35" t="s">
        <v>213</v>
      </c>
      <c r="C162" s="36">
        <v>11</v>
      </c>
      <c r="D162" s="44" t="str">
        <f t="shared" ref="D162:D172" si="28">IF($B162="N/A","N/A",IF(C162&gt;10,"No",IF(C162&lt;-10,"No","Yes")))</f>
        <v>N/A</v>
      </c>
      <c r="E162" s="36">
        <v>0</v>
      </c>
      <c r="F162" s="44" t="str">
        <f t="shared" ref="F162:F172" si="29">IF($B162="N/A","N/A",IF(E162&gt;10,"No",IF(E162&lt;-10,"No","Yes")))</f>
        <v>N/A</v>
      </c>
      <c r="G162" s="36">
        <v>11</v>
      </c>
      <c r="H162" s="44" t="str">
        <f t="shared" ref="H162:H172" si="30">IF($B162="N/A","N/A",IF(G162&gt;10,"No",IF(G162&lt;-10,"No","Yes")))</f>
        <v>N/A</v>
      </c>
      <c r="I162" s="12">
        <v>-100</v>
      </c>
      <c r="J162" s="12" t="s">
        <v>1746</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11</v>
      </c>
      <c r="F163" s="44" t="str">
        <f t="shared" si="29"/>
        <v>N/A</v>
      </c>
      <c r="G163" s="36">
        <v>11</v>
      </c>
      <c r="H163" s="44" t="str">
        <f t="shared" si="30"/>
        <v>N/A</v>
      </c>
      <c r="I163" s="12">
        <v>-50</v>
      </c>
      <c r="J163" s="12">
        <v>200</v>
      </c>
      <c r="K163" s="14" t="s">
        <v>213</v>
      </c>
      <c r="L163" s="9" t="str">
        <f t="shared" si="31"/>
        <v>N/A</v>
      </c>
    </row>
    <row r="164" spans="1:12" ht="25.5" x14ac:dyDescent="0.2">
      <c r="A164" s="46" t="s">
        <v>1605</v>
      </c>
      <c r="B164" s="35" t="s">
        <v>213</v>
      </c>
      <c r="C164" s="36">
        <v>11</v>
      </c>
      <c r="D164" s="44" t="str">
        <f t="shared" si="28"/>
        <v>N/A</v>
      </c>
      <c r="E164" s="36">
        <v>11</v>
      </c>
      <c r="F164" s="44" t="str">
        <f t="shared" si="29"/>
        <v>N/A</v>
      </c>
      <c r="G164" s="36">
        <v>11</v>
      </c>
      <c r="H164" s="44" t="str">
        <f t="shared" si="30"/>
        <v>N/A</v>
      </c>
      <c r="I164" s="12">
        <v>-50</v>
      </c>
      <c r="J164" s="12">
        <v>50</v>
      </c>
      <c r="K164" s="14" t="s">
        <v>213</v>
      </c>
      <c r="L164" s="9" t="str">
        <f t="shared" si="31"/>
        <v>N/A</v>
      </c>
    </row>
    <row r="165" spans="1:12" ht="25.5" x14ac:dyDescent="0.2">
      <c r="A165" s="46" t="s">
        <v>1472</v>
      </c>
      <c r="B165" s="35" t="s">
        <v>213</v>
      </c>
      <c r="C165" s="36">
        <v>13</v>
      </c>
      <c r="D165" s="44" t="str">
        <f t="shared" si="28"/>
        <v>N/A</v>
      </c>
      <c r="E165" s="36">
        <v>50</v>
      </c>
      <c r="F165" s="44" t="str">
        <f t="shared" si="29"/>
        <v>N/A</v>
      </c>
      <c r="G165" s="36">
        <v>102</v>
      </c>
      <c r="H165" s="44" t="str">
        <f t="shared" si="30"/>
        <v>N/A</v>
      </c>
      <c r="I165" s="12">
        <v>284.60000000000002</v>
      </c>
      <c r="J165" s="12">
        <v>104</v>
      </c>
      <c r="K165" s="14" t="s">
        <v>213</v>
      </c>
      <c r="L165" s="9" t="str">
        <f t="shared" si="31"/>
        <v>N/A</v>
      </c>
    </row>
    <row r="166" spans="1:12" x14ac:dyDescent="0.2">
      <c r="A166" s="46" t="s">
        <v>1606</v>
      </c>
      <c r="B166" s="35" t="s">
        <v>213</v>
      </c>
      <c r="C166" s="36">
        <v>0</v>
      </c>
      <c r="D166" s="44" t="str">
        <f t="shared" si="28"/>
        <v>N/A</v>
      </c>
      <c r="E166" s="36">
        <v>0</v>
      </c>
      <c r="F166" s="44" t="str">
        <f t="shared" si="29"/>
        <v>N/A</v>
      </c>
      <c r="G166" s="36">
        <v>11</v>
      </c>
      <c r="H166" s="44" t="str">
        <f t="shared" si="30"/>
        <v>N/A</v>
      </c>
      <c r="I166" s="12" t="s">
        <v>1746</v>
      </c>
      <c r="J166" s="12" t="s">
        <v>1746</v>
      </c>
      <c r="K166" s="14" t="s">
        <v>213</v>
      </c>
      <c r="L166" s="9" t="str">
        <f t="shared" si="31"/>
        <v>N/A</v>
      </c>
    </row>
    <row r="167" spans="1:12" x14ac:dyDescent="0.2">
      <c r="A167" s="46" t="s">
        <v>1607</v>
      </c>
      <c r="B167" s="35" t="s">
        <v>213</v>
      </c>
      <c r="C167" s="36">
        <v>45</v>
      </c>
      <c r="D167" s="44" t="str">
        <f t="shared" si="28"/>
        <v>N/A</v>
      </c>
      <c r="E167" s="36">
        <v>47</v>
      </c>
      <c r="F167" s="44" t="str">
        <f t="shared" si="29"/>
        <v>N/A</v>
      </c>
      <c r="G167" s="36">
        <v>53</v>
      </c>
      <c r="H167" s="44" t="str">
        <f t="shared" si="30"/>
        <v>N/A</v>
      </c>
      <c r="I167" s="12">
        <v>4.444</v>
      </c>
      <c r="J167" s="12">
        <v>12.77</v>
      </c>
      <c r="K167" s="14" t="s">
        <v>213</v>
      </c>
      <c r="L167" s="9" t="str">
        <f t="shared" si="31"/>
        <v>N/A</v>
      </c>
    </row>
    <row r="168" spans="1:12" x14ac:dyDescent="0.2">
      <c r="A168" s="46" t="s">
        <v>125</v>
      </c>
      <c r="B168" s="35" t="s">
        <v>213</v>
      </c>
      <c r="C168" s="47">
        <v>1858530</v>
      </c>
      <c r="D168" s="44" t="str">
        <f t="shared" si="28"/>
        <v>N/A</v>
      </c>
      <c r="E168" s="47">
        <v>567433</v>
      </c>
      <c r="F168" s="44" t="str">
        <f t="shared" si="29"/>
        <v>N/A</v>
      </c>
      <c r="G168" s="47">
        <v>1030388</v>
      </c>
      <c r="H168" s="44" t="str">
        <f t="shared" si="30"/>
        <v>N/A</v>
      </c>
      <c r="I168" s="12">
        <v>-69.5</v>
      </c>
      <c r="J168" s="12">
        <v>81.59</v>
      </c>
      <c r="K168" s="14" t="s">
        <v>213</v>
      </c>
      <c r="L168" s="9" t="str">
        <f t="shared" si="31"/>
        <v>N/A</v>
      </c>
    </row>
    <row r="169" spans="1:12" x14ac:dyDescent="0.2">
      <c r="A169" s="46" t="s">
        <v>1608</v>
      </c>
      <c r="B169" s="35" t="s">
        <v>213</v>
      </c>
      <c r="C169" s="47">
        <v>1834091</v>
      </c>
      <c r="D169" s="44" t="str">
        <f t="shared" si="28"/>
        <v>N/A</v>
      </c>
      <c r="E169" s="47">
        <v>535346</v>
      </c>
      <c r="F169" s="44" t="str">
        <f t="shared" si="29"/>
        <v>N/A</v>
      </c>
      <c r="G169" s="47">
        <v>899106</v>
      </c>
      <c r="H169" s="44" t="str">
        <f t="shared" si="30"/>
        <v>N/A</v>
      </c>
      <c r="I169" s="12">
        <v>-70.8</v>
      </c>
      <c r="J169" s="12">
        <v>67.95</v>
      </c>
      <c r="K169" s="14" t="s">
        <v>213</v>
      </c>
      <c r="L169" s="9" t="str">
        <f t="shared" si="31"/>
        <v>N/A</v>
      </c>
    </row>
    <row r="170" spans="1:12" x14ac:dyDescent="0.2">
      <c r="A170" s="46" t="s">
        <v>1365</v>
      </c>
      <c r="B170" s="35" t="s">
        <v>213</v>
      </c>
      <c r="C170" s="47">
        <v>221521</v>
      </c>
      <c r="D170" s="44" t="str">
        <f t="shared" si="28"/>
        <v>N/A</v>
      </c>
      <c r="E170" s="47">
        <v>392614</v>
      </c>
      <c r="F170" s="44" t="str">
        <f t="shared" si="29"/>
        <v>N/A</v>
      </c>
      <c r="G170" s="47">
        <v>217422</v>
      </c>
      <c r="H170" s="44" t="str">
        <f t="shared" si="30"/>
        <v>N/A</v>
      </c>
      <c r="I170" s="12">
        <v>77.239999999999995</v>
      </c>
      <c r="J170" s="12">
        <v>-44.6</v>
      </c>
      <c r="K170" s="14" t="s">
        <v>213</v>
      </c>
      <c r="L170" s="9" t="str">
        <f t="shared" si="31"/>
        <v>N/A</v>
      </c>
    </row>
    <row r="171" spans="1:12" x14ac:dyDescent="0.2">
      <c r="A171" s="46" t="s">
        <v>1602</v>
      </c>
      <c r="B171" s="35" t="s">
        <v>213</v>
      </c>
      <c r="C171" s="47">
        <v>118363</v>
      </c>
      <c r="D171" s="44" t="str">
        <f t="shared" si="28"/>
        <v>N/A</v>
      </c>
      <c r="E171" s="47">
        <v>180778</v>
      </c>
      <c r="F171" s="44" t="str">
        <f t="shared" si="29"/>
        <v>N/A</v>
      </c>
      <c r="G171" s="47">
        <v>565501</v>
      </c>
      <c r="H171" s="44" t="str">
        <f t="shared" si="30"/>
        <v>N/A</v>
      </c>
      <c r="I171" s="12">
        <v>52.73</v>
      </c>
      <c r="J171" s="12">
        <v>212.8</v>
      </c>
      <c r="K171" s="14" t="s">
        <v>213</v>
      </c>
      <c r="L171" s="9" t="str">
        <f t="shared" si="31"/>
        <v>N/A</v>
      </c>
    </row>
    <row r="172" spans="1:12" x14ac:dyDescent="0.2">
      <c r="A172" s="46" t="s">
        <v>1603</v>
      </c>
      <c r="B172" s="35" t="s">
        <v>213</v>
      </c>
      <c r="C172" s="47">
        <v>460314</v>
      </c>
      <c r="D172" s="44" t="str">
        <f t="shared" si="28"/>
        <v>N/A</v>
      </c>
      <c r="E172" s="47">
        <v>454442</v>
      </c>
      <c r="F172" s="44" t="str">
        <f t="shared" si="29"/>
        <v>N/A</v>
      </c>
      <c r="G172" s="47">
        <v>459448</v>
      </c>
      <c r="H172" s="44" t="str">
        <f t="shared" si="30"/>
        <v>N/A</v>
      </c>
      <c r="I172" s="12">
        <v>-1.28</v>
      </c>
      <c r="J172" s="12">
        <v>1.1020000000000001</v>
      </c>
      <c r="K172" s="14" t="s">
        <v>213</v>
      </c>
      <c r="L172" s="9" t="str">
        <f t="shared" si="31"/>
        <v>N/A</v>
      </c>
    </row>
    <row r="173" spans="1:12" ht="25.5" x14ac:dyDescent="0.2">
      <c r="A173" s="46" t="s">
        <v>1366</v>
      </c>
      <c r="B173" s="35" t="s">
        <v>213</v>
      </c>
      <c r="C173" s="47">
        <v>332216</v>
      </c>
      <c r="D173" s="44" t="str">
        <f t="shared" ref="D173:D187" si="32">IF($B173="N/A","N/A",IF(C173&gt;10,"No",IF(C173&lt;-10,"No","Yes")))</f>
        <v>N/A</v>
      </c>
      <c r="E173" s="47">
        <v>266491</v>
      </c>
      <c r="F173" s="44" t="str">
        <f t="shared" ref="F173:F187" si="33">IF($B173="N/A","N/A",IF(E173&gt;10,"No",IF(E173&lt;-10,"No","Yes")))</f>
        <v>N/A</v>
      </c>
      <c r="G173" s="47">
        <v>350494</v>
      </c>
      <c r="H173" s="44" t="str">
        <f t="shared" ref="H173:H187" si="34">IF($B173="N/A","N/A",IF(G173&gt;10,"No",IF(G173&lt;-10,"No","Yes")))</f>
        <v>N/A</v>
      </c>
      <c r="I173" s="12">
        <v>-19.8</v>
      </c>
      <c r="J173" s="12">
        <v>31.52</v>
      </c>
      <c r="K173" s="45" t="s">
        <v>736</v>
      </c>
      <c r="L173" s="9" t="str">
        <f t="shared" ref="L173:L187" si="35">IF(J173="Div by 0", "N/A", IF(K173="N/A","N/A", IF(J173&gt;VALUE(MID(K173,1,2)), "No", IF(J173&lt;-1*VALUE(MID(K173,1,2)), "No", "Yes"))))</f>
        <v>No</v>
      </c>
    </row>
    <row r="174" spans="1:12" x14ac:dyDescent="0.2">
      <c r="A174" s="46" t="s">
        <v>647</v>
      </c>
      <c r="B174" s="35" t="s">
        <v>213</v>
      </c>
      <c r="C174" s="36">
        <v>1934</v>
      </c>
      <c r="D174" s="44" t="str">
        <f t="shared" si="32"/>
        <v>N/A</v>
      </c>
      <c r="E174" s="36">
        <v>2762</v>
      </c>
      <c r="F174" s="44" t="str">
        <f t="shared" si="33"/>
        <v>N/A</v>
      </c>
      <c r="G174" s="36">
        <v>5233</v>
      </c>
      <c r="H174" s="44" t="str">
        <f t="shared" si="34"/>
        <v>N/A</v>
      </c>
      <c r="I174" s="12">
        <v>42.81</v>
      </c>
      <c r="J174" s="12">
        <v>89.46</v>
      </c>
      <c r="K174" s="45" t="s">
        <v>736</v>
      </c>
      <c r="L174" s="9" t="str">
        <f t="shared" si="35"/>
        <v>No</v>
      </c>
    </row>
    <row r="175" spans="1:12" ht="25.5" x14ac:dyDescent="0.2">
      <c r="A175" s="46" t="s">
        <v>1367</v>
      </c>
      <c r="B175" s="35" t="s">
        <v>213</v>
      </c>
      <c r="C175" s="47">
        <v>171.77662874999999</v>
      </c>
      <c r="D175" s="44" t="str">
        <f t="shared" si="32"/>
        <v>N/A</v>
      </c>
      <c r="E175" s="47">
        <v>96.484793628000006</v>
      </c>
      <c r="F175" s="44" t="str">
        <f t="shared" si="33"/>
        <v>N/A</v>
      </c>
      <c r="G175" s="47">
        <v>66.977641887999994</v>
      </c>
      <c r="H175" s="44" t="str">
        <f t="shared" si="34"/>
        <v>N/A</v>
      </c>
      <c r="I175" s="12">
        <v>-43.8</v>
      </c>
      <c r="J175" s="12">
        <v>-30.6</v>
      </c>
      <c r="K175" s="45" t="s">
        <v>736</v>
      </c>
      <c r="L175" s="9" t="str">
        <f t="shared" si="35"/>
        <v>No</v>
      </c>
    </row>
    <row r="176" spans="1:12" ht="25.5" x14ac:dyDescent="0.2">
      <c r="A176" s="46" t="s">
        <v>1368</v>
      </c>
      <c r="B176" s="35" t="s">
        <v>213</v>
      </c>
      <c r="C176" s="47">
        <v>88908</v>
      </c>
      <c r="D176" s="44" t="str">
        <f t="shared" si="32"/>
        <v>N/A</v>
      </c>
      <c r="E176" s="47">
        <v>66677</v>
      </c>
      <c r="F176" s="44" t="str">
        <f t="shared" si="33"/>
        <v>N/A</v>
      </c>
      <c r="G176" s="47">
        <v>165395</v>
      </c>
      <c r="H176" s="44" t="str">
        <f t="shared" si="34"/>
        <v>N/A</v>
      </c>
      <c r="I176" s="12">
        <v>-25</v>
      </c>
      <c r="J176" s="12">
        <v>148.1</v>
      </c>
      <c r="K176" s="45" t="s">
        <v>736</v>
      </c>
      <c r="L176" s="9" t="str">
        <f t="shared" si="35"/>
        <v>No</v>
      </c>
    </row>
    <row r="177" spans="1:12" x14ac:dyDescent="0.2">
      <c r="A177" s="46" t="s">
        <v>514</v>
      </c>
      <c r="B177" s="35" t="s">
        <v>213</v>
      </c>
      <c r="C177" s="36">
        <v>951</v>
      </c>
      <c r="D177" s="44" t="str">
        <f t="shared" si="32"/>
        <v>N/A</v>
      </c>
      <c r="E177" s="36">
        <v>732</v>
      </c>
      <c r="F177" s="44" t="str">
        <f t="shared" si="33"/>
        <v>N/A</v>
      </c>
      <c r="G177" s="36">
        <v>1076</v>
      </c>
      <c r="H177" s="44" t="str">
        <f t="shared" si="34"/>
        <v>N/A</v>
      </c>
      <c r="I177" s="12">
        <v>-23</v>
      </c>
      <c r="J177" s="12">
        <v>46.99</v>
      </c>
      <c r="K177" s="45" t="s">
        <v>736</v>
      </c>
      <c r="L177" s="9" t="str">
        <f t="shared" si="35"/>
        <v>No</v>
      </c>
    </row>
    <row r="178" spans="1:12" ht="25.5" x14ac:dyDescent="0.2">
      <c r="A178" s="46" t="s">
        <v>1369</v>
      </c>
      <c r="B178" s="35" t="s">
        <v>213</v>
      </c>
      <c r="C178" s="47">
        <v>93.488958991000004</v>
      </c>
      <c r="D178" s="44" t="str">
        <f t="shared" si="32"/>
        <v>N/A</v>
      </c>
      <c r="E178" s="47">
        <v>91.088797814000003</v>
      </c>
      <c r="F178" s="44" t="str">
        <f t="shared" si="33"/>
        <v>N/A</v>
      </c>
      <c r="G178" s="47">
        <v>153.71282528</v>
      </c>
      <c r="H178" s="44" t="str">
        <f t="shared" si="34"/>
        <v>N/A</v>
      </c>
      <c r="I178" s="12">
        <v>-2.57</v>
      </c>
      <c r="J178" s="12">
        <v>68.75</v>
      </c>
      <c r="K178" s="45" t="s">
        <v>736</v>
      </c>
      <c r="L178" s="9" t="str">
        <f t="shared" si="35"/>
        <v>No</v>
      </c>
    </row>
    <row r="179" spans="1:12" ht="25.5" x14ac:dyDescent="0.2">
      <c r="A179" s="46" t="s">
        <v>1370</v>
      </c>
      <c r="B179" s="35" t="s">
        <v>213</v>
      </c>
      <c r="C179" s="47">
        <v>1241762</v>
      </c>
      <c r="D179" s="44" t="str">
        <f t="shared" si="32"/>
        <v>N/A</v>
      </c>
      <c r="E179" s="47">
        <v>1245206</v>
      </c>
      <c r="F179" s="44" t="str">
        <f t="shared" si="33"/>
        <v>N/A</v>
      </c>
      <c r="G179" s="47">
        <v>1433365</v>
      </c>
      <c r="H179" s="44" t="str">
        <f t="shared" si="34"/>
        <v>N/A</v>
      </c>
      <c r="I179" s="12">
        <v>0.27729999999999999</v>
      </c>
      <c r="J179" s="12">
        <v>15.11</v>
      </c>
      <c r="K179" s="45" t="s">
        <v>736</v>
      </c>
      <c r="L179" s="9" t="str">
        <f t="shared" si="35"/>
        <v>Yes</v>
      </c>
    </row>
    <row r="180" spans="1:12" x14ac:dyDescent="0.2">
      <c r="A180" s="46" t="s">
        <v>515</v>
      </c>
      <c r="B180" s="35" t="s">
        <v>213</v>
      </c>
      <c r="C180" s="36">
        <v>11814</v>
      </c>
      <c r="D180" s="44" t="str">
        <f t="shared" si="32"/>
        <v>N/A</v>
      </c>
      <c r="E180" s="36">
        <v>12857</v>
      </c>
      <c r="F180" s="44" t="str">
        <f t="shared" si="33"/>
        <v>N/A</v>
      </c>
      <c r="G180" s="36">
        <v>14044</v>
      </c>
      <c r="H180" s="44" t="str">
        <f t="shared" si="34"/>
        <v>N/A</v>
      </c>
      <c r="I180" s="12">
        <v>8.8290000000000006</v>
      </c>
      <c r="J180" s="12">
        <v>9.2319999999999993</v>
      </c>
      <c r="K180" s="45" t="s">
        <v>736</v>
      </c>
      <c r="L180" s="9" t="str">
        <f t="shared" si="35"/>
        <v>Yes</v>
      </c>
    </row>
    <row r="181" spans="1:12" ht="25.5" x14ac:dyDescent="0.2">
      <c r="A181" s="46" t="s">
        <v>1371</v>
      </c>
      <c r="B181" s="35" t="s">
        <v>213</v>
      </c>
      <c r="C181" s="47">
        <v>105.10936177000001</v>
      </c>
      <c r="D181" s="44" t="str">
        <f t="shared" si="32"/>
        <v>N/A</v>
      </c>
      <c r="E181" s="47">
        <v>96.850431670999996</v>
      </c>
      <c r="F181" s="44" t="str">
        <f t="shared" si="33"/>
        <v>N/A</v>
      </c>
      <c r="G181" s="47">
        <v>102.0624466</v>
      </c>
      <c r="H181" s="44" t="str">
        <f t="shared" si="34"/>
        <v>N/A</v>
      </c>
      <c r="I181" s="12">
        <v>-7.86</v>
      </c>
      <c r="J181" s="12">
        <v>5.3819999999999997</v>
      </c>
      <c r="K181" s="45" t="s">
        <v>736</v>
      </c>
      <c r="L181" s="9" t="str">
        <f t="shared" si="35"/>
        <v>Yes</v>
      </c>
    </row>
    <row r="182" spans="1:12" ht="25.5" x14ac:dyDescent="0.2">
      <c r="A182" s="46" t="s">
        <v>1372</v>
      </c>
      <c r="B182" s="35" t="s">
        <v>213</v>
      </c>
      <c r="C182" s="47">
        <v>0</v>
      </c>
      <c r="D182" s="44" t="str">
        <f t="shared" si="32"/>
        <v>N/A</v>
      </c>
      <c r="E182" s="47">
        <v>0</v>
      </c>
      <c r="F182" s="44" t="str">
        <f t="shared" si="33"/>
        <v>N/A</v>
      </c>
      <c r="G182" s="47">
        <v>0</v>
      </c>
      <c r="H182" s="44" t="str">
        <f t="shared" si="34"/>
        <v>N/A</v>
      </c>
      <c r="I182" s="12" t="s">
        <v>1746</v>
      </c>
      <c r="J182" s="12" t="s">
        <v>1746</v>
      </c>
      <c r="K182" s="45" t="s">
        <v>736</v>
      </c>
      <c r="L182" s="9" t="str">
        <f t="shared" si="35"/>
        <v>N/A</v>
      </c>
    </row>
    <row r="183" spans="1:12" x14ac:dyDescent="0.2">
      <c r="A183" s="46" t="s">
        <v>516</v>
      </c>
      <c r="B183" s="35" t="s">
        <v>213</v>
      </c>
      <c r="C183" s="36">
        <v>0</v>
      </c>
      <c r="D183" s="44" t="str">
        <f t="shared" si="32"/>
        <v>N/A</v>
      </c>
      <c r="E183" s="36">
        <v>0</v>
      </c>
      <c r="F183" s="44" t="str">
        <f t="shared" si="33"/>
        <v>N/A</v>
      </c>
      <c r="G183" s="36">
        <v>0</v>
      </c>
      <c r="H183" s="44" t="str">
        <f t="shared" si="34"/>
        <v>N/A</v>
      </c>
      <c r="I183" s="12" t="s">
        <v>1746</v>
      </c>
      <c r="J183" s="12" t="s">
        <v>1746</v>
      </c>
      <c r="K183" s="45" t="s">
        <v>736</v>
      </c>
      <c r="L183" s="9" t="str">
        <f t="shared" si="35"/>
        <v>N/A</v>
      </c>
    </row>
    <row r="184" spans="1:12" ht="25.5" x14ac:dyDescent="0.2">
      <c r="A184" s="46" t="s">
        <v>1373</v>
      </c>
      <c r="B184" s="35" t="s">
        <v>213</v>
      </c>
      <c r="C184" s="47" t="s">
        <v>1746</v>
      </c>
      <c r="D184" s="44" t="str">
        <f t="shared" si="32"/>
        <v>N/A</v>
      </c>
      <c r="E184" s="47" t="s">
        <v>1746</v>
      </c>
      <c r="F184" s="44" t="str">
        <f t="shared" si="33"/>
        <v>N/A</v>
      </c>
      <c r="G184" s="47" t="s">
        <v>1746</v>
      </c>
      <c r="H184" s="44" t="str">
        <f t="shared" si="34"/>
        <v>N/A</v>
      </c>
      <c r="I184" s="12" t="s">
        <v>1746</v>
      </c>
      <c r="J184" s="12" t="s">
        <v>1746</v>
      </c>
      <c r="K184" s="45" t="s">
        <v>736</v>
      </c>
      <c r="L184" s="9" t="str">
        <f t="shared" si="35"/>
        <v>N/A</v>
      </c>
    </row>
    <row r="185" spans="1:12" ht="25.5" x14ac:dyDescent="0.2">
      <c r="A185" s="46" t="s">
        <v>1374</v>
      </c>
      <c r="B185" s="35" t="s">
        <v>213</v>
      </c>
      <c r="C185" s="47">
        <v>1383662127</v>
      </c>
      <c r="D185" s="44" t="str">
        <f t="shared" si="32"/>
        <v>N/A</v>
      </c>
      <c r="E185" s="47">
        <v>1393768555</v>
      </c>
      <c r="F185" s="44" t="str">
        <f t="shared" si="33"/>
        <v>N/A</v>
      </c>
      <c r="G185" s="47">
        <v>1451948957</v>
      </c>
      <c r="H185" s="44" t="str">
        <f t="shared" si="34"/>
        <v>N/A</v>
      </c>
      <c r="I185" s="12">
        <v>0.73040000000000005</v>
      </c>
      <c r="J185" s="12">
        <v>4.1740000000000004</v>
      </c>
      <c r="K185" s="45" t="s">
        <v>736</v>
      </c>
      <c r="L185" s="9" t="str">
        <f t="shared" si="35"/>
        <v>Yes</v>
      </c>
    </row>
    <row r="186" spans="1:12" ht="25.5" x14ac:dyDescent="0.2">
      <c r="A186" s="46" t="s">
        <v>517</v>
      </c>
      <c r="B186" s="35" t="s">
        <v>213</v>
      </c>
      <c r="C186" s="36">
        <v>65389</v>
      </c>
      <c r="D186" s="44" t="str">
        <f t="shared" si="32"/>
        <v>N/A</v>
      </c>
      <c r="E186" s="36">
        <v>68698</v>
      </c>
      <c r="F186" s="44" t="str">
        <f t="shared" si="33"/>
        <v>N/A</v>
      </c>
      <c r="G186" s="36">
        <v>70603</v>
      </c>
      <c r="H186" s="44" t="str">
        <f t="shared" si="34"/>
        <v>N/A</v>
      </c>
      <c r="I186" s="12">
        <v>5.0599999999999996</v>
      </c>
      <c r="J186" s="12">
        <v>2.7730000000000001</v>
      </c>
      <c r="K186" s="45" t="s">
        <v>736</v>
      </c>
      <c r="L186" s="9" t="str">
        <f t="shared" si="35"/>
        <v>Yes</v>
      </c>
    </row>
    <row r="187" spans="1:12" ht="25.5" x14ac:dyDescent="0.2">
      <c r="A187" s="46" t="s">
        <v>1375</v>
      </c>
      <c r="B187" s="35" t="s">
        <v>213</v>
      </c>
      <c r="C187" s="47">
        <v>21160.472357999999</v>
      </c>
      <c r="D187" s="44" t="str">
        <f t="shared" si="32"/>
        <v>N/A</v>
      </c>
      <c r="E187" s="47">
        <v>20288.342528000001</v>
      </c>
      <c r="F187" s="44" t="str">
        <f t="shared" si="33"/>
        <v>N/A</v>
      </c>
      <c r="G187" s="47">
        <v>20564.975383000001</v>
      </c>
      <c r="H187" s="44" t="str">
        <f t="shared" si="34"/>
        <v>N/A</v>
      </c>
      <c r="I187" s="12">
        <v>-4.12</v>
      </c>
      <c r="J187" s="12">
        <v>1.3640000000000001</v>
      </c>
      <c r="K187" s="45" t="s">
        <v>736</v>
      </c>
      <c r="L187" s="9" t="str">
        <f t="shared" si="35"/>
        <v>Yes</v>
      </c>
    </row>
    <row r="188" spans="1:12" x14ac:dyDescent="0.2">
      <c r="A188" s="4" t="s">
        <v>1376</v>
      </c>
      <c r="B188" s="35" t="s">
        <v>213</v>
      </c>
      <c r="C188" s="47">
        <v>1767026626</v>
      </c>
      <c r="D188" s="44" t="str">
        <f t="shared" ref="D188:D203" si="36">IF($B188="N/A","N/A",IF(C188&gt;10,"No",IF(C188&lt;-10,"No","Yes")))</f>
        <v>N/A</v>
      </c>
      <c r="E188" s="47">
        <v>1801560693</v>
      </c>
      <c r="F188" s="44" t="str">
        <f t="shared" ref="F188:F203" si="37">IF($B188="N/A","N/A",IF(E188&gt;10,"No",IF(E188&lt;-10,"No","Yes")))</f>
        <v>N/A</v>
      </c>
      <c r="G188" s="47">
        <v>1884288361</v>
      </c>
      <c r="H188" s="44" t="str">
        <f t="shared" ref="H188:H203" si="38">IF($B188="N/A","N/A",IF(G188&gt;10,"No",IF(G188&lt;-10,"No","Yes")))</f>
        <v>N/A</v>
      </c>
      <c r="I188" s="12">
        <v>1.954</v>
      </c>
      <c r="J188" s="12">
        <v>4.5919999999999996</v>
      </c>
      <c r="K188" s="45" t="s">
        <v>736</v>
      </c>
      <c r="L188" s="9" t="str">
        <f t="shared" ref="L188:L203" si="39">IF(J188="Div by 0", "N/A", IF(K188="N/A","N/A", IF(J188&gt;VALUE(MID(K188,1,2)), "No", IF(J188&lt;-1*VALUE(MID(K188,1,2)), "No", "Yes"))))</f>
        <v>Yes</v>
      </c>
    </row>
    <row r="189" spans="1:12" x14ac:dyDescent="0.2">
      <c r="A189" s="4" t="s">
        <v>1473</v>
      </c>
      <c r="B189" s="35" t="s">
        <v>213</v>
      </c>
      <c r="C189" s="36">
        <v>84729</v>
      </c>
      <c r="D189" s="44" t="str">
        <f t="shared" si="36"/>
        <v>N/A</v>
      </c>
      <c r="E189" s="36">
        <v>88096</v>
      </c>
      <c r="F189" s="44" t="str">
        <f t="shared" si="37"/>
        <v>N/A</v>
      </c>
      <c r="G189" s="36">
        <v>90238</v>
      </c>
      <c r="H189" s="44" t="str">
        <f t="shared" si="38"/>
        <v>N/A</v>
      </c>
      <c r="I189" s="12">
        <v>3.9740000000000002</v>
      </c>
      <c r="J189" s="12">
        <v>2.431</v>
      </c>
      <c r="K189" s="45" t="s">
        <v>736</v>
      </c>
      <c r="L189" s="9" t="str">
        <f t="shared" si="39"/>
        <v>Yes</v>
      </c>
    </row>
    <row r="190" spans="1:12" x14ac:dyDescent="0.2">
      <c r="A190" s="4" t="s">
        <v>1474</v>
      </c>
      <c r="B190" s="35" t="s">
        <v>213</v>
      </c>
      <c r="C190" s="47">
        <v>20855.039314000001</v>
      </c>
      <c r="D190" s="44" t="str">
        <f t="shared" si="36"/>
        <v>N/A</v>
      </c>
      <c r="E190" s="47">
        <v>20449.971541999999</v>
      </c>
      <c r="F190" s="44" t="str">
        <f t="shared" si="37"/>
        <v>N/A</v>
      </c>
      <c r="G190" s="47">
        <v>20881.317858999999</v>
      </c>
      <c r="H190" s="44" t="str">
        <f t="shared" si="38"/>
        <v>N/A</v>
      </c>
      <c r="I190" s="12">
        <v>-1.94</v>
      </c>
      <c r="J190" s="12">
        <v>2.109</v>
      </c>
      <c r="K190" s="45" t="s">
        <v>736</v>
      </c>
      <c r="L190" s="9" t="str">
        <f t="shared" si="39"/>
        <v>Yes</v>
      </c>
    </row>
    <row r="191" spans="1:12" x14ac:dyDescent="0.2">
      <c r="A191" s="4" t="s">
        <v>1475</v>
      </c>
      <c r="B191" s="35" t="s">
        <v>213</v>
      </c>
      <c r="C191" s="47">
        <v>14323.205339</v>
      </c>
      <c r="D191" s="44" t="str">
        <f t="shared" si="36"/>
        <v>N/A</v>
      </c>
      <c r="E191" s="47">
        <v>13823.098341999999</v>
      </c>
      <c r="F191" s="44" t="str">
        <f t="shared" si="37"/>
        <v>N/A</v>
      </c>
      <c r="G191" s="47">
        <v>14208.372917999999</v>
      </c>
      <c r="H191" s="44" t="str">
        <f t="shared" si="38"/>
        <v>N/A</v>
      </c>
      <c r="I191" s="12">
        <v>-3.49</v>
      </c>
      <c r="J191" s="12">
        <v>2.7869999999999999</v>
      </c>
      <c r="K191" s="45" t="s">
        <v>736</v>
      </c>
      <c r="L191" s="9" t="str">
        <f t="shared" si="39"/>
        <v>Yes</v>
      </c>
    </row>
    <row r="192" spans="1:12" x14ac:dyDescent="0.2">
      <c r="A192" s="4" t="s">
        <v>1476</v>
      </c>
      <c r="B192" s="35" t="s">
        <v>213</v>
      </c>
      <c r="C192" s="47">
        <v>32209.538818000001</v>
      </c>
      <c r="D192" s="44" t="str">
        <f t="shared" si="36"/>
        <v>N/A</v>
      </c>
      <c r="E192" s="47">
        <v>31991.493718999998</v>
      </c>
      <c r="F192" s="44" t="str">
        <f t="shared" si="37"/>
        <v>N/A</v>
      </c>
      <c r="G192" s="47">
        <v>32098.883177</v>
      </c>
      <c r="H192" s="44" t="str">
        <f t="shared" si="38"/>
        <v>N/A</v>
      </c>
      <c r="I192" s="12">
        <v>-0.67700000000000005</v>
      </c>
      <c r="J192" s="12">
        <v>0.3357</v>
      </c>
      <c r="K192" s="45" t="s">
        <v>736</v>
      </c>
      <c r="L192" s="9" t="str">
        <f t="shared" si="39"/>
        <v>Yes</v>
      </c>
    </row>
    <row r="193" spans="1:12" x14ac:dyDescent="0.2">
      <c r="A193" s="46" t="s">
        <v>1477</v>
      </c>
      <c r="B193" s="35" t="s">
        <v>213</v>
      </c>
      <c r="C193" s="9">
        <v>33.597287758999997</v>
      </c>
      <c r="D193" s="44" t="str">
        <f t="shared" si="36"/>
        <v>N/A</v>
      </c>
      <c r="E193" s="9">
        <v>33.766323366999998</v>
      </c>
      <c r="F193" s="44" t="str">
        <f t="shared" si="37"/>
        <v>N/A</v>
      </c>
      <c r="G193" s="9">
        <v>34.299289217000002</v>
      </c>
      <c r="H193" s="44" t="str">
        <f t="shared" si="38"/>
        <v>N/A</v>
      </c>
      <c r="I193" s="12">
        <v>0.50309999999999999</v>
      </c>
      <c r="J193" s="12">
        <v>1.5780000000000001</v>
      </c>
      <c r="K193" s="45" t="s">
        <v>736</v>
      </c>
      <c r="L193" s="9" t="str">
        <f t="shared" si="39"/>
        <v>Yes</v>
      </c>
    </row>
    <row r="194" spans="1:12" x14ac:dyDescent="0.2">
      <c r="A194" s="46" t="s">
        <v>1478</v>
      </c>
      <c r="B194" s="35" t="s">
        <v>213</v>
      </c>
      <c r="C194" s="9">
        <v>40.754446334999997</v>
      </c>
      <c r="D194" s="44" t="str">
        <f t="shared" si="36"/>
        <v>N/A</v>
      </c>
      <c r="E194" s="9">
        <v>41.431352359000002</v>
      </c>
      <c r="F194" s="44" t="str">
        <f t="shared" si="37"/>
        <v>N/A</v>
      </c>
      <c r="G194" s="9">
        <v>42.084956576000003</v>
      </c>
      <c r="H194" s="44" t="str">
        <f t="shared" si="38"/>
        <v>N/A</v>
      </c>
      <c r="I194" s="12">
        <v>1.661</v>
      </c>
      <c r="J194" s="12">
        <v>1.5780000000000001</v>
      </c>
      <c r="K194" s="45" t="s">
        <v>736</v>
      </c>
      <c r="L194" s="9" t="str">
        <f t="shared" si="39"/>
        <v>Yes</v>
      </c>
    </row>
    <row r="195" spans="1:12" x14ac:dyDescent="0.2">
      <c r="A195" s="46" t="s">
        <v>1479</v>
      </c>
      <c r="B195" s="35" t="s">
        <v>213</v>
      </c>
      <c r="C195" s="9">
        <v>27.367382534000001</v>
      </c>
      <c r="D195" s="44" t="str">
        <f t="shared" si="36"/>
        <v>N/A</v>
      </c>
      <c r="E195" s="9">
        <v>28.656713778</v>
      </c>
      <c r="F195" s="44" t="str">
        <f t="shared" si="37"/>
        <v>N/A</v>
      </c>
      <c r="G195" s="9">
        <v>28.460735979999999</v>
      </c>
      <c r="H195" s="44" t="str">
        <f t="shared" si="38"/>
        <v>N/A</v>
      </c>
      <c r="I195" s="12">
        <v>4.7110000000000003</v>
      </c>
      <c r="J195" s="12">
        <v>-0.68400000000000005</v>
      </c>
      <c r="K195" s="45" t="s">
        <v>736</v>
      </c>
      <c r="L195" s="9" t="str">
        <f t="shared" si="39"/>
        <v>Yes</v>
      </c>
    </row>
    <row r="196" spans="1:12" ht="25.5" x14ac:dyDescent="0.2">
      <c r="A196" s="4" t="s">
        <v>1388</v>
      </c>
      <c r="B196" s="35" t="s">
        <v>213</v>
      </c>
      <c r="C196" s="47">
        <v>1383662127</v>
      </c>
      <c r="D196" s="44" t="str">
        <f t="shared" si="36"/>
        <v>N/A</v>
      </c>
      <c r="E196" s="47">
        <v>1393768555</v>
      </c>
      <c r="F196" s="44" t="str">
        <f t="shared" si="37"/>
        <v>N/A</v>
      </c>
      <c r="G196" s="47">
        <v>1451948957</v>
      </c>
      <c r="H196" s="44" t="str">
        <f t="shared" si="38"/>
        <v>N/A</v>
      </c>
      <c r="I196" s="12">
        <v>0.73040000000000005</v>
      </c>
      <c r="J196" s="12">
        <v>4.1740000000000004</v>
      </c>
      <c r="K196" s="45" t="s">
        <v>736</v>
      </c>
      <c r="L196" s="9" t="str">
        <f t="shared" si="39"/>
        <v>Yes</v>
      </c>
    </row>
    <row r="197" spans="1:12" x14ac:dyDescent="0.2">
      <c r="A197" s="4" t="s">
        <v>1480</v>
      </c>
      <c r="B197" s="35" t="s">
        <v>213</v>
      </c>
      <c r="C197" s="36">
        <v>65406</v>
      </c>
      <c r="D197" s="44" t="str">
        <f t="shared" si="36"/>
        <v>N/A</v>
      </c>
      <c r="E197" s="36">
        <v>68716</v>
      </c>
      <c r="F197" s="44" t="str">
        <f t="shared" si="37"/>
        <v>N/A</v>
      </c>
      <c r="G197" s="36">
        <v>70621</v>
      </c>
      <c r="H197" s="44" t="str">
        <f t="shared" si="38"/>
        <v>N/A</v>
      </c>
      <c r="I197" s="12">
        <v>5.0609999999999999</v>
      </c>
      <c r="J197" s="12">
        <v>2.7719999999999998</v>
      </c>
      <c r="K197" s="45" t="s">
        <v>736</v>
      </c>
      <c r="L197" s="9" t="str">
        <f t="shared" si="39"/>
        <v>Yes</v>
      </c>
    </row>
    <row r="198" spans="1:12" ht="25.5" x14ac:dyDescent="0.2">
      <c r="A198" s="4" t="s">
        <v>1481</v>
      </c>
      <c r="B198" s="35" t="s">
        <v>213</v>
      </c>
      <c r="C198" s="47">
        <v>21154.972433999999</v>
      </c>
      <c r="D198" s="44" t="str">
        <f t="shared" si="36"/>
        <v>N/A</v>
      </c>
      <c r="E198" s="47">
        <v>20283.028042999998</v>
      </c>
      <c r="F198" s="44" t="str">
        <f t="shared" si="37"/>
        <v>N/A</v>
      </c>
      <c r="G198" s="47">
        <v>20559.733747999999</v>
      </c>
      <c r="H198" s="44" t="str">
        <f t="shared" si="38"/>
        <v>N/A</v>
      </c>
      <c r="I198" s="12">
        <v>-4.12</v>
      </c>
      <c r="J198" s="12">
        <v>1.3640000000000001</v>
      </c>
      <c r="K198" s="45" t="s">
        <v>736</v>
      </c>
      <c r="L198" s="9" t="str">
        <f t="shared" si="39"/>
        <v>Yes</v>
      </c>
    </row>
    <row r="199" spans="1:12" ht="25.5" x14ac:dyDescent="0.2">
      <c r="A199" s="4" t="s">
        <v>1482</v>
      </c>
      <c r="B199" s="35" t="s">
        <v>213</v>
      </c>
      <c r="C199" s="47">
        <v>12874.972201</v>
      </c>
      <c r="D199" s="44" t="str">
        <f t="shared" si="36"/>
        <v>N/A</v>
      </c>
      <c r="E199" s="47">
        <v>11789.259340000001</v>
      </c>
      <c r="F199" s="44" t="str">
        <f t="shared" si="37"/>
        <v>N/A</v>
      </c>
      <c r="G199" s="47">
        <v>12001.343348</v>
      </c>
      <c r="H199" s="44" t="str">
        <f t="shared" si="38"/>
        <v>N/A</v>
      </c>
      <c r="I199" s="12">
        <v>-8.43</v>
      </c>
      <c r="J199" s="12">
        <v>1.7989999999999999</v>
      </c>
      <c r="K199" s="45" t="s">
        <v>736</v>
      </c>
      <c r="L199" s="9" t="str">
        <f t="shared" si="39"/>
        <v>Yes</v>
      </c>
    </row>
    <row r="200" spans="1:12" ht="25.5" x14ac:dyDescent="0.2">
      <c r="A200" s="4" t="s">
        <v>1483</v>
      </c>
      <c r="B200" s="35" t="s">
        <v>213</v>
      </c>
      <c r="C200" s="47">
        <v>33411.999696999999</v>
      </c>
      <c r="D200" s="44" t="str">
        <f t="shared" si="36"/>
        <v>N/A</v>
      </c>
      <c r="E200" s="47">
        <v>32772.989250999999</v>
      </c>
      <c r="F200" s="44" t="str">
        <f t="shared" si="37"/>
        <v>N/A</v>
      </c>
      <c r="G200" s="47">
        <v>32937.441102999997</v>
      </c>
      <c r="H200" s="44" t="str">
        <f t="shared" si="38"/>
        <v>N/A</v>
      </c>
      <c r="I200" s="12">
        <v>-1.91</v>
      </c>
      <c r="J200" s="12">
        <v>0.50180000000000002</v>
      </c>
      <c r="K200" s="45" t="s">
        <v>736</v>
      </c>
      <c r="L200" s="9" t="str">
        <f t="shared" si="39"/>
        <v>Yes</v>
      </c>
    </row>
    <row r="201" spans="1:12" ht="25.5" x14ac:dyDescent="0.2">
      <c r="A201" s="4" t="s">
        <v>1484</v>
      </c>
      <c r="B201" s="35" t="s">
        <v>213</v>
      </c>
      <c r="C201" s="9">
        <v>25.935207582</v>
      </c>
      <c r="D201" s="44" t="str">
        <f t="shared" si="36"/>
        <v>N/A</v>
      </c>
      <c r="E201" s="9">
        <v>26.338161510999999</v>
      </c>
      <c r="F201" s="44" t="str">
        <f t="shared" si="37"/>
        <v>N/A</v>
      </c>
      <c r="G201" s="9">
        <v>26.842905470000002</v>
      </c>
      <c r="H201" s="44" t="str">
        <f t="shared" si="38"/>
        <v>N/A</v>
      </c>
      <c r="I201" s="12">
        <v>1.554</v>
      </c>
      <c r="J201" s="12">
        <v>1.9159999999999999</v>
      </c>
      <c r="K201" s="45" t="s">
        <v>736</v>
      </c>
      <c r="L201" s="9" t="str">
        <f t="shared" si="39"/>
        <v>Yes</v>
      </c>
    </row>
    <row r="202" spans="1:12" ht="25.5" x14ac:dyDescent="0.2">
      <c r="A202" s="4" t="s">
        <v>1485</v>
      </c>
      <c r="B202" s="35" t="s">
        <v>213</v>
      </c>
      <c r="C202" s="9">
        <v>29.697168537</v>
      </c>
      <c r="D202" s="44" t="str">
        <f t="shared" si="36"/>
        <v>N/A</v>
      </c>
      <c r="E202" s="9">
        <v>30.537621477999998</v>
      </c>
      <c r="F202" s="44" t="str">
        <f t="shared" si="37"/>
        <v>N/A</v>
      </c>
      <c r="G202" s="9">
        <v>31.206041089999999</v>
      </c>
      <c r="H202" s="44" t="str">
        <f t="shared" si="38"/>
        <v>N/A</v>
      </c>
      <c r="I202" s="12">
        <v>2.83</v>
      </c>
      <c r="J202" s="12">
        <v>2.1890000000000001</v>
      </c>
      <c r="K202" s="45" t="s">
        <v>736</v>
      </c>
      <c r="L202" s="9" t="str">
        <f t="shared" si="39"/>
        <v>Yes</v>
      </c>
    </row>
    <row r="203" spans="1:12" ht="25.5" x14ac:dyDescent="0.2">
      <c r="A203" s="4" t="s">
        <v>1486</v>
      </c>
      <c r="B203" s="35" t="s">
        <v>213</v>
      </c>
      <c r="C203" s="9">
        <v>23.265974877000001</v>
      </c>
      <c r="D203" s="44" t="str">
        <f t="shared" si="36"/>
        <v>N/A</v>
      </c>
      <c r="E203" s="9">
        <v>24.683812994</v>
      </c>
      <c r="F203" s="44" t="str">
        <f t="shared" si="37"/>
        <v>N/A</v>
      </c>
      <c r="G203" s="9">
        <v>24.340832226</v>
      </c>
      <c r="H203" s="44" t="str">
        <f t="shared" si="38"/>
        <v>N/A</v>
      </c>
      <c r="I203" s="12">
        <v>6.0940000000000003</v>
      </c>
      <c r="J203" s="12">
        <v>-1.39</v>
      </c>
      <c r="K203" s="45" t="s">
        <v>736</v>
      </c>
      <c r="L203" s="9" t="str">
        <f t="shared" si="39"/>
        <v>Yes</v>
      </c>
    </row>
    <row r="204" spans="1:12" x14ac:dyDescent="0.2">
      <c r="A204" s="161" t="s">
        <v>1633</v>
      </c>
      <c r="B204" s="162"/>
      <c r="C204" s="162"/>
      <c r="D204" s="162"/>
      <c r="E204" s="162"/>
      <c r="F204" s="162"/>
      <c r="G204" s="162"/>
      <c r="H204" s="162"/>
      <c r="I204" s="162"/>
      <c r="J204" s="162"/>
      <c r="K204" s="162"/>
      <c r="L204" s="163"/>
    </row>
    <row r="205" spans="1:12" x14ac:dyDescent="0.2">
      <c r="A205" s="151" t="s">
        <v>1631</v>
      </c>
      <c r="B205" s="152"/>
      <c r="C205" s="152"/>
      <c r="D205" s="152"/>
      <c r="E205" s="152"/>
      <c r="F205" s="152"/>
      <c r="G205" s="152"/>
      <c r="H205" s="152"/>
      <c r="I205" s="152"/>
      <c r="J205" s="152"/>
      <c r="K205" s="152"/>
      <c r="L205" s="153"/>
    </row>
    <row r="206" spans="1:12" s="21" customFormat="1" x14ac:dyDescent="0.2">
      <c r="A206" s="154" t="s">
        <v>1732</v>
      </c>
      <c r="B206" s="154"/>
      <c r="C206" s="154"/>
      <c r="D206" s="154"/>
      <c r="E206" s="154"/>
      <c r="F206" s="154"/>
      <c r="G206" s="154"/>
      <c r="H206" s="154"/>
      <c r="I206" s="154"/>
      <c r="J206" s="154"/>
      <c r="K206" s="154"/>
      <c r="L206" s="155"/>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9"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s="21" customFormat="1" ht="50.25" customHeight="1" x14ac:dyDescent="0.2">
      <c r="A2" s="169" t="s">
        <v>1596</v>
      </c>
      <c r="B2" s="170"/>
      <c r="C2" s="170"/>
      <c r="D2" s="170"/>
      <c r="E2" s="170"/>
      <c r="F2" s="170"/>
      <c r="G2" s="170"/>
      <c r="H2" s="170"/>
      <c r="I2" s="170"/>
      <c r="J2" s="170"/>
      <c r="K2" s="170"/>
      <c r="L2" s="171"/>
    </row>
    <row r="3" spans="1:12" s="21" customFormat="1" x14ac:dyDescent="0.2">
      <c r="A3" s="148" t="s">
        <v>1745</v>
      </c>
      <c r="B3" s="167"/>
      <c r="C3" s="167"/>
      <c r="D3" s="167"/>
      <c r="E3" s="167"/>
      <c r="F3" s="167"/>
      <c r="G3" s="167"/>
      <c r="H3" s="167"/>
      <c r="I3" s="167"/>
      <c r="J3" s="167"/>
      <c r="K3" s="167"/>
      <c r="L3" s="168"/>
    </row>
    <row r="4" spans="1:12" s="21" customFormat="1" x14ac:dyDescent="0.2">
      <c r="A4" s="164" t="s">
        <v>648</v>
      </c>
      <c r="B4" s="165"/>
      <c r="C4" s="165"/>
      <c r="D4" s="165"/>
      <c r="E4" s="165"/>
      <c r="F4" s="165"/>
      <c r="G4" s="165"/>
      <c r="H4" s="165"/>
      <c r="I4" s="165"/>
      <c r="J4" s="165"/>
      <c r="K4" s="165"/>
      <c r="L4" s="166"/>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3" t="s">
        <v>9</v>
      </c>
      <c r="B6" s="35" t="s">
        <v>213</v>
      </c>
      <c r="C6" s="36">
        <v>471587</v>
      </c>
      <c r="D6" s="44" t="str">
        <f>IF($B6="N/A","N/A",IF(C6&gt;10,"No",IF(C6&lt;-10,"No","Yes")))</f>
        <v>N/A</v>
      </c>
      <c r="E6" s="36">
        <v>469173</v>
      </c>
      <c r="F6" s="44" t="str">
        <f>IF($B6="N/A","N/A",IF(E6&gt;10,"No",IF(E6&lt;-10,"No","Yes")))</f>
        <v>N/A</v>
      </c>
      <c r="G6" s="36">
        <v>444664</v>
      </c>
      <c r="H6" s="44" t="str">
        <f>IF($B6="N/A","N/A",IF(G6&gt;10,"No",IF(G6&lt;-10,"No","Yes")))</f>
        <v>N/A</v>
      </c>
      <c r="I6" s="12">
        <v>-0.51200000000000001</v>
      </c>
      <c r="J6" s="12">
        <v>-5.22</v>
      </c>
      <c r="K6" s="45" t="s">
        <v>736</v>
      </c>
      <c r="L6" s="9" t="str">
        <f t="shared" ref="L6:L46" si="0">IF(J6="Div by 0", "N/A", IF(K6="N/A","N/A", IF(J6&gt;VALUE(MID(K6,1,2)), "No", IF(J6&lt;-1*VALUE(MID(K6,1,2)), "No", "Yes"))))</f>
        <v>Yes</v>
      </c>
    </row>
    <row r="7" spans="1:12" x14ac:dyDescent="0.2">
      <c r="A7" s="46" t="s">
        <v>10</v>
      </c>
      <c r="B7" s="35" t="s">
        <v>213</v>
      </c>
      <c r="C7" s="36">
        <v>395666</v>
      </c>
      <c r="D7" s="44" t="str">
        <f>IF($B7="N/A","N/A",IF(C7&gt;10,"No",IF(C7&lt;-10,"No","Yes")))</f>
        <v>N/A</v>
      </c>
      <c r="E7" s="36">
        <v>395246</v>
      </c>
      <c r="F7" s="44" t="str">
        <f>IF($B7="N/A","N/A",IF(E7&gt;10,"No",IF(E7&lt;-10,"No","Yes")))</f>
        <v>N/A</v>
      </c>
      <c r="G7" s="36">
        <v>370091</v>
      </c>
      <c r="H7" s="44" t="str">
        <f>IF($B7="N/A","N/A",IF(G7&gt;10,"No",IF(G7&lt;-10,"No","Yes")))</f>
        <v>N/A</v>
      </c>
      <c r="I7" s="12">
        <v>-0.106</v>
      </c>
      <c r="J7" s="12">
        <v>-6.36</v>
      </c>
      <c r="K7" s="45" t="s">
        <v>736</v>
      </c>
      <c r="L7" s="9" t="str">
        <f t="shared" si="0"/>
        <v>Yes</v>
      </c>
    </row>
    <row r="8" spans="1:12" x14ac:dyDescent="0.2">
      <c r="A8" s="46" t="s">
        <v>91</v>
      </c>
      <c r="B8" s="9" t="s">
        <v>297</v>
      </c>
      <c r="C8" s="8">
        <v>83.900955709000002</v>
      </c>
      <c r="D8" s="44" t="str">
        <f>IF($B8="N/A","N/A",IF(C8&gt;90,"No",IF(C8&lt;65,"No","Yes")))</f>
        <v>Yes</v>
      </c>
      <c r="E8" s="8">
        <v>84.243125669999998</v>
      </c>
      <c r="F8" s="44" t="str">
        <f>IF($B8="N/A","N/A",IF(E8&gt;90,"No",IF(E8&lt;65,"No","Yes")))</f>
        <v>Yes</v>
      </c>
      <c r="G8" s="8">
        <v>83.229359696000003</v>
      </c>
      <c r="H8" s="44" t="str">
        <f>IF($B8="N/A","N/A",IF(G8&gt;90,"No",IF(G8&lt;65,"No","Yes")))</f>
        <v>Yes</v>
      </c>
      <c r="I8" s="12">
        <v>0.4078</v>
      </c>
      <c r="J8" s="12">
        <v>-1.2</v>
      </c>
      <c r="K8" s="45" t="s">
        <v>736</v>
      </c>
      <c r="L8" s="9" t="str">
        <f t="shared" si="0"/>
        <v>Yes</v>
      </c>
    </row>
    <row r="9" spans="1:12" x14ac:dyDescent="0.2">
      <c r="A9" s="46" t="s">
        <v>92</v>
      </c>
      <c r="B9" s="9" t="s">
        <v>298</v>
      </c>
      <c r="C9" s="8">
        <v>93.906817820000001</v>
      </c>
      <c r="D9" s="44" t="str">
        <f>IF($B9="N/A","N/A",IF(C9&gt;100,"No",IF(C9&lt;90,"No","Yes")))</f>
        <v>Yes</v>
      </c>
      <c r="E9" s="8">
        <v>94.094679634000002</v>
      </c>
      <c r="F9" s="44" t="str">
        <f>IF($B9="N/A","N/A",IF(E9&gt;100,"No",IF(E9&lt;90,"No","Yes")))</f>
        <v>Yes</v>
      </c>
      <c r="G9" s="8">
        <v>94.548503131000004</v>
      </c>
      <c r="H9" s="44" t="str">
        <f>IF($B9="N/A","N/A",IF(G9&gt;100,"No",IF(G9&lt;90,"No","Yes")))</f>
        <v>Yes</v>
      </c>
      <c r="I9" s="12">
        <v>0.2001</v>
      </c>
      <c r="J9" s="12">
        <v>0.48230000000000001</v>
      </c>
      <c r="K9" s="45" t="s">
        <v>736</v>
      </c>
      <c r="L9" s="9" t="str">
        <f t="shared" si="0"/>
        <v>Yes</v>
      </c>
    </row>
    <row r="10" spans="1:12" x14ac:dyDescent="0.2">
      <c r="A10" s="46" t="s">
        <v>93</v>
      </c>
      <c r="B10" s="9" t="s">
        <v>299</v>
      </c>
      <c r="C10" s="8">
        <v>93.821086996999995</v>
      </c>
      <c r="D10" s="44" t="str">
        <f>IF($B10="N/A","N/A",IF(C10&gt;100,"No",IF(C10&lt;85,"No","Yes")))</f>
        <v>Yes</v>
      </c>
      <c r="E10" s="8">
        <v>93.896360173000005</v>
      </c>
      <c r="F10" s="44" t="str">
        <f>IF($B10="N/A","N/A",IF(E10&gt;100,"No",IF(E10&lt;85,"No","Yes")))</f>
        <v>Yes</v>
      </c>
      <c r="G10" s="8">
        <v>94.088740203</v>
      </c>
      <c r="H10" s="44" t="str">
        <f>IF($B10="N/A","N/A",IF(G10&gt;100,"No",IF(G10&lt;85,"No","Yes")))</f>
        <v>Yes</v>
      </c>
      <c r="I10" s="12">
        <v>8.0199999999999994E-2</v>
      </c>
      <c r="J10" s="12">
        <v>0.2049</v>
      </c>
      <c r="K10" s="45" t="s">
        <v>736</v>
      </c>
      <c r="L10" s="9" t="str">
        <f t="shared" si="0"/>
        <v>Yes</v>
      </c>
    </row>
    <row r="11" spans="1:12" x14ac:dyDescent="0.2">
      <c r="A11" s="46" t="s">
        <v>94</v>
      </c>
      <c r="B11" s="9" t="s">
        <v>300</v>
      </c>
      <c r="C11" s="8">
        <v>59.788402613000002</v>
      </c>
      <c r="D11" s="44" t="str">
        <f>IF($B11="N/A","N/A",IF(C11&gt;100,"No",IF(C11&lt;80,"No","Yes")))</f>
        <v>No</v>
      </c>
      <c r="E11" s="8">
        <v>64.960121290999993</v>
      </c>
      <c r="F11" s="44" t="str">
        <f>IF($B11="N/A","N/A",IF(E11&gt;100,"No",IF(E11&lt;80,"No","Yes")))</f>
        <v>No</v>
      </c>
      <c r="G11" s="8">
        <v>60.531636829999997</v>
      </c>
      <c r="H11" s="44" t="str">
        <f>IF($B11="N/A","N/A",IF(G11&gt;100,"No",IF(G11&lt;80,"No","Yes")))</f>
        <v>No</v>
      </c>
      <c r="I11" s="12">
        <v>8.65</v>
      </c>
      <c r="J11" s="12">
        <v>-6.82</v>
      </c>
      <c r="K11" s="45" t="s">
        <v>736</v>
      </c>
      <c r="L11" s="9" t="str">
        <f t="shared" si="0"/>
        <v>Yes</v>
      </c>
    </row>
    <row r="12" spans="1:12" x14ac:dyDescent="0.2">
      <c r="A12" s="46" t="s">
        <v>95</v>
      </c>
      <c r="B12" s="9" t="s">
        <v>300</v>
      </c>
      <c r="C12" s="8">
        <v>56.613057834000003</v>
      </c>
      <c r="D12" s="44" t="str">
        <f>IF($B12="N/A","N/A",IF(C12&gt;100,"No",IF(C12&lt;80,"No","Yes")))</f>
        <v>No</v>
      </c>
      <c r="E12" s="8">
        <v>63.290572791999999</v>
      </c>
      <c r="F12" s="44" t="str">
        <f>IF($B12="N/A","N/A",IF(E12&gt;100,"No",IF(E12&lt;80,"No","Yes")))</f>
        <v>No</v>
      </c>
      <c r="G12" s="8">
        <v>55.114972446000003</v>
      </c>
      <c r="H12" s="44" t="str">
        <f>IF($B12="N/A","N/A",IF(G12&gt;100,"No",IF(G12&lt;80,"No","Yes")))</f>
        <v>No</v>
      </c>
      <c r="I12" s="12">
        <v>11.8</v>
      </c>
      <c r="J12" s="12">
        <v>-12.9</v>
      </c>
      <c r="K12" s="45" t="s">
        <v>736</v>
      </c>
      <c r="L12" s="9" t="str">
        <f t="shared" si="0"/>
        <v>Yes</v>
      </c>
    </row>
    <row r="13" spans="1:12" x14ac:dyDescent="0.2">
      <c r="A13" s="3" t="s">
        <v>96</v>
      </c>
      <c r="B13" s="35" t="s">
        <v>213</v>
      </c>
      <c r="C13" s="36">
        <v>342399.39</v>
      </c>
      <c r="D13" s="44" t="str">
        <f t="shared" ref="D13:D44" si="1">IF($B13="N/A","N/A",IF(C13&gt;10,"No",IF(C13&lt;-10,"No","Yes")))</f>
        <v>N/A</v>
      </c>
      <c r="E13" s="36">
        <v>356483.74</v>
      </c>
      <c r="F13" s="44" t="str">
        <f t="shared" ref="F13:F44" si="2">IF($B13="N/A","N/A",IF(E13&gt;10,"No",IF(E13&lt;-10,"No","Yes")))</f>
        <v>N/A</v>
      </c>
      <c r="G13" s="36">
        <v>331226.77</v>
      </c>
      <c r="H13" s="44" t="str">
        <f t="shared" ref="H13:H44" si="3">IF($B13="N/A","N/A",IF(G13&gt;10,"No",IF(G13&lt;-10,"No","Yes")))</f>
        <v>N/A</v>
      </c>
      <c r="I13" s="12">
        <v>4.1130000000000004</v>
      </c>
      <c r="J13" s="12">
        <v>-7.09</v>
      </c>
      <c r="K13" s="45" t="s">
        <v>736</v>
      </c>
      <c r="L13" s="9" t="str">
        <f t="shared" si="0"/>
        <v>Yes</v>
      </c>
    </row>
    <row r="14" spans="1:12" x14ac:dyDescent="0.2">
      <c r="A14" s="3" t="s">
        <v>100</v>
      </c>
      <c r="B14" s="35" t="s">
        <v>213</v>
      </c>
      <c r="C14" s="36">
        <v>138138</v>
      </c>
      <c r="D14" s="44" t="str">
        <f t="shared" si="1"/>
        <v>N/A</v>
      </c>
      <c r="E14" s="36">
        <v>139840</v>
      </c>
      <c r="F14" s="44" t="str">
        <f t="shared" si="2"/>
        <v>N/A</v>
      </c>
      <c r="G14" s="36">
        <v>139558</v>
      </c>
      <c r="H14" s="44" t="str">
        <f t="shared" si="3"/>
        <v>N/A</v>
      </c>
      <c r="I14" s="12">
        <v>1.232</v>
      </c>
      <c r="J14" s="12">
        <v>-0.20200000000000001</v>
      </c>
      <c r="K14" s="45" t="s">
        <v>736</v>
      </c>
      <c r="L14" s="9" t="str">
        <f t="shared" si="0"/>
        <v>Yes</v>
      </c>
    </row>
    <row r="15" spans="1:12" x14ac:dyDescent="0.2">
      <c r="A15" s="3" t="s">
        <v>977</v>
      </c>
      <c r="B15" s="35" t="s">
        <v>213</v>
      </c>
      <c r="C15" s="36">
        <v>35418</v>
      </c>
      <c r="D15" s="44" t="str">
        <f t="shared" si="1"/>
        <v>N/A</v>
      </c>
      <c r="E15" s="36">
        <v>37797</v>
      </c>
      <c r="F15" s="44" t="str">
        <f t="shared" si="2"/>
        <v>N/A</v>
      </c>
      <c r="G15" s="36">
        <v>38748</v>
      </c>
      <c r="H15" s="44" t="str">
        <f t="shared" si="3"/>
        <v>N/A</v>
      </c>
      <c r="I15" s="12">
        <v>6.7169999999999996</v>
      </c>
      <c r="J15" s="12">
        <v>2.516</v>
      </c>
      <c r="K15" s="45" t="s">
        <v>736</v>
      </c>
      <c r="L15" s="9" t="str">
        <f t="shared" si="0"/>
        <v>Yes</v>
      </c>
    </row>
    <row r="16" spans="1:12" x14ac:dyDescent="0.2">
      <c r="A16" s="3" t="s">
        <v>978</v>
      </c>
      <c r="B16" s="35" t="s">
        <v>213</v>
      </c>
      <c r="C16" s="36">
        <v>0</v>
      </c>
      <c r="D16" s="44" t="str">
        <f t="shared" si="1"/>
        <v>N/A</v>
      </c>
      <c r="E16" s="36">
        <v>0</v>
      </c>
      <c r="F16" s="44" t="str">
        <f t="shared" si="2"/>
        <v>N/A</v>
      </c>
      <c r="G16" s="36">
        <v>0</v>
      </c>
      <c r="H16" s="44" t="str">
        <f t="shared" si="3"/>
        <v>N/A</v>
      </c>
      <c r="I16" s="12" t="s">
        <v>1746</v>
      </c>
      <c r="J16" s="12" t="s">
        <v>1746</v>
      </c>
      <c r="K16" s="45" t="s">
        <v>736</v>
      </c>
      <c r="L16" s="9" t="str">
        <f t="shared" si="0"/>
        <v>N/A</v>
      </c>
    </row>
    <row r="17" spans="1:12" x14ac:dyDescent="0.2">
      <c r="A17" s="3" t="s">
        <v>979</v>
      </c>
      <c r="B17" s="35" t="s">
        <v>213</v>
      </c>
      <c r="C17" s="36">
        <v>6605</v>
      </c>
      <c r="D17" s="44" t="str">
        <f t="shared" si="1"/>
        <v>N/A</v>
      </c>
      <c r="E17" s="36">
        <v>5479</v>
      </c>
      <c r="F17" s="44" t="str">
        <f t="shared" si="2"/>
        <v>N/A</v>
      </c>
      <c r="G17" s="36">
        <v>5745</v>
      </c>
      <c r="H17" s="44" t="str">
        <f t="shared" si="3"/>
        <v>N/A</v>
      </c>
      <c r="I17" s="12">
        <v>-17</v>
      </c>
      <c r="J17" s="12">
        <v>4.8550000000000004</v>
      </c>
      <c r="K17" s="45" t="s">
        <v>736</v>
      </c>
      <c r="L17" s="9" t="str">
        <f t="shared" si="0"/>
        <v>Yes</v>
      </c>
    </row>
    <row r="18" spans="1:12" x14ac:dyDescent="0.2">
      <c r="A18" s="3" t="s">
        <v>980</v>
      </c>
      <c r="B18" s="35" t="s">
        <v>213</v>
      </c>
      <c r="C18" s="36">
        <v>96115</v>
      </c>
      <c r="D18" s="44" t="str">
        <f t="shared" si="1"/>
        <v>N/A</v>
      </c>
      <c r="E18" s="36">
        <v>96564</v>
      </c>
      <c r="F18" s="44" t="str">
        <f t="shared" si="2"/>
        <v>N/A</v>
      </c>
      <c r="G18" s="36">
        <v>95065</v>
      </c>
      <c r="H18" s="44" t="str">
        <f t="shared" si="3"/>
        <v>N/A</v>
      </c>
      <c r="I18" s="12">
        <v>0.46710000000000002</v>
      </c>
      <c r="J18" s="12">
        <v>-1.55</v>
      </c>
      <c r="K18" s="45" t="s">
        <v>736</v>
      </c>
      <c r="L18" s="9" t="str">
        <f t="shared" si="0"/>
        <v>Yes</v>
      </c>
    </row>
    <row r="19" spans="1:12" x14ac:dyDescent="0.2">
      <c r="A19" s="3" t="s">
        <v>981</v>
      </c>
      <c r="B19" s="35" t="s">
        <v>213</v>
      </c>
      <c r="C19" s="36">
        <v>0</v>
      </c>
      <c r="D19" s="44" t="str">
        <f t="shared" si="1"/>
        <v>N/A</v>
      </c>
      <c r="E19" s="36">
        <v>0</v>
      </c>
      <c r="F19" s="44" t="str">
        <f t="shared" si="2"/>
        <v>N/A</v>
      </c>
      <c r="G19" s="36">
        <v>0</v>
      </c>
      <c r="H19" s="44" t="str">
        <f t="shared" si="3"/>
        <v>N/A</v>
      </c>
      <c r="I19" s="12" t="s">
        <v>1746</v>
      </c>
      <c r="J19" s="12" t="s">
        <v>1746</v>
      </c>
      <c r="K19" s="45" t="s">
        <v>736</v>
      </c>
      <c r="L19" s="9" t="str">
        <f t="shared" si="0"/>
        <v>N/A</v>
      </c>
    </row>
    <row r="20" spans="1:12" x14ac:dyDescent="0.2">
      <c r="A20" s="3" t="s">
        <v>101</v>
      </c>
      <c r="B20" s="35" t="s">
        <v>213</v>
      </c>
      <c r="C20" s="36">
        <v>200019</v>
      </c>
      <c r="D20" s="44" t="str">
        <f t="shared" si="1"/>
        <v>N/A</v>
      </c>
      <c r="E20" s="36">
        <v>175338</v>
      </c>
      <c r="F20" s="44" t="str">
        <f t="shared" si="2"/>
        <v>N/A</v>
      </c>
      <c r="G20" s="36">
        <v>168289</v>
      </c>
      <c r="H20" s="44" t="str">
        <f t="shared" si="3"/>
        <v>N/A</v>
      </c>
      <c r="I20" s="12">
        <v>-12.3</v>
      </c>
      <c r="J20" s="12">
        <v>-4.0199999999999996</v>
      </c>
      <c r="K20" s="45" t="s">
        <v>736</v>
      </c>
      <c r="L20" s="9" t="str">
        <f t="shared" si="0"/>
        <v>Yes</v>
      </c>
    </row>
    <row r="21" spans="1:12" x14ac:dyDescent="0.2">
      <c r="A21" s="3" t="s">
        <v>982</v>
      </c>
      <c r="B21" s="35" t="s">
        <v>213</v>
      </c>
      <c r="C21" s="36">
        <v>115971</v>
      </c>
      <c r="D21" s="44" t="str">
        <f t="shared" si="1"/>
        <v>N/A</v>
      </c>
      <c r="E21" s="36">
        <v>95381</v>
      </c>
      <c r="F21" s="44" t="str">
        <f t="shared" si="2"/>
        <v>N/A</v>
      </c>
      <c r="G21" s="36">
        <v>91033</v>
      </c>
      <c r="H21" s="44" t="str">
        <f t="shared" si="3"/>
        <v>N/A</v>
      </c>
      <c r="I21" s="12">
        <v>-17.8</v>
      </c>
      <c r="J21" s="12">
        <v>-4.5599999999999996</v>
      </c>
      <c r="K21" s="45" t="s">
        <v>736</v>
      </c>
      <c r="L21" s="9" t="str">
        <f t="shared" si="0"/>
        <v>Yes</v>
      </c>
    </row>
    <row r="22" spans="1:12" x14ac:dyDescent="0.2">
      <c r="A22" s="3" t="s">
        <v>983</v>
      </c>
      <c r="B22" s="35" t="s">
        <v>213</v>
      </c>
      <c r="C22" s="36">
        <v>0</v>
      </c>
      <c r="D22" s="44" t="str">
        <f t="shared" si="1"/>
        <v>N/A</v>
      </c>
      <c r="E22" s="36">
        <v>0</v>
      </c>
      <c r="F22" s="44" t="str">
        <f t="shared" si="2"/>
        <v>N/A</v>
      </c>
      <c r="G22" s="36">
        <v>0</v>
      </c>
      <c r="H22" s="44" t="str">
        <f t="shared" si="3"/>
        <v>N/A</v>
      </c>
      <c r="I22" s="12" t="s">
        <v>1746</v>
      </c>
      <c r="J22" s="12" t="s">
        <v>1746</v>
      </c>
      <c r="K22" s="45" t="s">
        <v>736</v>
      </c>
      <c r="L22" s="9" t="str">
        <f t="shared" si="0"/>
        <v>N/A</v>
      </c>
    </row>
    <row r="23" spans="1:12" x14ac:dyDescent="0.2">
      <c r="A23" s="3" t="s">
        <v>984</v>
      </c>
      <c r="B23" s="35" t="s">
        <v>213</v>
      </c>
      <c r="C23" s="36">
        <v>13012</v>
      </c>
      <c r="D23" s="44" t="str">
        <f>IF($B23="N/A","N/A",IF(C23&gt;10,"No",IF(C23&lt;-10,"No","Yes")))</f>
        <v>N/A</v>
      </c>
      <c r="E23" s="36">
        <v>12663</v>
      </c>
      <c r="F23" s="44" t="str">
        <f t="shared" si="2"/>
        <v>N/A</v>
      </c>
      <c r="G23" s="36">
        <v>12891</v>
      </c>
      <c r="H23" s="44" t="str">
        <f t="shared" si="3"/>
        <v>N/A</v>
      </c>
      <c r="I23" s="12">
        <v>-2.68</v>
      </c>
      <c r="J23" s="12">
        <v>1.8009999999999999</v>
      </c>
      <c r="K23" s="45" t="s">
        <v>736</v>
      </c>
      <c r="L23" s="9" t="str">
        <f t="shared" si="0"/>
        <v>Yes</v>
      </c>
    </row>
    <row r="24" spans="1:12" x14ac:dyDescent="0.2">
      <c r="A24" s="3" t="s">
        <v>985</v>
      </c>
      <c r="B24" s="35" t="s">
        <v>213</v>
      </c>
      <c r="C24" s="36">
        <v>71036</v>
      </c>
      <c r="D24" s="44" t="str">
        <f t="shared" si="1"/>
        <v>N/A</v>
      </c>
      <c r="E24" s="36">
        <v>67294</v>
      </c>
      <c r="F24" s="44" t="str">
        <f t="shared" si="2"/>
        <v>N/A</v>
      </c>
      <c r="G24" s="36">
        <v>64365</v>
      </c>
      <c r="H24" s="44" t="str">
        <f t="shared" si="3"/>
        <v>N/A</v>
      </c>
      <c r="I24" s="12">
        <v>-5.27</v>
      </c>
      <c r="J24" s="12">
        <v>-4.3499999999999996</v>
      </c>
      <c r="K24" s="45" t="s">
        <v>736</v>
      </c>
      <c r="L24" s="9" t="str">
        <f t="shared" si="0"/>
        <v>Yes</v>
      </c>
    </row>
    <row r="25" spans="1:12" x14ac:dyDescent="0.2">
      <c r="A25" s="3" t="s">
        <v>986</v>
      </c>
      <c r="B25" s="35" t="s">
        <v>213</v>
      </c>
      <c r="C25" s="36">
        <v>0</v>
      </c>
      <c r="D25" s="44" t="str">
        <f t="shared" si="1"/>
        <v>N/A</v>
      </c>
      <c r="E25" s="36">
        <v>0</v>
      </c>
      <c r="F25" s="44" t="str">
        <f t="shared" si="2"/>
        <v>N/A</v>
      </c>
      <c r="G25" s="36">
        <v>0</v>
      </c>
      <c r="H25" s="44" t="str">
        <f t="shared" si="3"/>
        <v>N/A</v>
      </c>
      <c r="I25" s="12" t="s">
        <v>1746</v>
      </c>
      <c r="J25" s="12" t="s">
        <v>1746</v>
      </c>
      <c r="K25" s="45" t="s">
        <v>736</v>
      </c>
      <c r="L25" s="9" t="str">
        <f t="shared" si="0"/>
        <v>N/A</v>
      </c>
    </row>
    <row r="26" spans="1:12" x14ac:dyDescent="0.2">
      <c r="A26" s="3" t="s">
        <v>104</v>
      </c>
      <c r="B26" s="35" t="s">
        <v>213</v>
      </c>
      <c r="C26" s="36">
        <v>86485</v>
      </c>
      <c r="D26" s="44" t="str">
        <f t="shared" si="1"/>
        <v>N/A</v>
      </c>
      <c r="E26" s="36">
        <v>93659</v>
      </c>
      <c r="F26" s="44" t="str">
        <f t="shared" si="2"/>
        <v>N/A</v>
      </c>
      <c r="G26" s="36">
        <v>81108</v>
      </c>
      <c r="H26" s="44" t="str">
        <f t="shared" si="3"/>
        <v>N/A</v>
      </c>
      <c r="I26" s="12">
        <v>8.2949999999999999</v>
      </c>
      <c r="J26" s="12">
        <v>-13.4</v>
      </c>
      <c r="K26" s="45" t="s">
        <v>736</v>
      </c>
      <c r="L26" s="9" t="str">
        <f t="shared" si="0"/>
        <v>Yes</v>
      </c>
    </row>
    <row r="27" spans="1:12" x14ac:dyDescent="0.2">
      <c r="A27" s="3" t="s">
        <v>987</v>
      </c>
      <c r="B27" s="35" t="s">
        <v>213</v>
      </c>
      <c r="C27" s="36">
        <v>12424</v>
      </c>
      <c r="D27" s="44" t="str">
        <f t="shared" si="1"/>
        <v>N/A</v>
      </c>
      <c r="E27" s="36">
        <v>4645</v>
      </c>
      <c r="F27" s="44" t="str">
        <f t="shared" si="2"/>
        <v>N/A</v>
      </c>
      <c r="G27" s="36">
        <v>2394</v>
      </c>
      <c r="H27" s="44" t="str">
        <f t="shared" si="3"/>
        <v>N/A</v>
      </c>
      <c r="I27" s="12">
        <v>-62.6</v>
      </c>
      <c r="J27" s="12">
        <v>-48.5</v>
      </c>
      <c r="K27" s="45" t="s">
        <v>736</v>
      </c>
      <c r="L27" s="9" t="str">
        <f t="shared" si="0"/>
        <v>No</v>
      </c>
    </row>
    <row r="28" spans="1:12" x14ac:dyDescent="0.2">
      <c r="A28" s="3" t="s">
        <v>988</v>
      </c>
      <c r="B28" s="35" t="s">
        <v>213</v>
      </c>
      <c r="C28" s="36">
        <v>32</v>
      </c>
      <c r="D28" s="44" t="str">
        <f t="shared" si="1"/>
        <v>N/A</v>
      </c>
      <c r="E28" s="36">
        <v>0</v>
      </c>
      <c r="F28" s="44" t="str">
        <f t="shared" si="2"/>
        <v>N/A</v>
      </c>
      <c r="G28" s="36">
        <v>0</v>
      </c>
      <c r="H28" s="44" t="str">
        <f t="shared" si="3"/>
        <v>N/A</v>
      </c>
      <c r="I28" s="12">
        <v>-100</v>
      </c>
      <c r="J28" s="12" t="s">
        <v>1746</v>
      </c>
      <c r="K28" s="45" t="s">
        <v>736</v>
      </c>
      <c r="L28" s="9" t="str">
        <f t="shared" si="0"/>
        <v>N/A</v>
      </c>
    </row>
    <row r="29" spans="1:12" x14ac:dyDescent="0.2">
      <c r="A29" s="3" t="s">
        <v>989</v>
      </c>
      <c r="B29" s="35" t="s">
        <v>213</v>
      </c>
      <c r="C29" s="36">
        <v>0</v>
      </c>
      <c r="D29" s="44" t="str">
        <f t="shared" si="1"/>
        <v>N/A</v>
      </c>
      <c r="E29" s="36">
        <v>0</v>
      </c>
      <c r="F29" s="44" t="str">
        <f t="shared" si="2"/>
        <v>N/A</v>
      </c>
      <c r="G29" s="36">
        <v>0</v>
      </c>
      <c r="H29" s="44" t="str">
        <f t="shared" si="3"/>
        <v>N/A</v>
      </c>
      <c r="I29" s="12" t="s">
        <v>1746</v>
      </c>
      <c r="J29" s="12" t="s">
        <v>1746</v>
      </c>
      <c r="K29" s="45" t="s">
        <v>736</v>
      </c>
      <c r="L29" s="9" t="str">
        <f t="shared" si="0"/>
        <v>N/A</v>
      </c>
    </row>
    <row r="30" spans="1:12" x14ac:dyDescent="0.2">
      <c r="A30" s="3" t="s">
        <v>990</v>
      </c>
      <c r="B30" s="35" t="s">
        <v>213</v>
      </c>
      <c r="C30" s="36">
        <v>30375</v>
      </c>
      <c r="D30" s="44" t="str">
        <f t="shared" si="1"/>
        <v>N/A</v>
      </c>
      <c r="E30" s="36">
        <v>49100</v>
      </c>
      <c r="F30" s="44" t="str">
        <f t="shared" si="2"/>
        <v>N/A</v>
      </c>
      <c r="G30" s="36">
        <v>40640</v>
      </c>
      <c r="H30" s="44" t="str">
        <f t="shared" si="3"/>
        <v>N/A</v>
      </c>
      <c r="I30" s="12">
        <v>61.65</v>
      </c>
      <c r="J30" s="12">
        <v>-17.2</v>
      </c>
      <c r="K30" s="45" t="s">
        <v>736</v>
      </c>
      <c r="L30" s="9" t="str">
        <f t="shared" si="0"/>
        <v>Yes</v>
      </c>
    </row>
    <row r="31" spans="1:12" x14ac:dyDescent="0.2">
      <c r="A31" s="3" t="s">
        <v>991</v>
      </c>
      <c r="B31" s="35" t="s">
        <v>213</v>
      </c>
      <c r="C31" s="36">
        <v>7436</v>
      </c>
      <c r="D31" s="44" t="str">
        <f t="shared" si="1"/>
        <v>N/A</v>
      </c>
      <c r="E31" s="36">
        <v>4920</v>
      </c>
      <c r="F31" s="44" t="str">
        <f t="shared" si="2"/>
        <v>N/A</v>
      </c>
      <c r="G31" s="36">
        <v>3336</v>
      </c>
      <c r="H31" s="44" t="str">
        <f t="shared" si="3"/>
        <v>N/A</v>
      </c>
      <c r="I31" s="12">
        <v>-33.799999999999997</v>
      </c>
      <c r="J31" s="12">
        <v>-32.200000000000003</v>
      </c>
      <c r="K31" s="45" t="s">
        <v>736</v>
      </c>
      <c r="L31" s="9" t="str">
        <f t="shared" si="0"/>
        <v>No</v>
      </c>
    </row>
    <row r="32" spans="1:12" x14ac:dyDescent="0.2">
      <c r="A32" s="3" t="s">
        <v>992</v>
      </c>
      <c r="B32" s="35" t="s">
        <v>213</v>
      </c>
      <c r="C32" s="36">
        <v>36218</v>
      </c>
      <c r="D32" s="44" t="str">
        <f t="shared" si="1"/>
        <v>N/A</v>
      </c>
      <c r="E32" s="36">
        <v>34994</v>
      </c>
      <c r="F32" s="44" t="str">
        <f t="shared" si="2"/>
        <v>N/A</v>
      </c>
      <c r="G32" s="36">
        <v>34738</v>
      </c>
      <c r="H32" s="44" t="str">
        <f t="shared" si="3"/>
        <v>N/A</v>
      </c>
      <c r="I32" s="12">
        <v>-3.38</v>
      </c>
      <c r="J32" s="12">
        <v>-0.73199999999999998</v>
      </c>
      <c r="K32" s="45" t="s">
        <v>736</v>
      </c>
      <c r="L32" s="9" t="str">
        <f t="shared" si="0"/>
        <v>Yes</v>
      </c>
    </row>
    <row r="33" spans="1:12" x14ac:dyDescent="0.2">
      <c r="A33" s="3" t="s">
        <v>993</v>
      </c>
      <c r="B33" s="35" t="s">
        <v>213</v>
      </c>
      <c r="C33" s="36">
        <v>0</v>
      </c>
      <c r="D33" s="44" t="str">
        <f t="shared" si="1"/>
        <v>N/A</v>
      </c>
      <c r="E33" s="36">
        <v>0</v>
      </c>
      <c r="F33" s="44" t="str">
        <f t="shared" si="2"/>
        <v>N/A</v>
      </c>
      <c r="G33" s="36">
        <v>0</v>
      </c>
      <c r="H33" s="44" t="str">
        <f t="shared" si="3"/>
        <v>N/A</v>
      </c>
      <c r="I33" s="12" t="s">
        <v>1746</v>
      </c>
      <c r="J33" s="12" t="s">
        <v>1746</v>
      </c>
      <c r="K33" s="45" t="s">
        <v>736</v>
      </c>
      <c r="L33" s="9" t="str">
        <f t="shared" si="0"/>
        <v>N/A</v>
      </c>
    </row>
    <row r="34" spans="1:12" x14ac:dyDescent="0.2">
      <c r="A34" s="3" t="s">
        <v>105</v>
      </c>
      <c r="B34" s="35" t="s">
        <v>213</v>
      </c>
      <c r="C34" s="36">
        <v>46945</v>
      </c>
      <c r="D34" s="44" t="str">
        <f t="shared" si="1"/>
        <v>N/A</v>
      </c>
      <c r="E34" s="36">
        <v>60336</v>
      </c>
      <c r="F34" s="44" t="str">
        <f t="shared" si="2"/>
        <v>N/A</v>
      </c>
      <c r="G34" s="36">
        <v>55709</v>
      </c>
      <c r="H34" s="44" t="str">
        <f t="shared" si="3"/>
        <v>N/A</v>
      </c>
      <c r="I34" s="12">
        <v>28.52</v>
      </c>
      <c r="J34" s="12">
        <v>-7.67</v>
      </c>
      <c r="K34" s="45" t="s">
        <v>736</v>
      </c>
      <c r="L34" s="9" t="str">
        <f t="shared" si="0"/>
        <v>Yes</v>
      </c>
    </row>
    <row r="35" spans="1:12" x14ac:dyDescent="0.2">
      <c r="A35" s="3" t="s">
        <v>994</v>
      </c>
      <c r="B35" s="35" t="s">
        <v>213</v>
      </c>
      <c r="C35" s="36">
        <v>16117</v>
      </c>
      <c r="D35" s="44" t="str">
        <f t="shared" si="1"/>
        <v>N/A</v>
      </c>
      <c r="E35" s="36">
        <v>4364</v>
      </c>
      <c r="F35" s="44" t="str">
        <f t="shared" si="2"/>
        <v>N/A</v>
      </c>
      <c r="G35" s="36">
        <v>1644</v>
      </c>
      <c r="H35" s="44" t="str">
        <f t="shared" si="3"/>
        <v>N/A</v>
      </c>
      <c r="I35" s="12">
        <v>-72.900000000000006</v>
      </c>
      <c r="J35" s="12">
        <v>-62.3</v>
      </c>
      <c r="K35" s="45" t="s">
        <v>736</v>
      </c>
      <c r="L35" s="9" t="str">
        <f t="shared" si="0"/>
        <v>No</v>
      </c>
    </row>
    <row r="36" spans="1:12" x14ac:dyDescent="0.2">
      <c r="A36" s="3" t="s">
        <v>995</v>
      </c>
      <c r="B36" s="35" t="s">
        <v>213</v>
      </c>
      <c r="C36" s="36">
        <v>121</v>
      </c>
      <c r="D36" s="44" t="str">
        <f t="shared" si="1"/>
        <v>N/A</v>
      </c>
      <c r="E36" s="36">
        <v>0</v>
      </c>
      <c r="F36" s="44" t="str">
        <f t="shared" si="2"/>
        <v>N/A</v>
      </c>
      <c r="G36" s="36">
        <v>0</v>
      </c>
      <c r="H36" s="44" t="str">
        <f t="shared" si="3"/>
        <v>N/A</v>
      </c>
      <c r="I36" s="12">
        <v>-100</v>
      </c>
      <c r="J36" s="12" t="s">
        <v>1746</v>
      </c>
      <c r="K36" s="45" t="s">
        <v>736</v>
      </c>
      <c r="L36" s="9" t="str">
        <f t="shared" si="0"/>
        <v>N/A</v>
      </c>
    </row>
    <row r="37" spans="1:12" x14ac:dyDescent="0.2">
      <c r="A37" s="3" t="s">
        <v>996</v>
      </c>
      <c r="B37" s="35" t="s">
        <v>213</v>
      </c>
      <c r="C37" s="36">
        <v>0</v>
      </c>
      <c r="D37" s="44" t="str">
        <f t="shared" si="1"/>
        <v>N/A</v>
      </c>
      <c r="E37" s="36">
        <v>0</v>
      </c>
      <c r="F37" s="44" t="str">
        <f t="shared" si="2"/>
        <v>N/A</v>
      </c>
      <c r="G37" s="36">
        <v>0</v>
      </c>
      <c r="H37" s="44" t="str">
        <f t="shared" si="3"/>
        <v>N/A</v>
      </c>
      <c r="I37" s="12" t="s">
        <v>1746</v>
      </c>
      <c r="J37" s="12" t="s">
        <v>1746</v>
      </c>
      <c r="K37" s="45" t="s">
        <v>736</v>
      </c>
      <c r="L37" s="9" t="str">
        <f t="shared" si="0"/>
        <v>N/A</v>
      </c>
    </row>
    <row r="38" spans="1:12" x14ac:dyDescent="0.2">
      <c r="A38" s="3" t="s">
        <v>997</v>
      </c>
      <c r="B38" s="35" t="s">
        <v>213</v>
      </c>
      <c r="C38" s="36">
        <v>24166</v>
      </c>
      <c r="D38" s="44" t="str">
        <f t="shared" si="1"/>
        <v>N/A</v>
      </c>
      <c r="E38" s="36">
        <v>50958</v>
      </c>
      <c r="F38" s="44" t="str">
        <f t="shared" si="2"/>
        <v>N/A</v>
      </c>
      <c r="G38" s="36">
        <v>49030</v>
      </c>
      <c r="H38" s="44" t="str">
        <f t="shared" si="3"/>
        <v>N/A</v>
      </c>
      <c r="I38" s="12">
        <v>110.9</v>
      </c>
      <c r="J38" s="12">
        <v>-3.78</v>
      </c>
      <c r="K38" s="45" t="s">
        <v>736</v>
      </c>
      <c r="L38" s="9" t="str">
        <f t="shared" si="0"/>
        <v>Yes</v>
      </c>
    </row>
    <row r="39" spans="1:12" x14ac:dyDescent="0.2">
      <c r="A39" s="3" t="s">
        <v>998</v>
      </c>
      <c r="B39" s="35" t="s">
        <v>213</v>
      </c>
      <c r="C39" s="36">
        <v>6541</v>
      </c>
      <c r="D39" s="44" t="str">
        <f t="shared" si="1"/>
        <v>N/A</v>
      </c>
      <c r="E39" s="36">
        <v>5014</v>
      </c>
      <c r="F39" s="44" t="str">
        <f t="shared" si="2"/>
        <v>N/A</v>
      </c>
      <c r="G39" s="36">
        <v>5035</v>
      </c>
      <c r="H39" s="44" t="str">
        <f t="shared" si="3"/>
        <v>N/A</v>
      </c>
      <c r="I39" s="12">
        <v>-23.3</v>
      </c>
      <c r="J39" s="12">
        <v>0.41880000000000001</v>
      </c>
      <c r="K39" s="45" t="s">
        <v>736</v>
      </c>
      <c r="L39" s="9" t="str">
        <f t="shared" si="0"/>
        <v>Yes</v>
      </c>
    </row>
    <row r="40" spans="1:12" x14ac:dyDescent="0.2">
      <c r="A40" s="3" t="s">
        <v>999</v>
      </c>
      <c r="B40" s="35" t="s">
        <v>213</v>
      </c>
      <c r="C40" s="36">
        <v>0</v>
      </c>
      <c r="D40" s="44" t="str">
        <f t="shared" si="1"/>
        <v>N/A</v>
      </c>
      <c r="E40" s="36">
        <v>0</v>
      </c>
      <c r="F40" s="44" t="str">
        <f t="shared" si="2"/>
        <v>N/A</v>
      </c>
      <c r="G40" s="36">
        <v>0</v>
      </c>
      <c r="H40" s="44" t="str">
        <f t="shared" si="3"/>
        <v>N/A</v>
      </c>
      <c r="I40" s="12" t="s">
        <v>1746</v>
      </c>
      <c r="J40" s="12" t="s">
        <v>1746</v>
      </c>
      <c r="K40" s="45" t="s">
        <v>736</v>
      </c>
      <c r="L40" s="9" t="str">
        <f t="shared" si="0"/>
        <v>N/A</v>
      </c>
    </row>
    <row r="41" spans="1:12" x14ac:dyDescent="0.2">
      <c r="A41" s="46" t="s">
        <v>84</v>
      </c>
      <c r="B41" s="35" t="s">
        <v>213</v>
      </c>
      <c r="C41" s="47">
        <v>7977859617</v>
      </c>
      <c r="D41" s="44" t="str">
        <f t="shared" si="1"/>
        <v>N/A</v>
      </c>
      <c r="E41" s="47">
        <v>7754119093</v>
      </c>
      <c r="F41" s="44" t="str">
        <f t="shared" si="2"/>
        <v>N/A</v>
      </c>
      <c r="G41" s="47">
        <v>7701772515</v>
      </c>
      <c r="H41" s="44" t="str">
        <f t="shared" si="3"/>
        <v>N/A</v>
      </c>
      <c r="I41" s="12">
        <v>-2.8</v>
      </c>
      <c r="J41" s="12">
        <v>-0.67500000000000004</v>
      </c>
      <c r="K41" s="45" t="s">
        <v>736</v>
      </c>
      <c r="L41" s="9" t="str">
        <f t="shared" si="0"/>
        <v>Yes</v>
      </c>
    </row>
    <row r="42" spans="1:12" x14ac:dyDescent="0.2">
      <c r="A42" s="46" t="s">
        <v>1487</v>
      </c>
      <c r="B42" s="35" t="s">
        <v>213</v>
      </c>
      <c r="C42" s="47">
        <v>16917.047368</v>
      </c>
      <c r="D42" s="44" t="str">
        <f t="shared" si="1"/>
        <v>N/A</v>
      </c>
      <c r="E42" s="47">
        <v>16527.206580999999</v>
      </c>
      <c r="F42" s="44" t="str">
        <f t="shared" si="2"/>
        <v>N/A</v>
      </c>
      <c r="G42" s="47">
        <v>17320.431864999999</v>
      </c>
      <c r="H42" s="44" t="str">
        <f t="shared" si="3"/>
        <v>N/A</v>
      </c>
      <c r="I42" s="12">
        <v>-2.2999999999999998</v>
      </c>
      <c r="J42" s="12">
        <v>4.8</v>
      </c>
      <c r="K42" s="45" t="s">
        <v>736</v>
      </c>
      <c r="L42" s="9" t="str">
        <f t="shared" si="0"/>
        <v>Yes</v>
      </c>
    </row>
    <row r="43" spans="1:12" x14ac:dyDescent="0.2">
      <c r="A43" s="46" t="s">
        <v>1488</v>
      </c>
      <c r="B43" s="35" t="s">
        <v>213</v>
      </c>
      <c r="C43" s="47">
        <v>20163.116408999998</v>
      </c>
      <c r="D43" s="44" t="str">
        <f t="shared" si="1"/>
        <v>N/A</v>
      </c>
      <c r="E43" s="47">
        <v>19618.463167000002</v>
      </c>
      <c r="F43" s="44" t="str">
        <f t="shared" si="2"/>
        <v>N/A</v>
      </c>
      <c r="G43" s="47">
        <v>20810.483138</v>
      </c>
      <c r="H43" s="44" t="str">
        <f t="shared" si="3"/>
        <v>N/A</v>
      </c>
      <c r="I43" s="12">
        <v>-2.7</v>
      </c>
      <c r="J43" s="12">
        <v>6.0759999999999996</v>
      </c>
      <c r="K43" s="45" t="s">
        <v>736</v>
      </c>
      <c r="L43" s="9" t="str">
        <f t="shared" si="0"/>
        <v>Yes</v>
      </c>
    </row>
    <row r="44" spans="1:12" x14ac:dyDescent="0.2">
      <c r="A44" s="4" t="s">
        <v>107</v>
      </c>
      <c r="B44" s="35" t="s">
        <v>213</v>
      </c>
      <c r="C44" s="47">
        <v>5951065</v>
      </c>
      <c r="D44" s="44" t="str">
        <f t="shared" si="1"/>
        <v>N/A</v>
      </c>
      <c r="E44" s="47">
        <v>7449554</v>
      </c>
      <c r="F44" s="44" t="str">
        <f t="shared" si="2"/>
        <v>N/A</v>
      </c>
      <c r="G44" s="47">
        <v>5315699</v>
      </c>
      <c r="H44" s="44" t="str">
        <f t="shared" si="3"/>
        <v>N/A</v>
      </c>
      <c r="I44" s="12">
        <v>25.18</v>
      </c>
      <c r="J44" s="12">
        <v>-28.6</v>
      </c>
      <c r="K44" s="45" t="s">
        <v>736</v>
      </c>
      <c r="L44" s="9" t="str">
        <f t="shared" si="0"/>
        <v>Yes</v>
      </c>
    </row>
    <row r="45" spans="1:12" x14ac:dyDescent="0.2">
      <c r="A45" s="46" t="s">
        <v>158</v>
      </c>
      <c r="B45" s="48" t="s">
        <v>217</v>
      </c>
      <c r="C45" s="1">
        <v>3277</v>
      </c>
      <c r="D45" s="44" t="str">
        <f>IF($B45="N/A","N/A",IF(C45&gt;0,"No",IF(C45&lt;0,"No","Yes")))</f>
        <v>No</v>
      </c>
      <c r="E45" s="1">
        <v>4638</v>
      </c>
      <c r="F45" s="44" t="str">
        <f>IF($B45="N/A","N/A",IF(E45&gt;0,"No",IF(E45&lt;0,"No","Yes")))</f>
        <v>No</v>
      </c>
      <c r="G45" s="1">
        <v>3119</v>
      </c>
      <c r="H45" s="44" t="str">
        <f>IF($B45="N/A","N/A",IF(G45&gt;0,"No",IF(G45&lt;0,"No","Yes")))</f>
        <v>No</v>
      </c>
      <c r="I45" s="12">
        <v>41.53</v>
      </c>
      <c r="J45" s="12">
        <v>-32.799999999999997</v>
      </c>
      <c r="K45" s="45" t="s">
        <v>736</v>
      </c>
      <c r="L45" s="9" t="str">
        <f t="shared" si="0"/>
        <v>No</v>
      </c>
    </row>
    <row r="46" spans="1:12" x14ac:dyDescent="0.2">
      <c r="A46" s="46" t="s">
        <v>156</v>
      </c>
      <c r="B46" s="35" t="s">
        <v>213</v>
      </c>
      <c r="C46" s="47">
        <v>5951065</v>
      </c>
      <c r="D46" s="44" t="str">
        <f t="shared" ref="D46:D47" si="4">IF($B46="N/A","N/A",IF(C46&gt;10,"No",IF(C46&lt;-10,"No","Yes")))</f>
        <v>N/A</v>
      </c>
      <c r="E46" s="47">
        <v>7449554</v>
      </c>
      <c r="F46" s="44" t="str">
        <f t="shared" ref="F46:F47" si="5">IF($B46="N/A","N/A",IF(E46&gt;10,"No",IF(E46&lt;-10,"No","Yes")))</f>
        <v>N/A</v>
      </c>
      <c r="G46" s="47">
        <v>5315699</v>
      </c>
      <c r="H46" s="44" t="str">
        <f t="shared" ref="H46:H47" si="6">IF($B46="N/A","N/A",IF(G46&gt;10,"No",IF(G46&lt;-10,"No","Yes")))</f>
        <v>N/A</v>
      </c>
      <c r="I46" s="12">
        <v>25.18</v>
      </c>
      <c r="J46" s="12">
        <v>-28.6</v>
      </c>
      <c r="K46" s="45" t="s">
        <v>736</v>
      </c>
      <c r="L46" s="9" t="str">
        <f t="shared" si="0"/>
        <v>Yes</v>
      </c>
    </row>
    <row r="47" spans="1:12" x14ac:dyDescent="0.2">
      <c r="A47" s="46" t="s">
        <v>1290</v>
      </c>
      <c r="B47" s="35" t="s">
        <v>213</v>
      </c>
      <c r="C47" s="47">
        <v>1816.0100702</v>
      </c>
      <c r="D47" s="44" t="str">
        <f t="shared" si="4"/>
        <v>N/A</v>
      </c>
      <c r="E47" s="47">
        <v>1606.1996549999999</v>
      </c>
      <c r="F47" s="44" t="str">
        <f t="shared" si="5"/>
        <v>N/A</v>
      </c>
      <c r="G47" s="47">
        <v>1704.2959281999999</v>
      </c>
      <c r="H47" s="44" t="str">
        <f t="shared" si="6"/>
        <v>N/A</v>
      </c>
      <c r="I47" s="12">
        <v>-11.6</v>
      </c>
      <c r="J47" s="12">
        <v>6.1070000000000002</v>
      </c>
      <c r="K47" s="45" t="s">
        <v>736</v>
      </c>
      <c r="L47" s="9" t="str">
        <f>IF(J47="Div by 0", "N/A", IF(OR(J47="N/A",K47="N/A"),"N/A", IF(J47&gt;VALUE(MID(K47,1,2)), "No", IF(J47&lt;-1*VALUE(MID(K47,1,2)), "No", "Yes"))))</f>
        <v>Yes</v>
      </c>
    </row>
    <row r="48" spans="1:12" x14ac:dyDescent="0.2">
      <c r="A48" s="46" t="s">
        <v>1489</v>
      </c>
      <c r="B48" s="35" t="s">
        <v>213</v>
      </c>
      <c r="C48" s="47">
        <v>22739.844279000001</v>
      </c>
      <c r="D48" s="44" t="str">
        <f t="shared" ref="D48:D74" si="7">IF($B48="N/A","N/A",IF(C48&gt;10,"No",IF(C48&lt;-10,"No","Yes")))</f>
        <v>N/A</v>
      </c>
      <c r="E48" s="47">
        <v>21911.233267</v>
      </c>
      <c r="F48" s="44" t="str">
        <f t="shared" ref="F48:F74" si="8">IF($B48="N/A","N/A",IF(E48&gt;10,"No",IF(E48&lt;-10,"No","Yes")))</f>
        <v>N/A</v>
      </c>
      <c r="G48" s="47">
        <v>22131.336963999998</v>
      </c>
      <c r="H48" s="44" t="str">
        <f t="shared" ref="H48:H74" si="9">IF($B48="N/A","N/A",IF(G48&gt;10,"No",IF(G48&lt;-10,"No","Yes")))</f>
        <v>N/A</v>
      </c>
      <c r="I48" s="12">
        <v>-3.64</v>
      </c>
      <c r="J48" s="12">
        <v>1.0049999999999999</v>
      </c>
      <c r="K48" s="45" t="s">
        <v>736</v>
      </c>
      <c r="L48" s="9" t="str">
        <f t="shared" ref="L48:L74" si="10">IF(J48="Div by 0", "N/A", IF(K48="N/A","N/A", IF(J48&gt;VALUE(MID(K48,1,2)), "No", IF(J48&lt;-1*VALUE(MID(K48,1,2)), "No", "Yes"))))</f>
        <v>Yes</v>
      </c>
    </row>
    <row r="49" spans="1:12" x14ac:dyDescent="0.2">
      <c r="A49" s="46" t="s">
        <v>1490</v>
      </c>
      <c r="B49" s="35" t="s">
        <v>213</v>
      </c>
      <c r="C49" s="47">
        <v>18199.728470999999</v>
      </c>
      <c r="D49" s="44" t="str">
        <f t="shared" si="7"/>
        <v>N/A</v>
      </c>
      <c r="E49" s="47">
        <v>17638.782760999999</v>
      </c>
      <c r="F49" s="44" t="str">
        <f t="shared" si="8"/>
        <v>N/A</v>
      </c>
      <c r="G49" s="47">
        <v>17893.384174999999</v>
      </c>
      <c r="H49" s="44" t="str">
        <f t="shared" si="9"/>
        <v>N/A</v>
      </c>
      <c r="I49" s="12">
        <v>-3.08</v>
      </c>
      <c r="J49" s="12">
        <v>1.4430000000000001</v>
      </c>
      <c r="K49" s="45" t="s">
        <v>736</v>
      </c>
      <c r="L49" s="9" t="str">
        <f t="shared" si="10"/>
        <v>Yes</v>
      </c>
    </row>
    <row r="50" spans="1:12" x14ac:dyDescent="0.2">
      <c r="A50" s="46" t="s">
        <v>1491</v>
      </c>
      <c r="B50" s="35" t="s">
        <v>213</v>
      </c>
      <c r="C50" s="47" t="s">
        <v>1746</v>
      </c>
      <c r="D50" s="44" t="str">
        <f t="shared" si="7"/>
        <v>N/A</v>
      </c>
      <c r="E50" s="47" t="s">
        <v>1746</v>
      </c>
      <c r="F50" s="44" t="str">
        <f t="shared" si="8"/>
        <v>N/A</v>
      </c>
      <c r="G50" s="47" t="s">
        <v>1746</v>
      </c>
      <c r="H50" s="44" t="str">
        <f t="shared" si="9"/>
        <v>N/A</v>
      </c>
      <c r="I50" s="12" t="s">
        <v>1746</v>
      </c>
      <c r="J50" s="12" t="s">
        <v>1746</v>
      </c>
      <c r="K50" s="45" t="s">
        <v>736</v>
      </c>
      <c r="L50" s="9" t="str">
        <f t="shared" si="10"/>
        <v>N/A</v>
      </c>
    </row>
    <row r="51" spans="1:12" x14ac:dyDescent="0.2">
      <c r="A51" s="46" t="s">
        <v>1492</v>
      </c>
      <c r="B51" s="35" t="s">
        <v>213</v>
      </c>
      <c r="C51" s="47">
        <v>9499.7671461000009</v>
      </c>
      <c r="D51" s="44" t="str">
        <f t="shared" si="7"/>
        <v>N/A</v>
      </c>
      <c r="E51" s="47">
        <v>2055.4301879999998</v>
      </c>
      <c r="F51" s="44" t="str">
        <f t="shared" si="8"/>
        <v>N/A</v>
      </c>
      <c r="G51" s="47">
        <v>1840.7079199</v>
      </c>
      <c r="H51" s="44" t="str">
        <f t="shared" si="9"/>
        <v>N/A</v>
      </c>
      <c r="I51" s="12">
        <v>-78.400000000000006</v>
      </c>
      <c r="J51" s="12">
        <v>-10.4</v>
      </c>
      <c r="K51" s="45" t="s">
        <v>736</v>
      </c>
      <c r="L51" s="9" t="str">
        <f t="shared" si="10"/>
        <v>Yes</v>
      </c>
    </row>
    <row r="52" spans="1:12" x14ac:dyDescent="0.2">
      <c r="A52" s="46" t="s">
        <v>1493</v>
      </c>
      <c r="B52" s="35" t="s">
        <v>213</v>
      </c>
      <c r="C52" s="47">
        <v>25322.714081999999</v>
      </c>
      <c r="D52" s="44" t="str">
        <f t="shared" si="7"/>
        <v>N/A</v>
      </c>
      <c r="E52" s="47">
        <v>24710.162026999998</v>
      </c>
      <c r="F52" s="44" t="str">
        <f t="shared" si="8"/>
        <v>N/A</v>
      </c>
      <c r="G52" s="47">
        <v>25084.914605999998</v>
      </c>
      <c r="H52" s="44" t="str">
        <f t="shared" si="9"/>
        <v>N/A</v>
      </c>
      <c r="I52" s="12">
        <v>-2.42</v>
      </c>
      <c r="J52" s="12">
        <v>1.5169999999999999</v>
      </c>
      <c r="K52" s="45" t="s">
        <v>736</v>
      </c>
      <c r="L52" s="9" t="str">
        <f t="shared" si="10"/>
        <v>Yes</v>
      </c>
    </row>
    <row r="53" spans="1:12" x14ac:dyDescent="0.2">
      <c r="A53" s="46" t="s">
        <v>1494</v>
      </c>
      <c r="B53" s="35" t="s">
        <v>213</v>
      </c>
      <c r="C53" s="47" t="s">
        <v>1746</v>
      </c>
      <c r="D53" s="44" t="str">
        <f t="shared" si="7"/>
        <v>N/A</v>
      </c>
      <c r="E53" s="47" t="s">
        <v>1746</v>
      </c>
      <c r="F53" s="44" t="str">
        <f t="shared" si="8"/>
        <v>N/A</v>
      </c>
      <c r="G53" s="47" t="s">
        <v>1746</v>
      </c>
      <c r="H53" s="44" t="str">
        <f t="shared" si="9"/>
        <v>N/A</v>
      </c>
      <c r="I53" s="12" t="s">
        <v>1746</v>
      </c>
      <c r="J53" s="12" t="s">
        <v>1746</v>
      </c>
      <c r="K53" s="45" t="s">
        <v>736</v>
      </c>
      <c r="L53" s="9" t="str">
        <f t="shared" si="10"/>
        <v>N/A</v>
      </c>
    </row>
    <row r="54" spans="1:12" x14ac:dyDescent="0.2">
      <c r="A54" s="46" t="s">
        <v>1495</v>
      </c>
      <c r="B54" s="35" t="s">
        <v>213</v>
      </c>
      <c r="C54" s="47">
        <v>22588.208204999999</v>
      </c>
      <c r="D54" s="44" t="str">
        <f t="shared" si="7"/>
        <v>N/A</v>
      </c>
      <c r="E54" s="47">
        <v>24274.669085000001</v>
      </c>
      <c r="F54" s="44" t="str">
        <f t="shared" si="8"/>
        <v>N/A</v>
      </c>
      <c r="G54" s="47">
        <v>25411.831552</v>
      </c>
      <c r="H54" s="44" t="str">
        <f t="shared" si="9"/>
        <v>N/A</v>
      </c>
      <c r="I54" s="12">
        <v>7.4660000000000002</v>
      </c>
      <c r="J54" s="12">
        <v>4.6849999999999996</v>
      </c>
      <c r="K54" s="45" t="s">
        <v>736</v>
      </c>
      <c r="L54" s="9" t="str">
        <f t="shared" si="10"/>
        <v>Yes</v>
      </c>
    </row>
    <row r="55" spans="1:12" x14ac:dyDescent="0.2">
      <c r="A55" s="46" t="s">
        <v>1496</v>
      </c>
      <c r="B55" s="35" t="s">
        <v>213</v>
      </c>
      <c r="C55" s="47">
        <v>21430.617094000001</v>
      </c>
      <c r="D55" s="44" t="str">
        <f t="shared" si="7"/>
        <v>N/A</v>
      </c>
      <c r="E55" s="47">
        <v>24382.595789999999</v>
      </c>
      <c r="F55" s="44" t="str">
        <f t="shared" si="8"/>
        <v>N/A</v>
      </c>
      <c r="G55" s="47">
        <v>25851.463084999999</v>
      </c>
      <c r="H55" s="44" t="str">
        <f t="shared" si="9"/>
        <v>N/A</v>
      </c>
      <c r="I55" s="12">
        <v>13.77</v>
      </c>
      <c r="J55" s="12">
        <v>6.024</v>
      </c>
      <c r="K55" s="45" t="s">
        <v>736</v>
      </c>
      <c r="L55" s="9" t="str">
        <f t="shared" si="10"/>
        <v>Yes</v>
      </c>
    </row>
    <row r="56" spans="1:12" ht="25.5" x14ac:dyDescent="0.2">
      <c r="A56" s="46" t="s">
        <v>1497</v>
      </c>
      <c r="B56" s="35" t="s">
        <v>213</v>
      </c>
      <c r="C56" s="47" t="s">
        <v>1746</v>
      </c>
      <c r="D56" s="44" t="str">
        <f t="shared" si="7"/>
        <v>N/A</v>
      </c>
      <c r="E56" s="47" t="s">
        <v>1746</v>
      </c>
      <c r="F56" s="44" t="str">
        <f t="shared" si="8"/>
        <v>N/A</v>
      </c>
      <c r="G56" s="47" t="s">
        <v>1746</v>
      </c>
      <c r="H56" s="44" t="str">
        <f t="shared" si="9"/>
        <v>N/A</v>
      </c>
      <c r="I56" s="12" t="s">
        <v>1746</v>
      </c>
      <c r="J56" s="12" t="s">
        <v>1746</v>
      </c>
      <c r="K56" s="45" t="s">
        <v>736</v>
      </c>
      <c r="L56" s="9" t="str">
        <f t="shared" si="10"/>
        <v>N/A</v>
      </c>
    </row>
    <row r="57" spans="1:12" x14ac:dyDescent="0.2">
      <c r="A57" s="46" t="s">
        <v>1498</v>
      </c>
      <c r="B57" s="35" t="s">
        <v>213</v>
      </c>
      <c r="C57" s="47">
        <v>6879.9159238000002</v>
      </c>
      <c r="D57" s="44" t="str">
        <f t="shared" si="7"/>
        <v>N/A</v>
      </c>
      <c r="E57" s="47">
        <v>3863.9610677000001</v>
      </c>
      <c r="F57" s="44" t="str">
        <f t="shared" si="8"/>
        <v>N/A</v>
      </c>
      <c r="G57" s="47">
        <v>3908.4405399000002</v>
      </c>
      <c r="H57" s="44" t="str">
        <f t="shared" si="9"/>
        <v>N/A</v>
      </c>
      <c r="I57" s="12">
        <v>-43.8</v>
      </c>
      <c r="J57" s="12">
        <v>1.151</v>
      </c>
      <c r="K57" s="45" t="s">
        <v>736</v>
      </c>
      <c r="L57" s="9" t="str">
        <f t="shared" si="10"/>
        <v>Yes</v>
      </c>
    </row>
    <row r="58" spans="1:12" x14ac:dyDescent="0.2">
      <c r="A58" s="46" t="s">
        <v>1499</v>
      </c>
      <c r="B58" s="35" t="s">
        <v>213</v>
      </c>
      <c r="C58" s="47">
        <v>27355.414945</v>
      </c>
      <c r="D58" s="44" t="str">
        <f t="shared" si="7"/>
        <v>N/A</v>
      </c>
      <c r="E58" s="47">
        <v>27962.466489999999</v>
      </c>
      <c r="F58" s="44" t="str">
        <f t="shared" si="8"/>
        <v>N/A</v>
      </c>
      <c r="G58" s="47">
        <v>29096.741613999999</v>
      </c>
      <c r="H58" s="44" t="str">
        <f t="shared" si="9"/>
        <v>N/A</v>
      </c>
      <c r="I58" s="12">
        <v>2.2189999999999999</v>
      </c>
      <c r="J58" s="12">
        <v>4.056</v>
      </c>
      <c r="K58" s="45" t="s">
        <v>736</v>
      </c>
      <c r="L58" s="9" t="str">
        <f t="shared" si="10"/>
        <v>Yes</v>
      </c>
    </row>
    <row r="59" spans="1:12" x14ac:dyDescent="0.2">
      <c r="A59" s="46" t="s">
        <v>1500</v>
      </c>
      <c r="B59" s="35" t="s">
        <v>213</v>
      </c>
      <c r="C59" s="47" t="s">
        <v>1746</v>
      </c>
      <c r="D59" s="44" t="str">
        <f t="shared" si="7"/>
        <v>N/A</v>
      </c>
      <c r="E59" s="47" t="s">
        <v>1746</v>
      </c>
      <c r="F59" s="44" t="str">
        <f t="shared" si="8"/>
        <v>N/A</v>
      </c>
      <c r="G59" s="47" t="s">
        <v>1746</v>
      </c>
      <c r="H59" s="44" t="str">
        <f t="shared" si="9"/>
        <v>N/A</v>
      </c>
      <c r="I59" s="12" t="s">
        <v>1746</v>
      </c>
      <c r="J59" s="12" t="s">
        <v>1746</v>
      </c>
      <c r="K59" s="45" t="s">
        <v>736</v>
      </c>
      <c r="L59" s="9" t="str">
        <f t="shared" si="10"/>
        <v>N/A</v>
      </c>
    </row>
    <row r="60" spans="1:12" x14ac:dyDescent="0.2">
      <c r="A60" s="46" t="s">
        <v>1501</v>
      </c>
      <c r="B60" s="35" t="s">
        <v>213</v>
      </c>
      <c r="C60" s="47">
        <v>2962.2651096</v>
      </c>
      <c r="D60" s="44" t="str">
        <f t="shared" si="7"/>
        <v>N/A</v>
      </c>
      <c r="E60" s="47">
        <v>3415.0455695999999</v>
      </c>
      <c r="F60" s="44" t="str">
        <f t="shared" si="8"/>
        <v>N/A</v>
      </c>
      <c r="G60" s="47">
        <v>2990.3969398999998</v>
      </c>
      <c r="H60" s="44" t="str">
        <f t="shared" si="9"/>
        <v>N/A</v>
      </c>
      <c r="I60" s="12">
        <v>15.28</v>
      </c>
      <c r="J60" s="12">
        <v>-12.4</v>
      </c>
      <c r="K60" s="45" t="s">
        <v>736</v>
      </c>
      <c r="L60" s="9" t="str">
        <f t="shared" si="10"/>
        <v>Yes</v>
      </c>
    </row>
    <row r="61" spans="1:12" x14ac:dyDescent="0.2">
      <c r="A61" s="46" t="s">
        <v>1502</v>
      </c>
      <c r="B61" s="35" t="s">
        <v>213</v>
      </c>
      <c r="C61" s="47">
        <v>1574.3392627000001</v>
      </c>
      <c r="D61" s="44" t="str">
        <f t="shared" si="7"/>
        <v>N/A</v>
      </c>
      <c r="E61" s="47">
        <v>2505.4353068</v>
      </c>
      <c r="F61" s="44" t="str">
        <f t="shared" si="8"/>
        <v>N/A</v>
      </c>
      <c r="G61" s="47">
        <v>2464.5058479999998</v>
      </c>
      <c r="H61" s="44" t="str">
        <f t="shared" si="9"/>
        <v>N/A</v>
      </c>
      <c r="I61" s="12">
        <v>59.14</v>
      </c>
      <c r="J61" s="12">
        <v>-1.63</v>
      </c>
      <c r="K61" s="45" t="s">
        <v>736</v>
      </c>
      <c r="L61" s="9" t="str">
        <f t="shared" si="10"/>
        <v>Yes</v>
      </c>
    </row>
    <row r="62" spans="1:12" x14ac:dyDescent="0.2">
      <c r="A62" s="46" t="s">
        <v>1503</v>
      </c>
      <c r="B62" s="35" t="s">
        <v>213</v>
      </c>
      <c r="C62" s="47">
        <v>13259.65625</v>
      </c>
      <c r="D62" s="44" t="str">
        <f t="shared" si="7"/>
        <v>N/A</v>
      </c>
      <c r="E62" s="47" t="s">
        <v>1746</v>
      </c>
      <c r="F62" s="44" t="str">
        <f t="shared" si="8"/>
        <v>N/A</v>
      </c>
      <c r="G62" s="47" t="s">
        <v>1746</v>
      </c>
      <c r="H62" s="44" t="str">
        <f t="shared" si="9"/>
        <v>N/A</v>
      </c>
      <c r="I62" s="12" t="s">
        <v>1746</v>
      </c>
      <c r="J62" s="12" t="s">
        <v>1746</v>
      </c>
      <c r="K62" s="45" t="s">
        <v>736</v>
      </c>
      <c r="L62" s="9" t="str">
        <f t="shared" si="10"/>
        <v>N/A</v>
      </c>
    </row>
    <row r="63" spans="1:12" ht="25.5" x14ac:dyDescent="0.2">
      <c r="A63" s="46" t="s">
        <v>1504</v>
      </c>
      <c r="B63" s="35" t="s">
        <v>213</v>
      </c>
      <c r="C63" s="47" t="s">
        <v>1746</v>
      </c>
      <c r="D63" s="44" t="str">
        <f t="shared" si="7"/>
        <v>N/A</v>
      </c>
      <c r="E63" s="47" t="s">
        <v>1746</v>
      </c>
      <c r="F63" s="44" t="str">
        <f t="shared" si="8"/>
        <v>N/A</v>
      </c>
      <c r="G63" s="47" t="s">
        <v>1746</v>
      </c>
      <c r="H63" s="44" t="str">
        <f t="shared" si="9"/>
        <v>N/A</v>
      </c>
      <c r="I63" s="12" t="s">
        <v>1746</v>
      </c>
      <c r="J63" s="12" t="s">
        <v>1746</v>
      </c>
      <c r="K63" s="45" t="s">
        <v>736</v>
      </c>
      <c r="L63" s="9" t="str">
        <f t="shared" si="10"/>
        <v>N/A</v>
      </c>
    </row>
    <row r="64" spans="1:12" x14ac:dyDescent="0.2">
      <c r="A64" s="46" t="s">
        <v>1505</v>
      </c>
      <c r="B64" s="35" t="s">
        <v>213</v>
      </c>
      <c r="C64" s="47">
        <v>2957.1431111000002</v>
      </c>
      <c r="D64" s="44" t="str">
        <f t="shared" si="7"/>
        <v>N/A</v>
      </c>
      <c r="E64" s="47">
        <v>3240.0419145000001</v>
      </c>
      <c r="F64" s="44" t="str">
        <f t="shared" si="8"/>
        <v>N/A</v>
      </c>
      <c r="G64" s="47">
        <v>2046.2947835</v>
      </c>
      <c r="H64" s="44" t="str">
        <f t="shared" si="9"/>
        <v>N/A</v>
      </c>
      <c r="I64" s="12">
        <v>9.5670000000000002</v>
      </c>
      <c r="J64" s="12">
        <v>-36.799999999999997</v>
      </c>
      <c r="K64" s="45" t="s">
        <v>736</v>
      </c>
      <c r="L64" s="9" t="str">
        <f t="shared" si="10"/>
        <v>No</v>
      </c>
    </row>
    <row r="65" spans="1:12" x14ac:dyDescent="0.2">
      <c r="A65" s="46" t="s">
        <v>1506</v>
      </c>
      <c r="B65" s="35" t="s">
        <v>213</v>
      </c>
      <c r="C65" s="47">
        <v>1442.7284830999999</v>
      </c>
      <c r="D65" s="44" t="str">
        <f t="shared" si="7"/>
        <v>N/A</v>
      </c>
      <c r="E65" s="47">
        <v>3113.5914634000001</v>
      </c>
      <c r="F65" s="44" t="str">
        <f t="shared" si="8"/>
        <v>N/A</v>
      </c>
      <c r="G65" s="47">
        <v>1671.7083333</v>
      </c>
      <c r="H65" s="44" t="str">
        <f t="shared" si="9"/>
        <v>N/A</v>
      </c>
      <c r="I65" s="12">
        <v>115.8</v>
      </c>
      <c r="J65" s="12">
        <v>-46.3</v>
      </c>
      <c r="K65" s="45" t="s">
        <v>736</v>
      </c>
      <c r="L65" s="9" t="str">
        <f t="shared" si="10"/>
        <v>No</v>
      </c>
    </row>
    <row r="66" spans="1:12" x14ac:dyDescent="0.2">
      <c r="A66" s="46" t="s">
        <v>1507</v>
      </c>
      <c r="B66" s="35" t="s">
        <v>213</v>
      </c>
      <c r="C66" s="47">
        <v>3745.5477111</v>
      </c>
      <c r="D66" s="44" t="str">
        <f t="shared" si="7"/>
        <v>N/A</v>
      </c>
      <c r="E66" s="47">
        <v>3823.7148653999998</v>
      </c>
      <c r="F66" s="44" t="str">
        <f t="shared" si="8"/>
        <v>N/A</v>
      </c>
      <c r="G66" s="47">
        <v>4257.7825148000002</v>
      </c>
      <c r="H66" s="44" t="str">
        <f t="shared" si="9"/>
        <v>N/A</v>
      </c>
      <c r="I66" s="12">
        <v>2.0870000000000002</v>
      </c>
      <c r="J66" s="12">
        <v>11.35</v>
      </c>
      <c r="K66" s="45" t="s">
        <v>736</v>
      </c>
      <c r="L66" s="9" t="str">
        <f t="shared" si="10"/>
        <v>Yes</v>
      </c>
    </row>
    <row r="67" spans="1:12" x14ac:dyDescent="0.2">
      <c r="A67" s="46" t="s">
        <v>1508</v>
      </c>
      <c r="B67" s="35" t="s">
        <v>213</v>
      </c>
      <c r="C67" s="47" t="s">
        <v>1746</v>
      </c>
      <c r="D67" s="44" t="str">
        <f t="shared" si="7"/>
        <v>N/A</v>
      </c>
      <c r="E67" s="47" t="s">
        <v>1746</v>
      </c>
      <c r="F67" s="44" t="str">
        <f t="shared" si="8"/>
        <v>N/A</v>
      </c>
      <c r="G67" s="47" t="s">
        <v>1746</v>
      </c>
      <c r="H67" s="44" t="str">
        <f t="shared" si="9"/>
        <v>N/A</v>
      </c>
      <c r="I67" s="12" t="s">
        <v>1746</v>
      </c>
      <c r="J67" s="12" t="s">
        <v>1746</v>
      </c>
      <c r="K67" s="45" t="s">
        <v>736</v>
      </c>
      <c r="L67" s="9" t="str">
        <f t="shared" si="10"/>
        <v>N/A</v>
      </c>
    </row>
    <row r="68" spans="1:12" x14ac:dyDescent="0.2">
      <c r="A68" s="46" t="s">
        <v>1509</v>
      </c>
      <c r="B68" s="35" t="s">
        <v>213</v>
      </c>
      <c r="C68" s="47">
        <v>1328.3777399000001</v>
      </c>
      <c r="D68" s="44" t="str">
        <f t="shared" si="7"/>
        <v>N/A</v>
      </c>
      <c r="E68" s="47">
        <v>1888.2682311999999</v>
      </c>
      <c r="F68" s="44" t="str">
        <f t="shared" si="8"/>
        <v>N/A</v>
      </c>
      <c r="G68" s="47">
        <v>1688.9650864</v>
      </c>
      <c r="H68" s="44" t="str">
        <f t="shared" si="9"/>
        <v>N/A</v>
      </c>
      <c r="I68" s="12">
        <v>42.15</v>
      </c>
      <c r="J68" s="12">
        <v>-10.6</v>
      </c>
      <c r="K68" s="45" t="s">
        <v>736</v>
      </c>
      <c r="L68" s="9" t="str">
        <f t="shared" si="10"/>
        <v>Yes</v>
      </c>
    </row>
    <row r="69" spans="1:12" x14ac:dyDescent="0.2">
      <c r="A69" s="46" t="s">
        <v>1510</v>
      </c>
      <c r="B69" s="35" t="s">
        <v>213</v>
      </c>
      <c r="C69" s="47">
        <v>1051.8669107000001</v>
      </c>
      <c r="D69" s="44" t="str">
        <f t="shared" si="7"/>
        <v>N/A</v>
      </c>
      <c r="E69" s="47">
        <v>1697.1219065</v>
      </c>
      <c r="F69" s="44" t="str">
        <f t="shared" si="8"/>
        <v>N/A</v>
      </c>
      <c r="G69" s="47">
        <v>2162.7420925000001</v>
      </c>
      <c r="H69" s="44" t="str">
        <f t="shared" si="9"/>
        <v>N/A</v>
      </c>
      <c r="I69" s="12">
        <v>61.34</v>
      </c>
      <c r="J69" s="12">
        <v>27.44</v>
      </c>
      <c r="K69" s="45" t="s">
        <v>736</v>
      </c>
      <c r="L69" s="9" t="str">
        <f t="shared" si="10"/>
        <v>Yes</v>
      </c>
    </row>
    <row r="70" spans="1:12" x14ac:dyDescent="0.2">
      <c r="A70" s="46" t="s">
        <v>1511</v>
      </c>
      <c r="B70" s="35" t="s">
        <v>213</v>
      </c>
      <c r="C70" s="47">
        <v>396.25619834999998</v>
      </c>
      <c r="D70" s="44" t="str">
        <f t="shared" si="7"/>
        <v>N/A</v>
      </c>
      <c r="E70" s="47" t="s">
        <v>1746</v>
      </c>
      <c r="F70" s="44" t="str">
        <f t="shared" si="8"/>
        <v>N/A</v>
      </c>
      <c r="G70" s="47" t="s">
        <v>1746</v>
      </c>
      <c r="H70" s="44" t="str">
        <f t="shared" si="9"/>
        <v>N/A</v>
      </c>
      <c r="I70" s="12" t="s">
        <v>1746</v>
      </c>
      <c r="J70" s="12" t="s">
        <v>1746</v>
      </c>
      <c r="K70" s="45" t="s">
        <v>736</v>
      </c>
      <c r="L70" s="9" t="str">
        <f t="shared" si="10"/>
        <v>N/A</v>
      </c>
    </row>
    <row r="71" spans="1:12" ht="25.5" x14ac:dyDescent="0.2">
      <c r="A71" s="46" t="s">
        <v>1512</v>
      </c>
      <c r="B71" s="35" t="s">
        <v>213</v>
      </c>
      <c r="C71" s="47" t="s">
        <v>1746</v>
      </c>
      <c r="D71" s="44" t="str">
        <f t="shared" si="7"/>
        <v>N/A</v>
      </c>
      <c r="E71" s="47" t="s">
        <v>1746</v>
      </c>
      <c r="F71" s="44" t="str">
        <f t="shared" si="8"/>
        <v>N/A</v>
      </c>
      <c r="G71" s="47" t="s">
        <v>1746</v>
      </c>
      <c r="H71" s="44" t="str">
        <f t="shared" si="9"/>
        <v>N/A</v>
      </c>
      <c r="I71" s="12" t="s">
        <v>1746</v>
      </c>
      <c r="J71" s="12" t="s">
        <v>1746</v>
      </c>
      <c r="K71" s="45" t="s">
        <v>736</v>
      </c>
      <c r="L71" s="9" t="str">
        <f t="shared" si="10"/>
        <v>N/A</v>
      </c>
    </row>
    <row r="72" spans="1:12" x14ac:dyDescent="0.2">
      <c r="A72" s="46" t="s">
        <v>1513</v>
      </c>
      <c r="B72" s="35" t="s">
        <v>213</v>
      </c>
      <c r="C72" s="47">
        <v>1639.4270048999999</v>
      </c>
      <c r="D72" s="44" t="str">
        <f t="shared" si="7"/>
        <v>N/A</v>
      </c>
      <c r="E72" s="47">
        <v>1977.8215197</v>
      </c>
      <c r="F72" s="44" t="str">
        <f t="shared" si="8"/>
        <v>N/A</v>
      </c>
      <c r="G72" s="47">
        <v>1742.3644095</v>
      </c>
      <c r="H72" s="44" t="str">
        <f t="shared" si="9"/>
        <v>N/A</v>
      </c>
      <c r="I72" s="12">
        <v>20.64</v>
      </c>
      <c r="J72" s="12">
        <v>-11.9</v>
      </c>
      <c r="K72" s="45" t="s">
        <v>736</v>
      </c>
      <c r="L72" s="9" t="str">
        <f t="shared" si="10"/>
        <v>Yes</v>
      </c>
    </row>
    <row r="73" spans="1:12" x14ac:dyDescent="0.2">
      <c r="A73" s="46" t="s">
        <v>1514</v>
      </c>
      <c r="B73" s="35" t="s">
        <v>213</v>
      </c>
      <c r="C73" s="47">
        <v>877.75783519000004</v>
      </c>
      <c r="D73" s="44" t="str">
        <f t="shared" si="7"/>
        <v>N/A</v>
      </c>
      <c r="E73" s="47">
        <v>1144.4920222999999</v>
      </c>
      <c r="F73" s="44" t="str">
        <f t="shared" si="8"/>
        <v>N/A</v>
      </c>
      <c r="G73" s="47">
        <v>1014.2762661</v>
      </c>
      <c r="H73" s="44" t="str">
        <f t="shared" si="9"/>
        <v>N/A</v>
      </c>
      <c r="I73" s="12">
        <v>30.39</v>
      </c>
      <c r="J73" s="12">
        <v>-11.4</v>
      </c>
      <c r="K73" s="45" t="s">
        <v>736</v>
      </c>
      <c r="L73" s="9" t="str">
        <f t="shared" si="10"/>
        <v>Yes</v>
      </c>
    </row>
    <row r="74" spans="1:12" x14ac:dyDescent="0.2">
      <c r="A74" s="46" t="s">
        <v>1515</v>
      </c>
      <c r="B74" s="35" t="s">
        <v>213</v>
      </c>
      <c r="C74" s="47" t="s">
        <v>1746</v>
      </c>
      <c r="D74" s="44" t="str">
        <f t="shared" si="7"/>
        <v>N/A</v>
      </c>
      <c r="E74" s="47" t="s">
        <v>1746</v>
      </c>
      <c r="F74" s="44" t="str">
        <f t="shared" si="8"/>
        <v>N/A</v>
      </c>
      <c r="G74" s="47" t="s">
        <v>1746</v>
      </c>
      <c r="H74" s="44" t="str">
        <f t="shared" si="9"/>
        <v>N/A</v>
      </c>
      <c r="I74" s="12" t="s">
        <v>1746</v>
      </c>
      <c r="J74" s="12" t="s">
        <v>1746</v>
      </c>
      <c r="K74" s="45" t="s">
        <v>736</v>
      </c>
      <c r="L74" s="9" t="str">
        <f t="shared" si="10"/>
        <v>N/A</v>
      </c>
    </row>
    <row r="75" spans="1:12" x14ac:dyDescent="0.2">
      <c r="A75" s="46" t="s">
        <v>1597</v>
      </c>
      <c r="B75" s="35" t="s">
        <v>213</v>
      </c>
      <c r="C75" s="47">
        <v>691966070</v>
      </c>
      <c r="D75" s="44" t="str">
        <f t="shared" ref="D75:D144" si="11">IF($B75="N/A","N/A",IF(C75&gt;10,"No",IF(C75&lt;-10,"No","Yes")))</f>
        <v>N/A</v>
      </c>
      <c r="E75" s="47">
        <v>598157290</v>
      </c>
      <c r="F75" s="44" t="str">
        <f t="shared" ref="F75:F144" si="12">IF($B75="N/A","N/A",IF(E75&gt;10,"No",IF(E75&lt;-10,"No","Yes")))</f>
        <v>N/A</v>
      </c>
      <c r="G75" s="47">
        <v>558464480</v>
      </c>
      <c r="H75" s="44" t="str">
        <f t="shared" ref="H75:H144" si="13">IF($B75="N/A","N/A",IF(G75&gt;10,"No",IF(G75&lt;-10,"No","Yes")))</f>
        <v>N/A</v>
      </c>
      <c r="I75" s="12">
        <v>-13.6</v>
      </c>
      <c r="J75" s="12">
        <v>-6.64</v>
      </c>
      <c r="K75" s="45" t="s">
        <v>736</v>
      </c>
      <c r="L75" s="9" t="str">
        <f t="shared" ref="L75:L135" si="14">IF(J75="Div by 0", "N/A", IF(K75="N/A","N/A", IF(J75&gt;VALUE(MID(K75,1,2)), "No", IF(J75&lt;-1*VALUE(MID(K75,1,2)), "No", "Yes"))))</f>
        <v>Yes</v>
      </c>
    </row>
    <row r="76" spans="1:12" x14ac:dyDescent="0.2">
      <c r="A76" s="46" t="s">
        <v>596</v>
      </c>
      <c r="B76" s="35" t="s">
        <v>213</v>
      </c>
      <c r="C76" s="36">
        <v>64090</v>
      </c>
      <c r="D76" s="44" t="str">
        <f t="shared" si="11"/>
        <v>N/A</v>
      </c>
      <c r="E76" s="36">
        <v>63451</v>
      </c>
      <c r="F76" s="44" t="str">
        <f t="shared" si="12"/>
        <v>N/A</v>
      </c>
      <c r="G76" s="36">
        <v>58680</v>
      </c>
      <c r="H76" s="44" t="str">
        <f t="shared" si="13"/>
        <v>N/A</v>
      </c>
      <c r="I76" s="12">
        <v>-0.997</v>
      </c>
      <c r="J76" s="12">
        <v>-7.52</v>
      </c>
      <c r="K76" s="45" t="s">
        <v>736</v>
      </c>
      <c r="L76" s="9" t="str">
        <f t="shared" si="14"/>
        <v>Yes</v>
      </c>
    </row>
    <row r="77" spans="1:12" x14ac:dyDescent="0.2">
      <c r="A77" s="46" t="s">
        <v>1424</v>
      </c>
      <c r="B77" s="35" t="s">
        <v>213</v>
      </c>
      <c r="C77" s="47">
        <v>10796.786862000001</v>
      </c>
      <c r="D77" s="44" t="str">
        <f t="shared" si="11"/>
        <v>N/A</v>
      </c>
      <c r="E77" s="47">
        <v>9427.0742778000003</v>
      </c>
      <c r="F77" s="44" t="str">
        <f t="shared" si="12"/>
        <v>N/A</v>
      </c>
      <c r="G77" s="47">
        <v>9517.1179276999992</v>
      </c>
      <c r="H77" s="44" t="str">
        <f t="shared" si="13"/>
        <v>N/A</v>
      </c>
      <c r="I77" s="12">
        <v>-12.7</v>
      </c>
      <c r="J77" s="12">
        <v>0.95520000000000005</v>
      </c>
      <c r="K77" s="45" t="s">
        <v>736</v>
      </c>
      <c r="L77" s="9" t="str">
        <f t="shared" si="14"/>
        <v>Yes</v>
      </c>
    </row>
    <row r="78" spans="1:12" x14ac:dyDescent="0.2">
      <c r="A78" s="46" t="s">
        <v>1425</v>
      </c>
      <c r="B78" s="35" t="s">
        <v>213</v>
      </c>
      <c r="C78" s="36">
        <v>5.2734748010999999</v>
      </c>
      <c r="D78" s="44" t="str">
        <f t="shared" si="11"/>
        <v>N/A</v>
      </c>
      <c r="E78" s="36">
        <v>4.9543742415000001</v>
      </c>
      <c r="F78" s="44" t="str">
        <f t="shared" si="12"/>
        <v>N/A</v>
      </c>
      <c r="G78" s="36">
        <v>4.8376278119</v>
      </c>
      <c r="H78" s="44" t="str">
        <f t="shared" si="13"/>
        <v>N/A</v>
      </c>
      <c r="I78" s="12">
        <v>-6.05</v>
      </c>
      <c r="J78" s="12">
        <v>-2.36</v>
      </c>
      <c r="K78" s="45" t="s">
        <v>736</v>
      </c>
      <c r="L78" s="9" t="str">
        <f t="shared" si="14"/>
        <v>Yes</v>
      </c>
    </row>
    <row r="79" spans="1:12" ht="25.5" x14ac:dyDescent="0.2">
      <c r="A79" s="46" t="s">
        <v>597</v>
      </c>
      <c r="B79" s="35" t="s">
        <v>213</v>
      </c>
      <c r="C79" s="47">
        <v>477862</v>
      </c>
      <c r="D79" s="44" t="str">
        <f t="shared" si="11"/>
        <v>N/A</v>
      </c>
      <c r="E79" s="47">
        <v>469944</v>
      </c>
      <c r="F79" s="44" t="str">
        <f t="shared" si="12"/>
        <v>N/A</v>
      </c>
      <c r="G79" s="47">
        <v>682416</v>
      </c>
      <c r="H79" s="44" t="str">
        <f t="shared" si="13"/>
        <v>N/A</v>
      </c>
      <c r="I79" s="12">
        <v>-1.66</v>
      </c>
      <c r="J79" s="12">
        <v>45.21</v>
      </c>
      <c r="K79" s="45" t="s">
        <v>736</v>
      </c>
      <c r="L79" s="9" t="str">
        <f t="shared" si="14"/>
        <v>No</v>
      </c>
    </row>
    <row r="80" spans="1:12" x14ac:dyDescent="0.2">
      <c r="A80" s="46" t="s">
        <v>598</v>
      </c>
      <c r="B80" s="35" t="s">
        <v>213</v>
      </c>
      <c r="C80" s="36">
        <v>465</v>
      </c>
      <c r="D80" s="44" t="str">
        <f t="shared" si="11"/>
        <v>N/A</v>
      </c>
      <c r="E80" s="36">
        <v>612</v>
      </c>
      <c r="F80" s="44" t="str">
        <f t="shared" si="12"/>
        <v>N/A</v>
      </c>
      <c r="G80" s="36">
        <v>485</v>
      </c>
      <c r="H80" s="44" t="str">
        <f t="shared" si="13"/>
        <v>N/A</v>
      </c>
      <c r="I80" s="12">
        <v>31.61</v>
      </c>
      <c r="J80" s="12">
        <v>-20.8</v>
      </c>
      <c r="K80" s="45" t="s">
        <v>736</v>
      </c>
      <c r="L80" s="9" t="str">
        <f t="shared" si="14"/>
        <v>Yes</v>
      </c>
    </row>
    <row r="81" spans="1:12" x14ac:dyDescent="0.2">
      <c r="A81" s="46" t="s">
        <v>1426</v>
      </c>
      <c r="B81" s="35" t="s">
        <v>213</v>
      </c>
      <c r="C81" s="47">
        <v>1027.6602151</v>
      </c>
      <c r="D81" s="44" t="str">
        <f t="shared" si="11"/>
        <v>N/A</v>
      </c>
      <c r="E81" s="47">
        <v>767.88235294000003</v>
      </c>
      <c r="F81" s="44" t="str">
        <f t="shared" si="12"/>
        <v>N/A</v>
      </c>
      <c r="G81" s="47">
        <v>1407.0432989999999</v>
      </c>
      <c r="H81" s="44" t="str">
        <f t="shared" si="13"/>
        <v>N/A</v>
      </c>
      <c r="I81" s="12">
        <v>-25.3</v>
      </c>
      <c r="J81" s="12">
        <v>83.24</v>
      </c>
      <c r="K81" s="45" t="s">
        <v>736</v>
      </c>
      <c r="L81" s="9" t="str">
        <f t="shared" si="14"/>
        <v>No</v>
      </c>
    </row>
    <row r="82" spans="1:12" ht="25.5" x14ac:dyDescent="0.2">
      <c r="A82" s="46" t="s">
        <v>599</v>
      </c>
      <c r="B82" s="35" t="s">
        <v>213</v>
      </c>
      <c r="C82" s="47">
        <v>2841389</v>
      </c>
      <c r="D82" s="44" t="str">
        <f t="shared" si="11"/>
        <v>N/A</v>
      </c>
      <c r="E82" s="47">
        <v>2133370</v>
      </c>
      <c r="F82" s="44" t="str">
        <f t="shared" si="12"/>
        <v>N/A</v>
      </c>
      <c r="G82" s="47">
        <v>1592142</v>
      </c>
      <c r="H82" s="44" t="str">
        <f t="shared" si="13"/>
        <v>N/A</v>
      </c>
      <c r="I82" s="12">
        <v>-24.9</v>
      </c>
      <c r="J82" s="12">
        <v>-25.4</v>
      </c>
      <c r="K82" s="45" t="s">
        <v>736</v>
      </c>
      <c r="L82" s="9" t="str">
        <f t="shared" si="14"/>
        <v>Yes</v>
      </c>
    </row>
    <row r="83" spans="1:12" x14ac:dyDescent="0.2">
      <c r="A83" s="46" t="s">
        <v>600</v>
      </c>
      <c r="B83" s="35" t="s">
        <v>213</v>
      </c>
      <c r="C83" s="36">
        <v>641</v>
      </c>
      <c r="D83" s="44" t="str">
        <f t="shared" si="11"/>
        <v>N/A</v>
      </c>
      <c r="E83" s="36">
        <v>456</v>
      </c>
      <c r="F83" s="44" t="str">
        <f t="shared" si="12"/>
        <v>N/A</v>
      </c>
      <c r="G83" s="36">
        <v>306</v>
      </c>
      <c r="H83" s="44" t="str">
        <f t="shared" si="13"/>
        <v>N/A</v>
      </c>
      <c r="I83" s="12">
        <v>-28.9</v>
      </c>
      <c r="J83" s="12">
        <v>-32.9</v>
      </c>
      <c r="K83" s="45" t="s">
        <v>736</v>
      </c>
      <c r="L83" s="9" t="str">
        <f t="shared" si="14"/>
        <v>No</v>
      </c>
    </row>
    <row r="84" spans="1:12" ht="25.5" x14ac:dyDescent="0.2">
      <c r="A84" s="4" t="s">
        <v>1427</v>
      </c>
      <c r="B84" s="35" t="s">
        <v>213</v>
      </c>
      <c r="C84" s="47">
        <v>4432.7441497999998</v>
      </c>
      <c r="D84" s="44" t="str">
        <f t="shared" si="11"/>
        <v>N/A</v>
      </c>
      <c r="E84" s="47">
        <v>4678.4429824999997</v>
      </c>
      <c r="F84" s="44" t="str">
        <f t="shared" si="12"/>
        <v>N/A</v>
      </c>
      <c r="G84" s="47">
        <v>5203.0784314000002</v>
      </c>
      <c r="H84" s="44" t="str">
        <f t="shared" si="13"/>
        <v>N/A</v>
      </c>
      <c r="I84" s="12">
        <v>5.5430000000000001</v>
      </c>
      <c r="J84" s="12">
        <v>11.21</v>
      </c>
      <c r="K84" s="45" t="s">
        <v>736</v>
      </c>
      <c r="L84" s="9" t="str">
        <f t="shared" si="14"/>
        <v>Yes</v>
      </c>
    </row>
    <row r="85" spans="1:12" x14ac:dyDescent="0.2">
      <c r="A85" s="4" t="s">
        <v>601</v>
      </c>
      <c r="B85" s="35" t="s">
        <v>213</v>
      </c>
      <c r="C85" s="47">
        <v>746170207</v>
      </c>
      <c r="D85" s="44" t="str">
        <f t="shared" si="11"/>
        <v>N/A</v>
      </c>
      <c r="E85" s="47">
        <v>754950084</v>
      </c>
      <c r="F85" s="44" t="str">
        <f t="shared" si="12"/>
        <v>N/A</v>
      </c>
      <c r="G85" s="47">
        <v>735621803</v>
      </c>
      <c r="H85" s="44" t="str">
        <f t="shared" si="13"/>
        <v>N/A</v>
      </c>
      <c r="I85" s="12">
        <v>1.177</v>
      </c>
      <c r="J85" s="12">
        <v>-2.56</v>
      </c>
      <c r="K85" s="45" t="s">
        <v>736</v>
      </c>
      <c r="L85" s="9" t="str">
        <f t="shared" si="14"/>
        <v>Yes</v>
      </c>
    </row>
    <row r="86" spans="1:12" x14ac:dyDescent="0.2">
      <c r="A86" s="4" t="s">
        <v>602</v>
      </c>
      <c r="B86" s="35" t="s">
        <v>213</v>
      </c>
      <c r="C86" s="36">
        <v>7387</v>
      </c>
      <c r="D86" s="44" t="str">
        <f t="shared" si="11"/>
        <v>N/A</v>
      </c>
      <c r="E86" s="36">
        <v>7255</v>
      </c>
      <c r="F86" s="44" t="str">
        <f t="shared" si="12"/>
        <v>N/A</v>
      </c>
      <c r="G86" s="36">
        <v>7136</v>
      </c>
      <c r="H86" s="44" t="str">
        <f t="shared" si="13"/>
        <v>N/A</v>
      </c>
      <c r="I86" s="12">
        <v>-1.79</v>
      </c>
      <c r="J86" s="12">
        <v>-1.64</v>
      </c>
      <c r="K86" s="45" t="s">
        <v>736</v>
      </c>
      <c r="L86" s="9" t="str">
        <f t="shared" si="14"/>
        <v>Yes</v>
      </c>
    </row>
    <row r="87" spans="1:12" x14ac:dyDescent="0.2">
      <c r="A87" s="4" t="s">
        <v>1428</v>
      </c>
      <c r="B87" s="35" t="s">
        <v>213</v>
      </c>
      <c r="C87" s="47">
        <v>101011.26398</v>
      </c>
      <c r="D87" s="44" t="str">
        <f t="shared" si="11"/>
        <v>N/A</v>
      </c>
      <c r="E87" s="47">
        <v>104059.28105000001</v>
      </c>
      <c r="F87" s="44" t="str">
        <f t="shared" si="12"/>
        <v>N/A</v>
      </c>
      <c r="G87" s="47">
        <v>103086.01499</v>
      </c>
      <c r="H87" s="44" t="str">
        <f t="shared" si="13"/>
        <v>N/A</v>
      </c>
      <c r="I87" s="12">
        <v>3.0179999999999998</v>
      </c>
      <c r="J87" s="12">
        <v>-0.93500000000000005</v>
      </c>
      <c r="K87" s="45" t="s">
        <v>736</v>
      </c>
      <c r="L87" s="9" t="str">
        <f t="shared" si="14"/>
        <v>Yes</v>
      </c>
    </row>
    <row r="88" spans="1:12" x14ac:dyDescent="0.2">
      <c r="A88" s="46" t="s">
        <v>603</v>
      </c>
      <c r="B88" s="35" t="s">
        <v>213</v>
      </c>
      <c r="C88" s="47">
        <v>2525238894</v>
      </c>
      <c r="D88" s="44" t="str">
        <f t="shared" si="11"/>
        <v>N/A</v>
      </c>
      <c r="E88" s="47">
        <v>2419305426</v>
      </c>
      <c r="F88" s="44" t="str">
        <f t="shared" si="12"/>
        <v>N/A</v>
      </c>
      <c r="G88" s="47">
        <v>2407871012</v>
      </c>
      <c r="H88" s="44" t="str">
        <f t="shared" si="13"/>
        <v>N/A</v>
      </c>
      <c r="I88" s="12">
        <v>-4.1900000000000004</v>
      </c>
      <c r="J88" s="12">
        <v>-0.47299999999999998</v>
      </c>
      <c r="K88" s="45" t="s">
        <v>736</v>
      </c>
      <c r="L88" s="9" t="str">
        <f t="shared" si="14"/>
        <v>Yes</v>
      </c>
    </row>
    <row r="89" spans="1:12" x14ac:dyDescent="0.2">
      <c r="A89" s="49" t="s">
        <v>604</v>
      </c>
      <c r="B89" s="36" t="s">
        <v>213</v>
      </c>
      <c r="C89" s="36">
        <v>77310</v>
      </c>
      <c r="D89" s="44" t="str">
        <f t="shared" si="11"/>
        <v>N/A</v>
      </c>
      <c r="E89" s="36">
        <v>75378</v>
      </c>
      <c r="F89" s="44" t="str">
        <f t="shared" si="12"/>
        <v>N/A</v>
      </c>
      <c r="G89" s="36">
        <v>74518</v>
      </c>
      <c r="H89" s="44" t="str">
        <f t="shared" si="13"/>
        <v>N/A</v>
      </c>
      <c r="I89" s="12">
        <v>-2.5</v>
      </c>
      <c r="J89" s="12">
        <v>-1.1399999999999999</v>
      </c>
      <c r="K89" s="50" t="s">
        <v>736</v>
      </c>
      <c r="L89" s="9" t="str">
        <f t="shared" si="14"/>
        <v>Yes</v>
      </c>
    </row>
    <row r="90" spans="1:12" x14ac:dyDescent="0.2">
      <c r="A90" s="46" t="s">
        <v>1429</v>
      </c>
      <c r="B90" s="35" t="s">
        <v>213</v>
      </c>
      <c r="C90" s="47">
        <v>32663.806673999999</v>
      </c>
      <c r="D90" s="44" t="str">
        <f t="shared" si="11"/>
        <v>N/A</v>
      </c>
      <c r="E90" s="47">
        <v>32095.643636000001</v>
      </c>
      <c r="F90" s="44" t="str">
        <f t="shared" si="12"/>
        <v>N/A</v>
      </c>
      <c r="G90" s="47">
        <v>32312.609195000001</v>
      </c>
      <c r="H90" s="44" t="str">
        <f t="shared" si="13"/>
        <v>N/A</v>
      </c>
      <c r="I90" s="12">
        <v>-1.74</v>
      </c>
      <c r="J90" s="12">
        <v>0.67600000000000005</v>
      </c>
      <c r="K90" s="45" t="s">
        <v>736</v>
      </c>
      <c r="L90" s="9" t="str">
        <f t="shared" si="14"/>
        <v>Yes</v>
      </c>
    </row>
    <row r="91" spans="1:12" ht="25.5" x14ac:dyDescent="0.2">
      <c r="A91" s="46" t="s">
        <v>605</v>
      </c>
      <c r="B91" s="35" t="s">
        <v>213</v>
      </c>
      <c r="C91" s="47">
        <v>194389083</v>
      </c>
      <c r="D91" s="44" t="str">
        <f t="shared" si="11"/>
        <v>N/A</v>
      </c>
      <c r="E91" s="47">
        <v>191863154</v>
      </c>
      <c r="F91" s="44" t="str">
        <f t="shared" si="12"/>
        <v>N/A</v>
      </c>
      <c r="G91" s="47">
        <v>217327011</v>
      </c>
      <c r="H91" s="44" t="str">
        <f t="shared" si="13"/>
        <v>N/A</v>
      </c>
      <c r="I91" s="12">
        <v>-1.3</v>
      </c>
      <c r="J91" s="12">
        <v>13.27</v>
      </c>
      <c r="K91" s="45" t="s">
        <v>736</v>
      </c>
      <c r="L91" s="9" t="str">
        <f t="shared" si="14"/>
        <v>Yes</v>
      </c>
    </row>
    <row r="92" spans="1:12" x14ac:dyDescent="0.2">
      <c r="A92" s="46" t="s">
        <v>606</v>
      </c>
      <c r="B92" s="35" t="s">
        <v>213</v>
      </c>
      <c r="C92" s="36">
        <v>319933</v>
      </c>
      <c r="D92" s="44" t="str">
        <f t="shared" si="11"/>
        <v>N/A</v>
      </c>
      <c r="E92" s="36">
        <v>317684</v>
      </c>
      <c r="F92" s="44" t="str">
        <f t="shared" si="12"/>
        <v>N/A</v>
      </c>
      <c r="G92" s="36">
        <v>301475</v>
      </c>
      <c r="H92" s="44" t="str">
        <f t="shared" si="13"/>
        <v>N/A</v>
      </c>
      <c r="I92" s="12">
        <v>-0.70299999999999996</v>
      </c>
      <c r="J92" s="12">
        <v>-5.0999999999999996</v>
      </c>
      <c r="K92" s="45" t="s">
        <v>736</v>
      </c>
      <c r="L92" s="9" t="str">
        <f t="shared" si="14"/>
        <v>Yes</v>
      </c>
    </row>
    <row r="93" spans="1:12" x14ac:dyDescent="0.2">
      <c r="A93" s="46" t="s">
        <v>1430</v>
      </c>
      <c r="B93" s="35" t="s">
        <v>213</v>
      </c>
      <c r="C93" s="47">
        <v>607.59309917999997</v>
      </c>
      <c r="D93" s="44" t="str">
        <f t="shared" si="11"/>
        <v>N/A</v>
      </c>
      <c r="E93" s="47">
        <v>603.94339658000001</v>
      </c>
      <c r="F93" s="44" t="str">
        <f t="shared" si="12"/>
        <v>N/A</v>
      </c>
      <c r="G93" s="47">
        <v>720.87904801000002</v>
      </c>
      <c r="H93" s="44" t="str">
        <f t="shared" si="13"/>
        <v>N/A</v>
      </c>
      <c r="I93" s="12">
        <v>-0.60099999999999998</v>
      </c>
      <c r="J93" s="12">
        <v>19.36</v>
      </c>
      <c r="K93" s="45" t="s">
        <v>736</v>
      </c>
      <c r="L93" s="9" t="str">
        <f t="shared" si="14"/>
        <v>Yes</v>
      </c>
    </row>
    <row r="94" spans="1:12" x14ac:dyDescent="0.2">
      <c r="A94" s="46" t="s">
        <v>607</v>
      </c>
      <c r="B94" s="35" t="s">
        <v>213</v>
      </c>
      <c r="C94" s="47">
        <v>33499753</v>
      </c>
      <c r="D94" s="44" t="str">
        <f t="shared" si="11"/>
        <v>N/A</v>
      </c>
      <c r="E94" s="47">
        <v>36712374</v>
      </c>
      <c r="F94" s="44" t="str">
        <f t="shared" si="12"/>
        <v>N/A</v>
      </c>
      <c r="G94" s="47">
        <v>34261497</v>
      </c>
      <c r="H94" s="44" t="str">
        <f t="shared" si="13"/>
        <v>N/A</v>
      </c>
      <c r="I94" s="12">
        <v>9.59</v>
      </c>
      <c r="J94" s="12">
        <v>-6.68</v>
      </c>
      <c r="K94" s="45" t="s">
        <v>736</v>
      </c>
      <c r="L94" s="9" t="str">
        <f t="shared" si="14"/>
        <v>Yes</v>
      </c>
    </row>
    <row r="95" spans="1:12" x14ac:dyDescent="0.2">
      <c r="A95" s="46" t="s">
        <v>608</v>
      </c>
      <c r="B95" s="35" t="s">
        <v>213</v>
      </c>
      <c r="C95" s="36">
        <v>128418</v>
      </c>
      <c r="D95" s="44" t="str">
        <f t="shared" si="11"/>
        <v>N/A</v>
      </c>
      <c r="E95" s="36">
        <v>126984</v>
      </c>
      <c r="F95" s="44" t="str">
        <f t="shared" si="12"/>
        <v>N/A</v>
      </c>
      <c r="G95" s="36">
        <v>118817</v>
      </c>
      <c r="H95" s="44" t="str">
        <f t="shared" si="13"/>
        <v>N/A</v>
      </c>
      <c r="I95" s="12">
        <v>-1.1200000000000001</v>
      </c>
      <c r="J95" s="12">
        <v>-6.43</v>
      </c>
      <c r="K95" s="45" t="s">
        <v>736</v>
      </c>
      <c r="L95" s="9" t="str">
        <f t="shared" si="14"/>
        <v>Yes</v>
      </c>
    </row>
    <row r="96" spans="1:12" x14ac:dyDescent="0.2">
      <c r="A96" s="46" t="s">
        <v>1431</v>
      </c>
      <c r="B96" s="35" t="s">
        <v>213</v>
      </c>
      <c r="C96" s="47">
        <v>260.86493325999999</v>
      </c>
      <c r="D96" s="44" t="str">
        <f t="shared" si="11"/>
        <v>N/A</v>
      </c>
      <c r="E96" s="47">
        <v>289.11023435999999</v>
      </c>
      <c r="F96" s="44" t="str">
        <f t="shared" si="12"/>
        <v>N/A</v>
      </c>
      <c r="G96" s="47">
        <v>288.35517644999999</v>
      </c>
      <c r="H96" s="44" t="str">
        <f t="shared" si="13"/>
        <v>N/A</v>
      </c>
      <c r="I96" s="12">
        <v>10.83</v>
      </c>
      <c r="J96" s="12">
        <v>-0.26100000000000001</v>
      </c>
      <c r="K96" s="45" t="s">
        <v>736</v>
      </c>
      <c r="L96" s="9" t="str">
        <f t="shared" si="14"/>
        <v>Yes</v>
      </c>
    </row>
    <row r="97" spans="1:12" ht="25.5" x14ac:dyDescent="0.2">
      <c r="A97" s="46" t="s">
        <v>609</v>
      </c>
      <c r="B97" s="35" t="s">
        <v>213</v>
      </c>
      <c r="C97" s="47">
        <v>16335550</v>
      </c>
      <c r="D97" s="44" t="str">
        <f t="shared" si="11"/>
        <v>N/A</v>
      </c>
      <c r="E97" s="47">
        <v>16451275</v>
      </c>
      <c r="F97" s="44" t="str">
        <f t="shared" si="12"/>
        <v>N/A</v>
      </c>
      <c r="G97" s="47">
        <v>16684419</v>
      </c>
      <c r="H97" s="44" t="str">
        <f t="shared" si="13"/>
        <v>N/A</v>
      </c>
      <c r="I97" s="12">
        <v>0.70840000000000003</v>
      </c>
      <c r="J97" s="12">
        <v>1.417</v>
      </c>
      <c r="K97" s="45" t="s">
        <v>736</v>
      </c>
      <c r="L97" s="9" t="str">
        <f t="shared" si="14"/>
        <v>Yes</v>
      </c>
    </row>
    <row r="98" spans="1:12" x14ac:dyDescent="0.2">
      <c r="A98" s="46" t="s">
        <v>610</v>
      </c>
      <c r="B98" s="35" t="s">
        <v>213</v>
      </c>
      <c r="C98" s="36">
        <v>156716</v>
      </c>
      <c r="D98" s="44" t="str">
        <f t="shared" si="11"/>
        <v>N/A</v>
      </c>
      <c r="E98" s="36">
        <v>164397</v>
      </c>
      <c r="F98" s="44" t="str">
        <f t="shared" si="12"/>
        <v>N/A</v>
      </c>
      <c r="G98" s="36">
        <v>159800</v>
      </c>
      <c r="H98" s="44" t="str">
        <f t="shared" si="13"/>
        <v>N/A</v>
      </c>
      <c r="I98" s="12">
        <v>4.9009999999999998</v>
      </c>
      <c r="J98" s="12">
        <v>-2.8</v>
      </c>
      <c r="K98" s="45" t="s">
        <v>736</v>
      </c>
      <c r="L98" s="9" t="str">
        <f t="shared" si="14"/>
        <v>Yes</v>
      </c>
    </row>
    <row r="99" spans="1:12" ht="25.5" x14ac:dyDescent="0.2">
      <c r="A99" s="46" t="s">
        <v>1432</v>
      </c>
      <c r="B99" s="35" t="s">
        <v>213</v>
      </c>
      <c r="C99" s="47">
        <v>104.23664463</v>
      </c>
      <c r="D99" s="44" t="str">
        <f t="shared" si="11"/>
        <v>N/A</v>
      </c>
      <c r="E99" s="47">
        <v>100.07040883000001</v>
      </c>
      <c r="F99" s="44" t="str">
        <f t="shared" si="12"/>
        <v>N/A</v>
      </c>
      <c r="G99" s="47">
        <v>104.40812891</v>
      </c>
      <c r="H99" s="44" t="str">
        <f t="shared" si="13"/>
        <v>N/A</v>
      </c>
      <c r="I99" s="12">
        <v>-4</v>
      </c>
      <c r="J99" s="12">
        <v>4.335</v>
      </c>
      <c r="K99" s="45" t="s">
        <v>736</v>
      </c>
      <c r="L99" s="9" t="str">
        <f t="shared" si="14"/>
        <v>Yes</v>
      </c>
    </row>
    <row r="100" spans="1:12" ht="25.5" x14ac:dyDescent="0.2">
      <c r="A100" s="46" t="s">
        <v>611</v>
      </c>
      <c r="B100" s="35" t="s">
        <v>213</v>
      </c>
      <c r="C100" s="47">
        <v>235579573</v>
      </c>
      <c r="D100" s="44" t="str">
        <f t="shared" si="11"/>
        <v>N/A</v>
      </c>
      <c r="E100" s="47">
        <v>176761798</v>
      </c>
      <c r="F100" s="44" t="str">
        <f t="shared" si="12"/>
        <v>N/A</v>
      </c>
      <c r="G100" s="47">
        <v>154242524</v>
      </c>
      <c r="H100" s="44" t="str">
        <f t="shared" si="13"/>
        <v>N/A</v>
      </c>
      <c r="I100" s="12">
        <v>-25</v>
      </c>
      <c r="J100" s="12">
        <v>-12.7</v>
      </c>
      <c r="K100" s="45" t="s">
        <v>736</v>
      </c>
      <c r="L100" s="9" t="str">
        <f t="shared" si="14"/>
        <v>Yes</v>
      </c>
    </row>
    <row r="101" spans="1:12" x14ac:dyDescent="0.2">
      <c r="A101" s="46" t="s">
        <v>612</v>
      </c>
      <c r="B101" s="35" t="s">
        <v>213</v>
      </c>
      <c r="C101" s="36">
        <v>238901</v>
      </c>
      <c r="D101" s="44" t="str">
        <f t="shared" si="11"/>
        <v>N/A</v>
      </c>
      <c r="E101" s="36">
        <v>223810</v>
      </c>
      <c r="F101" s="44" t="str">
        <f t="shared" si="12"/>
        <v>N/A</v>
      </c>
      <c r="G101" s="36">
        <v>206569</v>
      </c>
      <c r="H101" s="44" t="str">
        <f t="shared" si="13"/>
        <v>N/A</v>
      </c>
      <c r="I101" s="12">
        <v>-6.32</v>
      </c>
      <c r="J101" s="12">
        <v>-7.7</v>
      </c>
      <c r="K101" s="45" t="s">
        <v>736</v>
      </c>
      <c r="L101" s="9" t="str">
        <f t="shared" si="14"/>
        <v>Yes</v>
      </c>
    </row>
    <row r="102" spans="1:12" x14ac:dyDescent="0.2">
      <c r="A102" s="46" t="s">
        <v>1433</v>
      </c>
      <c r="B102" s="35" t="s">
        <v>213</v>
      </c>
      <c r="C102" s="47">
        <v>986.09705694000002</v>
      </c>
      <c r="D102" s="44" t="str">
        <f t="shared" si="11"/>
        <v>N/A</v>
      </c>
      <c r="E102" s="47">
        <v>789.78507663000005</v>
      </c>
      <c r="F102" s="44" t="str">
        <f t="shared" si="12"/>
        <v>N/A</v>
      </c>
      <c r="G102" s="47">
        <v>746.68766369000002</v>
      </c>
      <c r="H102" s="44" t="str">
        <f t="shared" si="13"/>
        <v>N/A</v>
      </c>
      <c r="I102" s="12">
        <v>-19.899999999999999</v>
      </c>
      <c r="J102" s="12">
        <v>-5.46</v>
      </c>
      <c r="K102" s="45" t="s">
        <v>736</v>
      </c>
      <c r="L102" s="9" t="str">
        <f t="shared" si="14"/>
        <v>Yes</v>
      </c>
    </row>
    <row r="103" spans="1:12" x14ac:dyDescent="0.2">
      <c r="A103" s="46" t="s">
        <v>613</v>
      </c>
      <c r="B103" s="35" t="s">
        <v>213</v>
      </c>
      <c r="C103" s="47">
        <v>42071789</v>
      </c>
      <c r="D103" s="44" t="str">
        <f t="shared" si="11"/>
        <v>N/A</v>
      </c>
      <c r="E103" s="47">
        <v>37993179</v>
      </c>
      <c r="F103" s="44" t="str">
        <f t="shared" si="12"/>
        <v>N/A</v>
      </c>
      <c r="G103" s="47">
        <v>50407792</v>
      </c>
      <c r="H103" s="44" t="str">
        <f t="shared" si="13"/>
        <v>N/A</v>
      </c>
      <c r="I103" s="12">
        <v>-9.69</v>
      </c>
      <c r="J103" s="12">
        <v>32.68</v>
      </c>
      <c r="K103" s="45" t="s">
        <v>736</v>
      </c>
      <c r="L103" s="9" t="str">
        <f t="shared" si="14"/>
        <v>No</v>
      </c>
    </row>
    <row r="104" spans="1:12" x14ac:dyDescent="0.2">
      <c r="A104" s="46" t="s">
        <v>614</v>
      </c>
      <c r="B104" s="35" t="s">
        <v>213</v>
      </c>
      <c r="C104" s="36">
        <v>72571</v>
      </c>
      <c r="D104" s="44" t="str">
        <f t="shared" si="11"/>
        <v>N/A</v>
      </c>
      <c r="E104" s="36">
        <v>54447</v>
      </c>
      <c r="F104" s="44" t="str">
        <f t="shared" si="12"/>
        <v>N/A</v>
      </c>
      <c r="G104" s="36">
        <v>56034</v>
      </c>
      <c r="H104" s="44" t="str">
        <f t="shared" si="13"/>
        <v>N/A</v>
      </c>
      <c r="I104" s="12">
        <v>-25</v>
      </c>
      <c r="J104" s="12">
        <v>2.915</v>
      </c>
      <c r="K104" s="45" t="s">
        <v>736</v>
      </c>
      <c r="L104" s="9" t="str">
        <f t="shared" si="14"/>
        <v>Yes</v>
      </c>
    </row>
    <row r="105" spans="1:12" x14ac:dyDescent="0.2">
      <c r="A105" s="46" t="s">
        <v>1434</v>
      </c>
      <c r="B105" s="35" t="s">
        <v>213</v>
      </c>
      <c r="C105" s="47">
        <v>579.73279960000002</v>
      </c>
      <c r="D105" s="44" t="str">
        <f t="shared" si="11"/>
        <v>N/A</v>
      </c>
      <c r="E105" s="47">
        <v>697.80114606999996</v>
      </c>
      <c r="F105" s="44" t="str">
        <f t="shared" si="12"/>
        <v>N/A</v>
      </c>
      <c r="G105" s="47">
        <v>899.59296142000005</v>
      </c>
      <c r="H105" s="44" t="str">
        <f t="shared" si="13"/>
        <v>N/A</v>
      </c>
      <c r="I105" s="12">
        <v>20.37</v>
      </c>
      <c r="J105" s="12">
        <v>28.92</v>
      </c>
      <c r="K105" s="45" t="s">
        <v>736</v>
      </c>
      <c r="L105" s="9" t="str">
        <f t="shared" si="14"/>
        <v>Yes</v>
      </c>
    </row>
    <row r="106" spans="1:12" ht="25.5" x14ac:dyDescent="0.2">
      <c r="A106" s="46" t="s">
        <v>615</v>
      </c>
      <c r="B106" s="35" t="s">
        <v>213</v>
      </c>
      <c r="C106" s="47">
        <v>288571339</v>
      </c>
      <c r="D106" s="44" t="str">
        <f t="shared" si="11"/>
        <v>N/A</v>
      </c>
      <c r="E106" s="47">
        <v>387956790</v>
      </c>
      <c r="F106" s="44" t="str">
        <f t="shared" si="12"/>
        <v>N/A</v>
      </c>
      <c r="G106" s="47">
        <v>398220735</v>
      </c>
      <c r="H106" s="44" t="str">
        <f t="shared" si="13"/>
        <v>N/A</v>
      </c>
      <c r="I106" s="12">
        <v>34.44</v>
      </c>
      <c r="J106" s="12">
        <v>2.6459999999999999</v>
      </c>
      <c r="K106" s="45" t="s">
        <v>736</v>
      </c>
      <c r="L106" s="9" t="str">
        <f t="shared" si="14"/>
        <v>Yes</v>
      </c>
    </row>
    <row r="107" spans="1:12" x14ac:dyDescent="0.2">
      <c r="A107" s="46" t="s">
        <v>616</v>
      </c>
      <c r="B107" s="35" t="s">
        <v>213</v>
      </c>
      <c r="C107" s="36">
        <v>36036</v>
      </c>
      <c r="D107" s="44" t="str">
        <f t="shared" si="11"/>
        <v>N/A</v>
      </c>
      <c r="E107" s="36">
        <v>41077</v>
      </c>
      <c r="F107" s="44" t="str">
        <f t="shared" si="12"/>
        <v>N/A</v>
      </c>
      <c r="G107" s="36">
        <v>41596</v>
      </c>
      <c r="H107" s="44" t="str">
        <f t="shared" si="13"/>
        <v>N/A</v>
      </c>
      <c r="I107" s="12">
        <v>13.99</v>
      </c>
      <c r="J107" s="12">
        <v>1.2629999999999999</v>
      </c>
      <c r="K107" s="45" t="s">
        <v>736</v>
      </c>
      <c r="L107" s="9" t="str">
        <f t="shared" si="14"/>
        <v>Yes</v>
      </c>
    </row>
    <row r="108" spans="1:12" ht="25.5" x14ac:dyDescent="0.2">
      <c r="A108" s="46" t="s">
        <v>1435</v>
      </c>
      <c r="B108" s="35" t="s">
        <v>213</v>
      </c>
      <c r="C108" s="47">
        <v>8007.8626651000004</v>
      </c>
      <c r="D108" s="44" t="str">
        <f t="shared" si="11"/>
        <v>N/A</v>
      </c>
      <c r="E108" s="47">
        <v>9444.6232684999995</v>
      </c>
      <c r="F108" s="44" t="str">
        <f t="shared" si="12"/>
        <v>N/A</v>
      </c>
      <c r="G108" s="47">
        <v>9573.5343542999999</v>
      </c>
      <c r="H108" s="44" t="str">
        <f t="shared" si="13"/>
        <v>N/A</v>
      </c>
      <c r="I108" s="12">
        <v>17.940000000000001</v>
      </c>
      <c r="J108" s="12">
        <v>1.365</v>
      </c>
      <c r="K108" s="45" t="s">
        <v>736</v>
      </c>
      <c r="L108" s="9" t="str">
        <f t="shared" si="14"/>
        <v>Yes</v>
      </c>
    </row>
    <row r="109" spans="1:12" ht="25.5" x14ac:dyDescent="0.2">
      <c r="A109" s="46" t="s">
        <v>617</v>
      </c>
      <c r="B109" s="35" t="s">
        <v>213</v>
      </c>
      <c r="C109" s="47">
        <v>82323615</v>
      </c>
      <c r="D109" s="44" t="str">
        <f t="shared" si="11"/>
        <v>N/A</v>
      </c>
      <c r="E109" s="47">
        <v>86657435</v>
      </c>
      <c r="F109" s="44" t="str">
        <f t="shared" si="12"/>
        <v>N/A</v>
      </c>
      <c r="G109" s="47">
        <v>78530966</v>
      </c>
      <c r="H109" s="44" t="str">
        <f t="shared" si="13"/>
        <v>N/A</v>
      </c>
      <c r="I109" s="12">
        <v>5.2640000000000002</v>
      </c>
      <c r="J109" s="12">
        <v>-9.3800000000000008</v>
      </c>
      <c r="K109" s="45" t="s">
        <v>736</v>
      </c>
      <c r="L109" s="9" t="str">
        <f t="shared" si="14"/>
        <v>Yes</v>
      </c>
    </row>
    <row r="110" spans="1:12" x14ac:dyDescent="0.2">
      <c r="A110" s="46" t="s">
        <v>618</v>
      </c>
      <c r="B110" s="35" t="s">
        <v>213</v>
      </c>
      <c r="C110" s="36">
        <v>227080</v>
      </c>
      <c r="D110" s="44" t="str">
        <f t="shared" si="11"/>
        <v>N/A</v>
      </c>
      <c r="E110" s="36">
        <v>245791</v>
      </c>
      <c r="F110" s="44" t="str">
        <f t="shared" si="12"/>
        <v>N/A</v>
      </c>
      <c r="G110" s="36">
        <v>232181</v>
      </c>
      <c r="H110" s="44" t="str">
        <f t="shared" si="13"/>
        <v>N/A</v>
      </c>
      <c r="I110" s="12">
        <v>8.24</v>
      </c>
      <c r="J110" s="12">
        <v>-5.54</v>
      </c>
      <c r="K110" s="45" t="s">
        <v>736</v>
      </c>
      <c r="L110" s="9" t="str">
        <f t="shared" si="14"/>
        <v>Yes</v>
      </c>
    </row>
    <row r="111" spans="1:12" x14ac:dyDescent="0.2">
      <c r="A111" s="46" t="s">
        <v>1436</v>
      </c>
      <c r="B111" s="35" t="s">
        <v>213</v>
      </c>
      <c r="C111" s="47">
        <v>362.53133257000002</v>
      </c>
      <c r="D111" s="44" t="str">
        <f t="shared" si="11"/>
        <v>N/A</v>
      </c>
      <c r="E111" s="47">
        <v>352.56553331999999</v>
      </c>
      <c r="F111" s="44" t="str">
        <f t="shared" si="12"/>
        <v>N/A</v>
      </c>
      <c r="G111" s="47">
        <v>338.23166408999998</v>
      </c>
      <c r="H111" s="44" t="str">
        <f t="shared" si="13"/>
        <v>N/A</v>
      </c>
      <c r="I111" s="12">
        <v>-2.75</v>
      </c>
      <c r="J111" s="12">
        <v>-4.07</v>
      </c>
      <c r="K111" s="45" t="s">
        <v>736</v>
      </c>
      <c r="L111" s="9" t="str">
        <f t="shared" si="14"/>
        <v>Yes</v>
      </c>
    </row>
    <row r="112" spans="1:12" x14ac:dyDescent="0.2">
      <c r="A112" s="46" t="s">
        <v>619</v>
      </c>
      <c r="B112" s="35" t="s">
        <v>213</v>
      </c>
      <c r="C112" s="47">
        <v>389829070</v>
      </c>
      <c r="D112" s="44" t="str">
        <f t="shared" si="11"/>
        <v>N/A</v>
      </c>
      <c r="E112" s="47">
        <v>372265311</v>
      </c>
      <c r="F112" s="44" t="str">
        <f t="shared" si="12"/>
        <v>N/A</v>
      </c>
      <c r="G112" s="47">
        <v>324600742</v>
      </c>
      <c r="H112" s="44" t="str">
        <f t="shared" si="13"/>
        <v>N/A</v>
      </c>
      <c r="I112" s="12">
        <v>-4.51</v>
      </c>
      <c r="J112" s="12">
        <v>-12.8</v>
      </c>
      <c r="K112" s="45" t="s">
        <v>736</v>
      </c>
      <c r="L112" s="9" t="str">
        <f t="shared" si="14"/>
        <v>Yes</v>
      </c>
    </row>
    <row r="113" spans="1:12" x14ac:dyDescent="0.2">
      <c r="A113" s="46" t="s">
        <v>620</v>
      </c>
      <c r="B113" s="35" t="s">
        <v>213</v>
      </c>
      <c r="C113" s="36">
        <v>231415</v>
      </c>
      <c r="D113" s="44" t="str">
        <f t="shared" si="11"/>
        <v>N/A</v>
      </c>
      <c r="E113" s="36">
        <v>228362</v>
      </c>
      <c r="F113" s="44" t="str">
        <f t="shared" si="12"/>
        <v>N/A</v>
      </c>
      <c r="G113" s="36">
        <v>181630</v>
      </c>
      <c r="H113" s="44" t="str">
        <f t="shared" si="13"/>
        <v>N/A</v>
      </c>
      <c r="I113" s="12">
        <v>-1.32</v>
      </c>
      <c r="J113" s="12">
        <v>-20.5</v>
      </c>
      <c r="K113" s="45" t="s">
        <v>736</v>
      </c>
      <c r="L113" s="9" t="str">
        <f t="shared" si="14"/>
        <v>Yes</v>
      </c>
    </row>
    <row r="114" spans="1:12" x14ac:dyDescent="0.2">
      <c r="A114" s="46" t="s">
        <v>1437</v>
      </c>
      <c r="B114" s="35" t="s">
        <v>213</v>
      </c>
      <c r="C114" s="47">
        <v>1684.5453838000001</v>
      </c>
      <c r="D114" s="44" t="str">
        <f t="shared" si="11"/>
        <v>N/A</v>
      </c>
      <c r="E114" s="47">
        <v>1630.1543646</v>
      </c>
      <c r="F114" s="44" t="str">
        <f t="shared" si="12"/>
        <v>N/A</v>
      </c>
      <c r="G114" s="47">
        <v>1787.1537851999999</v>
      </c>
      <c r="H114" s="44" t="str">
        <f t="shared" si="13"/>
        <v>N/A</v>
      </c>
      <c r="I114" s="12">
        <v>-3.23</v>
      </c>
      <c r="J114" s="12">
        <v>9.6310000000000002</v>
      </c>
      <c r="K114" s="45" t="s">
        <v>736</v>
      </c>
      <c r="L114" s="9" t="str">
        <f t="shared" si="14"/>
        <v>Yes</v>
      </c>
    </row>
    <row r="115" spans="1:12" ht="25.5" x14ac:dyDescent="0.2">
      <c r="A115" s="46" t="s">
        <v>621</v>
      </c>
      <c r="B115" s="35" t="s">
        <v>213</v>
      </c>
      <c r="C115" s="47">
        <v>1681754910</v>
      </c>
      <c r="D115" s="44" t="str">
        <f t="shared" si="11"/>
        <v>N/A</v>
      </c>
      <c r="E115" s="47">
        <v>1639860296</v>
      </c>
      <c r="F115" s="44" t="str">
        <f t="shared" si="12"/>
        <v>N/A</v>
      </c>
      <c r="G115" s="47">
        <v>1684247586</v>
      </c>
      <c r="H115" s="44" t="str">
        <f t="shared" si="13"/>
        <v>N/A</v>
      </c>
      <c r="I115" s="12">
        <v>-2.4900000000000002</v>
      </c>
      <c r="J115" s="12">
        <v>2.7069999999999999</v>
      </c>
      <c r="K115" s="45" t="s">
        <v>736</v>
      </c>
      <c r="L115" s="9" t="str">
        <f t="shared" si="14"/>
        <v>Yes</v>
      </c>
    </row>
    <row r="116" spans="1:12" x14ac:dyDescent="0.2">
      <c r="A116" s="49" t="s">
        <v>622</v>
      </c>
      <c r="B116" s="36" t="s">
        <v>213</v>
      </c>
      <c r="C116" s="36">
        <v>134998</v>
      </c>
      <c r="D116" s="44" t="str">
        <f t="shared" si="11"/>
        <v>N/A</v>
      </c>
      <c r="E116" s="36">
        <v>113850</v>
      </c>
      <c r="F116" s="44" t="str">
        <f t="shared" si="12"/>
        <v>N/A</v>
      </c>
      <c r="G116" s="36">
        <v>109004</v>
      </c>
      <c r="H116" s="44" t="str">
        <f t="shared" si="13"/>
        <v>N/A</v>
      </c>
      <c r="I116" s="12">
        <v>-15.7</v>
      </c>
      <c r="J116" s="12">
        <v>-4.26</v>
      </c>
      <c r="K116" s="50" t="s">
        <v>736</v>
      </c>
      <c r="L116" s="9" t="str">
        <f t="shared" si="14"/>
        <v>Yes</v>
      </c>
    </row>
    <row r="117" spans="1:12" ht="25.5" x14ac:dyDescent="0.2">
      <c r="A117" s="46" t="s">
        <v>1438</v>
      </c>
      <c r="B117" s="35" t="s">
        <v>213</v>
      </c>
      <c r="C117" s="47">
        <v>12457.628334999999</v>
      </c>
      <c r="D117" s="44" t="str">
        <f t="shared" si="11"/>
        <v>N/A</v>
      </c>
      <c r="E117" s="47">
        <v>14403.691664</v>
      </c>
      <c r="F117" s="44" t="str">
        <f t="shared" si="12"/>
        <v>N/A</v>
      </c>
      <c r="G117" s="47">
        <v>15451.245697</v>
      </c>
      <c r="H117" s="44" t="str">
        <f t="shared" si="13"/>
        <v>N/A</v>
      </c>
      <c r="I117" s="12">
        <v>15.62</v>
      </c>
      <c r="J117" s="12">
        <v>7.2729999999999997</v>
      </c>
      <c r="K117" s="45" t="s">
        <v>736</v>
      </c>
      <c r="L117" s="9" t="str">
        <f t="shared" si="14"/>
        <v>Yes</v>
      </c>
    </row>
    <row r="118" spans="1:12" ht="25.5" x14ac:dyDescent="0.2">
      <c r="A118" s="46" t="s">
        <v>623</v>
      </c>
      <c r="B118" s="35" t="s">
        <v>213</v>
      </c>
      <c r="C118" s="47">
        <v>40063505</v>
      </c>
      <c r="D118" s="44" t="str">
        <f t="shared" si="11"/>
        <v>N/A</v>
      </c>
      <c r="E118" s="47">
        <v>41542434</v>
      </c>
      <c r="F118" s="44" t="str">
        <f t="shared" si="12"/>
        <v>N/A</v>
      </c>
      <c r="G118" s="47">
        <v>41006517</v>
      </c>
      <c r="H118" s="44" t="str">
        <f t="shared" si="13"/>
        <v>N/A</v>
      </c>
      <c r="I118" s="12">
        <v>3.6909999999999998</v>
      </c>
      <c r="J118" s="12">
        <v>-1.29</v>
      </c>
      <c r="K118" s="45" t="s">
        <v>736</v>
      </c>
      <c r="L118" s="9" t="str">
        <f t="shared" si="14"/>
        <v>Yes</v>
      </c>
    </row>
    <row r="119" spans="1:12" x14ac:dyDescent="0.2">
      <c r="A119" s="46" t="s">
        <v>624</v>
      </c>
      <c r="B119" s="35" t="s">
        <v>213</v>
      </c>
      <c r="C119" s="36">
        <v>70398</v>
      </c>
      <c r="D119" s="44" t="str">
        <f t="shared" si="11"/>
        <v>N/A</v>
      </c>
      <c r="E119" s="36">
        <v>73300</v>
      </c>
      <c r="F119" s="44" t="str">
        <f t="shared" si="12"/>
        <v>N/A</v>
      </c>
      <c r="G119" s="36">
        <v>70818</v>
      </c>
      <c r="H119" s="44" t="str">
        <f t="shared" si="13"/>
        <v>N/A</v>
      </c>
      <c r="I119" s="12">
        <v>4.1219999999999999</v>
      </c>
      <c r="J119" s="12">
        <v>-3.39</v>
      </c>
      <c r="K119" s="45" t="s">
        <v>736</v>
      </c>
      <c r="L119" s="9" t="str">
        <f t="shared" si="14"/>
        <v>Yes</v>
      </c>
    </row>
    <row r="120" spans="1:12" ht="25.5" x14ac:dyDescent="0.2">
      <c r="A120" s="46" t="s">
        <v>1439</v>
      </c>
      <c r="B120" s="35" t="s">
        <v>213</v>
      </c>
      <c r="C120" s="47">
        <v>569.10004546000005</v>
      </c>
      <c r="D120" s="44" t="str">
        <f t="shared" si="11"/>
        <v>N/A</v>
      </c>
      <c r="E120" s="47">
        <v>566.74534788999995</v>
      </c>
      <c r="F120" s="44" t="str">
        <f t="shared" si="12"/>
        <v>N/A</v>
      </c>
      <c r="G120" s="47">
        <v>579.04087944000003</v>
      </c>
      <c r="H120" s="44" t="str">
        <f t="shared" si="13"/>
        <v>N/A</v>
      </c>
      <c r="I120" s="12">
        <v>-0.41399999999999998</v>
      </c>
      <c r="J120" s="12">
        <v>2.169</v>
      </c>
      <c r="K120" s="45" t="s">
        <v>736</v>
      </c>
      <c r="L120" s="9" t="str">
        <f t="shared" si="14"/>
        <v>Yes</v>
      </c>
    </row>
    <row r="121" spans="1:12" ht="25.5" x14ac:dyDescent="0.2">
      <c r="A121" s="46" t="s">
        <v>625</v>
      </c>
      <c r="B121" s="35" t="s">
        <v>213</v>
      </c>
      <c r="C121" s="47">
        <v>0</v>
      </c>
      <c r="D121" s="44" t="str">
        <f t="shared" si="11"/>
        <v>N/A</v>
      </c>
      <c r="E121" s="47">
        <v>0</v>
      </c>
      <c r="F121" s="44" t="str">
        <f t="shared" si="12"/>
        <v>N/A</v>
      </c>
      <c r="G121" s="47">
        <v>0</v>
      </c>
      <c r="H121" s="44" t="str">
        <f t="shared" si="13"/>
        <v>N/A</v>
      </c>
      <c r="I121" s="12" t="s">
        <v>1746</v>
      </c>
      <c r="J121" s="12" t="s">
        <v>1746</v>
      </c>
      <c r="K121" s="45" t="s">
        <v>736</v>
      </c>
      <c r="L121" s="9" t="str">
        <f t="shared" si="14"/>
        <v>N/A</v>
      </c>
    </row>
    <row r="122" spans="1:12" x14ac:dyDescent="0.2">
      <c r="A122" s="46" t="s">
        <v>626</v>
      </c>
      <c r="B122" s="35" t="s">
        <v>213</v>
      </c>
      <c r="C122" s="36">
        <v>0</v>
      </c>
      <c r="D122" s="44" t="str">
        <f t="shared" si="11"/>
        <v>N/A</v>
      </c>
      <c r="E122" s="36">
        <v>0</v>
      </c>
      <c r="F122" s="44" t="str">
        <f t="shared" si="12"/>
        <v>N/A</v>
      </c>
      <c r="G122" s="36">
        <v>0</v>
      </c>
      <c r="H122" s="44" t="str">
        <f t="shared" si="13"/>
        <v>N/A</v>
      </c>
      <c r="I122" s="12" t="s">
        <v>1746</v>
      </c>
      <c r="J122" s="12" t="s">
        <v>1746</v>
      </c>
      <c r="K122" s="45" t="s">
        <v>736</v>
      </c>
      <c r="L122" s="9" t="str">
        <f t="shared" si="14"/>
        <v>N/A</v>
      </c>
    </row>
    <row r="123" spans="1:12" ht="25.5" x14ac:dyDescent="0.2">
      <c r="A123" s="46" t="s">
        <v>1440</v>
      </c>
      <c r="B123" s="35" t="s">
        <v>213</v>
      </c>
      <c r="C123" s="47" t="s">
        <v>1746</v>
      </c>
      <c r="D123" s="44" t="str">
        <f t="shared" si="11"/>
        <v>N/A</v>
      </c>
      <c r="E123" s="47" t="s">
        <v>1746</v>
      </c>
      <c r="F123" s="44" t="str">
        <f t="shared" si="12"/>
        <v>N/A</v>
      </c>
      <c r="G123" s="47" t="s">
        <v>1746</v>
      </c>
      <c r="H123" s="44" t="str">
        <f t="shared" si="13"/>
        <v>N/A</v>
      </c>
      <c r="I123" s="12" t="s">
        <v>1746</v>
      </c>
      <c r="J123" s="12" t="s">
        <v>1746</v>
      </c>
      <c r="K123" s="45" t="s">
        <v>736</v>
      </c>
      <c r="L123" s="9" t="str">
        <f t="shared" si="14"/>
        <v>N/A</v>
      </c>
    </row>
    <row r="124" spans="1:12" ht="25.5" x14ac:dyDescent="0.2">
      <c r="A124" s="46" t="s">
        <v>627</v>
      </c>
      <c r="B124" s="35" t="s">
        <v>213</v>
      </c>
      <c r="C124" s="47">
        <v>3948</v>
      </c>
      <c r="D124" s="44" t="str">
        <f t="shared" si="11"/>
        <v>N/A</v>
      </c>
      <c r="E124" s="47">
        <v>66677641</v>
      </c>
      <c r="F124" s="44" t="str">
        <f t="shared" si="12"/>
        <v>N/A</v>
      </c>
      <c r="G124" s="47">
        <v>69530299</v>
      </c>
      <c r="H124" s="44" t="str">
        <f t="shared" si="13"/>
        <v>N/A</v>
      </c>
      <c r="I124" s="12">
        <v>1690000</v>
      </c>
      <c r="J124" s="12">
        <v>4.2779999999999996</v>
      </c>
      <c r="K124" s="45" t="s">
        <v>736</v>
      </c>
      <c r="L124" s="9" t="str">
        <f t="shared" si="14"/>
        <v>Yes</v>
      </c>
    </row>
    <row r="125" spans="1:12" ht="25.5" x14ac:dyDescent="0.2">
      <c r="A125" s="46" t="s">
        <v>628</v>
      </c>
      <c r="B125" s="35" t="s">
        <v>213</v>
      </c>
      <c r="C125" s="36">
        <v>11</v>
      </c>
      <c r="D125" s="44" t="str">
        <f t="shared" si="11"/>
        <v>N/A</v>
      </c>
      <c r="E125" s="36">
        <v>36935</v>
      </c>
      <c r="F125" s="44" t="str">
        <f t="shared" si="12"/>
        <v>N/A</v>
      </c>
      <c r="G125" s="36">
        <v>37625</v>
      </c>
      <c r="H125" s="44" t="str">
        <f t="shared" si="13"/>
        <v>N/A</v>
      </c>
      <c r="I125" s="12">
        <v>923000</v>
      </c>
      <c r="J125" s="12">
        <v>1.8680000000000001</v>
      </c>
      <c r="K125" s="45" t="s">
        <v>736</v>
      </c>
      <c r="L125" s="9" t="str">
        <f t="shared" si="14"/>
        <v>Yes</v>
      </c>
    </row>
    <row r="126" spans="1:12" ht="25.5" x14ac:dyDescent="0.2">
      <c r="A126" s="46" t="s">
        <v>1441</v>
      </c>
      <c r="B126" s="35" t="s">
        <v>213</v>
      </c>
      <c r="C126" s="47">
        <v>987</v>
      </c>
      <c r="D126" s="44" t="str">
        <f t="shared" si="11"/>
        <v>N/A</v>
      </c>
      <c r="E126" s="47">
        <v>1805.2698253999999</v>
      </c>
      <c r="F126" s="44" t="str">
        <f t="shared" si="12"/>
        <v>N/A</v>
      </c>
      <c r="G126" s="47">
        <v>1847.9813687999999</v>
      </c>
      <c r="H126" s="44" t="str">
        <f t="shared" si="13"/>
        <v>N/A</v>
      </c>
      <c r="I126" s="12">
        <v>82.9</v>
      </c>
      <c r="J126" s="12">
        <v>2.3660000000000001</v>
      </c>
      <c r="K126" s="45" t="s">
        <v>736</v>
      </c>
      <c r="L126" s="9" t="str">
        <f t="shared" si="14"/>
        <v>Yes</v>
      </c>
    </row>
    <row r="127" spans="1:12" ht="25.5" x14ac:dyDescent="0.2">
      <c r="A127" s="46" t="s">
        <v>629</v>
      </c>
      <c r="B127" s="35" t="s">
        <v>213</v>
      </c>
      <c r="C127" s="47">
        <v>54665940</v>
      </c>
      <c r="D127" s="44" t="str">
        <f t="shared" si="11"/>
        <v>N/A</v>
      </c>
      <c r="E127" s="47">
        <v>772947</v>
      </c>
      <c r="F127" s="44" t="str">
        <f t="shared" si="12"/>
        <v>N/A</v>
      </c>
      <c r="G127" s="47">
        <v>42451</v>
      </c>
      <c r="H127" s="44" t="str">
        <f t="shared" si="13"/>
        <v>N/A</v>
      </c>
      <c r="I127" s="12">
        <v>-98.6</v>
      </c>
      <c r="J127" s="12">
        <v>-94.5</v>
      </c>
      <c r="K127" s="45" t="s">
        <v>736</v>
      </c>
      <c r="L127" s="9" t="str">
        <f t="shared" si="14"/>
        <v>No</v>
      </c>
    </row>
    <row r="128" spans="1:12" x14ac:dyDescent="0.2">
      <c r="A128" s="46" t="s">
        <v>630</v>
      </c>
      <c r="B128" s="35" t="s">
        <v>213</v>
      </c>
      <c r="C128" s="36">
        <v>48795</v>
      </c>
      <c r="D128" s="44" t="str">
        <f t="shared" si="11"/>
        <v>N/A</v>
      </c>
      <c r="E128" s="36">
        <v>861</v>
      </c>
      <c r="F128" s="44" t="str">
        <f t="shared" si="12"/>
        <v>N/A</v>
      </c>
      <c r="G128" s="36">
        <v>953</v>
      </c>
      <c r="H128" s="44" t="str">
        <f t="shared" si="13"/>
        <v>N/A</v>
      </c>
      <c r="I128" s="12">
        <v>-98.2</v>
      </c>
      <c r="J128" s="12">
        <v>10.69</v>
      </c>
      <c r="K128" s="45" t="s">
        <v>736</v>
      </c>
      <c r="L128" s="9" t="str">
        <f t="shared" si="14"/>
        <v>Yes</v>
      </c>
    </row>
    <row r="129" spans="1:12" ht="25.5" x14ac:dyDescent="0.2">
      <c r="A129" s="46" t="s">
        <v>1442</v>
      </c>
      <c r="B129" s="35" t="s">
        <v>213</v>
      </c>
      <c r="C129" s="47">
        <v>1120.3184753</v>
      </c>
      <c r="D129" s="44" t="str">
        <f t="shared" si="11"/>
        <v>N/A</v>
      </c>
      <c r="E129" s="47">
        <v>897.73170732000006</v>
      </c>
      <c r="F129" s="44" t="str">
        <f t="shared" si="12"/>
        <v>N/A</v>
      </c>
      <c r="G129" s="47">
        <v>44.544596013000003</v>
      </c>
      <c r="H129" s="44" t="str">
        <f t="shared" si="13"/>
        <v>N/A</v>
      </c>
      <c r="I129" s="12">
        <v>-19.899999999999999</v>
      </c>
      <c r="J129" s="12">
        <v>-95</v>
      </c>
      <c r="K129" s="45" t="s">
        <v>736</v>
      </c>
      <c r="L129" s="9" t="str">
        <f t="shared" si="14"/>
        <v>No</v>
      </c>
    </row>
    <row r="130" spans="1:12" ht="25.5" x14ac:dyDescent="0.2">
      <c r="A130" s="46" t="s">
        <v>631</v>
      </c>
      <c r="B130" s="35" t="s">
        <v>213</v>
      </c>
      <c r="C130" s="47">
        <v>1376362</v>
      </c>
      <c r="D130" s="44" t="str">
        <f t="shared" si="11"/>
        <v>N/A</v>
      </c>
      <c r="E130" s="47">
        <v>1480668</v>
      </c>
      <c r="F130" s="44" t="str">
        <f t="shared" si="12"/>
        <v>N/A</v>
      </c>
      <c r="G130" s="47">
        <v>1323673</v>
      </c>
      <c r="H130" s="44" t="str">
        <f t="shared" si="13"/>
        <v>N/A</v>
      </c>
      <c r="I130" s="12">
        <v>7.5780000000000003</v>
      </c>
      <c r="J130" s="12">
        <v>-10.6</v>
      </c>
      <c r="K130" s="45" t="s">
        <v>736</v>
      </c>
      <c r="L130" s="9" t="str">
        <f t="shared" si="14"/>
        <v>Yes</v>
      </c>
    </row>
    <row r="131" spans="1:12" x14ac:dyDescent="0.2">
      <c r="A131" s="46" t="s">
        <v>632</v>
      </c>
      <c r="B131" s="35" t="s">
        <v>213</v>
      </c>
      <c r="C131" s="36">
        <v>4786</v>
      </c>
      <c r="D131" s="44" t="str">
        <f t="shared" si="11"/>
        <v>N/A</v>
      </c>
      <c r="E131" s="36">
        <v>4877</v>
      </c>
      <c r="F131" s="44" t="str">
        <f t="shared" si="12"/>
        <v>N/A</v>
      </c>
      <c r="G131" s="36">
        <v>4504</v>
      </c>
      <c r="H131" s="44" t="str">
        <f t="shared" si="13"/>
        <v>N/A</v>
      </c>
      <c r="I131" s="12">
        <v>1.901</v>
      </c>
      <c r="J131" s="12">
        <v>-7.65</v>
      </c>
      <c r="K131" s="45" t="s">
        <v>736</v>
      </c>
      <c r="L131" s="9" t="str">
        <f t="shared" si="14"/>
        <v>Yes</v>
      </c>
    </row>
    <row r="132" spans="1:12" ht="25.5" x14ac:dyDescent="0.2">
      <c r="A132" s="46" t="s">
        <v>1443</v>
      </c>
      <c r="B132" s="35" t="s">
        <v>213</v>
      </c>
      <c r="C132" s="47">
        <v>287.58086084000001</v>
      </c>
      <c r="D132" s="44" t="str">
        <f t="shared" si="11"/>
        <v>N/A</v>
      </c>
      <c r="E132" s="47">
        <v>303.60221447999999</v>
      </c>
      <c r="F132" s="44" t="str">
        <f t="shared" si="12"/>
        <v>N/A</v>
      </c>
      <c r="G132" s="47">
        <v>293.88832149000001</v>
      </c>
      <c r="H132" s="44" t="str">
        <f t="shared" si="13"/>
        <v>N/A</v>
      </c>
      <c r="I132" s="12">
        <v>5.5709999999999997</v>
      </c>
      <c r="J132" s="12">
        <v>-3.2</v>
      </c>
      <c r="K132" s="45" t="s">
        <v>736</v>
      </c>
      <c r="L132" s="9" t="str">
        <f t="shared" si="14"/>
        <v>Yes</v>
      </c>
    </row>
    <row r="133" spans="1:12" ht="25.5" x14ac:dyDescent="0.2">
      <c r="A133" s="46" t="s">
        <v>633</v>
      </c>
      <c r="B133" s="35" t="s">
        <v>213</v>
      </c>
      <c r="C133" s="47">
        <v>15073520</v>
      </c>
      <c r="D133" s="44" t="str">
        <f t="shared" si="11"/>
        <v>N/A</v>
      </c>
      <c r="E133" s="47">
        <v>16463611</v>
      </c>
      <c r="F133" s="44" t="str">
        <f t="shared" si="12"/>
        <v>N/A</v>
      </c>
      <c r="G133" s="47">
        <v>15823783</v>
      </c>
      <c r="H133" s="44" t="str">
        <f t="shared" si="13"/>
        <v>N/A</v>
      </c>
      <c r="I133" s="12">
        <v>9.2219999999999995</v>
      </c>
      <c r="J133" s="12">
        <v>-3.89</v>
      </c>
      <c r="K133" s="45" t="s">
        <v>736</v>
      </c>
      <c r="L133" s="9" t="str">
        <f t="shared" si="14"/>
        <v>Yes</v>
      </c>
    </row>
    <row r="134" spans="1:12" x14ac:dyDescent="0.2">
      <c r="A134" s="46" t="s">
        <v>634</v>
      </c>
      <c r="B134" s="35" t="s">
        <v>213</v>
      </c>
      <c r="C134" s="36">
        <v>1488</v>
      </c>
      <c r="D134" s="44" t="str">
        <f t="shared" si="11"/>
        <v>N/A</v>
      </c>
      <c r="E134" s="36">
        <v>1527</v>
      </c>
      <c r="F134" s="44" t="str">
        <f t="shared" si="12"/>
        <v>N/A</v>
      </c>
      <c r="G134" s="36">
        <v>1481</v>
      </c>
      <c r="H134" s="44" t="str">
        <f t="shared" si="13"/>
        <v>N/A</v>
      </c>
      <c r="I134" s="12">
        <v>2.621</v>
      </c>
      <c r="J134" s="12">
        <v>-3.01</v>
      </c>
      <c r="K134" s="45" t="s">
        <v>736</v>
      </c>
      <c r="L134" s="9" t="str">
        <f t="shared" si="14"/>
        <v>Yes</v>
      </c>
    </row>
    <row r="135" spans="1:12" x14ac:dyDescent="0.2">
      <c r="A135" s="46" t="s">
        <v>1444</v>
      </c>
      <c r="B135" s="35" t="s">
        <v>213</v>
      </c>
      <c r="C135" s="47">
        <v>10130.053763</v>
      </c>
      <c r="D135" s="44" t="str">
        <f t="shared" si="11"/>
        <v>N/A</v>
      </c>
      <c r="E135" s="47">
        <v>10781.670596</v>
      </c>
      <c r="F135" s="44" t="str">
        <f t="shared" si="12"/>
        <v>N/A</v>
      </c>
      <c r="G135" s="47">
        <v>10684.525996</v>
      </c>
      <c r="H135" s="44" t="str">
        <f t="shared" si="13"/>
        <v>N/A</v>
      </c>
      <c r="I135" s="12">
        <v>6.4329999999999998</v>
      </c>
      <c r="J135" s="12">
        <v>-0.90100000000000002</v>
      </c>
      <c r="K135" s="45" t="s">
        <v>736</v>
      </c>
      <c r="L135" s="9" t="str">
        <f t="shared" si="14"/>
        <v>Yes</v>
      </c>
    </row>
    <row r="136" spans="1:12" ht="25.5" x14ac:dyDescent="0.2">
      <c r="A136" s="46" t="s">
        <v>635</v>
      </c>
      <c r="B136" s="35" t="s">
        <v>213</v>
      </c>
      <c r="C136" s="47">
        <v>6365410</v>
      </c>
      <c r="D136" s="44" t="str">
        <f t="shared" si="11"/>
        <v>N/A</v>
      </c>
      <c r="E136" s="47">
        <v>4026666</v>
      </c>
      <c r="F136" s="44" t="str">
        <f t="shared" si="12"/>
        <v>N/A</v>
      </c>
      <c r="G136" s="47">
        <v>3932419</v>
      </c>
      <c r="H136" s="44" t="str">
        <f t="shared" si="13"/>
        <v>N/A</v>
      </c>
      <c r="I136" s="12">
        <v>-36.700000000000003</v>
      </c>
      <c r="J136" s="12">
        <v>-2.34</v>
      </c>
      <c r="K136" s="45" t="s">
        <v>736</v>
      </c>
      <c r="L136" s="9" t="str">
        <f>IF(J136="Div by 0", "N/A", IF(OR(J136="N/A",K136="N/A"),"N/A", IF(J136&gt;VALUE(MID(K136,1,2)), "No", IF(J136&lt;-1*VALUE(MID(K136,1,2)), "No", "Yes"))))</f>
        <v>Yes</v>
      </c>
    </row>
    <row r="137" spans="1:12" x14ac:dyDescent="0.2">
      <c r="A137" s="46" t="s">
        <v>636</v>
      </c>
      <c r="B137" s="35" t="s">
        <v>213</v>
      </c>
      <c r="C137" s="36">
        <v>69535</v>
      </c>
      <c r="D137" s="44" t="str">
        <f t="shared" si="11"/>
        <v>N/A</v>
      </c>
      <c r="E137" s="36">
        <v>34624</v>
      </c>
      <c r="F137" s="44" t="str">
        <f t="shared" si="12"/>
        <v>N/A</v>
      </c>
      <c r="G137" s="36">
        <v>31936</v>
      </c>
      <c r="H137" s="44" t="str">
        <f t="shared" si="13"/>
        <v>N/A</v>
      </c>
      <c r="I137" s="12">
        <v>-50.2</v>
      </c>
      <c r="J137" s="12">
        <v>-7.76</v>
      </c>
      <c r="K137" s="45" t="s">
        <v>736</v>
      </c>
      <c r="L137" s="9" t="str">
        <f t="shared" ref="L137:L141" si="15">IF(J137="Div by 0", "N/A", IF(OR(J137="N/A",K137="N/A"),"N/A", IF(J137&gt;VALUE(MID(K137,1,2)), "No", IF(J137&lt;-1*VALUE(MID(K137,1,2)), "No", "Yes"))))</f>
        <v>Yes</v>
      </c>
    </row>
    <row r="138" spans="1:12" ht="25.5" x14ac:dyDescent="0.2">
      <c r="A138" s="46" t="s">
        <v>1445</v>
      </c>
      <c r="B138" s="35" t="s">
        <v>213</v>
      </c>
      <c r="C138" s="47">
        <v>91.542532538000003</v>
      </c>
      <c r="D138" s="44" t="str">
        <f t="shared" si="11"/>
        <v>N/A</v>
      </c>
      <c r="E138" s="47">
        <v>116.29696165</v>
      </c>
      <c r="F138" s="44" t="str">
        <f t="shared" si="12"/>
        <v>N/A</v>
      </c>
      <c r="G138" s="47">
        <v>123.13436247</v>
      </c>
      <c r="H138" s="44" t="str">
        <f t="shared" si="13"/>
        <v>N/A</v>
      </c>
      <c r="I138" s="12">
        <v>27.04</v>
      </c>
      <c r="J138" s="12">
        <v>5.8789999999999996</v>
      </c>
      <c r="K138" s="45" t="s">
        <v>736</v>
      </c>
      <c r="L138" s="9" t="str">
        <f t="shared" si="15"/>
        <v>Yes</v>
      </c>
    </row>
    <row r="139" spans="1:12" ht="25.5" x14ac:dyDescent="0.2">
      <c r="A139" s="46" t="s">
        <v>637</v>
      </c>
      <c r="B139" s="35" t="s">
        <v>213</v>
      </c>
      <c r="C139" s="47">
        <v>102750297</v>
      </c>
      <c r="D139" s="44" t="str">
        <f t="shared" si="11"/>
        <v>N/A</v>
      </c>
      <c r="E139" s="47">
        <v>63054663</v>
      </c>
      <c r="F139" s="44" t="str">
        <f t="shared" si="12"/>
        <v>N/A</v>
      </c>
      <c r="G139" s="47">
        <v>64353029</v>
      </c>
      <c r="H139" s="44" t="str">
        <f t="shared" si="13"/>
        <v>N/A</v>
      </c>
      <c r="I139" s="12">
        <v>-38.6</v>
      </c>
      <c r="J139" s="12">
        <v>2.0590000000000002</v>
      </c>
      <c r="K139" s="45" t="s">
        <v>736</v>
      </c>
      <c r="L139" s="9" t="str">
        <f t="shared" si="15"/>
        <v>Yes</v>
      </c>
    </row>
    <row r="140" spans="1:12" x14ac:dyDescent="0.2">
      <c r="A140" s="46" t="s">
        <v>638</v>
      </c>
      <c r="B140" s="35" t="s">
        <v>213</v>
      </c>
      <c r="C140" s="36">
        <v>2963</v>
      </c>
      <c r="D140" s="44" t="str">
        <f t="shared" si="11"/>
        <v>N/A</v>
      </c>
      <c r="E140" s="36">
        <v>1387</v>
      </c>
      <c r="F140" s="44" t="str">
        <f t="shared" si="12"/>
        <v>N/A</v>
      </c>
      <c r="G140" s="36">
        <v>1452</v>
      </c>
      <c r="H140" s="44" t="str">
        <f t="shared" si="13"/>
        <v>N/A</v>
      </c>
      <c r="I140" s="12">
        <v>-53.2</v>
      </c>
      <c r="J140" s="12">
        <v>4.6859999999999999</v>
      </c>
      <c r="K140" s="45" t="s">
        <v>736</v>
      </c>
      <c r="L140" s="9" t="str">
        <f t="shared" si="15"/>
        <v>Yes</v>
      </c>
    </row>
    <row r="141" spans="1:12" ht="25.5" x14ac:dyDescent="0.2">
      <c r="A141" s="46" t="s">
        <v>1446</v>
      </c>
      <c r="B141" s="35" t="s">
        <v>213</v>
      </c>
      <c r="C141" s="47">
        <v>34677.791765000002</v>
      </c>
      <c r="D141" s="44" t="str">
        <f t="shared" si="11"/>
        <v>N/A</v>
      </c>
      <c r="E141" s="47">
        <v>45461.184570999998</v>
      </c>
      <c r="F141" s="44" t="str">
        <f t="shared" si="12"/>
        <v>N/A</v>
      </c>
      <c r="G141" s="47">
        <v>44320.267906000001</v>
      </c>
      <c r="H141" s="44" t="str">
        <f t="shared" si="13"/>
        <v>N/A</v>
      </c>
      <c r="I141" s="12">
        <v>31.1</v>
      </c>
      <c r="J141" s="12">
        <v>-2.5099999999999998</v>
      </c>
      <c r="K141" s="45" t="s">
        <v>736</v>
      </c>
      <c r="L141" s="9" t="str">
        <f t="shared" si="15"/>
        <v>Yes</v>
      </c>
    </row>
    <row r="142" spans="1:12" ht="25.5" x14ac:dyDescent="0.2">
      <c r="A142" s="46" t="s">
        <v>639</v>
      </c>
      <c r="B142" s="35" t="s">
        <v>213</v>
      </c>
      <c r="C142" s="47">
        <v>140486722</v>
      </c>
      <c r="D142" s="44" t="str">
        <f t="shared" si="11"/>
        <v>N/A</v>
      </c>
      <c r="E142" s="47">
        <v>144719604</v>
      </c>
      <c r="F142" s="44" t="str">
        <f t="shared" si="12"/>
        <v>N/A</v>
      </c>
      <c r="G142" s="47">
        <v>141858973</v>
      </c>
      <c r="H142" s="44" t="str">
        <f t="shared" si="13"/>
        <v>N/A</v>
      </c>
      <c r="I142" s="12">
        <v>3.0129999999999999</v>
      </c>
      <c r="J142" s="12">
        <v>-1.98</v>
      </c>
      <c r="K142" s="45" t="s">
        <v>736</v>
      </c>
      <c r="L142" s="9" t="str">
        <f t="shared" ref="L142:L153" si="16">IF(J142="Div by 0", "N/A", IF(K142="N/A","N/A", IF(J142&gt;VALUE(MID(K142,1,2)), "No", IF(J142&lt;-1*VALUE(MID(K142,1,2)), "No", "Yes"))))</f>
        <v>Yes</v>
      </c>
    </row>
    <row r="143" spans="1:12" ht="25.5" x14ac:dyDescent="0.2">
      <c r="A143" s="46" t="s">
        <v>640</v>
      </c>
      <c r="B143" s="35" t="s">
        <v>213</v>
      </c>
      <c r="C143" s="36">
        <v>165458</v>
      </c>
      <c r="D143" s="44" t="str">
        <f t="shared" si="11"/>
        <v>N/A</v>
      </c>
      <c r="E143" s="36">
        <v>169917</v>
      </c>
      <c r="F143" s="44" t="str">
        <f t="shared" si="12"/>
        <v>N/A</v>
      </c>
      <c r="G143" s="36">
        <v>162835</v>
      </c>
      <c r="H143" s="44" t="str">
        <f t="shared" si="13"/>
        <v>N/A</v>
      </c>
      <c r="I143" s="12">
        <v>2.6949999999999998</v>
      </c>
      <c r="J143" s="12">
        <v>-4.17</v>
      </c>
      <c r="K143" s="45" t="s">
        <v>736</v>
      </c>
      <c r="L143" s="9" t="str">
        <f t="shared" si="16"/>
        <v>Yes</v>
      </c>
    </row>
    <row r="144" spans="1:12" ht="25.5" x14ac:dyDescent="0.2">
      <c r="A144" s="46" t="s">
        <v>1447</v>
      </c>
      <c r="B144" s="35" t="s">
        <v>213</v>
      </c>
      <c r="C144" s="47">
        <v>849.07784452999999</v>
      </c>
      <c r="D144" s="44" t="str">
        <f t="shared" si="11"/>
        <v>N/A</v>
      </c>
      <c r="E144" s="47">
        <v>851.70762195999998</v>
      </c>
      <c r="F144" s="44" t="str">
        <f t="shared" si="12"/>
        <v>N/A</v>
      </c>
      <c r="G144" s="47">
        <v>871.18231952999997</v>
      </c>
      <c r="H144" s="44" t="str">
        <f t="shared" si="13"/>
        <v>N/A</v>
      </c>
      <c r="I144" s="12">
        <v>0.30969999999999998</v>
      </c>
      <c r="J144" s="12">
        <v>2.2869999999999999</v>
      </c>
      <c r="K144" s="45" t="s">
        <v>736</v>
      </c>
      <c r="L144" s="9" t="str">
        <f t="shared" si="16"/>
        <v>Yes</v>
      </c>
    </row>
    <row r="145" spans="1:12" ht="25.5" x14ac:dyDescent="0.2">
      <c r="A145" s="46" t="s">
        <v>641</v>
      </c>
      <c r="B145" s="35" t="s">
        <v>213</v>
      </c>
      <c r="C145" s="47">
        <v>250849213</v>
      </c>
      <c r="D145" s="44" t="str">
        <f t="shared" ref="D145:D153" si="17">IF($B145="N/A","N/A",IF(C145&gt;10,"No",IF(C145&lt;-10,"No","Yes")))</f>
        <v>N/A</v>
      </c>
      <c r="E145" s="47">
        <v>264635584</v>
      </c>
      <c r="F145" s="44" t="str">
        <f t="shared" ref="F145:F153" si="18">IF($B145="N/A","N/A",IF(E145&gt;10,"No",IF(E145&lt;-10,"No","Yes")))</f>
        <v>N/A</v>
      </c>
      <c r="G145" s="47">
        <v>274708825</v>
      </c>
      <c r="H145" s="44" t="str">
        <f t="shared" ref="H145:H153" si="19">IF($B145="N/A","N/A",IF(G145&gt;10,"No",IF(G145&lt;-10,"No","Yes")))</f>
        <v>N/A</v>
      </c>
      <c r="I145" s="12">
        <v>5.4960000000000004</v>
      </c>
      <c r="J145" s="12">
        <v>3.806</v>
      </c>
      <c r="K145" s="45" t="s">
        <v>736</v>
      </c>
      <c r="L145" s="9" t="str">
        <f t="shared" si="16"/>
        <v>Yes</v>
      </c>
    </row>
    <row r="146" spans="1:12" x14ac:dyDescent="0.2">
      <c r="A146" s="46" t="s">
        <v>642</v>
      </c>
      <c r="B146" s="35" t="s">
        <v>213</v>
      </c>
      <c r="C146" s="36">
        <v>19137</v>
      </c>
      <c r="D146" s="44" t="str">
        <f t="shared" si="17"/>
        <v>N/A</v>
      </c>
      <c r="E146" s="36">
        <v>21451</v>
      </c>
      <c r="F146" s="44" t="str">
        <f t="shared" si="18"/>
        <v>N/A</v>
      </c>
      <c r="G146" s="36">
        <v>21969</v>
      </c>
      <c r="H146" s="44" t="str">
        <f t="shared" si="19"/>
        <v>N/A</v>
      </c>
      <c r="I146" s="12">
        <v>12.09</v>
      </c>
      <c r="J146" s="12">
        <v>2.415</v>
      </c>
      <c r="K146" s="45" t="s">
        <v>736</v>
      </c>
      <c r="L146" s="9" t="str">
        <f t="shared" si="16"/>
        <v>Yes</v>
      </c>
    </row>
    <row r="147" spans="1:12" ht="25.5" x14ac:dyDescent="0.2">
      <c r="A147" s="46" t="s">
        <v>1448</v>
      </c>
      <c r="B147" s="35" t="s">
        <v>213</v>
      </c>
      <c r="C147" s="47">
        <v>13108.074044999999</v>
      </c>
      <c r="D147" s="44" t="str">
        <f t="shared" si="17"/>
        <v>N/A</v>
      </c>
      <c r="E147" s="47">
        <v>12336.748124</v>
      </c>
      <c r="F147" s="44" t="str">
        <f t="shared" si="18"/>
        <v>N/A</v>
      </c>
      <c r="G147" s="47">
        <v>12504.384587</v>
      </c>
      <c r="H147" s="44" t="str">
        <f t="shared" si="19"/>
        <v>N/A</v>
      </c>
      <c r="I147" s="12">
        <v>-5.88</v>
      </c>
      <c r="J147" s="12">
        <v>1.359</v>
      </c>
      <c r="K147" s="45" t="s">
        <v>736</v>
      </c>
      <c r="L147" s="9" t="str">
        <f t="shared" si="16"/>
        <v>Yes</v>
      </c>
    </row>
    <row r="148" spans="1:12" ht="25.5" x14ac:dyDescent="0.2">
      <c r="A148" s="46" t="s">
        <v>643</v>
      </c>
      <c r="B148" s="35" t="s">
        <v>213</v>
      </c>
      <c r="C148" s="47">
        <v>214437715</v>
      </c>
      <c r="D148" s="44" t="str">
        <f t="shared" si="17"/>
        <v>N/A</v>
      </c>
      <c r="E148" s="47">
        <v>198399174</v>
      </c>
      <c r="F148" s="44" t="str">
        <f t="shared" si="18"/>
        <v>N/A</v>
      </c>
      <c r="G148" s="47">
        <v>183031451</v>
      </c>
      <c r="H148" s="44" t="str">
        <f t="shared" si="19"/>
        <v>N/A</v>
      </c>
      <c r="I148" s="12">
        <v>-7.48</v>
      </c>
      <c r="J148" s="12">
        <v>-7.75</v>
      </c>
      <c r="K148" s="45" t="s">
        <v>736</v>
      </c>
      <c r="L148" s="9" t="str">
        <f t="shared" si="16"/>
        <v>Yes</v>
      </c>
    </row>
    <row r="149" spans="1:12" x14ac:dyDescent="0.2">
      <c r="A149" s="46" t="s">
        <v>644</v>
      </c>
      <c r="B149" s="35" t="s">
        <v>213</v>
      </c>
      <c r="C149" s="36">
        <v>105711</v>
      </c>
      <c r="D149" s="44" t="str">
        <f t="shared" si="17"/>
        <v>N/A</v>
      </c>
      <c r="E149" s="36">
        <v>109418</v>
      </c>
      <c r="F149" s="44" t="str">
        <f t="shared" si="18"/>
        <v>N/A</v>
      </c>
      <c r="G149" s="36">
        <v>91956</v>
      </c>
      <c r="H149" s="44" t="str">
        <f t="shared" si="19"/>
        <v>N/A</v>
      </c>
      <c r="I149" s="12">
        <v>3.5070000000000001</v>
      </c>
      <c r="J149" s="12">
        <v>-16</v>
      </c>
      <c r="K149" s="45" t="s">
        <v>736</v>
      </c>
      <c r="L149" s="9" t="str">
        <f t="shared" si="16"/>
        <v>Yes</v>
      </c>
    </row>
    <row r="150" spans="1:12" ht="25.5" x14ac:dyDescent="0.2">
      <c r="A150" s="46" t="s">
        <v>1449</v>
      </c>
      <c r="B150" s="35" t="s">
        <v>213</v>
      </c>
      <c r="C150" s="47">
        <v>2028.5279204999999</v>
      </c>
      <c r="D150" s="44" t="str">
        <f t="shared" si="17"/>
        <v>N/A</v>
      </c>
      <c r="E150" s="47">
        <v>1813.2224497</v>
      </c>
      <c r="F150" s="44" t="str">
        <f t="shared" si="18"/>
        <v>N/A</v>
      </c>
      <c r="G150" s="47">
        <v>1990.4242354999999</v>
      </c>
      <c r="H150" s="44" t="str">
        <f t="shared" si="19"/>
        <v>N/A</v>
      </c>
      <c r="I150" s="12">
        <v>-10.6</v>
      </c>
      <c r="J150" s="12">
        <v>9.7729999999999997</v>
      </c>
      <c r="K150" s="45" t="s">
        <v>736</v>
      </c>
      <c r="L150" s="9" t="str">
        <f t="shared" si="16"/>
        <v>Yes</v>
      </c>
    </row>
    <row r="151" spans="1:12" ht="25.5" x14ac:dyDescent="0.2">
      <c r="A151" s="46" t="s">
        <v>645</v>
      </c>
      <c r="B151" s="35" t="s">
        <v>213</v>
      </c>
      <c r="C151" s="47">
        <v>211815122</v>
      </c>
      <c r="D151" s="44" t="str">
        <f t="shared" si="17"/>
        <v>N/A</v>
      </c>
      <c r="E151" s="47">
        <v>229475558</v>
      </c>
      <c r="F151" s="44" t="str">
        <f t="shared" si="18"/>
        <v>N/A</v>
      </c>
      <c r="G151" s="47">
        <v>242290338</v>
      </c>
      <c r="H151" s="44" t="str">
        <f t="shared" si="19"/>
        <v>N/A</v>
      </c>
      <c r="I151" s="12">
        <v>8.3379999999999992</v>
      </c>
      <c r="J151" s="12">
        <v>5.5839999999999996</v>
      </c>
      <c r="K151" s="45" t="s">
        <v>736</v>
      </c>
      <c r="L151" s="9" t="str">
        <f t="shared" si="16"/>
        <v>Yes</v>
      </c>
    </row>
    <row r="152" spans="1:12" x14ac:dyDescent="0.2">
      <c r="A152" s="46" t="s">
        <v>646</v>
      </c>
      <c r="B152" s="35" t="s">
        <v>213</v>
      </c>
      <c r="C152" s="36">
        <v>22387</v>
      </c>
      <c r="D152" s="44" t="str">
        <f t="shared" si="17"/>
        <v>N/A</v>
      </c>
      <c r="E152" s="36">
        <v>23761</v>
      </c>
      <c r="F152" s="44" t="str">
        <f t="shared" si="18"/>
        <v>N/A</v>
      </c>
      <c r="G152" s="36">
        <v>24856</v>
      </c>
      <c r="H152" s="44" t="str">
        <f t="shared" si="19"/>
        <v>N/A</v>
      </c>
      <c r="I152" s="12">
        <v>6.1369999999999996</v>
      </c>
      <c r="J152" s="12">
        <v>4.6079999999999997</v>
      </c>
      <c r="K152" s="45" t="s">
        <v>736</v>
      </c>
      <c r="L152" s="9" t="str">
        <f t="shared" si="16"/>
        <v>Yes</v>
      </c>
    </row>
    <row r="153" spans="1:12" ht="25.5" x14ac:dyDescent="0.2">
      <c r="A153" s="46" t="s">
        <v>1450</v>
      </c>
      <c r="B153" s="35" t="s">
        <v>213</v>
      </c>
      <c r="C153" s="47">
        <v>9461.5232947999993</v>
      </c>
      <c r="D153" s="44" t="str">
        <f t="shared" si="17"/>
        <v>N/A</v>
      </c>
      <c r="E153" s="47">
        <v>9657.6557384000007</v>
      </c>
      <c r="F153" s="44" t="str">
        <f t="shared" si="18"/>
        <v>N/A</v>
      </c>
      <c r="G153" s="47">
        <v>9747.7606211999992</v>
      </c>
      <c r="H153" s="44" t="str">
        <f t="shared" si="19"/>
        <v>N/A</v>
      </c>
      <c r="I153" s="12">
        <v>2.073</v>
      </c>
      <c r="J153" s="12">
        <v>0.93300000000000005</v>
      </c>
      <c r="K153" s="45" t="s">
        <v>736</v>
      </c>
      <c r="L153" s="9" t="str">
        <f t="shared" si="16"/>
        <v>Yes</v>
      </c>
    </row>
    <row r="154" spans="1:12" x14ac:dyDescent="0.2">
      <c r="A154" s="46" t="s">
        <v>1516</v>
      </c>
      <c r="B154" s="35" t="s">
        <v>213</v>
      </c>
      <c r="C154" s="47">
        <v>1467.3137088000001</v>
      </c>
      <c r="D154" s="44" t="str">
        <f t="shared" ref="D154:D173" si="20">IF($B154="N/A","N/A",IF(C154&gt;10,"No",IF(C154&lt;-10,"No","Yes")))</f>
        <v>N/A</v>
      </c>
      <c r="E154" s="47">
        <v>1274.9183989999999</v>
      </c>
      <c r="F154" s="44" t="str">
        <f t="shared" ref="F154:F173" si="21">IF($B154="N/A","N/A",IF(E154&gt;10,"No",IF(E154&lt;-10,"No","Yes")))</f>
        <v>N/A</v>
      </c>
      <c r="G154" s="47">
        <v>1255.9246532</v>
      </c>
      <c r="H154" s="44" t="str">
        <f t="shared" ref="H154:H173" si="22">IF($B154="N/A","N/A",IF(G154&gt;10,"No",IF(G154&lt;-10,"No","Yes")))</f>
        <v>N/A</v>
      </c>
      <c r="I154" s="12">
        <v>-13.1</v>
      </c>
      <c r="J154" s="12">
        <v>-1.49</v>
      </c>
      <c r="K154" s="45" t="s">
        <v>736</v>
      </c>
      <c r="L154" s="9" t="str">
        <f t="shared" ref="L154:L173" si="23">IF(J154="Div by 0", "N/A", IF(K154="N/A","N/A", IF(J154&gt;VALUE(MID(K154,1,2)), "No", IF(J154&lt;-1*VALUE(MID(K154,1,2)), "No", "Yes"))))</f>
        <v>Yes</v>
      </c>
    </row>
    <row r="155" spans="1:12" x14ac:dyDescent="0.2">
      <c r="A155" s="51" t="s">
        <v>1517</v>
      </c>
      <c r="B155" s="35" t="s">
        <v>213</v>
      </c>
      <c r="C155" s="47">
        <v>509.11747673000002</v>
      </c>
      <c r="D155" s="44" t="str">
        <f t="shared" si="20"/>
        <v>N/A</v>
      </c>
      <c r="E155" s="47">
        <v>540.81737699999996</v>
      </c>
      <c r="F155" s="44" t="str">
        <f t="shared" si="21"/>
        <v>N/A</v>
      </c>
      <c r="G155" s="47">
        <v>525.16874703999997</v>
      </c>
      <c r="H155" s="44" t="str">
        <f t="shared" si="22"/>
        <v>N/A</v>
      </c>
      <c r="I155" s="12">
        <v>6.226</v>
      </c>
      <c r="J155" s="12">
        <v>-2.89</v>
      </c>
      <c r="K155" s="45" t="s">
        <v>736</v>
      </c>
      <c r="L155" s="9" t="str">
        <f t="shared" si="23"/>
        <v>Yes</v>
      </c>
    </row>
    <row r="156" spans="1:12" ht="25.5" x14ac:dyDescent="0.2">
      <c r="A156" s="51" t="s">
        <v>1518</v>
      </c>
      <c r="B156" s="35" t="s">
        <v>213</v>
      </c>
      <c r="C156" s="47">
        <v>2647.9884210999999</v>
      </c>
      <c r="D156" s="44" t="str">
        <f t="shared" si="20"/>
        <v>N/A</v>
      </c>
      <c r="E156" s="47">
        <v>2366.7035154999999</v>
      </c>
      <c r="F156" s="44" t="str">
        <f t="shared" si="21"/>
        <v>N/A</v>
      </c>
      <c r="G156" s="47">
        <v>2356.6073956</v>
      </c>
      <c r="H156" s="44" t="str">
        <f t="shared" si="22"/>
        <v>N/A</v>
      </c>
      <c r="I156" s="12">
        <v>-10.6</v>
      </c>
      <c r="J156" s="12">
        <v>-0.42699999999999999</v>
      </c>
      <c r="K156" s="45" t="s">
        <v>736</v>
      </c>
      <c r="L156" s="9" t="str">
        <f t="shared" si="23"/>
        <v>Yes</v>
      </c>
    </row>
    <row r="157" spans="1:12" x14ac:dyDescent="0.2">
      <c r="A157" s="51" t="s">
        <v>1519</v>
      </c>
      <c r="B157" s="35" t="s">
        <v>213</v>
      </c>
      <c r="C157" s="47">
        <v>771.65431000000001</v>
      </c>
      <c r="D157" s="44" t="str">
        <f t="shared" si="20"/>
        <v>N/A</v>
      </c>
      <c r="E157" s="47">
        <v>716.01606892999996</v>
      </c>
      <c r="F157" s="44" t="str">
        <f t="shared" si="21"/>
        <v>N/A</v>
      </c>
      <c r="G157" s="47">
        <v>604.44589929000006</v>
      </c>
      <c r="H157" s="44" t="str">
        <f t="shared" si="22"/>
        <v>N/A</v>
      </c>
      <c r="I157" s="12">
        <v>-7.21</v>
      </c>
      <c r="J157" s="12">
        <v>-15.6</v>
      </c>
      <c r="K157" s="45" t="s">
        <v>736</v>
      </c>
      <c r="L157" s="9" t="str">
        <f t="shared" si="23"/>
        <v>Yes</v>
      </c>
    </row>
    <row r="158" spans="1:12" x14ac:dyDescent="0.2">
      <c r="A158" s="51" t="s">
        <v>1520</v>
      </c>
      <c r="B158" s="35" t="s">
        <v>213</v>
      </c>
      <c r="C158" s="47">
        <v>537.92908723000005</v>
      </c>
      <c r="D158" s="44" t="str">
        <f t="shared" si="20"/>
        <v>N/A</v>
      </c>
      <c r="E158" s="47">
        <v>671.15781622999998</v>
      </c>
      <c r="F158" s="44" t="str">
        <f t="shared" si="21"/>
        <v>N/A</v>
      </c>
      <c r="G158" s="47">
        <v>710.05546679999998</v>
      </c>
      <c r="H158" s="44" t="str">
        <f t="shared" si="22"/>
        <v>N/A</v>
      </c>
      <c r="I158" s="12">
        <v>24.77</v>
      </c>
      <c r="J158" s="12">
        <v>5.7960000000000003</v>
      </c>
      <c r="K158" s="45" t="s">
        <v>736</v>
      </c>
      <c r="L158" s="9" t="str">
        <f t="shared" si="23"/>
        <v>Yes</v>
      </c>
    </row>
    <row r="159" spans="1:12" x14ac:dyDescent="0.2">
      <c r="A159" s="46" t="s">
        <v>1521</v>
      </c>
      <c r="B159" s="35" t="s">
        <v>213</v>
      </c>
      <c r="C159" s="47">
        <v>6944.0598490000002</v>
      </c>
      <c r="D159" s="44" t="str">
        <f t="shared" si="20"/>
        <v>N/A</v>
      </c>
      <c r="E159" s="47">
        <v>6771.1885039999997</v>
      </c>
      <c r="F159" s="44" t="str">
        <f t="shared" si="21"/>
        <v>N/A</v>
      </c>
      <c r="G159" s="47">
        <v>7074.4817952000003</v>
      </c>
      <c r="H159" s="44" t="str">
        <f t="shared" si="22"/>
        <v>N/A</v>
      </c>
      <c r="I159" s="12">
        <v>-2.4900000000000002</v>
      </c>
      <c r="J159" s="12">
        <v>4.4790000000000001</v>
      </c>
      <c r="K159" s="45" t="s">
        <v>736</v>
      </c>
      <c r="L159" s="9" t="str">
        <f t="shared" si="23"/>
        <v>Yes</v>
      </c>
    </row>
    <row r="160" spans="1:12" x14ac:dyDescent="0.2">
      <c r="A160" s="51" t="s">
        <v>1522</v>
      </c>
      <c r="B160" s="35" t="s">
        <v>213</v>
      </c>
      <c r="C160" s="47">
        <v>14670.685119</v>
      </c>
      <c r="D160" s="44" t="str">
        <f t="shared" si="20"/>
        <v>N/A</v>
      </c>
      <c r="E160" s="47">
        <v>13956.819529</v>
      </c>
      <c r="F160" s="44" t="str">
        <f t="shared" si="21"/>
        <v>N/A</v>
      </c>
      <c r="G160" s="47">
        <v>13864.361885</v>
      </c>
      <c r="H160" s="44" t="str">
        <f t="shared" si="22"/>
        <v>N/A</v>
      </c>
      <c r="I160" s="12">
        <v>-4.87</v>
      </c>
      <c r="J160" s="12">
        <v>-0.66200000000000003</v>
      </c>
      <c r="K160" s="45" t="s">
        <v>736</v>
      </c>
      <c r="L160" s="9" t="str">
        <f t="shared" si="23"/>
        <v>Yes</v>
      </c>
    </row>
    <row r="161" spans="1:12" ht="25.5" x14ac:dyDescent="0.2">
      <c r="A161" s="51" t="s">
        <v>1523</v>
      </c>
      <c r="B161" s="35" t="s">
        <v>213</v>
      </c>
      <c r="C161" s="47">
        <v>6227.9582140000002</v>
      </c>
      <c r="D161" s="44" t="str">
        <f t="shared" si="20"/>
        <v>N/A</v>
      </c>
      <c r="E161" s="47">
        <v>6965.8269855999997</v>
      </c>
      <c r="F161" s="44" t="str">
        <f t="shared" si="21"/>
        <v>N/A</v>
      </c>
      <c r="G161" s="47">
        <v>7172.3011605000002</v>
      </c>
      <c r="H161" s="44" t="str">
        <f t="shared" si="22"/>
        <v>N/A</v>
      </c>
      <c r="I161" s="12">
        <v>11.85</v>
      </c>
      <c r="J161" s="12">
        <v>2.964</v>
      </c>
      <c r="K161" s="45" t="s">
        <v>736</v>
      </c>
      <c r="L161" s="9" t="str">
        <f t="shared" si="23"/>
        <v>Yes</v>
      </c>
    </row>
    <row r="162" spans="1:12" x14ac:dyDescent="0.2">
      <c r="A162" s="51" t="s">
        <v>1524</v>
      </c>
      <c r="B162" s="35" t="s">
        <v>213</v>
      </c>
      <c r="C162" s="47">
        <v>20.885552407999999</v>
      </c>
      <c r="D162" s="44" t="str">
        <f t="shared" si="20"/>
        <v>N/A</v>
      </c>
      <c r="E162" s="47">
        <v>26.244439935999999</v>
      </c>
      <c r="F162" s="44" t="str">
        <f t="shared" si="21"/>
        <v>N/A</v>
      </c>
      <c r="G162" s="47">
        <v>28.555518568</v>
      </c>
      <c r="H162" s="44" t="str">
        <f t="shared" si="22"/>
        <v>N/A</v>
      </c>
      <c r="I162" s="12">
        <v>25.66</v>
      </c>
      <c r="J162" s="12">
        <v>8.8059999999999992</v>
      </c>
      <c r="K162" s="45" t="s">
        <v>736</v>
      </c>
      <c r="L162" s="9" t="str">
        <f t="shared" si="23"/>
        <v>Yes</v>
      </c>
    </row>
    <row r="163" spans="1:12" x14ac:dyDescent="0.2">
      <c r="A163" s="51" t="s">
        <v>1525</v>
      </c>
      <c r="B163" s="35" t="s">
        <v>213</v>
      </c>
      <c r="C163" s="47">
        <v>13.483651081</v>
      </c>
      <c r="D163" s="44" t="str">
        <f t="shared" si="20"/>
        <v>N/A</v>
      </c>
      <c r="E163" s="47">
        <v>21.628563377999999</v>
      </c>
      <c r="F163" s="44" t="str">
        <f t="shared" si="21"/>
        <v>N/A</v>
      </c>
      <c r="G163" s="47">
        <v>27.810335852000001</v>
      </c>
      <c r="H163" s="44" t="str">
        <f t="shared" si="22"/>
        <v>N/A</v>
      </c>
      <c r="I163" s="12">
        <v>60.41</v>
      </c>
      <c r="J163" s="12">
        <v>28.58</v>
      </c>
      <c r="K163" s="45" t="s">
        <v>736</v>
      </c>
      <c r="L163" s="9" t="str">
        <f t="shared" si="23"/>
        <v>Yes</v>
      </c>
    </row>
    <row r="164" spans="1:12" x14ac:dyDescent="0.2">
      <c r="A164" s="46" t="s">
        <v>1526</v>
      </c>
      <c r="B164" s="35" t="s">
        <v>213</v>
      </c>
      <c r="C164" s="47">
        <v>826.63234992000002</v>
      </c>
      <c r="D164" s="44" t="str">
        <f t="shared" si="20"/>
        <v>N/A</v>
      </c>
      <c r="E164" s="47">
        <v>793.44998753000004</v>
      </c>
      <c r="F164" s="44" t="str">
        <f t="shared" si="21"/>
        <v>N/A</v>
      </c>
      <c r="G164" s="47">
        <v>729.99105392000001</v>
      </c>
      <c r="H164" s="44" t="str">
        <f t="shared" si="22"/>
        <v>N/A</v>
      </c>
      <c r="I164" s="12">
        <v>-4.01</v>
      </c>
      <c r="J164" s="12">
        <v>-8</v>
      </c>
      <c r="K164" s="45" t="s">
        <v>736</v>
      </c>
      <c r="L164" s="9" t="str">
        <f t="shared" si="23"/>
        <v>Yes</v>
      </c>
    </row>
    <row r="165" spans="1:12" x14ac:dyDescent="0.2">
      <c r="A165" s="51" t="s">
        <v>1527</v>
      </c>
      <c r="B165" s="35" t="s">
        <v>213</v>
      </c>
      <c r="C165" s="47">
        <v>211.87281558999999</v>
      </c>
      <c r="D165" s="44" t="str">
        <f t="shared" si="20"/>
        <v>N/A</v>
      </c>
      <c r="E165" s="47">
        <v>223.52980549</v>
      </c>
      <c r="F165" s="44" t="str">
        <f t="shared" si="21"/>
        <v>N/A</v>
      </c>
      <c r="G165" s="47">
        <v>209.45239971999999</v>
      </c>
      <c r="H165" s="44" t="str">
        <f t="shared" si="22"/>
        <v>N/A</v>
      </c>
      <c r="I165" s="12">
        <v>5.5019999999999998</v>
      </c>
      <c r="J165" s="12">
        <v>-6.3</v>
      </c>
      <c r="K165" s="45" t="s">
        <v>736</v>
      </c>
      <c r="L165" s="9" t="str">
        <f t="shared" si="23"/>
        <v>Yes</v>
      </c>
    </row>
    <row r="166" spans="1:12" x14ac:dyDescent="0.2">
      <c r="A166" s="51" t="s">
        <v>1528</v>
      </c>
      <c r="B166" s="35" t="s">
        <v>213</v>
      </c>
      <c r="C166" s="47">
        <v>1490.9628035000001</v>
      </c>
      <c r="D166" s="44" t="str">
        <f t="shared" si="20"/>
        <v>N/A</v>
      </c>
      <c r="E166" s="47">
        <v>1452.6216222</v>
      </c>
      <c r="F166" s="44" t="str">
        <f t="shared" si="21"/>
        <v>N/A</v>
      </c>
      <c r="G166" s="47">
        <v>1389.2297891999999</v>
      </c>
      <c r="H166" s="44" t="str">
        <f t="shared" si="22"/>
        <v>N/A</v>
      </c>
      <c r="I166" s="12">
        <v>-2.57</v>
      </c>
      <c r="J166" s="12">
        <v>-4.3600000000000003</v>
      </c>
      <c r="K166" s="45" t="s">
        <v>736</v>
      </c>
      <c r="L166" s="9" t="str">
        <f t="shared" si="23"/>
        <v>Yes</v>
      </c>
    </row>
    <row r="167" spans="1:12" x14ac:dyDescent="0.2">
      <c r="A167" s="51" t="s">
        <v>1529</v>
      </c>
      <c r="B167" s="35" t="s">
        <v>213</v>
      </c>
      <c r="C167" s="47">
        <v>689.68614210999999</v>
      </c>
      <c r="D167" s="44" t="str">
        <f t="shared" si="20"/>
        <v>N/A</v>
      </c>
      <c r="E167" s="47">
        <v>827.65422436999995</v>
      </c>
      <c r="F167" s="44" t="str">
        <f t="shared" si="21"/>
        <v>N/A</v>
      </c>
      <c r="G167" s="47">
        <v>693.67964935999998</v>
      </c>
      <c r="H167" s="44" t="str">
        <f t="shared" si="22"/>
        <v>N/A</v>
      </c>
      <c r="I167" s="12">
        <v>20</v>
      </c>
      <c r="J167" s="12">
        <v>-16.2</v>
      </c>
      <c r="K167" s="45" t="s">
        <v>736</v>
      </c>
      <c r="L167" s="9" t="str">
        <f t="shared" si="23"/>
        <v>Yes</v>
      </c>
    </row>
    <row r="168" spans="1:12" x14ac:dyDescent="0.2">
      <c r="A168" s="51" t="s">
        <v>1530</v>
      </c>
      <c r="B168" s="35" t="s">
        <v>213</v>
      </c>
      <c r="C168" s="47">
        <v>57.364745978999998</v>
      </c>
      <c r="D168" s="44" t="str">
        <f t="shared" si="20"/>
        <v>N/A</v>
      </c>
      <c r="E168" s="47">
        <v>145.68194776000001</v>
      </c>
      <c r="F168" s="44" t="str">
        <f t="shared" si="21"/>
        <v>N/A</v>
      </c>
      <c r="G168" s="47">
        <v>95.4051051</v>
      </c>
      <c r="H168" s="44" t="str">
        <f t="shared" si="22"/>
        <v>N/A</v>
      </c>
      <c r="I168" s="12">
        <v>154</v>
      </c>
      <c r="J168" s="12">
        <v>-34.5</v>
      </c>
      <c r="K168" s="45" t="s">
        <v>736</v>
      </c>
      <c r="L168" s="9" t="str">
        <f t="shared" si="23"/>
        <v>No</v>
      </c>
    </row>
    <row r="169" spans="1:12" x14ac:dyDescent="0.2">
      <c r="A169" s="46" t="s">
        <v>1531</v>
      </c>
      <c r="B169" s="35" t="s">
        <v>213</v>
      </c>
      <c r="C169" s="47">
        <v>7679.0414600000004</v>
      </c>
      <c r="D169" s="44" t="str">
        <f t="shared" si="20"/>
        <v>N/A</v>
      </c>
      <c r="E169" s="47">
        <v>7687.6496900000002</v>
      </c>
      <c r="F169" s="44" t="str">
        <f t="shared" si="21"/>
        <v>N/A</v>
      </c>
      <c r="G169" s="47">
        <v>8260.0343630000007</v>
      </c>
      <c r="H169" s="44" t="str">
        <f t="shared" si="22"/>
        <v>N/A</v>
      </c>
      <c r="I169" s="12">
        <v>0.11210000000000001</v>
      </c>
      <c r="J169" s="12">
        <v>7.4459999999999997</v>
      </c>
      <c r="K169" s="45" t="s">
        <v>736</v>
      </c>
      <c r="L169" s="9" t="str">
        <f t="shared" si="23"/>
        <v>Yes</v>
      </c>
    </row>
    <row r="170" spans="1:12" x14ac:dyDescent="0.2">
      <c r="A170" s="51" t="s">
        <v>1532</v>
      </c>
      <c r="B170" s="35" t="s">
        <v>213</v>
      </c>
      <c r="C170" s="47">
        <v>7348.1688673999997</v>
      </c>
      <c r="D170" s="44" t="str">
        <f t="shared" si="20"/>
        <v>N/A</v>
      </c>
      <c r="E170" s="47">
        <v>7190.0665546</v>
      </c>
      <c r="F170" s="44" t="str">
        <f t="shared" si="21"/>
        <v>N/A</v>
      </c>
      <c r="G170" s="47">
        <v>7532.3539317000004</v>
      </c>
      <c r="H170" s="44" t="str">
        <f t="shared" si="22"/>
        <v>N/A</v>
      </c>
      <c r="I170" s="12">
        <v>-2.15</v>
      </c>
      <c r="J170" s="12">
        <v>4.7610000000000001</v>
      </c>
      <c r="K170" s="45" t="s">
        <v>736</v>
      </c>
      <c r="L170" s="9" t="str">
        <f t="shared" si="23"/>
        <v>Yes</v>
      </c>
    </row>
    <row r="171" spans="1:12" x14ac:dyDescent="0.2">
      <c r="A171" s="51" t="s">
        <v>1533</v>
      </c>
      <c r="B171" s="35" t="s">
        <v>213</v>
      </c>
      <c r="C171" s="47">
        <v>12221.298767</v>
      </c>
      <c r="D171" s="44" t="str">
        <f t="shared" si="20"/>
        <v>N/A</v>
      </c>
      <c r="E171" s="47">
        <v>13489.516962</v>
      </c>
      <c r="F171" s="44" t="str">
        <f t="shared" si="21"/>
        <v>N/A</v>
      </c>
      <c r="G171" s="47">
        <v>14493.693206</v>
      </c>
      <c r="H171" s="44" t="str">
        <f t="shared" si="22"/>
        <v>N/A</v>
      </c>
      <c r="I171" s="12">
        <v>10.38</v>
      </c>
      <c r="J171" s="12">
        <v>7.444</v>
      </c>
      <c r="K171" s="45" t="s">
        <v>736</v>
      </c>
      <c r="L171" s="9" t="str">
        <f t="shared" si="23"/>
        <v>Yes</v>
      </c>
    </row>
    <row r="172" spans="1:12" x14ac:dyDescent="0.2">
      <c r="A172" s="51" t="s">
        <v>1534</v>
      </c>
      <c r="B172" s="35" t="s">
        <v>213</v>
      </c>
      <c r="C172" s="47">
        <v>1480.0391050000001</v>
      </c>
      <c r="D172" s="44" t="str">
        <f t="shared" si="20"/>
        <v>N/A</v>
      </c>
      <c r="E172" s="47">
        <v>1845.1308363000001</v>
      </c>
      <c r="F172" s="44" t="str">
        <f t="shared" si="21"/>
        <v>N/A</v>
      </c>
      <c r="G172" s="47">
        <v>1663.7158727000001</v>
      </c>
      <c r="H172" s="44" t="str">
        <f t="shared" si="22"/>
        <v>N/A</v>
      </c>
      <c r="I172" s="12">
        <v>24.67</v>
      </c>
      <c r="J172" s="12">
        <v>-9.83</v>
      </c>
      <c r="K172" s="45" t="s">
        <v>736</v>
      </c>
      <c r="L172" s="9" t="str">
        <f t="shared" si="23"/>
        <v>Yes</v>
      </c>
    </row>
    <row r="173" spans="1:12" x14ac:dyDescent="0.2">
      <c r="A173" s="51" t="s">
        <v>1535</v>
      </c>
      <c r="B173" s="35" t="s">
        <v>213</v>
      </c>
      <c r="C173" s="47">
        <v>719.60025561999998</v>
      </c>
      <c r="D173" s="44" t="str">
        <f t="shared" si="20"/>
        <v>N/A</v>
      </c>
      <c r="E173" s="47">
        <v>1049.7999038999999</v>
      </c>
      <c r="F173" s="44" t="str">
        <f t="shared" si="21"/>
        <v>N/A</v>
      </c>
      <c r="G173" s="47">
        <v>855.69417868000005</v>
      </c>
      <c r="H173" s="44" t="str">
        <f t="shared" si="22"/>
        <v>N/A</v>
      </c>
      <c r="I173" s="12">
        <v>45.89</v>
      </c>
      <c r="J173" s="12">
        <v>-18.5</v>
      </c>
      <c r="K173" s="45" t="s">
        <v>736</v>
      </c>
      <c r="L173" s="9" t="str">
        <f t="shared" si="23"/>
        <v>Yes</v>
      </c>
    </row>
    <row r="174" spans="1:12" x14ac:dyDescent="0.2">
      <c r="A174" s="46" t="s">
        <v>371</v>
      </c>
      <c r="B174" s="35" t="s">
        <v>213</v>
      </c>
      <c r="C174" s="8">
        <v>13.590281327</v>
      </c>
      <c r="D174" s="44" t="str">
        <f t="shared" ref="D174:D203" si="24">IF($B174="N/A","N/A",IF(C174&gt;10,"No",IF(C174&lt;-10,"No","Yes")))</f>
        <v>N/A</v>
      </c>
      <c r="E174" s="8">
        <v>13.524009267</v>
      </c>
      <c r="F174" s="44" t="str">
        <f t="shared" ref="F174:F203" si="25">IF($B174="N/A","N/A",IF(E174&gt;10,"No",IF(E174&lt;-10,"No","Yes")))</f>
        <v>N/A</v>
      </c>
      <c r="G174" s="8">
        <v>13.196480938000001</v>
      </c>
      <c r="H174" s="44" t="str">
        <f t="shared" ref="H174:H203" si="26">IF($B174="N/A","N/A",IF(G174&gt;10,"No",IF(G174&lt;-10,"No","Yes")))</f>
        <v>N/A</v>
      </c>
      <c r="I174" s="12">
        <v>-0.48799999999999999</v>
      </c>
      <c r="J174" s="12">
        <v>-2.42</v>
      </c>
      <c r="K174" s="45" t="s">
        <v>736</v>
      </c>
      <c r="L174" s="9" t="str">
        <f t="shared" ref="L174:L203" si="27">IF(J174="Div by 0", "N/A", IF(K174="N/A","N/A", IF(J174&gt;VALUE(MID(K174,1,2)), "No", IF(J174&lt;-1*VALUE(MID(K174,1,2)), "No", "Yes"))))</f>
        <v>Yes</v>
      </c>
    </row>
    <row r="175" spans="1:12" x14ac:dyDescent="0.2">
      <c r="A175" s="51" t="s">
        <v>481</v>
      </c>
      <c r="B175" s="35" t="s">
        <v>213</v>
      </c>
      <c r="C175" s="8">
        <v>15.909452866000001</v>
      </c>
      <c r="D175" s="44" t="str">
        <f t="shared" si="24"/>
        <v>N/A</v>
      </c>
      <c r="E175" s="8">
        <v>15.971824943</v>
      </c>
      <c r="F175" s="44" t="str">
        <f t="shared" si="25"/>
        <v>N/A</v>
      </c>
      <c r="G175" s="8">
        <v>15.172186474</v>
      </c>
      <c r="H175" s="44" t="str">
        <f t="shared" si="26"/>
        <v>N/A</v>
      </c>
      <c r="I175" s="12">
        <v>0.39200000000000002</v>
      </c>
      <c r="J175" s="12">
        <v>-5.01</v>
      </c>
      <c r="K175" s="45" t="s">
        <v>736</v>
      </c>
      <c r="L175" s="9" t="str">
        <f t="shared" si="27"/>
        <v>Yes</v>
      </c>
    </row>
    <row r="176" spans="1:12" x14ac:dyDescent="0.2">
      <c r="A176" s="51" t="s">
        <v>482</v>
      </c>
      <c r="B176" s="35" t="s">
        <v>213</v>
      </c>
      <c r="C176" s="8">
        <v>16.468435499000002</v>
      </c>
      <c r="D176" s="44" t="str">
        <f t="shared" si="24"/>
        <v>N/A</v>
      </c>
      <c r="E176" s="8">
        <v>16.700886288</v>
      </c>
      <c r="F176" s="44" t="str">
        <f t="shared" si="25"/>
        <v>N/A</v>
      </c>
      <c r="G176" s="8">
        <v>16.628537813000001</v>
      </c>
      <c r="H176" s="44" t="str">
        <f t="shared" si="26"/>
        <v>N/A</v>
      </c>
      <c r="I176" s="12">
        <v>1.411</v>
      </c>
      <c r="J176" s="12">
        <v>-0.433</v>
      </c>
      <c r="K176" s="45" t="s">
        <v>736</v>
      </c>
      <c r="L176" s="9" t="str">
        <f t="shared" si="27"/>
        <v>Yes</v>
      </c>
    </row>
    <row r="177" spans="1:12" x14ac:dyDescent="0.2">
      <c r="A177" s="51" t="s">
        <v>483</v>
      </c>
      <c r="B177" s="35" t="s">
        <v>213</v>
      </c>
      <c r="C177" s="8">
        <v>6.5282997052000002</v>
      </c>
      <c r="D177" s="44" t="str">
        <f t="shared" si="24"/>
        <v>N/A</v>
      </c>
      <c r="E177" s="8">
        <v>6.8749399417000001</v>
      </c>
      <c r="F177" s="44" t="str">
        <f t="shared" si="25"/>
        <v>N/A</v>
      </c>
      <c r="G177" s="8">
        <v>6.4925777975000001</v>
      </c>
      <c r="H177" s="44" t="str">
        <f t="shared" si="26"/>
        <v>N/A</v>
      </c>
      <c r="I177" s="12">
        <v>5.31</v>
      </c>
      <c r="J177" s="12">
        <v>-5.56</v>
      </c>
      <c r="K177" s="45" t="s">
        <v>736</v>
      </c>
      <c r="L177" s="9" t="str">
        <f t="shared" si="27"/>
        <v>Yes</v>
      </c>
    </row>
    <row r="178" spans="1:12" x14ac:dyDescent="0.2">
      <c r="A178" s="51" t="s">
        <v>484</v>
      </c>
      <c r="B178" s="35" t="s">
        <v>213</v>
      </c>
      <c r="C178" s="8">
        <v>7.5130471829000003</v>
      </c>
      <c r="D178" s="44" t="str">
        <f t="shared" si="24"/>
        <v>N/A</v>
      </c>
      <c r="E178" s="8">
        <v>8.9399363564000005</v>
      </c>
      <c r="F178" s="44" t="str">
        <f t="shared" si="25"/>
        <v>N/A</v>
      </c>
      <c r="G178" s="8">
        <v>7.6396991509000003</v>
      </c>
      <c r="H178" s="44" t="str">
        <f t="shared" si="26"/>
        <v>N/A</v>
      </c>
      <c r="I178" s="12">
        <v>18.989999999999998</v>
      </c>
      <c r="J178" s="12">
        <v>-14.5</v>
      </c>
      <c r="K178" s="45" t="s">
        <v>736</v>
      </c>
      <c r="L178" s="9" t="str">
        <f t="shared" si="27"/>
        <v>Yes</v>
      </c>
    </row>
    <row r="179" spans="1:12" x14ac:dyDescent="0.2">
      <c r="A179" s="46" t="s">
        <v>1536</v>
      </c>
      <c r="B179" s="35" t="s">
        <v>213</v>
      </c>
      <c r="C179" s="8">
        <v>18.115427270000001</v>
      </c>
      <c r="D179" s="44" t="str">
        <f t="shared" si="24"/>
        <v>N/A</v>
      </c>
      <c r="E179" s="8">
        <v>17.771056732000002</v>
      </c>
      <c r="F179" s="44" t="str">
        <f t="shared" si="25"/>
        <v>N/A</v>
      </c>
      <c r="G179" s="8">
        <v>18.470800425</v>
      </c>
      <c r="H179" s="44" t="str">
        <f t="shared" si="26"/>
        <v>N/A</v>
      </c>
      <c r="I179" s="12">
        <v>-1.9</v>
      </c>
      <c r="J179" s="12">
        <v>3.9380000000000002</v>
      </c>
      <c r="K179" s="45" t="s">
        <v>736</v>
      </c>
      <c r="L179" s="9" t="str">
        <f t="shared" si="27"/>
        <v>Yes</v>
      </c>
    </row>
    <row r="180" spans="1:12" x14ac:dyDescent="0.2">
      <c r="A180" s="51" t="s">
        <v>1537</v>
      </c>
      <c r="B180" s="35" t="s">
        <v>213</v>
      </c>
      <c r="C180" s="8">
        <v>43.844561235999997</v>
      </c>
      <c r="D180" s="44" t="str">
        <f t="shared" si="24"/>
        <v>N/A</v>
      </c>
      <c r="E180" s="8">
        <v>42.366990846999997</v>
      </c>
      <c r="F180" s="44" t="str">
        <f t="shared" si="25"/>
        <v>N/A</v>
      </c>
      <c r="G180" s="8">
        <v>41.779045271999998</v>
      </c>
      <c r="H180" s="44" t="str">
        <f t="shared" si="26"/>
        <v>N/A</v>
      </c>
      <c r="I180" s="12">
        <v>-3.37</v>
      </c>
      <c r="J180" s="12">
        <v>-1.39</v>
      </c>
      <c r="K180" s="45" t="s">
        <v>736</v>
      </c>
      <c r="L180" s="9" t="str">
        <f t="shared" si="27"/>
        <v>Yes</v>
      </c>
    </row>
    <row r="181" spans="1:12" x14ac:dyDescent="0.2">
      <c r="A181" s="51" t="s">
        <v>1538</v>
      </c>
      <c r="B181" s="35" t="s">
        <v>213</v>
      </c>
      <c r="C181" s="8">
        <v>12.217839305</v>
      </c>
      <c r="D181" s="44" t="str">
        <f t="shared" si="24"/>
        <v>N/A</v>
      </c>
      <c r="E181" s="8">
        <v>13.444318972</v>
      </c>
      <c r="F181" s="44" t="str">
        <f t="shared" si="25"/>
        <v>N/A</v>
      </c>
      <c r="G181" s="8">
        <v>13.88088348</v>
      </c>
      <c r="H181" s="44" t="str">
        <f t="shared" si="26"/>
        <v>N/A</v>
      </c>
      <c r="I181" s="12">
        <v>10.039999999999999</v>
      </c>
      <c r="J181" s="12">
        <v>3.2469999999999999</v>
      </c>
      <c r="K181" s="45" t="s">
        <v>736</v>
      </c>
      <c r="L181" s="9" t="str">
        <f t="shared" si="27"/>
        <v>Yes</v>
      </c>
    </row>
    <row r="182" spans="1:12" x14ac:dyDescent="0.2">
      <c r="A182" s="51" t="s">
        <v>1539</v>
      </c>
      <c r="B182" s="35" t="s">
        <v>213</v>
      </c>
      <c r="C182" s="8">
        <v>0.38503786779999999</v>
      </c>
      <c r="D182" s="44" t="str">
        <f t="shared" si="24"/>
        <v>N/A</v>
      </c>
      <c r="E182" s="8">
        <v>0.38544080120000002</v>
      </c>
      <c r="F182" s="44" t="str">
        <f t="shared" si="25"/>
        <v>N/A</v>
      </c>
      <c r="G182" s="8">
        <v>0.3378211767</v>
      </c>
      <c r="H182" s="44" t="str">
        <f t="shared" si="26"/>
        <v>N/A</v>
      </c>
      <c r="I182" s="12">
        <v>0.1046</v>
      </c>
      <c r="J182" s="12">
        <v>-12.4</v>
      </c>
      <c r="K182" s="45" t="s">
        <v>736</v>
      </c>
      <c r="L182" s="9" t="str">
        <f t="shared" si="27"/>
        <v>Yes</v>
      </c>
    </row>
    <row r="183" spans="1:12" x14ac:dyDescent="0.2">
      <c r="A183" s="51" t="s">
        <v>1540</v>
      </c>
      <c r="B183" s="35" t="s">
        <v>213</v>
      </c>
      <c r="C183" s="8">
        <v>0.1981041644</v>
      </c>
      <c r="D183" s="44" t="str">
        <f t="shared" si="24"/>
        <v>N/A</v>
      </c>
      <c r="E183" s="8">
        <v>0.32650490589999998</v>
      </c>
      <c r="F183" s="44" t="str">
        <f t="shared" si="25"/>
        <v>N/A</v>
      </c>
      <c r="G183" s="8">
        <v>0.3464431241</v>
      </c>
      <c r="H183" s="44" t="str">
        <f t="shared" si="26"/>
        <v>N/A</v>
      </c>
      <c r="I183" s="12">
        <v>64.81</v>
      </c>
      <c r="J183" s="12">
        <v>6.1070000000000002</v>
      </c>
      <c r="K183" s="45" t="s">
        <v>736</v>
      </c>
      <c r="L183" s="9" t="str">
        <f t="shared" si="27"/>
        <v>Yes</v>
      </c>
    </row>
    <row r="184" spans="1:12" x14ac:dyDescent="0.2">
      <c r="A184" s="46" t="s">
        <v>97</v>
      </c>
      <c r="B184" s="35" t="s">
        <v>213</v>
      </c>
      <c r="C184" s="8">
        <v>49.071539291999997</v>
      </c>
      <c r="D184" s="44" t="str">
        <f t="shared" si="24"/>
        <v>N/A</v>
      </c>
      <c r="E184" s="8">
        <v>48.673303877000002</v>
      </c>
      <c r="F184" s="44" t="str">
        <f t="shared" si="25"/>
        <v>N/A</v>
      </c>
      <c r="G184" s="8">
        <v>40.846571793999999</v>
      </c>
      <c r="H184" s="44" t="str">
        <f t="shared" si="26"/>
        <v>N/A</v>
      </c>
      <c r="I184" s="12">
        <v>-0.81200000000000006</v>
      </c>
      <c r="J184" s="12">
        <v>-16.100000000000001</v>
      </c>
      <c r="K184" s="45" t="s">
        <v>736</v>
      </c>
      <c r="L184" s="9" t="str">
        <f t="shared" si="27"/>
        <v>Yes</v>
      </c>
    </row>
    <row r="185" spans="1:12" x14ac:dyDescent="0.2">
      <c r="A185" s="51" t="s">
        <v>485</v>
      </c>
      <c r="B185" s="35" t="s">
        <v>213</v>
      </c>
      <c r="C185" s="8">
        <v>48.477609346999998</v>
      </c>
      <c r="D185" s="44" t="str">
        <f t="shared" si="24"/>
        <v>N/A</v>
      </c>
      <c r="E185" s="8">
        <v>49.962814645000002</v>
      </c>
      <c r="F185" s="44" t="str">
        <f t="shared" si="25"/>
        <v>N/A</v>
      </c>
      <c r="G185" s="8">
        <v>41.268146577000003</v>
      </c>
      <c r="H185" s="44" t="str">
        <f t="shared" si="26"/>
        <v>N/A</v>
      </c>
      <c r="I185" s="12">
        <v>3.0640000000000001</v>
      </c>
      <c r="J185" s="12">
        <v>-17.399999999999999</v>
      </c>
      <c r="K185" s="45" t="s">
        <v>736</v>
      </c>
      <c r="L185" s="9" t="str">
        <f t="shared" si="27"/>
        <v>Yes</v>
      </c>
    </row>
    <row r="186" spans="1:12" x14ac:dyDescent="0.2">
      <c r="A186" s="51" t="s">
        <v>486</v>
      </c>
      <c r="B186" s="35" t="s">
        <v>213</v>
      </c>
      <c r="C186" s="8">
        <v>59.844814743000001</v>
      </c>
      <c r="D186" s="44" t="str">
        <f t="shared" si="24"/>
        <v>N/A</v>
      </c>
      <c r="E186" s="8">
        <v>56.741265442</v>
      </c>
      <c r="F186" s="44" t="str">
        <f t="shared" si="25"/>
        <v>N/A</v>
      </c>
      <c r="G186" s="8">
        <v>47.825466904999999</v>
      </c>
      <c r="H186" s="44" t="str">
        <f t="shared" si="26"/>
        <v>N/A</v>
      </c>
      <c r="I186" s="12">
        <v>-5.19</v>
      </c>
      <c r="J186" s="12">
        <v>-15.7</v>
      </c>
      <c r="K186" s="45" t="s">
        <v>736</v>
      </c>
      <c r="L186" s="9" t="str">
        <f t="shared" si="27"/>
        <v>Yes</v>
      </c>
    </row>
    <row r="187" spans="1:12" x14ac:dyDescent="0.2">
      <c r="A187" s="51" t="s">
        <v>487</v>
      </c>
      <c r="B187" s="35" t="s">
        <v>213</v>
      </c>
      <c r="C187" s="8">
        <v>37.399549055000001</v>
      </c>
      <c r="D187" s="44" t="str">
        <f t="shared" si="24"/>
        <v>N/A</v>
      </c>
      <c r="E187" s="8">
        <v>42.698512690000001</v>
      </c>
      <c r="F187" s="44" t="str">
        <f t="shared" si="25"/>
        <v>N/A</v>
      </c>
      <c r="G187" s="8">
        <v>37.621443014</v>
      </c>
      <c r="H187" s="44" t="str">
        <f t="shared" si="26"/>
        <v>N/A</v>
      </c>
      <c r="I187" s="12">
        <v>14.17</v>
      </c>
      <c r="J187" s="12">
        <v>-11.9</v>
      </c>
      <c r="K187" s="45" t="s">
        <v>736</v>
      </c>
      <c r="L187" s="9" t="str">
        <f t="shared" si="27"/>
        <v>Yes</v>
      </c>
    </row>
    <row r="188" spans="1:12" x14ac:dyDescent="0.2">
      <c r="A188" s="51" t="s">
        <v>488</v>
      </c>
      <c r="B188" s="35" t="s">
        <v>213</v>
      </c>
      <c r="C188" s="8">
        <v>26.420279050000001</v>
      </c>
      <c r="D188" s="44" t="str">
        <f t="shared" si="24"/>
        <v>N/A</v>
      </c>
      <c r="E188" s="8">
        <v>31.513524264000001</v>
      </c>
      <c r="F188" s="44" t="str">
        <f t="shared" si="25"/>
        <v>N/A</v>
      </c>
      <c r="G188" s="8">
        <v>23.403758818</v>
      </c>
      <c r="H188" s="44" t="str">
        <f t="shared" si="26"/>
        <v>N/A</v>
      </c>
      <c r="I188" s="12">
        <v>19.28</v>
      </c>
      <c r="J188" s="12">
        <v>-25.7</v>
      </c>
      <c r="K188" s="45" t="s">
        <v>736</v>
      </c>
      <c r="L188" s="9" t="str">
        <f t="shared" si="27"/>
        <v>Yes</v>
      </c>
    </row>
    <row r="189" spans="1:12" x14ac:dyDescent="0.2">
      <c r="A189" s="46" t="s">
        <v>118</v>
      </c>
      <c r="B189" s="35" t="s">
        <v>213</v>
      </c>
      <c r="C189" s="8">
        <v>81.324548811</v>
      </c>
      <c r="D189" s="44" t="str">
        <f t="shared" si="24"/>
        <v>N/A</v>
      </c>
      <c r="E189" s="8">
        <v>81.688843986999998</v>
      </c>
      <c r="F189" s="44" t="str">
        <f t="shared" si="25"/>
        <v>N/A</v>
      </c>
      <c r="G189" s="8">
        <v>80.873423528999993</v>
      </c>
      <c r="H189" s="44" t="str">
        <f t="shared" si="26"/>
        <v>N/A</v>
      </c>
      <c r="I189" s="12">
        <v>0.44800000000000001</v>
      </c>
      <c r="J189" s="12">
        <v>-0.998</v>
      </c>
      <c r="K189" s="45" t="s">
        <v>736</v>
      </c>
      <c r="L189" s="9" t="str">
        <f t="shared" si="27"/>
        <v>Yes</v>
      </c>
    </row>
    <row r="190" spans="1:12" x14ac:dyDescent="0.2">
      <c r="A190" s="51" t="s">
        <v>489</v>
      </c>
      <c r="B190" s="35" t="s">
        <v>213</v>
      </c>
      <c r="C190" s="8">
        <v>89.500354717999997</v>
      </c>
      <c r="D190" s="44" t="str">
        <f t="shared" si="24"/>
        <v>N/A</v>
      </c>
      <c r="E190" s="8">
        <v>89.651744851000004</v>
      </c>
      <c r="F190" s="44" t="str">
        <f t="shared" si="25"/>
        <v>N/A</v>
      </c>
      <c r="G190" s="8">
        <v>90.462746671999994</v>
      </c>
      <c r="H190" s="44" t="str">
        <f t="shared" si="26"/>
        <v>N/A</v>
      </c>
      <c r="I190" s="12">
        <v>0.16919999999999999</v>
      </c>
      <c r="J190" s="12">
        <v>0.90459999999999996</v>
      </c>
      <c r="K190" s="45" t="s">
        <v>736</v>
      </c>
      <c r="L190" s="9" t="str">
        <f t="shared" si="27"/>
        <v>Yes</v>
      </c>
    </row>
    <row r="191" spans="1:12" x14ac:dyDescent="0.2">
      <c r="A191" s="51" t="s">
        <v>490</v>
      </c>
      <c r="B191" s="35" t="s">
        <v>213</v>
      </c>
      <c r="C191" s="8">
        <v>93.027662371999995</v>
      </c>
      <c r="D191" s="44" t="str">
        <f t="shared" si="24"/>
        <v>N/A</v>
      </c>
      <c r="E191" s="8">
        <v>93.065393697000005</v>
      </c>
      <c r="F191" s="44" t="str">
        <f t="shared" si="25"/>
        <v>N/A</v>
      </c>
      <c r="G191" s="8">
        <v>93.415493584999993</v>
      </c>
      <c r="H191" s="44" t="str">
        <f t="shared" si="26"/>
        <v>N/A</v>
      </c>
      <c r="I191" s="12">
        <v>4.0599999999999997E-2</v>
      </c>
      <c r="J191" s="12">
        <v>0.37619999999999998</v>
      </c>
      <c r="K191" s="45" t="s">
        <v>736</v>
      </c>
      <c r="L191" s="9" t="str">
        <f t="shared" si="27"/>
        <v>Yes</v>
      </c>
    </row>
    <row r="192" spans="1:12" x14ac:dyDescent="0.2">
      <c r="A192" s="51" t="s">
        <v>491</v>
      </c>
      <c r="B192" s="35" t="s">
        <v>213</v>
      </c>
      <c r="C192" s="8">
        <v>56.468751806999997</v>
      </c>
      <c r="D192" s="44" t="str">
        <f t="shared" si="24"/>
        <v>N/A</v>
      </c>
      <c r="E192" s="8">
        <v>61.995109919999997</v>
      </c>
      <c r="F192" s="44" t="str">
        <f t="shared" si="25"/>
        <v>N/A</v>
      </c>
      <c r="G192" s="8">
        <v>57.779750456000002</v>
      </c>
      <c r="H192" s="44" t="str">
        <f t="shared" si="26"/>
        <v>N/A</v>
      </c>
      <c r="I192" s="12">
        <v>9.7870000000000008</v>
      </c>
      <c r="J192" s="12">
        <v>-6.8</v>
      </c>
      <c r="K192" s="45" t="s">
        <v>736</v>
      </c>
      <c r="L192" s="9" t="str">
        <f t="shared" si="27"/>
        <v>Yes</v>
      </c>
    </row>
    <row r="193" spans="1:12" x14ac:dyDescent="0.2">
      <c r="A193" s="51" t="s">
        <v>492</v>
      </c>
      <c r="B193" s="35" t="s">
        <v>213</v>
      </c>
      <c r="C193" s="8">
        <v>53.194163383000003</v>
      </c>
      <c r="D193" s="44" t="str">
        <f t="shared" si="24"/>
        <v>N/A</v>
      </c>
      <c r="E193" s="8">
        <v>60.743171572999998</v>
      </c>
      <c r="F193" s="44" t="str">
        <f t="shared" si="25"/>
        <v>N/A</v>
      </c>
      <c r="G193" s="8">
        <v>52.585758136000003</v>
      </c>
      <c r="H193" s="44" t="str">
        <f t="shared" si="26"/>
        <v>N/A</v>
      </c>
      <c r="I193" s="12">
        <v>14.19</v>
      </c>
      <c r="J193" s="12">
        <v>-13.4</v>
      </c>
      <c r="K193" s="45" t="s">
        <v>736</v>
      </c>
      <c r="L193" s="9" t="str">
        <f t="shared" si="27"/>
        <v>Yes</v>
      </c>
    </row>
    <row r="194" spans="1:12" x14ac:dyDescent="0.2">
      <c r="A194" s="46" t="s">
        <v>1541</v>
      </c>
      <c r="B194" s="35" t="s">
        <v>213</v>
      </c>
      <c r="C194" s="36">
        <v>5.2734748010999999</v>
      </c>
      <c r="D194" s="44" t="str">
        <f t="shared" si="24"/>
        <v>N/A</v>
      </c>
      <c r="E194" s="36">
        <v>4.9543742415000001</v>
      </c>
      <c r="F194" s="44" t="str">
        <f t="shared" si="25"/>
        <v>N/A</v>
      </c>
      <c r="G194" s="36">
        <v>4.8376278119</v>
      </c>
      <c r="H194" s="44" t="str">
        <f t="shared" si="26"/>
        <v>N/A</v>
      </c>
      <c r="I194" s="12">
        <v>-6.05</v>
      </c>
      <c r="J194" s="12">
        <v>-2.36</v>
      </c>
      <c r="K194" s="45" t="s">
        <v>736</v>
      </c>
      <c r="L194" s="9" t="str">
        <f t="shared" si="27"/>
        <v>Yes</v>
      </c>
    </row>
    <row r="195" spans="1:12" x14ac:dyDescent="0.2">
      <c r="A195" s="51" t="s">
        <v>1542</v>
      </c>
      <c r="B195" s="35" t="s">
        <v>213</v>
      </c>
      <c r="C195" s="36">
        <v>1.3143286163000001</v>
      </c>
      <c r="D195" s="44" t="str">
        <f t="shared" si="24"/>
        <v>N/A</v>
      </c>
      <c r="E195" s="36">
        <v>1.4844414596</v>
      </c>
      <c r="F195" s="44" t="str">
        <f t="shared" si="25"/>
        <v>N/A</v>
      </c>
      <c r="G195" s="36">
        <v>1.5382072353</v>
      </c>
      <c r="H195" s="44" t="str">
        <f t="shared" si="26"/>
        <v>N/A</v>
      </c>
      <c r="I195" s="12">
        <v>12.94</v>
      </c>
      <c r="J195" s="12">
        <v>3.6219999999999999</v>
      </c>
      <c r="K195" s="45" t="s">
        <v>736</v>
      </c>
      <c r="L195" s="9" t="str">
        <f t="shared" si="27"/>
        <v>Yes</v>
      </c>
    </row>
    <row r="196" spans="1:12" x14ac:dyDescent="0.2">
      <c r="A196" s="51" t="s">
        <v>1543</v>
      </c>
      <c r="B196" s="35" t="s">
        <v>213</v>
      </c>
      <c r="C196" s="36">
        <v>7.9002732240000002</v>
      </c>
      <c r="D196" s="44" t="str">
        <f t="shared" si="24"/>
        <v>N/A</v>
      </c>
      <c r="E196" s="36">
        <v>7.4886452890999999</v>
      </c>
      <c r="F196" s="44" t="str">
        <f t="shared" si="25"/>
        <v>N/A</v>
      </c>
      <c r="G196" s="36">
        <v>7.1502644367999997</v>
      </c>
      <c r="H196" s="44" t="str">
        <f t="shared" si="26"/>
        <v>N/A</v>
      </c>
      <c r="I196" s="12">
        <v>-5.21</v>
      </c>
      <c r="J196" s="12">
        <v>-4.5199999999999996</v>
      </c>
      <c r="K196" s="45" t="s">
        <v>736</v>
      </c>
      <c r="L196" s="9" t="str">
        <f t="shared" si="27"/>
        <v>Yes</v>
      </c>
    </row>
    <row r="197" spans="1:12" x14ac:dyDescent="0.2">
      <c r="A197" s="51" t="s">
        <v>1544</v>
      </c>
      <c r="B197" s="35" t="s">
        <v>213</v>
      </c>
      <c r="C197" s="36">
        <v>6.1845554375000003</v>
      </c>
      <c r="D197" s="44" t="str">
        <f t="shared" si="24"/>
        <v>N/A</v>
      </c>
      <c r="E197" s="36">
        <v>6.0905420096</v>
      </c>
      <c r="F197" s="44" t="str">
        <f t="shared" si="25"/>
        <v>N/A</v>
      </c>
      <c r="G197" s="36">
        <v>5.6156475503000003</v>
      </c>
      <c r="H197" s="44" t="str">
        <f t="shared" si="26"/>
        <v>N/A</v>
      </c>
      <c r="I197" s="12">
        <v>-1.52</v>
      </c>
      <c r="J197" s="12">
        <v>-7.8</v>
      </c>
      <c r="K197" s="45" t="s">
        <v>736</v>
      </c>
      <c r="L197" s="9" t="str">
        <f t="shared" si="27"/>
        <v>Yes</v>
      </c>
    </row>
    <row r="198" spans="1:12" x14ac:dyDescent="0.2">
      <c r="A198" s="51" t="s">
        <v>1545</v>
      </c>
      <c r="B198" s="35" t="s">
        <v>213</v>
      </c>
      <c r="C198" s="36">
        <v>3.9520839240000001</v>
      </c>
      <c r="D198" s="44" t="str">
        <f t="shared" si="24"/>
        <v>N/A</v>
      </c>
      <c r="E198" s="36">
        <v>4.2080088988000002</v>
      </c>
      <c r="F198" s="44" t="str">
        <f t="shared" si="25"/>
        <v>N/A</v>
      </c>
      <c r="G198" s="36">
        <v>5.0838815788999998</v>
      </c>
      <c r="H198" s="44" t="str">
        <f t="shared" si="26"/>
        <v>N/A</v>
      </c>
      <c r="I198" s="12">
        <v>6.476</v>
      </c>
      <c r="J198" s="12">
        <v>20.81</v>
      </c>
      <c r="K198" s="45" t="s">
        <v>736</v>
      </c>
      <c r="L198" s="9" t="str">
        <f t="shared" si="27"/>
        <v>Yes</v>
      </c>
    </row>
    <row r="199" spans="1:12" x14ac:dyDescent="0.2">
      <c r="A199" s="46" t="s">
        <v>1546</v>
      </c>
      <c r="B199" s="35" t="s">
        <v>213</v>
      </c>
      <c r="C199" s="36">
        <v>239.25286199000001</v>
      </c>
      <c r="D199" s="44" t="str">
        <f t="shared" si="24"/>
        <v>N/A</v>
      </c>
      <c r="E199" s="36">
        <v>241.6097245</v>
      </c>
      <c r="F199" s="44" t="str">
        <f t="shared" si="25"/>
        <v>N/A</v>
      </c>
      <c r="G199" s="36">
        <v>236.69846469000001</v>
      </c>
      <c r="H199" s="44" t="str">
        <f t="shared" si="26"/>
        <v>N/A</v>
      </c>
      <c r="I199" s="12">
        <v>0.98509999999999998</v>
      </c>
      <c r="J199" s="12">
        <v>-2.0299999999999998</v>
      </c>
      <c r="K199" s="45" t="s">
        <v>736</v>
      </c>
      <c r="L199" s="9" t="str">
        <f t="shared" si="27"/>
        <v>Yes</v>
      </c>
    </row>
    <row r="200" spans="1:12" x14ac:dyDescent="0.2">
      <c r="A200" s="51" t="s">
        <v>1547</v>
      </c>
      <c r="B200" s="35" t="s">
        <v>213</v>
      </c>
      <c r="C200" s="36">
        <v>240.43990027000001</v>
      </c>
      <c r="D200" s="44" t="str">
        <f t="shared" si="24"/>
        <v>N/A</v>
      </c>
      <c r="E200" s="36">
        <v>240.49578030999999</v>
      </c>
      <c r="F200" s="44" t="str">
        <f t="shared" si="25"/>
        <v>N/A</v>
      </c>
      <c r="G200" s="36">
        <v>235.09127706000001</v>
      </c>
      <c r="H200" s="44" t="str">
        <f t="shared" si="26"/>
        <v>N/A</v>
      </c>
      <c r="I200" s="12">
        <v>2.3199999999999998E-2</v>
      </c>
      <c r="J200" s="12">
        <v>-2.25</v>
      </c>
      <c r="K200" s="45" t="s">
        <v>736</v>
      </c>
      <c r="L200" s="9" t="str">
        <f t="shared" si="27"/>
        <v>Yes</v>
      </c>
    </row>
    <row r="201" spans="1:12" x14ac:dyDescent="0.2">
      <c r="A201" s="51" t="s">
        <v>1548</v>
      </c>
      <c r="B201" s="35" t="s">
        <v>213</v>
      </c>
      <c r="C201" s="36">
        <v>240.14191013999999</v>
      </c>
      <c r="D201" s="44" t="str">
        <f t="shared" si="24"/>
        <v>N/A</v>
      </c>
      <c r="E201" s="36">
        <v>249.50502693999999</v>
      </c>
      <c r="F201" s="44" t="str">
        <f t="shared" si="25"/>
        <v>N/A</v>
      </c>
      <c r="G201" s="36">
        <v>244.80547945000001</v>
      </c>
      <c r="H201" s="44" t="str">
        <f t="shared" si="26"/>
        <v>N/A</v>
      </c>
      <c r="I201" s="12">
        <v>3.899</v>
      </c>
      <c r="J201" s="12">
        <v>-1.88</v>
      </c>
      <c r="K201" s="45" t="s">
        <v>736</v>
      </c>
      <c r="L201" s="9" t="str">
        <f t="shared" si="27"/>
        <v>Yes</v>
      </c>
    </row>
    <row r="202" spans="1:12" x14ac:dyDescent="0.2">
      <c r="A202" s="51" t="s">
        <v>1549</v>
      </c>
      <c r="B202" s="35" t="s">
        <v>213</v>
      </c>
      <c r="C202" s="36">
        <v>13.696696697</v>
      </c>
      <c r="D202" s="44" t="str">
        <f t="shared" si="24"/>
        <v>N/A</v>
      </c>
      <c r="E202" s="36">
        <v>18.808864266</v>
      </c>
      <c r="F202" s="44" t="str">
        <f t="shared" si="25"/>
        <v>N/A</v>
      </c>
      <c r="G202" s="36">
        <v>21.437956203999999</v>
      </c>
      <c r="H202" s="44" t="str">
        <f t="shared" si="26"/>
        <v>N/A</v>
      </c>
      <c r="I202" s="12">
        <v>37.32</v>
      </c>
      <c r="J202" s="12">
        <v>13.98</v>
      </c>
      <c r="K202" s="45" t="s">
        <v>736</v>
      </c>
      <c r="L202" s="9" t="str">
        <f t="shared" si="27"/>
        <v>Yes</v>
      </c>
    </row>
    <row r="203" spans="1:12" x14ac:dyDescent="0.2">
      <c r="A203" s="51" t="s">
        <v>1550</v>
      </c>
      <c r="B203" s="35" t="s">
        <v>213</v>
      </c>
      <c r="C203" s="36">
        <v>40.215053763</v>
      </c>
      <c r="D203" s="44" t="str">
        <f t="shared" si="24"/>
        <v>N/A</v>
      </c>
      <c r="E203" s="36">
        <v>40.147208122000002</v>
      </c>
      <c r="F203" s="44" t="str">
        <f t="shared" si="25"/>
        <v>N/A</v>
      </c>
      <c r="G203" s="36">
        <v>46.595854922000001</v>
      </c>
      <c r="H203" s="44" t="str">
        <f t="shared" si="26"/>
        <v>N/A</v>
      </c>
      <c r="I203" s="12">
        <v>-0.16900000000000001</v>
      </c>
      <c r="J203" s="12">
        <v>16.059999999999999</v>
      </c>
      <c r="K203" s="45" t="s">
        <v>736</v>
      </c>
      <c r="L203" s="9" t="str">
        <f t="shared" si="27"/>
        <v>Yes</v>
      </c>
    </row>
    <row r="204" spans="1:12" x14ac:dyDescent="0.2">
      <c r="A204" s="46" t="s">
        <v>127</v>
      </c>
      <c r="B204" s="35" t="s">
        <v>213</v>
      </c>
      <c r="C204" s="36">
        <v>34</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-67.599999999999994</v>
      </c>
      <c r="J204" s="12">
        <v>-9.09</v>
      </c>
      <c r="K204" s="14" t="s">
        <v>213</v>
      </c>
      <c r="L204" s="9" t="str">
        <f t="shared" ref="L204:L214" si="31">IF(J204="Div by 0", "N/A", IF(K204="N/A","N/A", IF(J204&gt;VALUE(MID(K204,1,2)), "No", IF(J204&lt;-1*VALUE(MID(K204,1,2)), "No", "Yes"))))</f>
        <v>N/A</v>
      </c>
    </row>
    <row r="205" spans="1:12" x14ac:dyDescent="0.2">
      <c r="A205" s="46" t="s">
        <v>128</v>
      </c>
      <c r="B205" s="35" t="s">
        <v>213</v>
      </c>
      <c r="C205" s="36">
        <v>106</v>
      </c>
      <c r="D205" s="44" t="str">
        <f t="shared" si="28"/>
        <v>N/A</v>
      </c>
      <c r="E205" s="36">
        <v>56</v>
      </c>
      <c r="F205" s="44" t="str">
        <f t="shared" si="29"/>
        <v>N/A</v>
      </c>
      <c r="G205" s="36">
        <v>58</v>
      </c>
      <c r="H205" s="44" t="str">
        <f t="shared" si="30"/>
        <v>N/A</v>
      </c>
      <c r="I205" s="12">
        <v>-47.2</v>
      </c>
      <c r="J205" s="12">
        <v>3.5710000000000002</v>
      </c>
      <c r="K205" s="14" t="s">
        <v>213</v>
      </c>
      <c r="L205" s="9" t="str">
        <f t="shared" si="31"/>
        <v>N/A</v>
      </c>
    </row>
    <row r="206" spans="1:12" ht="25.5" x14ac:dyDescent="0.2">
      <c r="A206" s="46" t="s">
        <v>1598</v>
      </c>
      <c r="B206" s="35" t="s">
        <v>213</v>
      </c>
      <c r="C206" s="36">
        <v>77</v>
      </c>
      <c r="D206" s="44" t="str">
        <f t="shared" si="28"/>
        <v>N/A</v>
      </c>
      <c r="E206" s="36">
        <v>39</v>
      </c>
      <c r="F206" s="44" t="str">
        <f t="shared" si="29"/>
        <v>N/A</v>
      </c>
      <c r="G206" s="36">
        <v>29</v>
      </c>
      <c r="H206" s="44" t="str">
        <f t="shared" si="30"/>
        <v>N/A</v>
      </c>
      <c r="I206" s="12">
        <v>-49.4</v>
      </c>
      <c r="J206" s="12">
        <v>-25.6</v>
      </c>
      <c r="K206" s="14" t="s">
        <v>213</v>
      </c>
      <c r="L206" s="9" t="str">
        <f t="shared" si="31"/>
        <v>N/A</v>
      </c>
    </row>
    <row r="207" spans="1:12" ht="25.5" x14ac:dyDescent="0.2">
      <c r="A207" s="46" t="s">
        <v>1551</v>
      </c>
      <c r="B207" s="35" t="s">
        <v>213</v>
      </c>
      <c r="C207" s="36">
        <v>21</v>
      </c>
      <c r="D207" s="44" t="str">
        <f t="shared" si="28"/>
        <v>N/A</v>
      </c>
      <c r="E207" s="36">
        <v>108</v>
      </c>
      <c r="F207" s="44" t="str">
        <f t="shared" si="29"/>
        <v>N/A</v>
      </c>
      <c r="G207" s="36">
        <v>172</v>
      </c>
      <c r="H207" s="44" t="str">
        <f t="shared" si="30"/>
        <v>N/A</v>
      </c>
      <c r="I207" s="12">
        <v>414.3</v>
      </c>
      <c r="J207" s="12">
        <v>59.26</v>
      </c>
      <c r="K207" s="14" t="s">
        <v>213</v>
      </c>
      <c r="L207" s="9" t="str">
        <f t="shared" si="31"/>
        <v>N/A</v>
      </c>
    </row>
    <row r="208" spans="1:12" x14ac:dyDescent="0.2">
      <c r="A208" s="46" t="s">
        <v>1599</v>
      </c>
      <c r="B208" s="35" t="s">
        <v>213</v>
      </c>
      <c r="C208" s="36">
        <v>22</v>
      </c>
      <c r="D208" s="44" t="str">
        <f t="shared" si="28"/>
        <v>N/A</v>
      </c>
      <c r="E208" s="36">
        <v>31</v>
      </c>
      <c r="F208" s="44" t="str">
        <f t="shared" si="29"/>
        <v>N/A</v>
      </c>
      <c r="G208" s="36">
        <v>27</v>
      </c>
      <c r="H208" s="44" t="str">
        <f t="shared" si="30"/>
        <v>N/A</v>
      </c>
      <c r="I208" s="12">
        <v>40.909999999999997</v>
      </c>
      <c r="J208" s="12">
        <v>-12.9</v>
      </c>
      <c r="K208" s="14" t="s">
        <v>213</v>
      </c>
      <c r="L208" s="9" t="str">
        <f t="shared" si="31"/>
        <v>N/A</v>
      </c>
    </row>
    <row r="209" spans="1:12" x14ac:dyDescent="0.2">
      <c r="A209" s="46" t="s">
        <v>1600</v>
      </c>
      <c r="B209" s="35" t="s">
        <v>213</v>
      </c>
      <c r="C209" s="36">
        <v>151</v>
      </c>
      <c r="D209" s="44" t="str">
        <f t="shared" si="28"/>
        <v>N/A</v>
      </c>
      <c r="E209" s="36">
        <v>151</v>
      </c>
      <c r="F209" s="44" t="str">
        <f t="shared" si="29"/>
        <v>N/A</v>
      </c>
      <c r="G209" s="36">
        <v>155</v>
      </c>
      <c r="H209" s="44" t="str">
        <f t="shared" si="30"/>
        <v>N/A</v>
      </c>
      <c r="I209" s="12">
        <v>0</v>
      </c>
      <c r="J209" s="12">
        <v>2.649</v>
      </c>
      <c r="K209" s="14" t="s">
        <v>213</v>
      </c>
      <c r="L209" s="9" t="str">
        <f t="shared" si="31"/>
        <v>N/A</v>
      </c>
    </row>
    <row r="210" spans="1:12" x14ac:dyDescent="0.2">
      <c r="A210" s="46" t="s">
        <v>125</v>
      </c>
      <c r="B210" s="35" t="s">
        <v>213</v>
      </c>
      <c r="C210" s="47">
        <v>4682507</v>
      </c>
      <c r="D210" s="44" t="str">
        <f t="shared" si="28"/>
        <v>N/A</v>
      </c>
      <c r="E210" s="47">
        <v>2538312</v>
      </c>
      <c r="F210" s="44" t="str">
        <f t="shared" si="29"/>
        <v>N/A</v>
      </c>
      <c r="G210" s="47">
        <v>2579042</v>
      </c>
      <c r="H210" s="44" t="str">
        <f t="shared" si="30"/>
        <v>N/A</v>
      </c>
      <c r="I210" s="12">
        <v>-45.8</v>
      </c>
      <c r="J210" s="12">
        <v>1.605</v>
      </c>
      <c r="K210" s="14" t="s">
        <v>213</v>
      </c>
      <c r="L210" s="9" t="str">
        <f t="shared" si="31"/>
        <v>N/A</v>
      </c>
    </row>
    <row r="211" spans="1:12" x14ac:dyDescent="0.2">
      <c r="A211" s="46" t="s">
        <v>1601</v>
      </c>
      <c r="B211" s="35" t="s">
        <v>213</v>
      </c>
      <c r="C211" s="47">
        <v>4599459</v>
      </c>
      <c r="D211" s="44" t="str">
        <f t="shared" si="28"/>
        <v>N/A</v>
      </c>
      <c r="E211" s="47">
        <v>2459798</v>
      </c>
      <c r="F211" s="44" t="str">
        <f t="shared" si="29"/>
        <v>N/A</v>
      </c>
      <c r="G211" s="47">
        <v>2296498</v>
      </c>
      <c r="H211" s="44" t="str">
        <f t="shared" si="30"/>
        <v>N/A</v>
      </c>
      <c r="I211" s="12">
        <v>-46.5</v>
      </c>
      <c r="J211" s="12">
        <v>-6.64</v>
      </c>
      <c r="K211" s="14" t="s">
        <v>213</v>
      </c>
      <c r="L211" s="9" t="str">
        <f t="shared" si="31"/>
        <v>N/A</v>
      </c>
    </row>
    <row r="212" spans="1:12" x14ac:dyDescent="0.2">
      <c r="A212" s="46" t="s">
        <v>1552</v>
      </c>
      <c r="B212" s="35" t="s">
        <v>213</v>
      </c>
      <c r="C212" s="47">
        <v>236168</v>
      </c>
      <c r="D212" s="44" t="str">
        <f t="shared" si="28"/>
        <v>N/A</v>
      </c>
      <c r="E212" s="47">
        <v>392614</v>
      </c>
      <c r="F212" s="44" t="str">
        <f t="shared" si="29"/>
        <v>N/A</v>
      </c>
      <c r="G212" s="47">
        <v>217422</v>
      </c>
      <c r="H212" s="44" t="str">
        <f t="shared" si="30"/>
        <v>N/A</v>
      </c>
      <c r="I212" s="12">
        <v>66.239999999999995</v>
      </c>
      <c r="J212" s="12">
        <v>-44.6</v>
      </c>
      <c r="K212" s="14" t="s">
        <v>213</v>
      </c>
      <c r="L212" s="9" t="str">
        <f t="shared" si="31"/>
        <v>N/A</v>
      </c>
    </row>
    <row r="213" spans="1:12" x14ac:dyDescent="0.2">
      <c r="A213" s="46" t="s">
        <v>1602</v>
      </c>
      <c r="B213" s="35" t="s">
        <v>213</v>
      </c>
      <c r="C213" s="47">
        <v>3182190</v>
      </c>
      <c r="D213" s="44" t="str">
        <f t="shared" si="28"/>
        <v>N/A</v>
      </c>
      <c r="E213" s="47">
        <v>788272</v>
      </c>
      <c r="F213" s="44" t="str">
        <f t="shared" si="29"/>
        <v>N/A</v>
      </c>
      <c r="G213" s="47">
        <v>1893777</v>
      </c>
      <c r="H213" s="44" t="str">
        <f t="shared" si="30"/>
        <v>N/A</v>
      </c>
      <c r="I213" s="12">
        <v>-75.2</v>
      </c>
      <c r="J213" s="12">
        <v>140.19999999999999</v>
      </c>
      <c r="K213" s="14" t="s">
        <v>213</v>
      </c>
      <c r="L213" s="9" t="str">
        <f t="shared" si="31"/>
        <v>N/A</v>
      </c>
    </row>
    <row r="214" spans="1:12" x14ac:dyDescent="0.2">
      <c r="A214" s="51" t="s">
        <v>1603</v>
      </c>
      <c r="B214" s="35" t="s">
        <v>213</v>
      </c>
      <c r="C214" s="47">
        <v>622034</v>
      </c>
      <c r="D214" s="44" t="str">
        <f t="shared" si="28"/>
        <v>N/A</v>
      </c>
      <c r="E214" s="47">
        <v>744912</v>
      </c>
      <c r="F214" s="44" t="str">
        <f t="shared" si="29"/>
        <v>N/A</v>
      </c>
      <c r="G214" s="47">
        <v>459448</v>
      </c>
      <c r="H214" s="44" t="str">
        <f t="shared" si="30"/>
        <v>N/A</v>
      </c>
      <c r="I214" s="12">
        <v>19.75</v>
      </c>
      <c r="J214" s="12">
        <v>-38.299999999999997</v>
      </c>
      <c r="K214" s="14" t="s">
        <v>213</v>
      </c>
      <c r="L214" s="9" t="str">
        <f t="shared" si="31"/>
        <v>N/A</v>
      </c>
    </row>
    <row r="215" spans="1:12" ht="25.5" x14ac:dyDescent="0.2">
      <c r="A215" s="46" t="s">
        <v>1366</v>
      </c>
      <c r="B215" s="35" t="s">
        <v>213</v>
      </c>
      <c r="C215" s="47">
        <v>1765976</v>
      </c>
      <c r="D215" s="44" t="str">
        <f t="shared" ref="D215:D229" si="32">IF($B215="N/A","N/A",IF(C215&gt;10,"No",IF(C215&lt;-10,"No","Yes")))</f>
        <v>N/A</v>
      </c>
      <c r="E215" s="47">
        <v>1996150</v>
      </c>
      <c r="F215" s="44" t="str">
        <f t="shared" ref="F215:F229" si="33">IF($B215="N/A","N/A",IF(E215&gt;10,"No",IF(E215&lt;-10,"No","Yes")))</f>
        <v>N/A</v>
      </c>
      <c r="G215" s="47">
        <v>2093198</v>
      </c>
      <c r="H215" s="44" t="str">
        <f t="shared" ref="H215:H229" si="34">IF($B215="N/A","N/A",IF(G215&gt;10,"No",IF(G215&lt;-10,"No","Yes")))</f>
        <v>N/A</v>
      </c>
      <c r="I215" s="12">
        <v>13.03</v>
      </c>
      <c r="J215" s="12">
        <v>4.8620000000000001</v>
      </c>
      <c r="K215" s="45" t="s">
        <v>736</v>
      </c>
      <c r="L215" s="9" t="str">
        <f t="shared" ref="L215:L229" si="35">IF(J215="Div by 0", "N/A", IF(K215="N/A","N/A", IF(J215&gt;VALUE(MID(K215,1,2)), "No", IF(J215&lt;-1*VALUE(MID(K215,1,2)), "No", "Yes"))))</f>
        <v>Yes</v>
      </c>
    </row>
    <row r="216" spans="1:12" x14ac:dyDescent="0.2">
      <c r="A216" s="46" t="s">
        <v>647</v>
      </c>
      <c r="B216" s="35" t="s">
        <v>213</v>
      </c>
      <c r="C216" s="36">
        <v>10117</v>
      </c>
      <c r="D216" s="44" t="str">
        <f t="shared" si="32"/>
        <v>N/A</v>
      </c>
      <c r="E216" s="36">
        <v>11578</v>
      </c>
      <c r="F216" s="44" t="str">
        <f t="shared" si="33"/>
        <v>N/A</v>
      </c>
      <c r="G216" s="36">
        <v>12409</v>
      </c>
      <c r="H216" s="44" t="str">
        <f t="shared" si="34"/>
        <v>N/A</v>
      </c>
      <c r="I216" s="12">
        <v>14.44</v>
      </c>
      <c r="J216" s="12">
        <v>7.1769999999999996</v>
      </c>
      <c r="K216" s="45" t="s">
        <v>736</v>
      </c>
      <c r="L216" s="9" t="str">
        <f t="shared" si="35"/>
        <v>Yes</v>
      </c>
    </row>
    <row r="217" spans="1:12" ht="25.5" x14ac:dyDescent="0.2">
      <c r="A217" s="46" t="s">
        <v>1367</v>
      </c>
      <c r="B217" s="35" t="s">
        <v>213</v>
      </c>
      <c r="C217" s="47">
        <v>174.55530296000001</v>
      </c>
      <c r="D217" s="44" t="str">
        <f t="shared" si="32"/>
        <v>N/A</v>
      </c>
      <c r="E217" s="47">
        <v>172.40887891</v>
      </c>
      <c r="F217" s="44" t="str">
        <f t="shared" si="33"/>
        <v>N/A</v>
      </c>
      <c r="G217" s="47">
        <v>168.68385849000001</v>
      </c>
      <c r="H217" s="44" t="str">
        <f t="shared" si="34"/>
        <v>N/A</v>
      </c>
      <c r="I217" s="12">
        <v>-1.23</v>
      </c>
      <c r="J217" s="12">
        <v>-2.16</v>
      </c>
      <c r="K217" s="45" t="s">
        <v>736</v>
      </c>
      <c r="L217" s="9" t="str">
        <f t="shared" si="35"/>
        <v>Yes</v>
      </c>
    </row>
    <row r="218" spans="1:12" ht="25.5" x14ac:dyDescent="0.2">
      <c r="A218" s="46" t="s">
        <v>1368</v>
      </c>
      <c r="B218" s="35" t="s">
        <v>213</v>
      </c>
      <c r="C218" s="47">
        <v>154882</v>
      </c>
      <c r="D218" s="44" t="str">
        <f t="shared" si="32"/>
        <v>N/A</v>
      </c>
      <c r="E218" s="47">
        <v>66677</v>
      </c>
      <c r="F218" s="44" t="str">
        <f t="shared" si="33"/>
        <v>N/A</v>
      </c>
      <c r="G218" s="47">
        <v>165609</v>
      </c>
      <c r="H218" s="44" t="str">
        <f t="shared" si="34"/>
        <v>N/A</v>
      </c>
      <c r="I218" s="12">
        <v>-56.9</v>
      </c>
      <c r="J218" s="12">
        <v>148.4</v>
      </c>
      <c r="K218" s="45" t="s">
        <v>736</v>
      </c>
      <c r="L218" s="9" t="str">
        <f t="shared" si="35"/>
        <v>No</v>
      </c>
    </row>
    <row r="219" spans="1:12" x14ac:dyDescent="0.2">
      <c r="A219" s="46" t="s">
        <v>514</v>
      </c>
      <c r="B219" s="35" t="s">
        <v>213</v>
      </c>
      <c r="C219" s="36">
        <v>1335</v>
      </c>
      <c r="D219" s="44" t="str">
        <f t="shared" si="32"/>
        <v>N/A</v>
      </c>
      <c r="E219" s="36">
        <v>732</v>
      </c>
      <c r="F219" s="44" t="str">
        <f t="shared" si="33"/>
        <v>N/A</v>
      </c>
      <c r="G219" s="36">
        <v>1077</v>
      </c>
      <c r="H219" s="44" t="str">
        <f t="shared" si="34"/>
        <v>N/A</v>
      </c>
      <c r="I219" s="12">
        <v>-45.2</v>
      </c>
      <c r="J219" s="12">
        <v>47.13</v>
      </c>
      <c r="K219" s="45" t="s">
        <v>736</v>
      </c>
      <c r="L219" s="9" t="str">
        <f t="shared" si="35"/>
        <v>No</v>
      </c>
    </row>
    <row r="220" spans="1:12" ht="25.5" x14ac:dyDescent="0.2">
      <c r="A220" s="46" t="s">
        <v>1369</v>
      </c>
      <c r="B220" s="35" t="s">
        <v>213</v>
      </c>
      <c r="C220" s="47">
        <v>116.01647939999999</v>
      </c>
      <c r="D220" s="44" t="str">
        <f t="shared" si="32"/>
        <v>N/A</v>
      </c>
      <c r="E220" s="47">
        <v>91.088797814000003</v>
      </c>
      <c r="F220" s="44" t="str">
        <f t="shared" si="33"/>
        <v>N/A</v>
      </c>
      <c r="G220" s="47">
        <v>153.76880223000001</v>
      </c>
      <c r="H220" s="44" t="str">
        <f t="shared" si="34"/>
        <v>N/A</v>
      </c>
      <c r="I220" s="12">
        <v>-21.5</v>
      </c>
      <c r="J220" s="12">
        <v>68.81</v>
      </c>
      <c r="K220" s="45" t="s">
        <v>736</v>
      </c>
      <c r="L220" s="9" t="str">
        <f t="shared" si="35"/>
        <v>No</v>
      </c>
    </row>
    <row r="221" spans="1:12" ht="25.5" x14ac:dyDescent="0.2">
      <c r="A221" s="46" t="s">
        <v>1370</v>
      </c>
      <c r="B221" s="35" t="s">
        <v>213</v>
      </c>
      <c r="C221" s="47">
        <v>5296818</v>
      </c>
      <c r="D221" s="44" t="str">
        <f t="shared" si="32"/>
        <v>N/A</v>
      </c>
      <c r="E221" s="47">
        <v>5204448</v>
      </c>
      <c r="F221" s="44" t="str">
        <f t="shared" si="33"/>
        <v>N/A</v>
      </c>
      <c r="G221" s="47">
        <v>4616620</v>
      </c>
      <c r="H221" s="44" t="str">
        <f t="shared" si="34"/>
        <v>N/A</v>
      </c>
      <c r="I221" s="12">
        <v>-1.74</v>
      </c>
      <c r="J221" s="12">
        <v>-11.3</v>
      </c>
      <c r="K221" s="45" t="s">
        <v>736</v>
      </c>
      <c r="L221" s="9" t="str">
        <f t="shared" si="35"/>
        <v>Yes</v>
      </c>
    </row>
    <row r="222" spans="1:12" x14ac:dyDescent="0.2">
      <c r="A222" s="46" t="s">
        <v>515</v>
      </c>
      <c r="B222" s="35" t="s">
        <v>213</v>
      </c>
      <c r="C222" s="36">
        <v>23690</v>
      </c>
      <c r="D222" s="44" t="str">
        <f t="shared" si="32"/>
        <v>N/A</v>
      </c>
      <c r="E222" s="36">
        <v>24030</v>
      </c>
      <c r="F222" s="44" t="str">
        <f t="shared" si="33"/>
        <v>N/A</v>
      </c>
      <c r="G222" s="36">
        <v>22874</v>
      </c>
      <c r="H222" s="44" t="str">
        <f t="shared" si="34"/>
        <v>N/A</v>
      </c>
      <c r="I222" s="12">
        <v>1.4350000000000001</v>
      </c>
      <c r="J222" s="12">
        <v>-4.8099999999999996</v>
      </c>
      <c r="K222" s="45" t="s">
        <v>736</v>
      </c>
      <c r="L222" s="9" t="str">
        <f t="shared" si="35"/>
        <v>Yes</v>
      </c>
    </row>
    <row r="223" spans="1:12" ht="25.5" x14ac:dyDescent="0.2">
      <c r="A223" s="46" t="s">
        <v>1371</v>
      </c>
      <c r="B223" s="35" t="s">
        <v>213</v>
      </c>
      <c r="C223" s="47">
        <v>223.58877163</v>
      </c>
      <c r="D223" s="44" t="str">
        <f t="shared" si="32"/>
        <v>N/A</v>
      </c>
      <c r="E223" s="47">
        <v>216.58127340999999</v>
      </c>
      <c r="F223" s="44" t="str">
        <f t="shared" si="33"/>
        <v>N/A</v>
      </c>
      <c r="G223" s="47">
        <v>201.82827664999999</v>
      </c>
      <c r="H223" s="44" t="str">
        <f t="shared" si="34"/>
        <v>N/A</v>
      </c>
      <c r="I223" s="12">
        <v>-3.13</v>
      </c>
      <c r="J223" s="12">
        <v>-6.81</v>
      </c>
      <c r="K223" s="45" t="s">
        <v>736</v>
      </c>
      <c r="L223" s="9" t="str">
        <f t="shared" si="35"/>
        <v>Yes</v>
      </c>
    </row>
    <row r="224" spans="1:12" ht="25.5" x14ac:dyDescent="0.2">
      <c r="A224" s="46" t="s">
        <v>1372</v>
      </c>
      <c r="B224" s="35" t="s">
        <v>213</v>
      </c>
      <c r="C224" s="47">
        <v>0</v>
      </c>
      <c r="D224" s="44" t="str">
        <f t="shared" si="32"/>
        <v>N/A</v>
      </c>
      <c r="E224" s="47">
        <v>0</v>
      </c>
      <c r="F224" s="44" t="str">
        <f t="shared" si="33"/>
        <v>N/A</v>
      </c>
      <c r="G224" s="47">
        <v>0</v>
      </c>
      <c r="H224" s="44" t="str">
        <f t="shared" si="34"/>
        <v>N/A</v>
      </c>
      <c r="I224" s="12" t="s">
        <v>1746</v>
      </c>
      <c r="J224" s="12" t="s">
        <v>1746</v>
      </c>
      <c r="K224" s="45" t="s">
        <v>736</v>
      </c>
      <c r="L224" s="9" t="str">
        <f t="shared" si="35"/>
        <v>N/A</v>
      </c>
    </row>
    <row r="225" spans="1:12" x14ac:dyDescent="0.2">
      <c r="A225" s="46" t="s">
        <v>516</v>
      </c>
      <c r="B225" s="35" t="s">
        <v>213</v>
      </c>
      <c r="C225" s="36">
        <v>0</v>
      </c>
      <c r="D225" s="44" t="str">
        <f t="shared" si="32"/>
        <v>N/A</v>
      </c>
      <c r="E225" s="36">
        <v>0</v>
      </c>
      <c r="F225" s="44" t="str">
        <f t="shared" si="33"/>
        <v>N/A</v>
      </c>
      <c r="G225" s="36">
        <v>0</v>
      </c>
      <c r="H225" s="44" t="str">
        <f t="shared" si="34"/>
        <v>N/A</v>
      </c>
      <c r="I225" s="12" t="s">
        <v>1746</v>
      </c>
      <c r="J225" s="12" t="s">
        <v>1746</v>
      </c>
      <c r="K225" s="45" t="s">
        <v>736</v>
      </c>
      <c r="L225" s="9" t="str">
        <f t="shared" si="35"/>
        <v>N/A</v>
      </c>
    </row>
    <row r="226" spans="1:12" ht="25.5" x14ac:dyDescent="0.2">
      <c r="A226" s="46" t="s">
        <v>1373</v>
      </c>
      <c r="B226" s="35" t="s">
        <v>213</v>
      </c>
      <c r="C226" s="47" t="s">
        <v>1746</v>
      </c>
      <c r="D226" s="44" t="str">
        <f t="shared" si="32"/>
        <v>N/A</v>
      </c>
      <c r="E226" s="47" t="s">
        <v>1746</v>
      </c>
      <c r="F226" s="44" t="str">
        <f t="shared" si="33"/>
        <v>N/A</v>
      </c>
      <c r="G226" s="47" t="s">
        <v>1746</v>
      </c>
      <c r="H226" s="44" t="str">
        <f t="shared" si="34"/>
        <v>N/A</v>
      </c>
      <c r="I226" s="12" t="s">
        <v>1746</v>
      </c>
      <c r="J226" s="12" t="s">
        <v>1746</v>
      </c>
      <c r="K226" s="45" t="s">
        <v>736</v>
      </c>
      <c r="L226" s="9" t="str">
        <f t="shared" si="35"/>
        <v>N/A</v>
      </c>
    </row>
    <row r="227" spans="1:12" ht="25.5" x14ac:dyDescent="0.2">
      <c r="A227" s="46" t="s">
        <v>1374</v>
      </c>
      <c r="B227" s="35" t="s">
        <v>213</v>
      </c>
      <c r="C227" s="47">
        <v>1936703347</v>
      </c>
      <c r="D227" s="44" t="str">
        <f t="shared" si="32"/>
        <v>N/A</v>
      </c>
      <c r="E227" s="47">
        <v>1956805226</v>
      </c>
      <c r="F227" s="44" t="str">
        <f t="shared" si="33"/>
        <v>N/A</v>
      </c>
      <c r="G227" s="47">
        <v>2030641544</v>
      </c>
      <c r="H227" s="44" t="str">
        <f t="shared" si="34"/>
        <v>N/A</v>
      </c>
      <c r="I227" s="12">
        <v>1.038</v>
      </c>
      <c r="J227" s="12">
        <v>3.7730000000000001</v>
      </c>
      <c r="K227" s="45" t="s">
        <v>736</v>
      </c>
      <c r="L227" s="9" t="str">
        <f t="shared" si="35"/>
        <v>Yes</v>
      </c>
    </row>
    <row r="228" spans="1:12" ht="25.5" x14ac:dyDescent="0.2">
      <c r="A228" s="46" t="s">
        <v>517</v>
      </c>
      <c r="B228" s="35" t="s">
        <v>213</v>
      </c>
      <c r="C228" s="36">
        <v>84963</v>
      </c>
      <c r="D228" s="44" t="str">
        <f t="shared" si="32"/>
        <v>N/A</v>
      </c>
      <c r="E228" s="36">
        <v>89278</v>
      </c>
      <c r="F228" s="44" t="str">
        <f t="shared" si="33"/>
        <v>N/A</v>
      </c>
      <c r="G228" s="36">
        <v>91726</v>
      </c>
      <c r="H228" s="44" t="str">
        <f t="shared" si="34"/>
        <v>N/A</v>
      </c>
      <c r="I228" s="12">
        <v>5.0789999999999997</v>
      </c>
      <c r="J228" s="12">
        <v>2.742</v>
      </c>
      <c r="K228" s="45" t="s">
        <v>736</v>
      </c>
      <c r="L228" s="9" t="str">
        <f t="shared" si="35"/>
        <v>Yes</v>
      </c>
    </row>
    <row r="229" spans="1:12" ht="25.5" x14ac:dyDescent="0.2">
      <c r="A229" s="46" t="s">
        <v>1375</v>
      </c>
      <c r="B229" s="35" t="s">
        <v>213</v>
      </c>
      <c r="C229" s="47">
        <v>22794.667644000001</v>
      </c>
      <c r="D229" s="44" t="str">
        <f t="shared" si="32"/>
        <v>N/A</v>
      </c>
      <c r="E229" s="47">
        <v>21918.112256</v>
      </c>
      <c r="F229" s="44" t="str">
        <f t="shared" si="33"/>
        <v>N/A</v>
      </c>
      <c r="G229" s="47">
        <v>22138.123803999999</v>
      </c>
      <c r="H229" s="44" t="str">
        <f t="shared" si="34"/>
        <v>N/A</v>
      </c>
      <c r="I229" s="12">
        <v>-3.85</v>
      </c>
      <c r="J229" s="12">
        <v>1.004</v>
      </c>
      <c r="K229" s="45" t="s">
        <v>736</v>
      </c>
      <c r="L229" s="9" t="str">
        <f t="shared" si="35"/>
        <v>Yes</v>
      </c>
    </row>
    <row r="230" spans="1:12" x14ac:dyDescent="0.2">
      <c r="A230" s="4" t="s">
        <v>1376</v>
      </c>
      <c r="B230" s="35" t="s">
        <v>213</v>
      </c>
      <c r="C230" s="52">
        <v>2543389755</v>
      </c>
      <c r="D230" s="44" t="str">
        <f t="shared" ref="D230:D253" si="36">IF($B230="N/A","N/A",IF(C230&gt;10,"No",IF(C230&lt;-10,"No","Yes")))</f>
        <v>N/A</v>
      </c>
      <c r="E230" s="52">
        <v>2603672628</v>
      </c>
      <c r="F230" s="44" t="str">
        <f t="shared" ref="F230:F253" si="37">IF($B230="N/A","N/A",IF(E230&gt;10,"No",IF(E230&lt;-10,"No","Yes")))</f>
        <v>N/A</v>
      </c>
      <c r="G230" s="52">
        <v>2688158649</v>
      </c>
      <c r="H230" s="44" t="str">
        <f t="shared" ref="H230:H253" si="38">IF($B230="N/A","N/A",IF(G230&gt;10,"No",IF(G230&lt;-10,"No","Yes")))</f>
        <v>N/A</v>
      </c>
      <c r="I230" s="12">
        <v>2.37</v>
      </c>
      <c r="J230" s="12">
        <v>3.2450000000000001</v>
      </c>
      <c r="K230" s="45" t="s">
        <v>736</v>
      </c>
      <c r="L230" s="9" t="str">
        <f t="shared" ref="L230:L253" si="39">IF(J230="Div by 0", "N/A", IF(K230="N/A","N/A", IF(J230&gt;VALUE(MID(K230,1,2)), "No", IF(J230&lt;-1*VALUE(MID(K230,1,2)), "No", "Yes"))))</f>
        <v>Yes</v>
      </c>
    </row>
    <row r="231" spans="1:12" x14ac:dyDescent="0.2">
      <c r="A231" s="4" t="s">
        <v>1553</v>
      </c>
      <c r="B231" s="35" t="s">
        <v>213</v>
      </c>
      <c r="C231" s="50">
        <v>111043</v>
      </c>
      <c r="D231" s="50" t="str">
        <f t="shared" si="36"/>
        <v>N/A</v>
      </c>
      <c r="E231" s="50">
        <v>114811</v>
      </c>
      <c r="F231" s="50" t="str">
        <f t="shared" si="37"/>
        <v>N/A</v>
      </c>
      <c r="G231" s="50">
        <v>116117</v>
      </c>
      <c r="H231" s="44" t="str">
        <f t="shared" si="38"/>
        <v>N/A</v>
      </c>
      <c r="I231" s="12">
        <v>3.3929999999999998</v>
      </c>
      <c r="J231" s="12">
        <v>1.1379999999999999</v>
      </c>
      <c r="K231" s="45" t="s">
        <v>736</v>
      </c>
      <c r="L231" s="9" t="str">
        <f t="shared" si="39"/>
        <v>Yes</v>
      </c>
    </row>
    <row r="232" spans="1:12" x14ac:dyDescent="0.2">
      <c r="A232" s="4" t="s">
        <v>1554</v>
      </c>
      <c r="B232" s="35" t="s">
        <v>213</v>
      </c>
      <c r="C232" s="52">
        <v>22904.548283</v>
      </c>
      <c r="D232" s="44" t="str">
        <f t="shared" si="36"/>
        <v>N/A</v>
      </c>
      <c r="E232" s="52">
        <v>22677.902187</v>
      </c>
      <c r="F232" s="44" t="str">
        <f t="shared" si="37"/>
        <v>N/A</v>
      </c>
      <c r="G232" s="52">
        <v>23150.431453000001</v>
      </c>
      <c r="H232" s="44" t="str">
        <f t="shared" si="38"/>
        <v>N/A</v>
      </c>
      <c r="I232" s="12">
        <v>-0.99</v>
      </c>
      <c r="J232" s="12">
        <v>2.0840000000000001</v>
      </c>
      <c r="K232" s="45" t="s">
        <v>736</v>
      </c>
      <c r="L232" s="9" t="str">
        <f t="shared" si="39"/>
        <v>Yes</v>
      </c>
    </row>
    <row r="233" spans="1:12" x14ac:dyDescent="0.2">
      <c r="A233" s="53" t="s">
        <v>1555</v>
      </c>
      <c r="B233" s="35" t="s">
        <v>213</v>
      </c>
      <c r="C233" s="52">
        <v>14530.910264</v>
      </c>
      <c r="D233" s="44" t="str">
        <f t="shared" si="36"/>
        <v>N/A</v>
      </c>
      <c r="E233" s="52">
        <v>14038.694143000001</v>
      </c>
      <c r="F233" s="44" t="str">
        <f t="shared" si="37"/>
        <v>N/A</v>
      </c>
      <c r="G233" s="52">
        <v>14435.983804</v>
      </c>
      <c r="H233" s="44" t="str">
        <f t="shared" si="38"/>
        <v>N/A</v>
      </c>
      <c r="I233" s="12">
        <v>-3.39</v>
      </c>
      <c r="J233" s="12">
        <v>2.83</v>
      </c>
      <c r="K233" s="45" t="s">
        <v>736</v>
      </c>
      <c r="L233" s="9" t="str">
        <f t="shared" si="39"/>
        <v>Yes</v>
      </c>
    </row>
    <row r="234" spans="1:12" x14ac:dyDescent="0.2">
      <c r="A234" s="53" t="s">
        <v>1556</v>
      </c>
      <c r="B234" s="35" t="s">
        <v>213</v>
      </c>
      <c r="C234" s="52">
        <v>32141.027160000001</v>
      </c>
      <c r="D234" s="44" t="str">
        <f t="shared" si="36"/>
        <v>N/A</v>
      </c>
      <c r="E234" s="52">
        <v>32453.326375000001</v>
      </c>
      <c r="F234" s="44" t="str">
        <f t="shared" si="37"/>
        <v>N/A</v>
      </c>
      <c r="G234" s="52">
        <v>32805.983811999999</v>
      </c>
      <c r="H234" s="44" t="str">
        <f t="shared" si="38"/>
        <v>N/A</v>
      </c>
      <c r="I234" s="12">
        <v>0.97170000000000001</v>
      </c>
      <c r="J234" s="12">
        <v>1.087</v>
      </c>
      <c r="K234" s="45" t="s">
        <v>736</v>
      </c>
      <c r="L234" s="9" t="str">
        <f t="shared" si="39"/>
        <v>Yes</v>
      </c>
    </row>
    <row r="235" spans="1:12" x14ac:dyDescent="0.2">
      <c r="A235" s="53" t="s">
        <v>1557</v>
      </c>
      <c r="B235" s="35" t="s">
        <v>213</v>
      </c>
      <c r="C235" s="52">
        <v>9779.6416726999996</v>
      </c>
      <c r="D235" s="44" t="str">
        <f t="shared" si="36"/>
        <v>N/A</v>
      </c>
      <c r="E235" s="52">
        <v>15138.233248</v>
      </c>
      <c r="F235" s="44" t="str">
        <f t="shared" si="37"/>
        <v>N/A</v>
      </c>
      <c r="G235" s="52">
        <v>11634.305532</v>
      </c>
      <c r="H235" s="44" t="str">
        <f t="shared" si="38"/>
        <v>N/A</v>
      </c>
      <c r="I235" s="12">
        <v>54.79</v>
      </c>
      <c r="J235" s="12">
        <v>-23.1</v>
      </c>
      <c r="K235" s="45" t="s">
        <v>736</v>
      </c>
      <c r="L235" s="9" t="str">
        <f t="shared" si="39"/>
        <v>Yes</v>
      </c>
    </row>
    <row r="236" spans="1:12" x14ac:dyDescent="0.2">
      <c r="A236" s="53" t="s">
        <v>1558</v>
      </c>
      <c r="B236" s="35" t="s">
        <v>213</v>
      </c>
      <c r="C236" s="52">
        <v>3712.4946236999999</v>
      </c>
      <c r="D236" s="44" t="str">
        <f t="shared" si="36"/>
        <v>N/A</v>
      </c>
      <c r="E236" s="52">
        <v>4888.9191344000001</v>
      </c>
      <c r="F236" s="44" t="str">
        <f t="shared" si="37"/>
        <v>N/A</v>
      </c>
      <c r="G236" s="52">
        <v>3535.6808510999999</v>
      </c>
      <c r="H236" s="44" t="str">
        <f t="shared" si="38"/>
        <v>N/A</v>
      </c>
      <c r="I236" s="12">
        <v>31.69</v>
      </c>
      <c r="J236" s="12">
        <v>-27.7</v>
      </c>
      <c r="K236" s="45" t="s">
        <v>736</v>
      </c>
      <c r="L236" s="9" t="str">
        <f t="shared" si="39"/>
        <v>Yes</v>
      </c>
    </row>
    <row r="237" spans="1:12" x14ac:dyDescent="0.2">
      <c r="A237" s="46" t="s">
        <v>1559</v>
      </c>
      <c r="B237" s="35" t="s">
        <v>213</v>
      </c>
      <c r="C237" s="44">
        <v>23.546662651999998</v>
      </c>
      <c r="D237" s="44" t="str">
        <f t="shared" si="36"/>
        <v>N/A</v>
      </c>
      <c r="E237" s="44">
        <v>24.470930764999999</v>
      </c>
      <c r="F237" s="44" t="str">
        <f t="shared" si="37"/>
        <v>N/A</v>
      </c>
      <c r="G237" s="44">
        <v>26.113424968</v>
      </c>
      <c r="H237" s="44" t="str">
        <f t="shared" si="38"/>
        <v>N/A</v>
      </c>
      <c r="I237" s="12">
        <v>3.9249999999999998</v>
      </c>
      <c r="J237" s="12">
        <v>6.7119999999999997</v>
      </c>
      <c r="K237" s="45" t="s">
        <v>736</v>
      </c>
      <c r="L237" s="9" t="str">
        <f t="shared" si="39"/>
        <v>Yes</v>
      </c>
    </row>
    <row r="238" spans="1:12" x14ac:dyDescent="0.2">
      <c r="A238" s="51" t="s">
        <v>1560</v>
      </c>
      <c r="B238" s="35" t="s">
        <v>213</v>
      </c>
      <c r="C238" s="44">
        <v>40.343714257000002</v>
      </c>
      <c r="D238" s="44" t="str">
        <f t="shared" si="36"/>
        <v>N/A</v>
      </c>
      <c r="E238" s="44">
        <v>41.329376430000003</v>
      </c>
      <c r="F238" s="44" t="str">
        <f t="shared" si="37"/>
        <v>N/A</v>
      </c>
      <c r="G238" s="44">
        <v>42.118689003999997</v>
      </c>
      <c r="H238" s="44" t="str">
        <f t="shared" si="38"/>
        <v>N/A</v>
      </c>
      <c r="I238" s="12">
        <v>2.4430000000000001</v>
      </c>
      <c r="J238" s="12">
        <v>1.91</v>
      </c>
      <c r="K238" s="45" t="s">
        <v>736</v>
      </c>
      <c r="L238" s="9" t="str">
        <f t="shared" si="39"/>
        <v>Yes</v>
      </c>
    </row>
    <row r="239" spans="1:12" x14ac:dyDescent="0.2">
      <c r="A239" s="51" t="s">
        <v>1561</v>
      </c>
      <c r="B239" s="35" t="s">
        <v>213</v>
      </c>
      <c r="C239" s="44">
        <v>26.727960843999998</v>
      </c>
      <c r="D239" s="44" t="str">
        <f t="shared" si="36"/>
        <v>N/A</v>
      </c>
      <c r="E239" s="44">
        <v>30.902029224</v>
      </c>
      <c r="F239" s="44" t="str">
        <f t="shared" si="37"/>
        <v>N/A</v>
      </c>
      <c r="G239" s="44">
        <v>33.037215742000001</v>
      </c>
      <c r="H239" s="44" t="str">
        <f t="shared" si="38"/>
        <v>N/A</v>
      </c>
      <c r="I239" s="12">
        <v>15.62</v>
      </c>
      <c r="J239" s="12">
        <v>6.91</v>
      </c>
      <c r="K239" s="45" t="s">
        <v>736</v>
      </c>
      <c r="L239" s="9" t="str">
        <f t="shared" si="39"/>
        <v>Yes</v>
      </c>
    </row>
    <row r="240" spans="1:12" x14ac:dyDescent="0.2">
      <c r="A240" s="51" t="s">
        <v>1562</v>
      </c>
      <c r="B240" s="35" t="s">
        <v>213</v>
      </c>
      <c r="C240" s="44">
        <v>1.6037463143999999</v>
      </c>
      <c r="D240" s="44" t="str">
        <f t="shared" si="36"/>
        <v>N/A</v>
      </c>
      <c r="E240" s="44">
        <v>2.0873594635999999</v>
      </c>
      <c r="F240" s="44" t="str">
        <f t="shared" si="37"/>
        <v>N/A</v>
      </c>
      <c r="G240" s="44">
        <v>1.448685703</v>
      </c>
      <c r="H240" s="44" t="str">
        <f t="shared" si="38"/>
        <v>N/A</v>
      </c>
      <c r="I240" s="12">
        <v>30.16</v>
      </c>
      <c r="J240" s="12">
        <v>-30.6</v>
      </c>
      <c r="K240" s="45" t="s">
        <v>736</v>
      </c>
      <c r="L240" s="9" t="str">
        <f t="shared" si="39"/>
        <v>No</v>
      </c>
    </row>
    <row r="241" spans="1:12" x14ac:dyDescent="0.2">
      <c r="A241" s="51" t="s">
        <v>1563</v>
      </c>
      <c r="B241" s="35" t="s">
        <v>213</v>
      </c>
      <c r="C241" s="44">
        <v>0.99052082220000004</v>
      </c>
      <c r="D241" s="44" t="str">
        <f t="shared" si="36"/>
        <v>N/A</v>
      </c>
      <c r="E241" s="44">
        <v>1.4551843012000001</v>
      </c>
      <c r="F241" s="44" t="str">
        <f t="shared" si="37"/>
        <v>N/A</v>
      </c>
      <c r="G241" s="44">
        <v>1.0124037409</v>
      </c>
      <c r="H241" s="44" t="str">
        <f t="shared" si="38"/>
        <v>N/A</v>
      </c>
      <c r="I241" s="12">
        <v>46.91</v>
      </c>
      <c r="J241" s="12">
        <v>-30.4</v>
      </c>
      <c r="K241" s="45" t="s">
        <v>736</v>
      </c>
      <c r="L241" s="9" t="str">
        <f t="shared" si="39"/>
        <v>No</v>
      </c>
    </row>
    <row r="242" spans="1:12" ht="25.5" x14ac:dyDescent="0.2">
      <c r="A242" s="4" t="s">
        <v>1388</v>
      </c>
      <c r="B242" s="35" t="s">
        <v>213</v>
      </c>
      <c r="C242" s="52">
        <v>1936703347</v>
      </c>
      <c r="D242" s="44" t="str">
        <f t="shared" si="36"/>
        <v>N/A</v>
      </c>
      <c r="E242" s="52">
        <v>1956805226</v>
      </c>
      <c r="F242" s="44" t="str">
        <f t="shared" si="37"/>
        <v>N/A</v>
      </c>
      <c r="G242" s="52">
        <v>2030641544</v>
      </c>
      <c r="H242" s="44" t="str">
        <f t="shared" si="38"/>
        <v>N/A</v>
      </c>
      <c r="I242" s="12">
        <v>1.038</v>
      </c>
      <c r="J242" s="12">
        <v>3.7730000000000001</v>
      </c>
      <c r="K242" s="45" t="s">
        <v>736</v>
      </c>
      <c r="L242" s="9" t="str">
        <f t="shared" si="39"/>
        <v>Yes</v>
      </c>
    </row>
    <row r="243" spans="1:12" x14ac:dyDescent="0.2">
      <c r="A243" s="4" t="s">
        <v>1564</v>
      </c>
      <c r="B243" s="35" t="s">
        <v>213</v>
      </c>
      <c r="C243" s="50">
        <v>84983</v>
      </c>
      <c r="D243" s="50" t="str">
        <f t="shared" si="36"/>
        <v>N/A</v>
      </c>
      <c r="E243" s="50">
        <v>89305</v>
      </c>
      <c r="F243" s="50" t="str">
        <f t="shared" si="37"/>
        <v>N/A</v>
      </c>
      <c r="G243" s="50">
        <v>91748</v>
      </c>
      <c r="H243" s="44" t="str">
        <f t="shared" si="38"/>
        <v>N/A</v>
      </c>
      <c r="I243" s="12">
        <v>5.0860000000000003</v>
      </c>
      <c r="J243" s="12">
        <v>2.7360000000000002</v>
      </c>
      <c r="K243" s="45" t="s">
        <v>736</v>
      </c>
      <c r="L243" s="9" t="str">
        <f t="shared" si="39"/>
        <v>Yes</v>
      </c>
    </row>
    <row r="244" spans="1:12" ht="25.5" x14ac:dyDescent="0.2">
      <c r="A244" s="4" t="s">
        <v>1565</v>
      </c>
      <c r="B244" s="35" t="s">
        <v>213</v>
      </c>
      <c r="C244" s="52">
        <v>22789.303119</v>
      </c>
      <c r="D244" s="44" t="str">
        <f t="shared" si="36"/>
        <v>N/A</v>
      </c>
      <c r="E244" s="52">
        <v>21911.485649999999</v>
      </c>
      <c r="F244" s="44" t="str">
        <f t="shared" si="37"/>
        <v>N/A</v>
      </c>
      <c r="G244" s="52">
        <v>22132.815363999998</v>
      </c>
      <c r="H244" s="44" t="str">
        <f t="shared" si="38"/>
        <v>N/A</v>
      </c>
      <c r="I244" s="12">
        <v>-3.85</v>
      </c>
      <c r="J244" s="12">
        <v>1.01</v>
      </c>
      <c r="K244" s="45" t="s">
        <v>736</v>
      </c>
      <c r="L244" s="9" t="str">
        <f t="shared" si="39"/>
        <v>Yes</v>
      </c>
    </row>
    <row r="245" spans="1:12" ht="25.5" x14ac:dyDescent="0.2">
      <c r="A245" s="53" t="s">
        <v>1566</v>
      </c>
      <c r="B245" s="35" t="s">
        <v>213</v>
      </c>
      <c r="C245" s="52">
        <v>13095.736913000001</v>
      </c>
      <c r="D245" s="44" t="str">
        <f t="shared" si="36"/>
        <v>N/A</v>
      </c>
      <c r="E245" s="52">
        <v>11949.037934</v>
      </c>
      <c r="F245" s="44" t="str">
        <f t="shared" si="37"/>
        <v>N/A</v>
      </c>
      <c r="G245" s="52">
        <v>12142.172092999999</v>
      </c>
      <c r="H245" s="44" t="str">
        <f t="shared" si="38"/>
        <v>N/A</v>
      </c>
      <c r="I245" s="12">
        <v>-8.76</v>
      </c>
      <c r="J245" s="12">
        <v>1.6160000000000001</v>
      </c>
      <c r="K245" s="45" t="s">
        <v>736</v>
      </c>
      <c r="L245" s="9" t="str">
        <f t="shared" si="39"/>
        <v>Yes</v>
      </c>
    </row>
    <row r="246" spans="1:12" ht="25.5" x14ac:dyDescent="0.2">
      <c r="A246" s="53" t="s">
        <v>1567</v>
      </c>
      <c r="B246" s="35" t="s">
        <v>213</v>
      </c>
      <c r="C246" s="52">
        <v>31779.150321000001</v>
      </c>
      <c r="D246" s="44" t="str">
        <f t="shared" si="36"/>
        <v>N/A</v>
      </c>
      <c r="E246" s="52">
        <v>31195.903109999999</v>
      </c>
      <c r="F246" s="44" t="str">
        <f t="shared" si="37"/>
        <v>N/A</v>
      </c>
      <c r="G246" s="52">
        <v>31345.963102000002</v>
      </c>
      <c r="H246" s="44" t="str">
        <f t="shared" si="38"/>
        <v>N/A</v>
      </c>
      <c r="I246" s="12">
        <v>-1.84</v>
      </c>
      <c r="J246" s="12">
        <v>0.48099999999999998</v>
      </c>
      <c r="K246" s="45" t="s">
        <v>736</v>
      </c>
      <c r="L246" s="9" t="str">
        <f t="shared" si="39"/>
        <v>Yes</v>
      </c>
    </row>
    <row r="247" spans="1:12" ht="25.5" x14ac:dyDescent="0.2">
      <c r="A247" s="53" t="s">
        <v>1568</v>
      </c>
      <c r="B247" s="35" t="s">
        <v>213</v>
      </c>
      <c r="C247" s="52">
        <v>8160.05</v>
      </c>
      <c r="D247" s="44" t="str">
        <f t="shared" si="36"/>
        <v>N/A</v>
      </c>
      <c r="E247" s="52">
        <v>3952.04</v>
      </c>
      <c r="F247" s="44" t="str">
        <f t="shared" si="37"/>
        <v>N/A</v>
      </c>
      <c r="G247" s="52">
        <v>8193.9473684000004</v>
      </c>
      <c r="H247" s="44" t="str">
        <f t="shared" si="38"/>
        <v>N/A</v>
      </c>
      <c r="I247" s="12">
        <v>-51.6</v>
      </c>
      <c r="J247" s="12">
        <v>107.3</v>
      </c>
      <c r="K247" s="45" t="s">
        <v>736</v>
      </c>
      <c r="L247" s="9" t="str">
        <f t="shared" si="39"/>
        <v>No</v>
      </c>
    </row>
    <row r="248" spans="1:12" ht="25.5" x14ac:dyDescent="0.2">
      <c r="A248" s="53" t="s">
        <v>1569</v>
      </c>
      <c r="B248" s="35" t="s">
        <v>213</v>
      </c>
      <c r="C248" s="52">
        <v>2964.1298701000001</v>
      </c>
      <c r="D248" s="44" t="str">
        <f t="shared" si="36"/>
        <v>N/A</v>
      </c>
      <c r="E248" s="52">
        <v>774.11602210000001</v>
      </c>
      <c r="F248" s="44" t="str">
        <f t="shared" si="37"/>
        <v>N/A</v>
      </c>
      <c r="G248" s="52">
        <v>649.82500000000005</v>
      </c>
      <c r="H248" s="44" t="str">
        <f t="shared" si="38"/>
        <v>N/A</v>
      </c>
      <c r="I248" s="12">
        <v>-73.900000000000006</v>
      </c>
      <c r="J248" s="12">
        <v>-16.100000000000001</v>
      </c>
      <c r="K248" s="45" t="s">
        <v>736</v>
      </c>
      <c r="L248" s="9" t="str">
        <f t="shared" si="39"/>
        <v>Yes</v>
      </c>
    </row>
    <row r="249" spans="1:12" ht="25.5" x14ac:dyDescent="0.2">
      <c r="A249" s="46" t="s">
        <v>1570</v>
      </c>
      <c r="B249" s="35" t="s">
        <v>213</v>
      </c>
      <c r="C249" s="44">
        <v>18.020640942</v>
      </c>
      <c r="D249" s="44" t="str">
        <f t="shared" si="36"/>
        <v>N/A</v>
      </c>
      <c r="E249" s="44">
        <v>19.034556550000001</v>
      </c>
      <c r="F249" s="44" t="str">
        <f t="shared" si="37"/>
        <v>N/A</v>
      </c>
      <c r="G249" s="44">
        <v>20.633107245000001</v>
      </c>
      <c r="H249" s="44" t="str">
        <f t="shared" si="38"/>
        <v>N/A</v>
      </c>
      <c r="I249" s="12">
        <v>5.6260000000000003</v>
      </c>
      <c r="J249" s="12">
        <v>8.3979999999999997</v>
      </c>
      <c r="K249" s="45" t="s">
        <v>736</v>
      </c>
      <c r="L249" s="9" t="str">
        <f t="shared" si="39"/>
        <v>Yes</v>
      </c>
    </row>
    <row r="250" spans="1:12" ht="25.5" x14ac:dyDescent="0.2">
      <c r="A250" s="51" t="s">
        <v>1571</v>
      </c>
      <c r="B250" s="35" t="s">
        <v>213</v>
      </c>
      <c r="C250" s="44">
        <v>29.497314280000001</v>
      </c>
      <c r="D250" s="44" t="str">
        <f t="shared" si="36"/>
        <v>N/A</v>
      </c>
      <c r="E250" s="44">
        <v>30.576372998</v>
      </c>
      <c r="F250" s="44" t="str">
        <f t="shared" si="37"/>
        <v>N/A</v>
      </c>
      <c r="G250" s="44">
        <v>31.386233681</v>
      </c>
      <c r="H250" s="44" t="str">
        <f t="shared" si="38"/>
        <v>N/A</v>
      </c>
      <c r="I250" s="12">
        <v>3.6579999999999999</v>
      </c>
      <c r="J250" s="12">
        <v>2.649</v>
      </c>
      <c r="K250" s="45" t="s">
        <v>736</v>
      </c>
      <c r="L250" s="9" t="str">
        <f t="shared" si="39"/>
        <v>Yes</v>
      </c>
    </row>
    <row r="251" spans="1:12" ht="25.5" x14ac:dyDescent="0.2">
      <c r="A251" s="51" t="s">
        <v>1572</v>
      </c>
      <c r="B251" s="35" t="s">
        <v>213</v>
      </c>
      <c r="C251" s="44">
        <v>22.067403596999998</v>
      </c>
      <c r="D251" s="44" t="str">
        <f t="shared" si="36"/>
        <v>N/A</v>
      </c>
      <c r="E251" s="44">
        <v>26.429524689000001</v>
      </c>
      <c r="F251" s="44" t="str">
        <f t="shared" si="37"/>
        <v>N/A</v>
      </c>
      <c r="G251" s="44">
        <v>28.407679645999998</v>
      </c>
      <c r="H251" s="44" t="str">
        <f t="shared" si="38"/>
        <v>N/A</v>
      </c>
      <c r="I251" s="12">
        <v>19.77</v>
      </c>
      <c r="J251" s="12">
        <v>7.4850000000000003</v>
      </c>
      <c r="K251" s="45" t="s">
        <v>736</v>
      </c>
      <c r="L251" s="9" t="str">
        <f t="shared" si="39"/>
        <v>Yes</v>
      </c>
    </row>
    <row r="252" spans="1:12" ht="25.5" x14ac:dyDescent="0.2">
      <c r="A252" s="51" t="s">
        <v>1573</v>
      </c>
      <c r="B252" s="35" t="s">
        <v>213</v>
      </c>
      <c r="C252" s="44">
        <v>2.3125397499999999E-2</v>
      </c>
      <c r="D252" s="44" t="str">
        <f t="shared" si="36"/>
        <v>N/A</v>
      </c>
      <c r="E252" s="44">
        <v>2.66925763E-2</v>
      </c>
      <c r="F252" s="44" t="str">
        <f t="shared" si="37"/>
        <v>N/A</v>
      </c>
      <c r="G252" s="44">
        <v>2.3425556E-2</v>
      </c>
      <c r="H252" s="44" t="str">
        <f t="shared" si="38"/>
        <v>N/A</v>
      </c>
      <c r="I252" s="12">
        <v>15.43</v>
      </c>
      <c r="J252" s="12">
        <v>-12.2</v>
      </c>
      <c r="K252" s="45" t="s">
        <v>736</v>
      </c>
      <c r="L252" s="9" t="str">
        <f t="shared" si="39"/>
        <v>Yes</v>
      </c>
    </row>
    <row r="253" spans="1:12" ht="25.5" x14ac:dyDescent="0.2">
      <c r="A253" s="51" t="s">
        <v>1574</v>
      </c>
      <c r="B253" s="35" t="s">
        <v>213</v>
      </c>
      <c r="C253" s="44">
        <v>0.1640217276</v>
      </c>
      <c r="D253" s="44" t="str">
        <f t="shared" si="36"/>
        <v>N/A</v>
      </c>
      <c r="E253" s="44">
        <v>0.29998674089999999</v>
      </c>
      <c r="F253" s="44" t="str">
        <f t="shared" si="37"/>
        <v>N/A</v>
      </c>
      <c r="G253" s="44">
        <v>0.2154050512</v>
      </c>
      <c r="H253" s="44" t="str">
        <f t="shared" si="38"/>
        <v>N/A</v>
      </c>
      <c r="I253" s="12">
        <v>82.89</v>
      </c>
      <c r="J253" s="12">
        <v>-28.2</v>
      </c>
      <c r="K253" s="45" t="s">
        <v>736</v>
      </c>
      <c r="L253" s="9" t="str">
        <f t="shared" si="39"/>
        <v>Yes</v>
      </c>
    </row>
    <row r="254" spans="1:12" x14ac:dyDescent="0.2">
      <c r="A254" s="161" t="s">
        <v>1633</v>
      </c>
      <c r="B254" s="162"/>
      <c r="C254" s="162"/>
      <c r="D254" s="162"/>
      <c r="E254" s="162"/>
      <c r="F254" s="162"/>
      <c r="G254" s="162"/>
      <c r="H254" s="162"/>
      <c r="I254" s="162"/>
      <c r="J254" s="162"/>
      <c r="K254" s="162"/>
      <c r="L254" s="163"/>
    </row>
    <row r="255" spans="1:12" x14ac:dyDescent="0.2">
      <c r="A255" s="151" t="s">
        <v>1631</v>
      </c>
      <c r="B255" s="152"/>
      <c r="C255" s="152"/>
      <c r="D255" s="152"/>
      <c r="E255" s="152"/>
      <c r="F255" s="152"/>
      <c r="G255" s="152"/>
      <c r="H255" s="152"/>
      <c r="I255" s="152"/>
      <c r="J255" s="152"/>
      <c r="K255" s="152"/>
      <c r="L255" s="153"/>
    </row>
    <row r="256" spans="1:12" s="21" customFormat="1" x14ac:dyDescent="0.2">
      <c r="A256" s="154" t="s">
        <v>1732</v>
      </c>
      <c r="B256" s="154"/>
      <c r="C256" s="154"/>
      <c r="D256" s="154"/>
      <c r="E256" s="154"/>
      <c r="F256" s="154"/>
      <c r="G256" s="154"/>
      <c r="H256" s="154"/>
      <c r="I256" s="154"/>
      <c r="J256" s="154"/>
      <c r="K256" s="154"/>
      <c r="L256" s="155"/>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8" activePane="bottomRight" state="frozen"/>
      <selection activeCell="A11" sqref="A11"/>
      <selection pane="topRight" activeCell="A11" sqref="A11"/>
      <selection pane="bottomLeft" activeCell="A11" sqref="A11"/>
      <selection pane="bottomRight" activeCell="A25" sqref="A25:K25"/>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1576</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289666</v>
      </c>
      <c r="D7" s="32" t="str">
        <f>IF($B7="N/A","N/A",IF(C7&gt;15,"No",IF(C7&lt;-15,"No","Yes")))</f>
        <v>N/A</v>
      </c>
      <c r="E7" s="31">
        <v>349656</v>
      </c>
      <c r="F7" s="32" t="str">
        <f>IF($B7="N/A","N/A",IF(E7&gt;15,"No",IF(E7&lt;-15,"No","Yes")))</f>
        <v>N/A</v>
      </c>
      <c r="G7" s="31">
        <v>345210</v>
      </c>
      <c r="H7" s="32" t="str">
        <f>IF($B7="N/A","N/A",IF(G7&gt;15,"No",IF(G7&lt;-15,"No","Yes")))</f>
        <v>N/A</v>
      </c>
      <c r="I7" s="33">
        <v>20.71</v>
      </c>
      <c r="J7" s="33">
        <v>-1.27</v>
      </c>
      <c r="K7" s="32" t="str">
        <f t="shared" ref="K7:K24" si="0">IF(J7="Div by 0", "N/A", IF(J7="N/A","N/A", IF(J7&gt;30, "No", IF(J7&lt;-30, "No", "Yes"))))</f>
        <v>Yes</v>
      </c>
    </row>
    <row r="8" spans="1:11" x14ac:dyDescent="0.2">
      <c r="A8" s="26" t="s">
        <v>361</v>
      </c>
      <c r="B8" s="30" t="s">
        <v>213</v>
      </c>
      <c r="C8" s="34">
        <v>47.447750167000002</v>
      </c>
      <c r="D8" s="32" t="str">
        <f>IF($B8="N/A","N/A",IF(C8&gt;15,"No",IF(C8&lt;-15,"No","Yes")))</f>
        <v>N/A</v>
      </c>
      <c r="E8" s="34">
        <v>37.551765162999999</v>
      </c>
      <c r="F8" s="32" t="str">
        <f>IF($B8="N/A","N/A",IF(E8&gt;15,"No",IF(E8&lt;-15,"No","Yes")))</f>
        <v>N/A</v>
      </c>
      <c r="G8" s="34">
        <v>36.753859968999997</v>
      </c>
      <c r="H8" s="32" t="str">
        <f>IF($B8="N/A","N/A",IF(G8&gt;15,"No",IF(G8&lt;-15,"No","Yes")))</f>
        <v>N/A</v>
      </c>
      <c r="I8" s="33">
        <v>-20.9</v>
      </c>
      <c r="J8" s="33">
        <v>-2.12</v>
      </c>
      <c r="K8" s="32" t="str">
        <f t="shared" si="0"/>
        <v>Yes</v>
      </c>
    </row>
    <row r="9" spans="1:11" x14ac:dyDescent="0.2">
      <c r="A9" s="26" t="s">
        <v>302</v>
      </c>
      <c r="B9" s="35" t="s">
        <v>213</v>
      </c>
      <c r="C9" s="9">
        <v>52.552249832999998</v>
      </c>
      <c r="D9" s="9" t="str">
        <f>IF($B9="N/A","N/A",IF(C9&gt;15,"No",IF(C9&lt;-15,"No","Yes")))</f>
        <v>N/A</v>
      </c>
      <c r="E9" s="9">
        <v>62.448234837000001</v>
      </c>
      <c r="F9" s="9" t="str">
        <f>IF($B9="N/A","N/A",IF(E9&gt;15,"No",IF(E9&lt;-15,"No","Yes")))</f>
        <v>N/A</v>
      </c>
      <c r="G9" s="9">
        <v>63.246140031000003</v>
      </c>
      <c r="H9" s="9" t="str">
        <f>IF($B9="N/A","N/A",IF(G9&gt;15,"No",IF(G9&lt;-15,"No","Yes")))</f>
        <v>N/A</v>
      </c>
      <c r="I9" s="10">
        <v>18.829999999999998</v>
      </c>
      <c r="J9" s="10">
        <v>1.278</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
      <c r="A11" s="26" t="s">
        <v>814</v>
      </c>
      <c r="B11" s="35" t="s">
        <v>214</v>
      </c>
      <c r="C11" s="9">
        <v>99.645798955000004</v>
      </c>
      <c r="D11" s="9" t="str">
        <f>IF(OR($B11="N/A",$C11="N/A"),"N/A",IF(C11&gt;100,"No",IF(C11&lt;95,"No","Yes")))</f>
        <v>Yes</v>
      </c>
      <c r="E11" s="9">
        <v>99.710572677000002</v>
      </c>
      <c r="F11" s="9" t="str">
        <f>IF(OR($B11="N/A",$E11="N/A"),"N/A",IF(E11&gt;100,"No",IF(E11&lt;95,"No","Yes")))</f>
        <v>Yes</v>
      </c>
      <c r="G11" s="9">
        <v>99.492482836999997</v>
      </c>
      <c r="H11" s="9" t="str">
        <f>IF($B11="N/A","N/A",IF(G11&gt;100,"No",IF(G11&lt;95,"No","Yes")))</f>
        <v>Yes</v>
      </c>
      <c r="I11" s="10">
        <v>6.5000000000000002E-2</v>
      </c>
      <c r="J11" s="10">
        <v>-0.219</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
      <c r="A13" s="26" t="s">
        <v>815</v>
      </c>
      <c r="B13" s="35" t="s">
        <v>214</v>
      </c>
      <c r="C13" s="9">
        <v>8.4421368058000006</v>
      </c>
      <c r="D13" s="9" t="str">
        <f t="shared" si="1"/>
        <v>No</v>
      </c>
      <c r="E13" s="9">
        <v>10.324433157</v>
      </c>
      <c r="F13" s="9" t="str">
        <f t="shared" si="2"/>
        <v>No</v>
      </c>
      <c r="G13" s="9">
        <v>10.628602879000001</v>
      </c>
      <c r="H13" s="9" t="str">
        <f t="shared" si="3"/>
        <v>No</v>
      </c>
      <c r="I13" s="10">
        <v>22.3</v>
      </c>
      <c r="J13" s="10">
        <v>2.9460000000000002</v>
      </c>
      <c r="K13" s="9" t="str">
        <f t="shared" si="0"/>
        <v>Yes</v>
      </c>
    </row>
    <row r="14" spans="1:11" x14ac:dyDescent="0.2">
      <c r="A14" s="29" t="s">
        <v>305</v>
      </c>
      <c r="B14" s="35" t="s">
        <v>213</v>
      </c>
      <c r="C14" s="36">
        <v>137440</v>
      </c>
      <c r="D14" s="9" t="str">
        <f>IF($B14="N/A","N/A",IF(C14&gt;15,"No",IF(C14&lt;-15,"No","Yes")))</f>
        <v>N/A</v>
      </c>
      <c r="E14" s="36">
        <v>131302</v>
      </c>
      <c r="F14" s="9" t="str">
        <f>IF($B14="N/A","N/A",IF(E14&gt;15,"No",IF(E14&lt;-15,"No","Yes")))</f>
        <v>N/A</v>
      </c>
      <c r="G14" s="36">
        <v>126878</v>
      </c>
      <c r="H14" s="9" t="str">
        <f>IF($B14="N/A","N/A",IF(G14&gt;15,"No",IF(G14&lt;-15,"No","Yes")))</f>
        <v>N/A</v>
      </c>
      <c r="I14" s="10">
        <v>-4.47</v>
      </c>
      <c r="J14" s="10">
        <v>-3.37</v>
      </c>
      <c r="K14" s="9" t="str">
        <f t="shared" si="0"/>
        <v>Yes</v>
      </c>
    </row>
    <row r="15" spans="1:11" x14ac:dyDescent="0.2">
      <c r="A15" s="26" t="s">
        <v>433</v>
      </c>
      <c r="B15" s="35" t="s">
        <v>215</v>
      </c>
      <c r="C15" s="9">
        <v>37.466530849999998</v>
      </c>
      <c r="D15" s="9" t="str">
        <f>IF($B15="N/A","N/A",IF(C15&gt;20,"No",IF(C15&lt;5,"No","Yes")))</f>
        <v>No</v>
      </c>
      <c r="E15" s="9">
        <v>38.919437631999998</v>
      </c>
      <c r="F15" s="9" t="str">
        <f>IF($B15="N/A","N/A",IF(E15&gt;20,"No",IF(E15&lt;5,"No","Yes")))</f>
        <v>No</v>
      </c>
      <c r="G15" s="9">
        <v>38.841249073999997</v>
      </c>
      <c r="H15" s="9" t="str">
        <f>IF($B15="N/A","N/A",IF(G15&gt;20,"No",IF(G15&lt;5,"No","Yes")))</f>
        <v>No</v>
      </c>
      <c r="I15" s="10">
        <v>3.8780000000000001</v>
      </c>
      <c r="J15" s="10">
        <v>-0.20100000000000001</v>
      </c>
      <c r="K15" s="9" t="str">
        <f t="shared" si="0"/>
        <v>Yes</v>
      </c>
    </row>
    <row r="16" spans="1:11" x14ac:dyDescent="0.2">
      <c r="A16" s="26" t="s">
        <v>434</v>
      </c>
      <c r="B16" s="35" t="s">
        <v>213</v>
      </c>
      <c r="C16" s="9">
        <v>62.533469150000002</v>
      </c>
      <c r="D16" s="9" t="str">
        <f>IF($B16="N/A","N/A",IF(C16&gt;15,"No",IF(C16&lt;-15,"No","Yes")))</f>
        <v>N/A</v>
      </c>
      <c r="E16" s="9">
        <v>61.080562368000002</v>
      </c>
      <c r="F16" s="9" t="str">
        <f>IF($B16="N/A","N/A",IF(E16&gt;15,"No",IF(E16&lt;-15,"No","Yes")))</f>
        <v>N/A</v>
      </c>
      <c r="G16" s="9">
        <v>61.158750926000003</v>
      </c>
      <c r="H16" s="9" t="str">
        <f>IF($B16="N/A","N/A",IF(G16&gt;15,"No",IF(G16&lt;-15,"No","Yes")))</f>
        <v>N/A</v>
      </c>
      <c r="I16" s="10">
        <v>-2.3199999999999998</v>
      </c>
      <c r="J16" s="10">
        <v>0.128</v>
      </c>
      <c r="K16" s="9" t="str">
        <f t="shared" si="0"/>
        <v>Yes</v>
      </c>
    </row>
    <row r="17" spans="1:11" x14ac:dyDescent="0.2">
      <c r="A17" s="26" t="s">
        <v>435</v>
      </c>
      <c r="B17" s="35" t="s">
        <v>213</v>
      </c>
      <c r="C17" s="9">
        <v>1.730209546</v>
      </c>
      <c r="D17" s="9" t="str">
        <f>IF($B17="N/A","N/A",IF(C17&gt;15,"No",IF(C17&lt;-15,"No","Yes")))</f>
        <v>N/A</v>
      </c>
      <c r="E17" s="9">
        <v>4.3670317283999998</v>
      </c>
      <c r="F17" s="9" t="str">
        <f>IF($B17="N/A","N/A",IF(E17&gt;15,"No",IF(E17&lt;-15,"No","Yes")))</f>
        <v>N/A</v>
      </c>
      <c r="G17" s="9">
        <v>3.9210895506000001</v>
      </c>
      <c r="H17" s="9" t="str">
        <f>IF($B17="N/A","N/A",IF(G17&gt;15,"No",IF(G17&lt;-15,"No","Yes")))</f>
        <v>N/A</v>
      </c>
      <c r="I17" s="10">
        <v>152.4</v>
      </c>
      <c r="J17" s="10">
        <v>-10.199999999999999</v>
      </c>
      <c r="K17" s="9" t="str">
        <f t="shared" si="0"/>
        <v>Yes</v>
      </c>
    </row>
    <row r="18" spans="1:11" x14ac:dyDescent="0.2">
      <c r="A18" s="26" t="s">
        <v>816</v>
      </c>
      <c r="B18" s="35" t="s">
        <v>213</v>
      </c>
      <c r="C18" s="96">
        <v>18261.587888999999</v>
      </c>
      <c r="D18" s="9" t="str">
        <f>IF($B18="N/A","N/A",IF(C18&gt;15,"No",IF(C18&lt;-15,"No","Yes")))</f>
        <v>N/A</v>
      </c>
      <c r="E18" s="96">
        <v>12728.920126000001</v>
      </c>
      <c r="F18" s="9" t="str">
        <f>IF($B18="N/A","N/A",IF(E18&gt;15,"No",IF(E18&lt;-15,"No","Yes")))</f>
        <v>N/A</v>
      </c>
      <c r="G18" s="96">
        <v>14460.991156</v>
      </c>
      <c r="H18" s="9" t="str">
        <f>IF($B18="N/A","N/A",IF(G18&gt;15,"No",IF(G18&lt;-15,"No","Yes")))</f>
        <v>N/A</v>
      </c>
      <c r="I18" s="10">
        <v>-30.3</v>
      </c>
      <c r="J18" s="10">
        <v>13.61</v>
      </c>
      <c r="K18" s="9" t="str">
        <f t="shared" si="0"/>
        <v>Yes</v>
      </c>
    </row>
    <row r="19" spans="1:11" x14ac:dyDescent="0.2">
      <c r="A19" s="3" t="s">
        <v>306</v>
      </c>
      <c r="B19" s="35" t="s">
        <v>213</v>
      </c>
      <c r="C19" s="36">
        <v>1611</v>
      </c>
      <c r="D19" s="35" t="s">
        <v>213</v>
      </c>
      <c r="E19" s="36">
        <v>91</v>
      </c>
      <c r="F19" s="35" t="s">
        <v>213</v>
      </c>
      <c r="G19" s="36">
        <v>407</v>
      </c>
      <c r="H19" s="9" t="str">
        <f>IF($B19="N/A","N/A",IF(G19&gt;15,"No",IF(G19&lt;-15,"No","Yes")))</f>
        <v>N/A</v>
      </c>
      <c r="I19" s="10">
        <v>-94.4</v>
      </c>
      <c r="J19" s="10">
        <v>347.3</v>
      </c>
      <c r="K19" s="9" t="str">
        <f t="shared" si="0"/>
        <v>No</v>
      </c>
    </row>
    <row r="20" spans="1:11" x14ac:dyDescent="0.2">
      <c r="A20" s="3" t="s">
        <v>346</v>
      </c>
      <c r="B20" s="35" t="s">
        <v>213</v>
      </c>
      <c r="C20" s="8">
        <v>0.55615778169999996</v>
      </c>
      <c r="D20" s="35" t="s">
        <v>213</v>
      </c>
      <c r="E20" s="8">
        <v>2.6025579399999998E-2</v>
      </c>
      <c r="F20" s="35" t="s">
        <v>213</v>
      </c>
      <c r="G20" s="8">
        <v>0.1178992497</v>
      </c>
      <c r="H20" s="9" t="str">
        <f>IF($B20="N/A","N/A",IF(G20&gt;15,"No",IF(G20&lt;-15,"No","Yes")))</f>
        <v>N/A</v>
      </c>
      <c r="I20" s="10">
        <v>-95.3</v>
      </c>
      <c r="J20" s="10">
        <v>353</v>
      </c>
      <c r="K20" s="9" t="str">
        <f t="shared" si="0"/>
        <v>No</v>
      </c>
    </row>
    <row r="21" spans="1:11" ht="25.5" x14ac:dyDescent="0.2">
      <c r="A21" s="3" t="s">
        <v>817</v>
      </c>
      <c r="B21" s="35" t="s">
        <v>213</v>
      </c>
      <c r="C21" s="37">
        <v>9641.3947857999992</v>
      </c>
      <c r="D21" s="9" t="str">
        <f>IF($B21="N/A","N/A",IF(C21&gt;60,"No",IF(C21&lt;15,"No","Yes")))</f>
        <v>N/A</v>
      </c>
      <c r="E21" s="37">
        <v>16351.637363</v>
      </c>
      <c r="F21" s="9" t="str">
        <f>IF($B21="N/A","N/A",IF(E21&gt;60,"No",IF(E21&lt;15,"No","Yes")))</f>
        <v>N/A</v>
      </c>
      <c r="G21" s="37">
        <v>10865.159705</v>
      </c>
      <c r="H21" s="9" t="str">
        <f>IF($B21="N/A","N/A",IF(G21&gt;60,"No",IF(G21&lt;15,"No","Yes")))</f>
        <v>N/A</v>
      </c>
      <c r="I21" s="10">
        <v>69.599999999999994</v>
      </c>
      <c r="J21" s="10">
        <v>-33.6</v>
      </c>
      <c r="K21" s="9" t="str">
        <f t="shared" si="0"/>
        <v>No</v>
      </c>
    </row>
    <row r="22" spans="1:11" x14ac:dyDescent="0.2">
      <c r="A22" s="3" t="s">
        <v>818</v>
      </c>
      <c r="B22" s="35" t="s">
        <v>217</v>
      </c>
      <c r="C22" s="36">
        <v>22</v>
      </c>
      <c r="D22" s="9" t="str">
        <f>IF($B22="N/A","N/A",IF(C22="N/A","N/A",IF(C22=0,"Yes","No")))</f>
        <v>No</v>
      </c>
      <c r="E22" s="36">
        <v>13</v>
      </c>
      <c r="F22" s="9" t="str">
        <f>IF($B22="N/A","N/A",IF(E22="N/A","N/A",IF(E22=0,"Yes","No")))</f>
        <v>No</v>
      </c>
      <c r="G22" s="36">
        <v>12</v>
      </c>
      <c r="H22" s="9" t="str">
        <f>IF($B22="N/A","N/A",IF(G22=0,"Yes","No"))</f>
        <v>No</v>
      </c>
      <c r="I22" s="10">
        <v>-40.9</v>
      </c>
      <c r="J22" s="10">
        <v>-7.69</v>
      </c>
      <c r="K22" s="9" t="str">
        <f t="shared" si="0"/>
        <v>Yes</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1746</v>
      </c>
      <c r="J24" s="10" t="s">
        <v>1746</v>
      </c>
      <c r="K24" s="9" t="str">
        <f t="shared" si="0"/>
        <v>N/A</v>
      </c>
    </row>
    <row r="25" spans="1:11" s="118" customFormat="1" x14ac:dyDescent="0.2">
      <c r="A25" s="158" t="s">
        <v>1633</v>
      </c>
      <c r="B25" s="159"/>
      <c r="C25" s="159"/>
      <c r="D25" s="159"/>
      <c r="E25" s="159"/>
      <c r="F25" s="159"/>
      <c r="G25" s="159"/>
      <c r="H25" s="159"/>
      <c r="I25" s="159"/>
      <c r="J25" s="159"/>
      <c r="K25" s="160"/>
    </row>
    <row r="26" spans="1:11" ht="16.5" customHeight="1" x14ac:dyDescent="0.2">
      <c r="A26" s="151" t="s">
        <v>1631</v>
      </c>
      <c r="B26" s="152"/>
      <c r="C26" s="152"/>
      <c r="D26" s="152"/>
      <c r="E26" s="152"/>
      <c r="F26" s="152"/>
      <c r="G26" s="152"/>
      <c r="H26" s="152"/>
      <c r="I26" s="152"/>
      <c r="J26" s="152"/>
      <c r="K26" s="153"/>
    </row>
    <row r="27" spans="1:11" x14ac:dyDescent="0.2">
      <c r="A27" s="154" t="s">
        <v>1732</v>
      </c>
      <c r="B27" s="154"/>
      <c r="C27" s="154"/>
      <c r="D27" s="154"/>
      <c r="E27" s="154"/>
      <c r="F27" s="154"/>
      <c r="G27" s="154"/>
      <c r="H27" s="154"/>
      <c r="I27" s="154"/>
      <c r="J27" s="154"/>
      <c r="K27" s="155"/>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7">
    <mergeCell ref="A1:K1"/>
    <mergeCell ref="A4:K4"/>
    <mergeCell ref="A2:K2"/>
    <mergeCell ref="A26:K26"/>
    <mergeCell ref="A27:K27"/>
    <mergeCell ref="A3:K3"/>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1577</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85946</v>
      </c>
      <c r="D6" s="9" t="str">
        <f>IF($B6="N/A","N/A",IF(C6&gt;15,"No",IF(C6&lt;-15,"No","Yes")))</f>
        <v>N/A</v>
      </c>
      <c r="E6" s="36">
        <v>80200</v>
      </c>
      <c r="F6" s="9" t="str">
        <f>IF($B6="N/A","N/A",IF(E6&gt;15,"No",IF(E6&lt;-15,"No","Yes")))</f>
        <v>N/A</v>
      </c>
      <c r="G6" s="36">
        <v>77597</v>
      </c>
      <c r="H6" s="9" t="str">
        <f>IF($B6="N/A","N/A",IF(G6&gt;15,"No",IF(G6&lt;-15,"No","Yes")))</f>
        <v>N/A</v>
      </c>
      <c r="I6" s="10">
        <v>-6.69</v>
      </c>
      <c r="J6" s="10">
        <v>-3.25</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1746</v>
      </c>
      <c r="J8" s="10" t="s">
        <v>1746</v>
      </c>
      <c r="K8" s="9" t="str">
        <f t="shared" si="0"/>
        <v>N/A</v>
      </c>
    </row>
    <row r="9" spans="1:11" x14ac:dyDescent="0.2">
      <c r="A9" s="110" t="s">
        <v>821</v>
      </c>
      <c r="B9" s="35" t="s">
        <v>218</v>
      </c>
      <c r="C9" s="96">
        <v>11560.97097</v>
      </c>
      <c r="D9" s="9" t="str">
        <f>IF($B9="N/A","N/A",IF(C9&gt;7000,"No",IF(C9&lt;2000,"No","Yes")))</f>
        <v>No</v>
      </c>
      <c r="E9" s="96">
        <v>10807.033928000001</v>
      </c>
      <c r="F9" s="9" t="str">
        <f>IF($B9="N/A","N/A",IF(E9&gt;7000,"No",IF(E9&lt;2000,"No","Yes")))</f>
        <v>No</v>
      </c>
      <c r="G9" s="96">
        <v>11175.043970999999</v>
      </c>
      <c r="H9" s="9" t="str">
        <f>IF($B9="N/A","N/A",IF(G9&gt;7000,"No",IF(G9&lt;2000,"No","Yes")))</f>
        <v>No</v>
      </c>
      <c r="I9" s="10">
        <v>-6.52</v>
      </c>
      <c r="J9" s="10">
        <v>3.4049999999999998</v>
      </c>
      <c r="K9" s="9" t="str">
        <f t="shared" si="0"/>
        <v>Yes</v>
      </c>
    </row>
    <row r="10" spans="1:11" x14ac:dyDescent="0.2">
      <c r="A10" s="110" t="s">
        <v>822</v>
      </c>
      <c r="B10" s="35" t="s">
        <v>213</v>
      </c>
      <c r="C10" s="96">
        <v>1831.1023055999999</v>
      </c>
      <c r="D10" s="9" t="str">
        <f>IF($B10="N/A","N/A",IF(C10&gt;15,"No",IF(C10&lt;-15,"No","Yes")))</f>
        <v>N/A</v>
      </c>
      <c r="E10" s="96">
        <v>1723.9987656000001</v>
      </c>
      <c r="F10" s="9" t="str">
        <f>IF($B10="N/A","N/A",IF(E10&gt;15,"No",IF(E10&lt;-15,"No","Yes")))</f>
        <v>N/A</v>
      </c>
      <c r="G10" s="96">
        <v>1776.4958277999999</v>
      </c>
      <c r="H10" s="9" t="str">
        <f>IF($B10="N/A","N/A",IF(G10&gt;15,"No",IF(G10&lt;-15,"No","Yes")))</f>
        <v>N/A</v>
      </c>
      <c r="I10" s="10">
        <v>-5.85</v>
      </c>
      <c r="J10" s="10">
        <v>3.0449999999999999</v>
      </c>
      <c r="K10" s="9" t="str">
        <f t="shared" si="0"/>
        <v>Yes</v>
      </c>
    </row>
    <row r="11" spans="1:11" x14ac:dyDescent="0.2">
      <c r="A11" s="110" t="s">
        <v>309</v>
      </c>
      <c r="B11" s="35" t="s">
        <v>219</v>
      </c>
      <c r="C11" s="9">
        <v>1.3252507388000001</v>
      </c>
      <c r="D11" s="9" t="str">
        <f>IF($B11="N/A","N/A",IF(C11&gt;10,"No",IF(C11&lt;=0,"No","Yes")))</f>
        <v>Yes</v>
      </c>
      <c r="E11" s="9">
        <v>1.2356608479</v>
      </c>
      <c r="F11" s="9" t="str">
        <f>IF($B11="N/A","N/A",IF(E11&gt;10,"No",IF(E11&lt;=0,"No","Yes")))</f>
        <v>Yes</v>
      </c>
      <c r="G11" s="9">
        <v>1.3479902574</v>
      </c>
      <c r="H11" s="9" t="str">
        <f>IF($B11="N/A","N/A",IF(G11&gt;10,"No",IF(G11&lt;=0,"No","Yes")))</f>
        <v>Yes</v>
      </c>
      <c r="I11" s="10">
        <v>-6.76</v>
      </c>
      <c r="J11" s="10">
        <v>9.0909999999999993</v>
      </c>
      <c r="K11" s="9" t="str">
        <f t="shared" si="0"/>
        <v>Yes</v>
      </c>
    </row>
    <row r="12" spans="1:11" x14ac:dyDescent="0.2">
      <c r="A12" s="110" t="s">
        <v>823</v>
      </c>
      <c r="B12" s="35" t="s">
        <v>213</v>
      </c>
      <c r="C12" s="96">
        <v>6216.2906057999999</v>
      </c>
      <c r="D12" s="9" t="str">
        <f>IF($B12="N/A","N/A",IF(C12&gt;15,"No",IF(C12&lt;-15,"No","Yes")))</f>
        <v>N/A</v>
      </c>
      <c r="E12" s="96">
        <v>5401.4561049000004</v>
      </c>
      <c r="F12" s="9" t="str">
        <f>IF($B12="N/A","N/A",IF(E12&gt;15,"No",IF(E12&lt;-15,"No","Yes")))</f>
        <v>N/A</v>
      </c>
      <c r="G12" s="96">
        <v>6382.8738050000002</v>
      </c>
      <c r="H12" s="9" t="str">
        <f>IF($B12="N/A","N/A",IF(G12&gt;15,"No",IF(G12&lt;-15,"No","Yes")))</f>
        <v>N/A</v>
      </c>
      <c r="I12" s="10">
        <v>-13.1</v>
      </c>
      <c r="J12" s="10">
        <v>18.170000000000002</v>
      </c>
      <c r="K12" s="9" t="str">
        <f t="shared" si="0"/>
        <v>Yes</v>
      </c>
    </row>
    <row r="13" spans="1:11" x14ac:dyDescent="0.2">
      <c r="A13" s="110" t="s">
        <v>310</v>
      </c>
      <c r="B13" s="35" t="s">
        <v>214</v>
      </c>
      <c r="C13" s="8">
        <v>99.470597816999998</v>
      </c>
      <c r="D13" s="9" t="str">
        <f>IF($B13="N/A","N/A",IF(C13&gt;100,"No",IF(C13&lt;95,"No","Yes")))</f>
        <v>Yes</v>
      </c>
      <c r="E13" s="8">
        <v>99.980049875000006</v>
      </c>
      <c r="F13" s="9" t="str">
        <f>IF($B13="N/A","N/A",IF(E13&gt;100,"No",IF(E13&lt;95,"No","Yes")))</f>
        <v>Yes</v>
      </c>
      <c r="G13" s="8">
        <v>99.987112904</v>
      </c>
      <c r="H13" s="9" t="str">
        <f>IF($B13="N/A","N/A",IF(G13&gt;100,"No",IF(G13&lt;95,"No","Yes")))</f>
        <v>Yes</v>
      </c>
      <c r="I13" s="10">
        <v>0.51219999999999999</v>
      </c>
      <c r="J13" s="10">
        <v>7.1000000000000004E-3</v>
      </c>
      <c r="K13" s="9" t="str">
        <f t="shared" si="0"/>
        <v>Yes</v>
      </c>
    </row>
    <row r="14" spans="1:11" x14ac:dyDescent="0.2">
      <c r="A14" s="110" t="s">
        <v>824</v>
      </c>
      <c r="B14" s="35" t="s">
        <v>220</v>
      </c>
      <c r="C14" s="8">
        <v>1.2174030014999999</v>
      </c>
      <c r="D14" s="9" t="str">
        <f>IF($B14="N/A","N/A",IF(C14&gt;1,"Yes","No"))</f>
        <v>Yes</v>
      </c>
      <c r="E14" s="8">
        <v>1.2165020452999999</v>
      </c>
      <c r="F14" s="9" t="str">
        <f>IF($B14="N/A","N/A",IF(E14&gt;1,"Yes","No"))</f>
        <v>Yes</v>
      </c>
      <c r="G14" s="8">
        <v>1.2178586619</v>
      </c>
      <c r="H14" s="9" t="str">
        <f>IF($B14="N/A","N/A",IF(G14&gt;1,"Yes","No"))</f>
        <v>Yes</v>
      </c>
      <c r="I14" s="10">
        <v>-7.3999999999999996E-2</v>
      </c>
      <c r="J14" s="10">
        <v>0.1115</v>
      </c>
      <c r="K14" s="9" t="str">
        <f t="shared" si="0"/>
        <v>Yes</v>
      </c>
    </row>
    <row r="15" spans="1:11" x14ac:dyDescent="0.2">
      <c r="A15" s="110" t="s">
        <v>311</v>
      </c>
      <c r="B15" s="35" t="s">
        <v>214</v>
      </c>
      <c r="C15" s="8">
        <v>99.271635677999996</v>
      </c>
      <c r="D15" s="9" t="str">
        <f>IF($B15="N/A","N/A",IF(C15&gt;100,"No",IF(C15&lt;95,"No","Yes")))</f>
        <v>Yes</v>
      </c>
      <c r="E15" s="8">
        <v>99.609725686000004</v>
      </c>
      <c r="F15" s="9" t="str">
        <f>IF($B15="N/A","N/A",IF(E15&gt;100,"No",IF(E15&lt;95,"No","Yes")))</f>
        <v>Yes</v>
      </c>
      <c r="G15" s="8">
        <v>99.682977434999998</v>
      </c>
      <c r="H15" s="9" t="str">
        <f>IF($B15="N/A","N/A",IF(G15&gt;100,"No",IF(G15&lt;95,"No","Yes")))</f>
        <v>Yes</v>
      </c>
      <c r="I15" s="10">
        <v>0.34060000000000001</v>
      </c>
      <c r="J15" s="10">
        <v>7.3499999999999996E-2</v>
      </c>
      <c r="K15" s="9" t="str">
        <f t="shared" si="0"/>
        <v>Yes</v>
      </c>
    </row>
    <row r="16" spans="1:11" x14ac:dyDescent="0.2">
      <c r="A16" s="110" t="s">
        <v>825</v>
      </c>
      <c r="B16" s="35" t="s">
        <v>221</v>
      </c>
      <c r="C16" s="8">
        <v>11.963584153999999</v>
      </c>
      <c r="D16" s="9" t="str">
        <f>IF($B16="N/A","N/A",IF(C16&gt;3,"Yes","No"))</f>
        <v>Yes</v>
      </c>
      <c r="E16" s="8">
        <v>11.938801056000001</v>
      </c>
      <c r="F16" s="9" t="str">
        <f>IF($B16="N/A","N/A",IF(E16&gt;3,"Yes","No"))</f>
        <v>Yes</v>
      </c>
      <c r="G16" s="8">
        <v>11.993781593</v>
      </c>
      <c r="H16" s="9" t="str">
        <f>IF($B16="N/A","N/A",IF(G16&gt;3,"Yes","No"))</f>
        <v>Yes</v>
      </c>
      <c r="I16" s="10">
        <v>-0.20699999999999999</v>
      </c>
      <c r="J16" s="10">
        <v>0.46050000000000002</v>
      </c>
      <c r="K16" s="9" t="str">
        <f t="shared" si="0"/>
        <v>Yes</v>
      </c>
    </row>
    <row r="17" spans="1:11" x14ac:dyDescent="0.2">
      <c r="A17" s="110" t="s">
        <v>826</v>
      </c>
      <c r="B17" s="35" t="s">
        <v>222</v>
      </c>
      <c r="C17" s="8">
        <v>6.1346505160999998</v>
      </c>
      <c r="D17" s="9" t="str">
        <f>IF($B17="N/A","N/A",IF(C17&gt;=8,"No",IF(C17&lt;2,"No","Yes")))</f>
        <v>Yes</v>
      </c>
      <c r="E17" s="8">
        <v>6.2704317030999999</v>
      </c>
      <c r="F17" s="9" t="str">
        <f>IF($B17="N/A","N/A",IF(E17&gt;=8,"No",IF(E17&lt;2,"No","Yes")))</f>
        <v>Yes</v>
      </c>
      <c r="G17" s="8">
        <v>6.2958977201000002</v>
      </c>
      <c r="H17" s="9" t="str">
        <f>IF($B17="N/A","N/A",IF(G17&gt;=8,"No",IF(G17&lt;2,"No","Yes")))</f>
        <v>Yes</v>
      </c>
      <c r="I17" s="10">
        <v>2.2130000000000001</v>
      </c>
      <c r="J17" s="10">
        <v>0.40610000000000002</v>
      </c>
      <c r="K17" s="9" t="str">
        <f t="shared" si="0"/>
        <v>Yes</v>
      </c>
    </row>
    <row r="18" spans="1:11" x14ac:dyDescent="0.2">
      <c r="A18" s="110" t="s">
        <v>827</v>
      </c>
      <c r="B18" s="35" t="s">
        <v>222</v>
      </c>
      <c r="C18" s="8">
        <v>6.3091317976000001</v>
      </c>
      <c r="D18" s="9" t="str">
        <f>IF($B18="N/A","N/A",IF(C18&gt;=8,"No",IF(C18&lt;2,"No","Yes")))</f>
        <v>Yes</v>
      </c>
      <c r="E18" s="8">
        <v>6.2638306893999998</v>
      </c>
      <c r="F18" s="9" t="str">
        <f>IF($B18="N/A","N/A",IF(E18&gt;=8,"No",IF(E18&lt;2,"No","Yes")))</f>
        <v>Yes</v>
      </c>
      <c r="G18" s="8">
        <v>6.2882129278000001</v>
      </c>
      <c r="H18" s="9" t="str">
        <f>IF($B18="N/A","N/A",IF(G18&gt;=8,"No",IF(G18&lt;2,"No","Yes")))</f>
        <v>Yes</v>
      </c>
      <c r="I18" s="10">
        <v>-0.71799999999999997</v>
      </c>
      <c r="J18" s="10">
        <v>0.38929999999999998</v>
      </c>
      <c r="K18" s="9" t="str">
        <f t="shared" si="0"/>
        <v>Yes</v>
      </c>
    </row>
    <row r="19" spans="1:11" x14ac:dyDescent="0.2">
      <c r="A19" s="110" t="s">
        <v>312</v>
      </c>
      <c r="B19" s="35" t="s">
        <v>223</v>
      </c>
      <c r="C19" s="8">
        <v>99.602075721999995</v>
      </c>
      <c r="D19" s="9" t="str">
        <f>IF(OR($B19="N/A",$C19="N/A"),"N/A",IF(C19&gt;100,"No",IF(C19&lt;98,"No","Yes")))</f>
        <v>Yes</v>
      </c>
      <c r="E19" s="8">
        <v>100</v>
      </c>
      <c r="F19" s="9" t="str">
        <f>IF(OR($B19="N/A",$E19="N/A"),"N/A",IF(E19&gt;100,"No",IF(E19&lt;98,"No","Yes")))</f>
        <v>Yes</v>
      </c>
      <c r="G19" s="8">
        <v>100</v>
      </c>
      <c r="H19" s="9" t="str">
        <f>IF($B19="N/A","N/A",IF(G19&gt;100,"No",IF(G19&lt;98,"No","Yes")))</f>
        <v>Yes</v>
      </c>
      <c r="I19" s="10">
        <v>0.39950000000000002</v>
      </c>
      <c r="J19" s="10">
        <v>0</v>
      </c>
      <c r="K19" s="9" t="str">
        <f t="shared" si="0"/>
        <v>Yes</v>
      </c>
    </row>
    <row r="20" spans="1:11" x14ac:dyDescent="0.2">
      <c r="A20" s="110" t="s">
        <v>31</v>
      </c>
      <c r="B20" s="60" t="s">
        <v>214</v>
      </c>
      <c r="C20" s="8">
        <v>99.471761338999997</v>
      </c>
      <c r="D20" s="9" t="str">
        <f>IF($B20="N/A","N/A",IF(C20&gt;100,"No",IF(C20&lt;95,"No","Yes")))</f>
        <v>Yes</v>
      </c>
      <c r="E20" s="8">
        <v>99.971321696000004</v>
      </c>
      <c r="F20" s="9" t="str">
        <f>IF($B20="N/A","N/A",IF(E20&gt;100,"No",IF(E20&lt;95,"No","Yes")))</f>
        <v>Yes</v>
      </c>
      <c r="G20" s="8">
        <v>99.966493549999996</v>
      </c>
      <c r="H20" s="9" t="str">
        <f>IF($B20="N/A","N/A",IF(G20&gt;100,"No",IF(G20&lt;95,"No","Yes")))</f>
        <v>Yes</v>
      </c>
      <c r="I20" s="10">
        <v>0.50219999999999998</v>
      </c>
      <c r="J20" s="10">
        <v>-5.0000000000000001E-3</v>
      </c>
      <c r="K20" s="9" t="str">
        <f t="shared" si="0"/>
        <v>Yes</v>
      </c>
    </row>
    <row r="21" spans="1:11" x14ac:dyDescent="0.2">
      <c r="A21" s="110" t="s">
        <v>313</v>
      </c>
      <c r="B21" s="35" t="s">
        <v>214</v>
      </c>
      <c r="C21" s="8">
        <v>99.273962721000004</v>
      </c>
      <c r="D21" s="9" t="str">
        <f>IF($B21="N/A","N/A",IF(C21&gt;100,"No",IF(C21&lt;95,"No","Yes")))</f>
        <v>Yes</v>
      </c>
      <c r="E21" s="8">
        <v>99.563591021999997</v>
      </c>
      <c r="F21" s="9" t="str">
        <f>IF($B21="N/A","N/A",IF(E21&gt;100,"No",IF(E21&lt;95,"No","Yes")))</f>
        <v>Yes</v>
      </c>
      <c r="G21" s="8">
        <v>99.456164541999996</v>
      </c>
      <c r="H21" s="9" t="str">
        <f>IF($B21="N/A","N/A",IF(G21&gt;100,"No",IF(G21&lt;95,"No","Yes")))</f>
        <v>Yes</v>
      </c>
      <c r="I21" s="10">
        <v>0.29170000000000001</v>
      </c>
      <c r="J21" s="10">
        <v>-0.108</v>
      </c>
      <c r="K21" s="9" t="str">
        <f t="shared" si="0"/>
        <v>Yes</v>
      </c>
    </row>
    <row r="22" spans="1:11" x14ac:dyDescent="0.2">
      <c r="A22" s="110" t="s">
        <v>1696</v>
      </c>
      <c r="B22" s="35" t="s">
        <v>224</v>
      </c>
      <c r="C22" s="8">
        <v>7.09747981E-2</v>
      </c>
      <c r="D22" s="9" t="str">
        <f>IF($B22="N/A","N/A",IF(C22&gt;5,"No",IF(C22&lt;=0,"No","Yes")))</f>
        <v>Yes</v>
      </c>
      <c r="E22" s="8">
        <v>0.19576059849999999</v>
      </c>
      <c r="F22" s="9" t="str">
        <f>IF($B22="N/A","N/A",IF(E22&gt;5,"No",IF(E22&lt;=0,"No","Yes")))</f>
        <v>Yes</v>
      </c>
      <c r="G22" s="8">
        <v>0.53739190950000004</v>
      </c>
      <c r="H22" s="9" t="str">
        <f>IF($B22="N/A","N/A",IF(G22&gt;5,"No",IF(G22&lt;=0,"No","Yes")))</f>
        <v>Yes</v>
      </c>
      <c r="I22" s="10">
        <v>175.8</v>
      </c>
      <c r="J22" s="10">
        <v>174.5</v>
      </c>
      <c r="K22" s="9" t="str">
        <f t="shared" si="0"/>
        <v>No</v>
      </c>
    </row>
    <row r="23" spans="1:11" x14ac:dyDescent="0.2">
      <c r="A23" s="110" t="s">
        <v>314</v>
      </c>
      <c r="B23" s="35" t="s">
        <v>223</v>
      </c>
      <c r="C23" s="8">
        <v>99.923207594999994</v>
      </c>
      <c r="D23" s="9" t="str">
        <f>IF($B23="N/A","N/A",IF(C23&gt;100,"No",IF(C23&lt;98,"No","Yes")))</f>
        <v>Yes</v>
      </c>
      <c r="E23" s="8">
        <v>100</v>
      </c>
      <c r="F23" s="9" t="str">
        <f>IF($B23="N/A","N/A",IF(E23&gt;100,"No",IF(E23&lt;98,"No","Yes")))</f>
        <v>Yes</v>
      </c>
      <c r="G23" s="8">
        <v>100</v>
      </c>
      <c r="H23" s="9" t="str">
        <f>IF($B23="N/A","N/A",IF(G23&gt;100,"No",IF(G23&lt;98,"No","Yes")))</f>
        <v>Yes</v>
      </c>
      <c r="I23" s="10">
        <v>7.6899999999999996E-2</v>
      </c>
      <c r="J23" s="10">
        <v>0</v>
      </c>
      <c r="K23" s="9" t="str">
        <f t="shared" si="0"/>
        <v>Yes</v>
      </c>
    </row>
    <row r="24" spans="1:11" x14ac:dyDescent="0.2">
      <c r="A24" s="110" t="s">
        <v>828</v>
      </c>
      <c r="B24" s="35" t="s">
        <v>225</v>
      </c>
      <c r="C24" s="8">
        <v>5.7937354448000002</v>
      </c>
      <c r="D24" s="9" t="str">
        <f>IF($B24="N/A","N/A",IF(C24&gt;=2,"Yes","No"))</f>
        <v>Yes</v>
      </c>
      <c r="E24" s="8">
        <v>6.7542144638000003</v>
      </c>
      <c r="F24" s="9" t="str">
        <f>IF($B24="N/A","N/A",IF(E24&gt;=2,"Yes","No"))</f>
        <v>Yes</v>
      </c>
      <c r="G24" s="8">
        <v>6.8738611029000003</v>
      </c>
      <c r="H24" s="9" t="str">
        <f>IF($B24="N/A","N/A",IF(G24&gt;=2,"Yes","No"))</f>
        <v>Yes</v>
      </c>
      <c r="I24" s="10">
        <v>16.579999999999998</v>
      </c>
      <c r="J24" s="10">
        <v>1.7709999999999999</v>
      </c>
      <c r="K24" s="9" t="str">
        <f t="shared" si="0"/>
        <v>Yes</v>
      </c>
    </row>
    <row r="25" spans="1:11" x14ac:dyDescent="0.2">
      <c r="A25" s="110" t="s">
        <v>829</v>
      </c>
      <c r="B25" s="35" t="s">
        <v>226</v>
      </c>
      <c r="C25" s="8">
        <v>4.4620400559000002</v>
      </c>
      <c r="D25" s="9" t="str">
        <f>IF($B25="N/A","N/A",IF(C25&gt;30,"No",IF(C25&lt;5,"No","Yes")))</f>
        <v>No</v>
      </c>
      <c r="E25" s="8">
        <v>4.0897755610999997</v>
      </c>
      <c r="F25" s="9" t="str">
        <f>IF($B25="N/A","N/A",IF(E25&gt;30,"No",IF(E25&lt;5,"No","Yes")))</f>
        <v>No</v>
      </c>
      <c r="G25" s="8">
        <v>3.8261788471</v>
      </c>
      <c r="H25" s="9" t="str">
        <f>IF($B25="N/A","N/A",IF(G25&gt;30,"No",IF(G25&lt;5,"No","Yes")))</f>
        <v>No</v>
      </c>
      <c r="I25" s="10">
        <v>-8.34</v>
      </c>
      <c r="J25" s="10">
        <v>-6.45</v>
      </c>
      <c r="K25" s="9" t="str">
        <f t="shared" si="0"/>
        <v>Yes</v>
      </c>
    </row>
    <row r="26" spans="1:11" x14ac:dyDescent="0.2">
      <c r="A26" s="110" t="s">
        <v>830</v>
      </c>
      <c r="B26" s="35" t="s">
        <v>227</v>
      </c>
      <c r="C26" s="8">
        <v>29.063809967000001</v>
      </c>
      <c r="D26" s="9" t="str">
        <f>IF($B26="N/A","N/A",IF(C26&gt;75,"No",IF(C26&lt;15,"No","Yes")))</f>
        <v>Yes</v>
      </c>
      <c r="E26" s="8">
        <v>25.497506233999999</v>
      </c>
      <c r="F26" s="9" t="str">
        <f>IF($B26="N/A","N/A",IF(E26&gt;75,"No",IF(E26&lt;15,"No","Yes")))</f>
        <v>Yes</v>
      </c>
      <c r="G26" s="8">
        <v>25.495831024000001</v>
      </c>
      <c r="H26" s="9" t="str">
        <f>IF($B26="N/A","N/A",IF(G26&gt;75,"No",IF(G26&lt;15,"No","Yes")))</f>
        <v>Yes</v>
      </c>
      <c r="I26" s="10">
        <v>-12.3</v>
      </c>
      <c r="J26" s="10">
        <v>-7.0000000000000001E-3</v>
      </c>
      <c r="K26" s="9" t="str">
        <f t="shared" si="0"/>
        <v>Yes</v>
      </c>
    </row>
    <row r="27" spans="1:11" x14ac:dyDescent="0.2">
      <c r="A27" s="110" t="s">
        <v>831</v>
      </c>
      <c r="B27" s="35" t="s">
        <v>228</v>
      </c>
      <c r="C27" s="8">
        <v>66.474149976999996</v>
      </c>
      <c r="D27" s="9" t="str">
        <f>IF($B27="N/A","N/A",IF(C27&gt;70,"No",IF(C27&lt;25,"No","Yes")))</f>
        <v>Yes</v>
      </c>
      <c r="E27" s="8">
        <v>70.412718204000001</v>
      </c>
      <c r="F27" s="9" t="str">
        <f>IF($B27="N/A","N/A",IF(E27&gt;70,"No",IF(E27&lt;25,"No","Yes")))</f>
        <v>No</v>
      </c>
      <c r="G27" s="8">
        <v>70.677990128000005</v>
      </c>
      <c r="H27" s="9" t="str">
        <f>IF($B27="N/A","N/A",IF(G27&gt;70,"No",IF(G27&lt;25,"No","Yes")))</f>
        <v>No</v>
      </c>
      <c r="I27" s="10">
        <v>5.9249999999999998</v>
      </c>
      <c r="J27" s="10">
        <v>0.37669999999999998</v>
      </c>
      <c r="K27" s="9" t="str">
        <f t="shared" si="0"/>
        <v>Yes</v>
      </c>
    </row>
    <row r="28" spans="1:11" x14ac:dyDescent="0.2">
      <c r="A28" s="110" t="s">
        <v>318</v>
      </c>
      <c r="B28" s="35" t="s">
        <v>229</v>
      </c>
      <c r="C28" s="8">
        <v>59.004491192000003</v>
      </c>
      <c r="D28" s="9" t="str">
        <f>IF($B28="N/A","N/A",IF(C28&gt;70,"No",IF(C28&lt;35,"No","Yes")))</f>
        <v>Yes</v>
      </c>
      <c r="E28" s="8">
        <v>60.402743141999998</v>
      </c>
      <c r="F28" s="9" t="str">
        <f>IF($B28="N/A","N/A",IF(E28&gt;70,"No",IF(E28&lt;35,"No","Yes")))</f>
        <v>Yes</v>
      </c>
      <c r="G28" s="8">
        <v>61.193087362</v>
      </c>
      <c r="H28" s="9" t="str">
        <f>IF($B28="N/A","N/A",IF(G28&gt;70,"No",IF(G28&lt;35,"No","Yes")))</f>
        <v>Yes</v>
      </c>
      <c r="I28" s="10">
        <v>2.37</v>
      </c>
      <c r="J28" s="10">
        <v>1.3080000000000001</v>
      </c>
      <c r="K28" s="9" t="str">
        <f t="shared" si="0"/>
        <v>Yes</v>
      </c>
    </row>
    <row r="29" spans="1:11" x14ac:dyDescent="0.2">
      <c r="A29" s="110" t="s">
        <v>832</v>
      </c>
      <c r="B29" s="35" t="s">
        <v>220</v>
      </c>
      <c r="C29" s="8">
        <v>2.2353486353999998</v>
      </c>
      <c r="D29" s="9" t="str">
        <f>IF($B29="N/A","N/A",IF(C29&gt;1,"Yes","No"))</f>
        <v>Yes</v>
      </c>
      <c r="E29" s="8">
        <v>2.4190079062000001</v>
      </c>
      <c r="F29" s="9" t="str">
        <f>IF($B29="N/A","N/A",IF(E29&gt;1,"Yes","No"))</f>
        <v>Yes</v>
      </c>
      <c r="G29" s="8">
        <v>2.4196571477000002</v>
      </c>
      <c r="H29" s="9" t="str">
        <f>IF($B29="N/A","N/A",IF(G29&gt;1,"Yes","No"))</f>
        <v>Yes</v>
      </c>
      <c r="I29" s="10">
        <v>8.2159999999999993</v>
      </c>
      <c r="J29" s="10">
        <v>2.6800000000000001E-2</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
      <c r="A31" s="110" t="s">
        <v>833</v>
      </c>
      <c r="B31" s="35" t="s">
        <v>213</v>
      </c>
      <c r="C31" s="8">
        <v>99.384761002999994</v>
      </c>
      <c r="D31" s="9" t="str">
        <f>IF($B31="N/A","N/A",IF(C31&gt;15,"No",IF(C31&lt;-15,"No","Yes")))</f>
        <v>N/A</v>
      </c>
      <c r="E31" s="8">
        <v>99.824536053000003</v>
      </c>
      <c r="F31" s="9" t="str">
        <f>IF($B31="N/A","N/A",IF(E31&gt;15,"No",IF(E31&lt;-15,"No","Yes")))</f>
        <v>N/A</v>
      </c>
      <c r="G31" s="8">
        <v>99.941032769000003</v>
      </c>
      <c r="H31" s="9" t="str">
        <f>IF($B31="N/A","N/A",IF(G31&gt;15,"No",IF(G31&lt;-15,"No","Yes")))</f>
        <v>N/A</v>
      </c>
      <c r="I31" s="10">
        <v>0.4425</v>
      </c>
      <c r="J31" s="10">
        <v>0.1167</v>
      </c>
      <c r="K31" s="9" t="str">
        <f t="shared" si="0"/>
        <v>Yes</v>
      </c>
    </row>
    <row r="32" spans="1:11" x14ac:dyDescent="0.2">
      <c r="A32" s="110"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97.339026830999998</v>
      </c>
      <c r="D34" s="9" t="str">
        <f>IF($B34="N/A","N/A",IF(C34&gt;=90,"Yes","No"))</f>
        <v>Yes</v>
      </c>
      <c r="E34" s="8">
        <v>97.061097257</v>
      </c>
      <c r="F34" s="9" t="str">
        <f>IF($B34="N/A","N/A",IF(E34&gt;=90,"Yes","No"))</f>
        <v>Yes</v>
      </c>
      <c r="G34" s="8">
        <v>96.695748546999994</v>
      </c>
      <c r="H34" s="9" t="str">
        <f>IF($B34="N/A","N/A",IF(G34&gt;=90,"Yes","No"))</f>
        <v>Yes</v>
      </c>
      <c r="I34" s="10">
        <v>-0.28599999999999998</v>
      </c>
      <c r="J34" s="10">
        <v>-0.376</v>
      </c>
      <c r="K34" s="9" t="str">
        <f t="shared" si="0"/>
        <v>Yes</v>
      </c>
    </row>
    <row r="35" spans="1:11" x14ac:dyDescent="0.2">
      <c r="A35" s="110" t="s">
        <v>323</v>
      </c>
      <c r="B35" s="35" t="s">
        <v>213</v>
      </c>
      <c r="C35" s="8">
        <v>9.0638307774999998</v>
      </c>
      <c r="D35" s="9" t="str">
        <f>IF($B35="N/A","N/A",IF(C35&gt;15,"No",IF(C35&lt;-15,"No","Yes")))</f>
        <v>N/A</v>
      </c>
      <c r="E35" s="8">
        <v>9.7917705735999991</v>
      </c>
      <c r="F35" s="9" t="str">
        <f>IF($B35="N/A","N/A",IF(E35&gt;15,"No",IF(E35&lt;-15,"No","Yes")))</f>
        <v>N/A</v>
      </c>
      <c r="G35" s="8">
        <v>10.414062399000001</v>
      </c>
      <c r="H35" s="9" t="str">
        <f>IF($B35="N/A","N/A",IF(G35&gt;15,"No",IF(G35&lt;-15,"No","Yes")))</f>
        <v>N/A</v>
      </c>
      <c r="I35" s="10">
        <v>8.0310000000000006</v>
      </c>
      <c r="J35" s="10">
        <v>6.3550000000000004</v>
      </c>
      <c r="K35" s="9" t="str">
        <f t="shared" si="0"/>
        <v>Yes</v>
      </c>
    </row>
    <row r="36" spans="1:11" x14ac:dyDescent="0.2">
      <c r="A36" s="110" t="s">
        <v>1731</v>
      </c>
      <c r="B36" s="35" t="s">
        <v>213</v>
      </c>
      <c r="C36" s="8">
        <v>13.494519815</v>
      </c>
      <c r="D36" s="9" t="str">
        <f>IF($B36="N/A","N/A",IF(C36&gt;15,"No",IF(C36&lt;-15,"No","Yes")))</f>
        <v>N/A</v>
      </c>
      <c r="E36" s="8">
        <v>14.458852867999999</v>
      </c>
      <c r="F36" s="9" t="str">
        <f>IF($B36="N/A","N/A",IF(E36&gt;15,"No",IF(E36&lt;-15,"No","Yes")))</f>
        <v>N/A</v>
      </c>
      <c r="G36" s="8">
        <v>15.479979896</v>
      </c>
      <c r="H36" s="9" t="str">
        <f>IF($B36="N/A","N/A",IF(G36&gt;15,"No",IF(G36&lt;-15,"No","Yes")))</f>
        <v>N/A</v>
      </c>
      <c r="I36" s="10">
        <v>7.1459999999999999</v>
      </c>
      <c r="J36" s="10">
        <v>7.0620000000000003</v>
      </c>
      <c r="K36" s="9" t="str">
        <f t="shared" si="0"/>
        <v>Yes</v>
      </c>
    </row>
    <row r="37" spans="1:11" x14ac:dyDescent="0.2">
      <c r="A37" s="110" t="s">
        <v>372</v>
      </c>
      <c r="B37" s="35" t="s">
        <v>231</v>
      </c>
      <c r="C37" s="8">
        <v>67.972913224999999</v>
      </c>
      <c r="D37" s="9" t="str">
        <f>IF($B37="N/A","N/A",IF(C37&gt;90,"No",IF(C37&lt;75,"No","Yes")))</f>
        <v>No</v>
      </c>
      <c r="E37" s="8">
        <v>66.812967580999995</v>
      </c>
      <c r="F37" s="9" t="str">
        <f>IF($B37="N/A","N/A",IF(E37&gt;90,"No",IF(E37&lt;75,"No","Yes")))</f>
        <v>No</v>
      </c>
      <c r="G37" s="8">
        <v>66.597935487000001</v>
      </c>
      <c r="H37" s="9" t="str">
        <f>IF($B37="N/A","N/A",IF(G37&gt;90,"No",IF(G37&lt;75,"No","Yes")))</f>
        <v>No</v>
      </c>
      <c r="I37" s="10">
        <v>-1.71</v>
      </c>
      <c r="J37" s="10">
        <v>-0.32200000000000001</v>
      </c>
      <c r="K37" s="9" t="str">
        <f>IF(J37="Div by 0", "N/A", IF(J37="N/A","N/A", IF(J37&gt;30, "No", IF(J37&lt;-30, "No", "Yes"))))</f>
        <v>Yes</v>
      </c>
    </row>
    <row r="38" spans="1:11" x14ac:dyDescent="0.2">
      <c r="A38" s="110" t="s">
        <v>373</v>
      </c>
      <c r="B38" s="35" t="s">
        <v>232</v>
      </c>
      <c r="C38" s="8">
        <v>27.574290833999999</v>
      </c>
      <c r="D38" s="9" t="str">
        <f>IF($B38="N/A","N/A",IF(C38&gt;10,"No",IF(C38&lt;1,"No","Yes")))</f>
        <v>No</v>
      </c>
      <c r="E38" s="8">
        <v>28.322942643000001</v>
      </c>
      <c r="F38" s="9" t="str">
        <f>IF($B38="N/A","N/A",IF(E38&gt;10,"No",IF(E38&lt;1,"No","Yes")))</f>
        <v>No</v>
      </c>
      <c r="G38" s="8">
        <v>28.003659935000002</v>
      </c>
      <c r="H38" s="9" t="str">
        <f>IF($B38="N/A","N/A",IF(G38&gt;10,"No",IF(G38&lt;1,"No","Yes")))</f>
        <v>No</v>
      </c>
      <c r="I38" s="10">
        <v>2.7149999999999999</v>
      </c>
      <c r="J38" s="10">
        <v>-1.1299999999999999</v>
      </c>
      <c r="K38" s="9" t="str">
        <f>IF(J38="Div by 0", "N/A", IF(J38="N/A","N/A", IF(J38&gt;30, "No", IF(J38&lt;-30, "No", "Yes"))))</f>
        <v>Yes</v>
      </c>
    </row>
    <row r="39" spans="1:11" x14ac:dyDescent="0.2">
      <c r="A39" s="110" t="s">
        <v>374</v>
      </c>
      <c r="B39" s="35" t="s">
        <v>233</v>
      </c>
      <c r="C39" s="8">
        <v>0.15591185160000001</v>
      </c>
      <c r="D39" s="9" t="str">
        <f>IF($B39="N/A","N/A",IF(C39&gt;2,"No",IF(C39&lt;=0,"No","Yes")))</f>
        <v>Yes</v>
      </c>
      <c r="E39" s="8">
        <v>3.4912718199999998E-2</v>
      </c>
      <c r="F39" s="9" t="str">
        <f>IF($B39="N/A","N/A",IF(E39&gt;2,"No",IF(E39&lt;=0,"No","Yes")))</f>
        <v>Yes</v>
      </c>
      <c r="G39" s="8">
        <v>3.8661288500000002E-2</v>
      </c>
      <c r="H39" s="9" t="str">
        <f>IF($B39="N/A","N/A",IF(G39&gt;2,"No",IF(G39&lt;=0,"No","Yes")))</f>
        <v>Yes</v>
      </c>
      <c r="I39" s="10">
        <v>-77.599999999999994</v>
      </c>
      <c r="J39" s="10">
        <v>10.74</v>
      </c>
      <c r="K39" s="9" t="str">
        <f>IF(J39="Div by 0", "N/A", IF(J39="N/A","N/A", IF(J39&gt;30, "No", IF(J39&lt;-30, "No", "Yes"))))</f>
        <v>Yes</v>
      </c>
    </row>
    <row r="40" spans="1:11" x14ac:dyDescent="0.2">
      <c r="A40" s="110" t="s">
        <v>375</v>
      </c>
      <c r="B40" s="35" t="s">
        <v>234</v>
      </c>
      <c r="C40" s="8">
        <v>1.3357224303999999</v>
      </c>
      <c r="D40" s="9" t="str">
        <f>IF($B40="N/A","N/A",IF(C40&gt;3,"No",IF(C40&lt;=0,"No","Yes")))</f>
        <v>Yes</v>
      </c>
      <c r="E40" s="8">
        <v>1.3778054863</v>
      </c>
      <c r="F40" s="9" t="str">
        <f>IF($B40="N/A","N/A",IF(E40&gt;3,"No",IF(E40&lt;=0,"No","Yes")))</f>
        <v>Yes</v>
      </c>
      <c r="G40" s="8">
        <v>1.4111370285</v>
      </c>
      <c r="H40" s="9" t="str">
        <f>IF($B40="N/A","N/A",IF(G40&gt;3,"No",IF(G40&lt;=0,"No","Yes")))</f>
        <v>Yes</v>
      </c>
      <c r="I40" s="10">
        <v>3.1509999999999998</v>
      </c>
      <c r="J40" s="10">
        <v>2.419</v>
      </c>
      <c r="K40" s="9" t="str">
        <f>IF(J40="Div by 0", "N/A", IF(J40="N/A","N/A", IF(J40&gt;30, "No", IF(J40&lt;-30, "No", "Yes"))))</f>
        <v>Yes</v>
      </c>
    </row>
    <row r="41" spans="1:11" s="118" customFormat="1" x14ac:dyDescent="0.2">
      <c r="A41" s="158" t="s">
        <v>1633</v>
      </c>
      <c r="B41" s="159"/>
      <c r="C41" s="159"/>
      <c r="D41" s="159"/>
      <c r="E41" s="159"/>
      <c r="F41" s="159"/>
      <c r="G41" s="159"/>
      <c r="H41" s="159"/>
      <c r="I41" s="159"/>
      <c r="J41" s="159"/>
      <c r="K41" s="160"/>
    </row>
    <row r="42" spans="1:11" ht="16.5" customHeight="1" x14ac:dyDescent="0.2">
      <c r="A42" s="151" t="s">
        <v>1631</v>
      </c>
      <c r="B42" s="152"/>
      <c r="C42" s="152"/>
      <c r="D42" s="152"/>
      <c r="E42" s="152"/>
      <c r="F42" s="152"/>
      <c r="G42" s="152"/>
      <c r="H42" s="152"/>
      <c r="I42" s="152"/>
      <c r="J42" s="152"/>
      <c r="K42" s="153"/>
    </row>
    <row r="43" spans="1:11" x14ac:dyDescent="0.2">
      <c r="A43" s="154" t="s">
        <v>1732</v>
      </c>
      <c r="B43" s="154"/>
      <c r="C43" s="154"/>
      <c r="D43" s="154"/>
      <c r="E43" s="154"/>
      <c r="F43" s="154"/>
      <c r="G43" s="154"/>
      <c r="H43" s="154"/>
      <c r="I43" s="154"/>
      <c r="J43" s="154"/>
      <c r="K43" s="155"/>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1575</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51494</v>
      </c>
      <c r="D6" s="9" t="str">
        <f>IF($B6="N/A","N/A",IF(C6&gt;15,"No",IF(C6&lt;-15,"No","Yes")))</f>
        <v>N/A</v>
      </c>
      <c r="E6" s="36">
        <v>51102</v>
      </c>
      <c r="F6" s="9" t="str">
        <f>IF($B6="N/A","N/A",IF(E6&gt;15,"No",IF(E6&lt;-15,"No","Yes")))</f>
        <v>N/A</v>
      </c>
      <c r="G6" s="36">
        <v>49281</v>
      </c>
      <c r="H6" s="9" t="str">
        <f>IF($B6="N/A","N/A",IF(G6&gt;15,"No",IF(G6&lt;-15,"No","Yes")))</f>
        <v>N/A</v>
      </c>
      <c r="I6" s="10">
        <v>-0.76100000000000001</v>
      </c>
      <c r="J6" s="10">
        <v>-3.56</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110" t="s">
        <v>821</v>
      </c>
      <c r="B9" s="35" t="s">
        <v>213</v>
      </c>
      <c r="C9" s="96">
        <v>1215.6661164</v>
      </c>
      <c r="D9" s="9" t="str">
        <f>IF($B9="N/A","N/A",IF(C9&gt;15,"No",IF(C9&lt;-15,"No","Yes")))</f>
        <v>N/A</v>
      </c>
      <c r="E9" s="96">
        <v>1094.4718406</v>
      </c>
      <c r="F9" s="9" t="str">
        <f>IF($B9="N/A","N/A",IF(E9&gt;15,"No",IF(E9&lt;-15,"No","Yes")))</f>
        <v>N/A</v>
      </c>
      <c r="G9" s="96">
        <v>1134.3355248</v>
      </c>
      <c r="H9" s="9" t="str">
        <f>IF($B9="N/A","N/A",IF(G9&gt;15,"No",IF(G9&lt;-15,"No","Yes")))</f>
        <v>N/A</v>
      </c>
      <c r="I9" s="10">
        <v>-9.9700000000000006</v>
      </c>
      <c r="J9" s="10">
        <v>3.6419999999999999</v>
      </c>
      <c r="K9" s="9" t="str">
        <f t="shared" si="0"/>
        <v>Yes</v>
      </c>
    </row>
    <row r="10" spans="1:11" x14ac:dyDescent="0.2">
      <c r="A10" s="110" t="s">
        <v>309</v>
      </c>
      <c r="B10" s="35" t="s">
        <v>213</v>
      </c>
      <c r="C10" s="8">
        <v>2.0487823824000002</v>
      </c>
      <c r="D10" s="9" t="str">
        <f>IF($B10="N/A","N/A",IF(C10&gt;15,"No",IF(C10&lt;-15,"No","Yes")))</f>
        <v>N/A</v>
      </c>
      <c r="E10" s="8">
        <v>0.64185354780000003</v>
      </c>
      <c r="F10" s="9" t="str">
        <f>IF($B10="N/A","N/A",IF(E10&gt;15,"No",IF(E10&lt;-15,"No","Yes")))</f>
        <v>N/A</v>
      </c>
      <c r="G10" s="8">
        <v>0.65948337089999998</v>
      </c>
      <c r="H10" s="9" t="str">
        <f>IF($B10="N/A","N/A",IF(G10&gt;15,"No",IF(G10&lt;-15,"No","Yes")))</f>
        <v>N/A</v>
      </c>
      <c r="I10" s="10">
        <v>-68.7</v>
      </c>
      <c r="J10" s="10">
        <v>2.7469999999999999</v>
      </c>
      <c r="K10" s="9" t="str">
        <f t="shared" si="0"/>
        <v>Yes</v>
      </c>
    </row>
    <row r="11" spans="1:11" x14ac:dyDescent="0.2">
      <c r="A11" s="110" t="s">
        <v>823</v>
      </c>
      <c r="B11" s="35" t="s">
        <v>213</v>
      </c>
      <c r="C11" s="96">
        <v>6186.8180094999998</v>
      </c>
      <c r="D11" s="9" t="str">
        <f>IF($B11="N/A","N/A",IF(C11&gt;15,"No",IF(C11&lt;-15,"No","Yes")))</f>
        <v>N/A</v>
      </c>
      <c r="E11" s="96">
        <v>876.32621950999999</v>
      </c>
      <c r="F11" s="9" t="str">
        <f>IF($B11="N/A","N/A",IF(E11&gt;15,"No",IF(E11&lt;-15,"No","Yes")))</f>
        <v>N/A</v>
      </c>
      <c r="G11" s="96">
        <v>986.74461538000003</v>
      </c>
      <c r="H11" s="9" t="str">
        <f>IF($B11="N/A","N/A",IF(G11&gt;15,"No",IF(G11&lt;-15,"No","Yes")))</f>
        <v>N/A</v>
      </c>
      <c r="I11" s="10">
        <v>-85.8</v>
      </c>
      <c r="J11" s="10">
        <v>12.6</v>
      </c>
      <c r="K11" s="9" t="str">
        <f t="shared" si="0"/>
        <v>Yes</v>
      </c>
    </row>
    <row r="12" spans="1:11" x14ac:dyDescent="0.2">
      <c r="A12" s="110" t="s">
        <v>310</v>
      </c>
      <c r="B12" s="35" t="s">
        <v>214</v>
      </c>
      <c r="C12" s="8">
        <v>99.236804288000002</v>
      </c>
      <c r="D12" s="9" t="str">
        <f>IF($B12="N/A","N/A",IF(C12&gt;100,"No",IF(C12&lt;95,"No","Yes")))</f>
        <v>Yes</v>
      </c>
      <c r="E12" s="8">
        <v>99.970646940999998</v>
      </c>
      <c r="F12" s="9" t="str">
        <f>IF($B12="N/A","N/A",IF(E12&gt;100,"No",IF(E12&lt;95,"No","Yes")))</f>
        <v>Yes</v>
      </c>
      <c r="G12" s="8">
        <v>99.985795742999997</v>
      </c>
      <c r="H12" s="9" t="str">
        <f>IF($B12="N/A","N/A",IF(G12&gt;100,"No",IF(G12&lt;95,"No","Yes")))</f>
        <v>Yes</v>
      </c>
      <c r="I12" s="10">
        <v>0.73950000000000005</v>
      </c>
      <c r="J12" s="10">
        <v>1.52E-2</v>
      </c>
      <c r="K12" s="9" t="str">
        <f t="shared" si="0"/>
        <v>Yes</v>
      </c>
    </row>
    <row r="13" spans="1:11" x14ac:dyDescent="0.2">
      <c r="A13" s="110" t="s">
        <v>824</v>
      </c>
      <c r="B13" s="35" t="s">
        <v>220</v>
      </c>
      <c r="C13" s="8">
        <v>1.1929903524000001</v>
      </c>
      <c r="D13" s="9" t="str">
        <f>IF($B13="N/A","N/A",IF(C13&gt;1,"Yes","No"))</f>
        <v>Yes</v>
      </c>
      <c r="E13" s="8">
        <v>1.1805743144</v>
      </c>
      <c r="F13" s="9" t="str">
        <f>IF($B13="N/A","N/A",IF(E13&gt;1,"Yes","No"))</f>
        <v>Yes</v>
      </c>
      <c r="G13" s="8">
        <v>1.1949912733000001</v>
      </c>
      <c r="H13" s="9" t="str">
        <f>IF($B13="N/A","N/A",IF(G13&gt;1,"Yes","No"))</f>
        <v>Yes</v>
      </c>
      <c r="I13" s="10">
        <v>-1.04</v>
      </c>
      <c r="J13" s="10">
        <v>1.2210000000000001</v>
      </c>
      <c r="K13" s="9" t="str">
        <f t="shared" si="0"/>
        <v>Yes</v>
      </c>
    </row>
    <row r="14" spans="1:11" x14ac:dyDescent="0.2">
      <c r="A14" s="110" t="s">
        <v>311</v>
      </c>
      <c r="B14" s="35" t="s">
        <v>214</v>
      </c>
      <c r="C14" s="8">
        <v>99.054258748999999</v>
      </c>
      <c r="D14" s="9" t="str">
        <f>IF($B14="N/A","N/A",IF(C14&gt;100,"No",IF(C14&lt;95,"No","Yes")))</f>
        <v>Yes</v>
      </c>
      <c r="E14" s="8">
        <v>99.553833509</v>
      </c>
      <c r="F14" s="9" t="str">
        <f>IF($B14="N/A","N/A",IF(E14&gt;100,"No",IF(E14&lt;95,"No","Yes")))</f>
        <v>Yes</v>
      </c>
      <c r="G14" s="8">
        <v>99.734177471999999</v>
      </c>
      <c r="H14" s="9" t="str">
        <f>IF($B14="N/A","N/A",IF(G14&gt;100,"No",IF(G14&lt;95,"No","Yes")))</f>
        <v>Yes</v>
      </c>
      <c r="I14" s="10">
        <v>0.50429999999999997</v>
      </c>
      <c r="J14" s="10">
        <v>0.1812</v>
      </c>
      <c r="K14" s="9" t="str">
        <f t="shared" si="0"/>
        <v>Yes</v>
      </c>
    </row>
    <row r="15" spans="1:11" x14ac:dyDescent="0.2">
      <c r="A15" s="110" t="s">
        <v>825</v>
      </c>
      <c r="B15" s="35" t="s">
        <v>221</v>
      </c>
      <c r="C15" s="8">
        <v>13.560628933</v>
      </c>
      <c r="D15" s="9" t="str">
        <f>IF($B15="N/A","N/A",IF(C15&gt;3,"Yes","No"))</f>
        <v>Yes</v>
      </c>
      <c r="E15" s="8">
        <v>13.414927075</v>
      </c>
      <c r="F15" s="9" t="str">
        <f>IF($B15="N/A","N/A",IF(E15&gt;3,"Yes","No"))</f>
        <v>Yes</v>
      </c>
      <c r="G15" s="8">
        <v>13.592533061999999</v>
      </c>
      <c r="H15" s="9" t="str">
        <f>IF($B15="N/A","N/A",IF(G15&gt;3,"Yes","No"))</f>
        <v>Yes</v>
      </c>
      <c r="I15" s="10">
        <v>-1.07</v>
      </c>
      <c r="J15" s="10">
        <v>1.3240000000000001</v>
      </c>
      <c r="K15" s="9" t="str">
        <f t="shared" si="0"/>
        <v>Yes</v>
      </c>
    </row>
    <row r="16" spans="1:11" x14ac:dyDescent="0.2">
      <c r="A16" s="110" t="s">
        <v>826</v>
      </c>
      <c r="B16" s="35" t="s">
        <v>222</v>
      </c>
      <c r="C16" s="8">
        <v>5.8809135399999999</v>
      </c>
      <c r="D16" s="9" t="str">
        <f>IF($B16="N/A","N/A",IF(C16&gt;=8,"No",IF(C16&lt;2,"No","Yes")))</f>
        <v>Yes</v>
      </c>
      <c r="E16" s="8">
        <v>6.2162188606999997</v>
      </c>
      <c r="F16" s="9" t="str">
        <f>IF($B16="N/A","N/A",IF(E16&gt;=8,"No",IF(E16&lt;2,"No","Yes")))</f>
        <v>Yes</v>
      </c>
      <c r="G16" s="8">
        <v>6.3742897727000001</v>
      </c>
      <c r="H16" s="9" t="str">
        <f>IF($B16="N/A","N/A",IF(G16&gt;=8,"No",IF(G16&lt;2,"No","Yes")))</f>
        <v>Yes</v>
      </c>
      <c r="I16" s="10">
        <v>5.702</v>
      </c>
      <c r="J16" s="10">
        <v>2.5430000000000001</v>
      </c>
      <c r="K16" s="9" t="str">
        <f t="shared" si="0"/>
        <v>Yes</v>
      </c>
    </row>
    <row r="17" spans="1:11" x14ac:dyDescent="0.2">
      <c r="A17" s="110" t="s">
        <v>312</v>
      </c>
      <c r="B17" s="35" t="s">
        <v>223</v>
      </c>
      <c r="C17" s="8">
        <v>99.765021168000004</v>
      </c>
      <c r="D17" s="9" t="str">
        <f>IF(OR($B17="N/A",$C17="N/A"),"N/A",IF(C17&gt;100,"No",IF(C17&lt;98,"No","Yes")))</f>
        <v>Yes</v>
      </c>
      <c r="E17" s="8">
        <v>98.898281867999998</v>
      </c>
      <c r="F17" s="9" t="str">
        <f>IF(OR($B17="N/A",$E17="N/A"),"N/A",IF(E17&gt;100,"No",IF(E17&lt;98,"No","Yes")))</f>
        <v>Yes</v>
      </c>
      <c r="G17" s="8">
        <v>92.408839106000002</v>
      </c>
      <c r="H17" s="9" t="str">
        <f>IF($B17="N/A","N/A",IF(G17&gt;100,"No",IF(G17&lt;98,"No","Yes")))</f>
        <v>No</v>
      </c>
      <c r="I17" s="10">
        <v>-0.86899999999999999</v>
      </c>
      <c r="J17" s="10">
        <v>-6.56</v>
      </c>
      <c r="K17" s="9" t="str">
        <f t="shared" si="0"/>
        <v>Yes</v>
      </c>
    </row>
    <row r="18" spans="1:11" x14ac:dyDescent="0.2">
      <c r="A18" s="110" t="s">
        <v>31</v>
      </c>
      <c r="B18" s="35" t="s">
        <v>214</v>
      </c>
      <c r="C18" s="8">
        <v>96.679224763999997</v>
      </c>
      <c r="D18" s="9" t="str">
        <f>IF($B18="N/A","N/A",IF(C18&gt;100,"No",IF(C18&lt;95,"No","Yes")))</f>
        <v>Yes</v>
      </c>
      <c r="E18" s="8">
        <v>94.078509647000004</v>
      </c>
      <c r="F18" s="9" t="str">
        <f>IF($B18="N/A","N/A",IF(E18&gt;100,"No",IF(E18&lt;95,"No","Yes")))</f>
        <v>No</v>
      </c>
      <c r="G18" s="8">
        <v>87.871593515000001</v>
      </c>
      <c r="H18" s="9" t="str">
        <f>IF($B18="N/A","N/A",IF(G18&gt;100,"No",IF(G18&lt;95,"No","Yes")))</f>
        <v>No</v>
      </c>
      <c r="I18" s="10">
        <v>-2.69</v>
      </c>
      <c r="J18" s="10">
        <v>-6.6</v>
      </c>
      <c r="K18" s="9" t="str">
        <f t="shared" si="0"/>
        <v>Yes</v>
      </c>
    </row>
    <row r="19" spans="1:11" x14ac:dyDescent="0.2">
      <c r="A19" s="110" t="s">
        <v>313</v>
      </c>
      <c r="B19" s="35" t="s">
        <v>214</v>
      </c>
      <c r="C19" s="8">
        <v>99.765021168000004</v>
      </c>
      <c r="D19" s="9" t="str">
        <f>IF($B19="N/A","N/A",IF(C19&gt;100,"No",IF(C19&lt;95,"No","Yes")))</f>
        <v>Yes</v>
      </c>
      <c r="E19" s="8">
        <v>99.992172518000004</v>
      </c>
      <c r="F19" s="9" t="str">
        <f>IF($B19="N/A","N/A",IF(E19&gt;100,"No",IF(E19&lt;95,"No","Yes")))</f>
        <v>Yes</v>
      </c>
      <c r="G19" s="8">
        <v>99.989854101999995</v>
      </c>
      <c r="H19" s="9" t="str">
        <f>IF($B19="N/A","N/A",IF(G19&gt;100,"No",IF(G19&lt;95,"No","Yes")))</f>
        <v>Yes</v>
      </c>
      <c r="I19" s="10">
        <v>0.22770000000000001</v>
      </c>
      <c r="J19" s="10">
        <v>-2E-3</v>
      </c>
      <c r="K19" s="9" t="str">
        <f t="shared" si="0"/>
        <v>Yes</v>
      </c>
    </row>
    <row r="20" spans="1:11" x14ac:dyDescent="0.2">
      <c r="A20" s="110" t="s">
        <v>314</v>
      </c>
      <c r="B20" s="35" t="s">
        <v>223</v>
      </c>
      <c r="C20" s="8">
        <v>99.932030916000002</v>
      </c>
      <c r="D20" s="9" t="str">
        <f>IF($B20="N/A","N/A",IF(C20&gt;100,"No",IF(C20&lt;98,"No","Yes")))</f>
        <v>Yes</v>
      </c>
      <c r="E20" s="8">
        <v>99.86497593</v>
      </c>
      <c r="F20" s="9" t="str">
        <f>IF($B20="N/A","N/A",IF(E20&gt;100,"No",IF(E20&lt;98,"No","Yes")))</f>
        <v>Yes</v>
      </c>
      <c r="G20" s="8">
        <v>99.931007894000004</v>
      </c>
      <c r="H20" s="9" t="str">
        <f>IF($B20="N/A","N/A",IF(G20&gt;100,"No",IF(G20&lt;98,"No","Yes")))</f>
        <v>Yes</v>
      </c>
      <c r="I20" s="10">
        <v>-6.7000000000000004E-2</v>
      </c>
      <c r="J20" s="10">
        <v>6.6100000000000006E-2</v>
      </c>
      <c r="K20" s="9" t="str">
        <f t="shared" si="0"/>
        <v>Yes</v>
      </c>
    </row>
    <row r="21" spans="1:11" x14ac:dyDescent="0.2">
      <c r="A21" s="110" t="s">
        <v>828</v>
      </c>
      <c r="B21" s="35" t="s">
        <v>225</v>
      </c>
      <c r="C21" s="8">
        <v>6.7903573718999999</v>
      </c>
      <c r="D21" s="9" t="str">
        <f>IF($B21="N/A","N/A",IF(C21&gt;=2,"Yes","No"))</f>
        <v>Yes</v>
      </c>
      <c r="E21" s="8">
        <v>8.1705954970000008</v>
      </c>
      <c r="F21" s="9" t="str">
        <f>IF($B21="N/A","N/A",IF(E21&gt;=2,"Yes","No"))</f>
        <v>Yes</v>
      </c>
      <c r="G21" s="8">
        <v>8.3317562490999997</v>
      </c>
      <c r="H21" s="9" t="str">
        <f>IF($B21="N/A","N/A",IF(G21&gt;=2,"Yes","No"))</f>
        <v>Yes</v>
      </c>
      <c r="I21" s="10">
        <v>20.329999999999998</v>
      </c>
      <c r="J21" s="10">
        <v>1.972</v>
      </c>
      <c r="K21" s="9" t="str">
        <f t="shared" si="0"/>
        <v>Yes</v>
      </c>
    </row>
    <row r="22" spans="1:11" x14ac:dyDescent="0.2">
      <c r="A22" s="110" t="s">
        <v>829</v>
      </c>
      <c r="B22" s="35" t="s">
        <v>226</v>
      </c>
      <c r="C22" s="8">
        <v>4.9534580929000001</v>
      </c>
      <c r="D22" s="9" t="str">
        <f>IF($B22="N/A","N/A",IF(C22&gt;30,"No",IF(C22&lt;5,"No","Yes")))</f>
        <v>No</v>
      </c>
      <c r="E22" s="8">
        <v>4.8400054866</v>
      </c>
      <c r="F22" s="9" t="str">
        <f>IF($B22="N/A","N/A",IF(E22&gt;30,"No",IF(E22&lt;5,"No","Yes")))</f>
        <v>No</v>
      </c>
      <c r="G22" s="8">
        <v>4.5748979632999998</v>
      </c>
      <c r="H22" s="9" t="str">
        <f>IF($B22="N/A","N/A",IF(G22&gt;30,"No",IF(G22&lt;5,"No","Yes")))</f>
        <v>No</v>
      </c>
      <c r="I22" s="10">
        <v>-2.29</v>
      </c>
      <c r="J22" s="10">
        <v>-5.48</v>
      </c>
      <c r="K22" s="9" t="str">
        <f t="shared" si="0"/>
        <v>Yes</v>
      </c>
    </row>
    <row r="23" spans="1:11" x14ac:dyDescent="0.2">
      <c r="A23" s="110" t="s">
        <v>830</v>
      </c>
      <c r="B23" s="35" t="s">
        <v>227</v>
      </c>
      <c r="C23" s="8">
        <v>39.132124603999998</v>
      </c>
      <c r="D23" s="9" t="str">
        <f>IF($B23="N/A","N/A",IF(C23&gt;75,"No",IF(C23&lt;15,"No","Yes")))</f>
        <v>Yes</v>
      </c>
      <c r="E23" s="8">
        <v>35.816040600999997</v>
      </c>
      <c r="F23" s="9" t="str">
        <f>IF($B23="N/A","N/A",IF(E23&gt;75,"No",IF(E23&lt;15,"No","Yes")))</f>
        <v>Yes</v>
      </c>
      <c r="G23" s="8">
        <v>35.821471359</v>
      </c>
      <c r="H23" s="9" t="str">
        <f>IF($B23="N/A","N/A",IF(G23&gt;75,"No",IF(G23&lt;15,"No","Yes")))</f>
        <v>Yes</v>
      </c>
      <c r="I23" s="10">
        <v>-8.4700000000000006</v>
      </c>
      <c r="J23" s="10">
        <v>1.52E-2</v>
      </c>
      <c r="K23" s="9" t="str">
        <f t="shared" si="0"/>
        <v>Yes</v>
      </c>
    </row>
    <row r="24" spans="1:11" x14ac:dyDescent="0.2">
      <c r="A24" s="110" t="s">
        <v>831</v>
      </c>
      <c r="B24" s="35" t="s">
        <v>228</v>
      </c>
      <c r="C24" s="8">
        <v>55.914417303</v>
      </c>
      <c r="D24" s="9" t="str">
        <f>IF($B24="N/A","N/A",IF(C24&gt;70,"No",IF(C24&lt;25,"No","Yes")))</f>
        <v>Yes</v>
      </c>
      <c r="E24" s="8">
        <v>59.343953912000003</v>
      </c>
      <c r="F24" s="9" t="str">
        <f>IF($B24="N/A","N/A",IF(E24&gt;70,"No",IF(E24&lt;25,"No","Yes")))</f>
        <v>Yes</v>
      </c>
      <c r="G24" s="8">
        <v>59.603630678000002</v>
      </c>
      <c r="H24" s="9" t="str">
        <f>IF($B24="N/A","N/A",IF(G24&gt;70,"No",IF(G24&lt;25,"No","Yes")))</f>
        <v>Yes</v>
      </c>
      <c r="I24" s="10">
        <v>6.1340000000000003</v>
      </c>
      <c r="J24" s="10">
        <v>0.43759999999999999</v>
      </c>
      <c r="K24" s="9" t="str">
        <f t="shared" si="0"/>
        <v>Yes</v>
      </c>
    </row>
    <row r="25" spans="1:11" x14ac:dyDescent="0.2">
      <c r="A25" s="110" t="s">
        <v>318</v>
      </c>
      <c r="B25" s="35" t="s">
        <v>229</v>
      </c>
      <c r="C25" s="8">
        <v>47.320076125</v>
      </c>
      <c r="D25" s="9" t="str">
        <f>IF($B25="N/A","N/A",IF(C25&gt;70,"No",IF(C25&lt;35,"No","Yes")))</f>
        <v>Yes</v>
      </c>
      <c r="E25" s="8">
        <v>45.777073303999998</v>
      </c>
      <c r="F25" s="9" t="str">
        <f>IF($B25="N/A","N/A",IF(E25&gt;70,"No",IF(E25&lt;35,"No","Yes")))</f>
        <v>Yes</v>
      </c>
      <c r="G25" s="8">
        <v>46.957245186000002</v>
      </c>
      <c r="H25" s="9" t="str">
        <f>IF($B25="N/A","N/A",IF(G25&gt;70,"No",IF(G25&lt;35,"No","Yes")))</f>
        <v>Yes</v>
      </c>
      <c r="I25" s="10">
        <v>-3.26</v>
      </c>
      <c r="J25" s="10">
        <v>2.5779999999999998</v>
      </c>
      <c r="K25" s="9" t="str">
        <f t="shared" si="0"/>
        <v>Yes</v>
      </c>
    </row>
    <row r="26" spans="1:11" x14ac:dyDescent="0.2">
      <c r="A26" s="110" t="s">
        <v>832</v>
      </c>
      <c r="B26" s="35" t="s">
        <v>220</v>
      </c>
      <c r="C26" s="8">
        <v>2.2502154552999998</v>
      </c>
      <c r="D26" s="9" t="str">
        <f>IF($B26="N/A","N/A",IF(C26&gt;1,"Yes","No"))</f>
        <v>Yes</v>
      </c>
      <c r="E26" s="8">
        <v>2.4022143375999998</v>
      </c>
      <c r="F26" s="9" t="str">
        <f>IF($B26="N/A","N/A",IF(E26&gt;1,"Yes","No"))</f>
        <v>Yes</v>
      </c>
      <c r="G26" s="8">
        <v>2.3839937773000002</v>
      </c>
      <c r="H26" s="9" t="str">
        <f>IF($B26="N/A","N/A",IF(G26&gt;1,"Yes","No"))</f>
        <v>Yes</v>
      </c>
      <c r="I26" s="10">
        <v>6.7549999999999999</v>
      </c>
      <c r="J26" s="10">
        <v>-0.75800000000000001</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
      <c r="A28" s="110" t="s">
        <v>833</v>
      </c>
      <c r="B28" s="35" t="s">
        <v>213</v>
      </c>
      <c r="C28" s="8">
        <v>99.384413346000002</v>
      </c>
      <c r="D28" s="9" t="str">
        <f>IF($B28="N/A","N/A",IF(C28&gt;15,"No",IF(C28&lt;-15,"No","Yes")))</f>
        <v>N/A</v>
      </c>
      <c r="E28" s="8">
        <v>99.623819091000001</v>
      </c>
      <c r="F28" s="9" t="str">
        <f>IF($B28="N/A","N/A",IF(E28&gt;15,"No",IF(E28&lt;-15,"No","Yes")))</f>
        <v>N/A</v>
      </c>
      <c r="G28" s="8">
        <v>99.559223888000005</v>
      </c>
      <c r="H28" s="9" t="str">
        <f>IF($B28="N/A","N/A",IF(G28&gt;15,"No",IF(G28&lt;-15,"No","Yes")))</f>
        <v>N/A</v>
      </c>
      <c r="I28" s="10">
        <v>0.2409</v>
      </c>
      <c r="J28" s="10">
        <v>-6.5000000000000002E-2</v>
      </c>
      <c r="K28" s="9" t="str">
        <f t="shared" si="0"/>
        <v>Yes</v>
      </c>
    </row>
    <row r="29" spans="1:11" x14ac:dyDescent="0.2">
      <c r="A29" s="110"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55.563755000999997</v>
      </c>
      <c r="D31" s="9" t="str">
        <f>IF($B31="N/A","N/A",IF(C31&gt;=90,"Yes","No"))</f>
        <v>No</v>
      </c>
      <c r="E31" s="8">
        <v>89.884936010000004</v>
      </c>
      <c r="F31" s="9" t="str">
        <f>IF($B31="N/A","N/A",IF(E31&gt;=90,"Yes","No"))</f>
        <v>No</v>
      </c>
      <c r="G31" s="8">
        <v>89.864247884999997</v>
      </c>
      <c r="H31" s="9" t="str">
        <f>IF($B31="N/A","N/A",IF(G31&gt;=90,"Yes","No"))</f>
        <v>No</v>
      </c>
      <c r="I31" s="10">
        <v>61.77</v>
      </c>
      <c r="J31" s="10">
        <v>-2.3E-2</v>
      </c>
      <c r="K31" s="9" t="str">
        <f t="shared" si="0"/>
        <v>Yes</v>
      </c>
    </row>
    <row r="32" spans="1:11" x14ac:dyDescent="0.2">
      <c r="A32" s="158" t="s">
        <v>1633</v>
      </c>
      <c r="B32" s="159"/>
      <c r="C32" s="159"/>
      <c r="D32" s="159"/>
      <c r="E32" s="159"/>
      <c r="F32" s="159"/>
      <c r="G32" s="159"/>
      <c r="H32" s="159"/>
      <c r="I32" s="159"/>
      <c r="J32" s="159"/>
      <c r="K32" s="160"/>
    </row>
    <row r="33" spans="1:11" x14ac:dyDescent="0.2">
      <c r="A33" s="151" t="s">
        <v>1631</v>
      </c>
      <c r="B33" s="152"/>
      <c r="C33" s="152"/>
      <c r="D33" s="152"/>
      <c r="E33" s="152"/>
      <c r="F33" s="152"/>
      <c r="G33" s="152"/>
      <c r="H33" s="152"/>
      <c r="I33" s="152"/>
      <c r="J33" s="152"/>
      <c r="K33" s="153"/>
    </row>
    <row r="34" spans="1:11" x14ac:dyDescent="0.2">
      <c r="A34" s="154" t="s">
        <v>1732</v>
      </c>
      <c r="B34" s="154"/>
      <c r="C34" s="154"/>
      <c r="D34" s="154"/>
      <c r="E34" s="154"/>
      <c r="F34" s="154"/>
      <c r="G34" s="154"/>
      <c r="H34" s="154"/>
      <c r="I34" s="154"/>
      <c r="J34" s="154"/>
      <c r="K34" s="155"/>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1578</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09" t="s">
        <v>301</v>
      </c>
      <c r="B6" s="105" t="s">
        <v>213</v>
      </c>
      <c r="C6" s="36">
        <v>152226</v>
      </c>
      <c r="D6" s="9" t="str">
        <f>IF(OR($B6="N/A",$C6="N/A"),"N/A",IF(C6&lt;0,"No","Yes"))</f>
        <v>N/A</v>
      </c>
      <c r="E6" s="36">
        <v>218354</v>
      </c>
      <c r="F6" s="9" t="str">
        <f>IF($B6="N/A","N/A",IF(E6&lt;0,"No","Yes"))</f>
        <v>N/A</v>
      </c>
      <c r="G6" s="36">
        <v>218332</v>
      </c>
      <c r="H6" s="9" t="str">
        <f>IF($B6="N/A","N/A",IF(G6&lt;0,"No","Yes"))</f>
        <v>N/A</v>
      </c>
      <c r="I6" s="10">
        <v>43.44</v>
      </c>
      <c r="J6" s="10">
        <v>-0.01</v>
      </c>
      <c r="K6" s="9" t="str">
        <f t="shared" ref="K6:K35" si="0">IF(J6="Div by 0", "N/A", IF(J6="N/A","N/A", IF(J6&gt;30, "No", IF(J6&lt;-30, "No", "Yes"))))</f>
        <v>Yes</v>
      </c>
    </row>
    <row r="7" spans="1:11" x14ac:dyDescent="0.2">
      <c r="A7" s="110" t="s">
        <v>436</v>
      </c>
      <c r="B7" s="105" t="s">
        <v>213</v>
      </c>
      <c r="C7" s="9">
        <v>1.1581464401999999</v>
      </c>
      <c r="D7" s="9" t="str">
        <f t="shared" ref="D7:D17" si="1">IF(OR($B7="N/A",$C7="N/A"),"N/A",IF(C7&lt;0,"No","Yes"))</f>
        <v>N/A</v>
      </c>
      <c r="E7" s="9">
        <v>1.0707383423000001</v>
      </c>
      <c r="F7" s="9" t="str">
        <f t="shared" ref="F7:F17" si="2">IF($B7="N/A","N/A",IF(E7&lt;0,"No","Yes"))</f>
        <v>N/A</v>
      </c>
      <c r="G7" s="9">
        <v>1.1606177747999999</v>
      </c>
      <c r="H7" s="9" t="str">
        <f t="shared" ref="H7:H17" si="3">IF($B7="N/A","N/A",IF(G7&lt;0,"No","Yes"))</f>
        <v>N/A</v>
      </c>
      <c r="I7" s="10">
        <v>-7.55</v>
      </c>
      <c r="J7" s="10">
        <v>8.3940000000000001</v>
      </c>
      <c r="K7" s="9" t="str">
        <f t="shared" si="0"/>
        <v>Yes</v>
      </c>
    </row>
    <row r="8" spans="1:11" x14ac:dyDescent="0.2">
      <c r="A8" s="110" t="s">
        <v>437</v>
      </c>
      <c r="B8" s="105" t="s">
        <v>213</v>
      </c>
      <c r="C8" s="9">
        <v>24.187720889000001</v>
      </c>
      <c r="D8" s="9" t="str">
        <f t="shared" si="1"/>
        <v>N/A</v>
      </c>
      <c r="E8" s="9">
        <v>21.244401292999999</v>
      </c>
      <c r="F8" s="9" t="str">
        <f t="shared" si="2"/>
        <v>N/A</v>
      </c>
      <c r="G8" s="9">
        <v>23.535716249</v>
      </c>
      <c r="H8" s="9" t="str">
        <f t="shared" si="3"/>
        <v>N/A</v>
      </c>
      <c r="I8" s="10">
        <v>-12.2</v>
      </c>
      <c r="J8" s="10">
        <v>10.79</v>
      </c>
      <c r="K8" s="9" t="str">
        <f t="shared" si="0"/>
        <v>Yes</v>
      </c>
    </row>
    <row r="9" spans="1:11" x14ac:dyDescent="0.2">
      <c r="A9" s="110" t="s">
        <v>438</v>
      </c>
      <c r="B9" s="105" t="s">
        <v>213</v>
      </c>
      <c r="C9" s="9">
        <v>35.065626109</v>
      </c>
      <c r="D9" s="9" t="str">
        <f t="shared" si="1"/>
        <v>N/A</v>
      </c>
      <c r="E9" s="9">
        <v>37.815199172</v>
      </c>
      <c r="F9" s="9" t="str">
        <f t="shared" si="2"/>
        <v>N/A</v>
      </c>
      <c r="G9" s="9">
        <v>37.119615998</v>
      </c>
      <c r="H9" s="9" t="str">
        <f t="shared" si="3"/>
        <v>N/A</v>
      </c>
      <c r="I9" s="10">
        <v>7.8410000000000002</v>
      </c>
      <c r="J9" s="10">
        <v>-1.84</v>
      </c>
      <c r="K9" s="9" t="str">
        <f t="shared" si="0"/>
        <v>Yes</v>
      </c>
    </row>
    <row r="10" spans="1:11" x14ac:dyDescent="0.2">
      <c r="A10" s="110" t="s">
        <v>439</v>
      </c>
      <c r="B10" s="105" t="s">
        <v>213</v>
      </c>
      <c r="C10" s="9">
        <v>39.568142105</v>
      </c>
      <c r="D10" s="9" t="str">
        <f t="shared" si="1"/>
        <v>N/A</v>
      </c>
      <c r="E10" s="9">
        <v>39.841266933999997</v>
      </c>
      <c r="F10" s="9" t="str">
        <f t="shared" si="2"/>
        <v>N/A</v>
      </c>
      <c r="G10" s="9">
        <v>38.178095743999997</v>
      </c>
      <c r="H10" s="9" t="str">
        <f t="shared" si="3"/>
        <v>N/A</v>
      </c>
      <c r="I10" s="10">
        <v>0.69030000000000002</v>
      </c>
      <c r="J10" s="10">
        <v>-4.17</v>
      </c>
      <c r="K10" s="9" t="str">
        <f t="shared" si="0"/>
        <v>Yes</v>
      </c>
    </row>
    <row r="11" spans="1:11" x14ac:dyDescent="0.2">
      <c r="A11" s="26" t="s">
        <v>324</v>
      </c>
      <c r="B11" s="105"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
      <c r="A12" s="26" t="s">
        <v>310</v>
      </c>
      <c r="B12" s="105" t="s">
        <v>213</v>
      </c>
      <c r="C12" s="9">
        <v>99.938906626000005</v>
      </c>
      <c r="D12" s="9" t="str">
        <f t="shared" si="1"/>
        <v>N/A</v>
      </c>
      <c r="E12" s="9">
        <v>99.978933291999994</v>
      </c>
      <c r="F12" s="9" t="str">
        <f t="shared" si="2"/>
        <v>N/A</v>
      </c>
      <c r="G12" s="9">
        <v>99.976641079000004</v>
      </c>
      <c r="H12" s="9" t="str">
        <f t="shared" si="3"/>
        <v>N/A</v>
      </c>
      <c r="I12" s="10">
        <v>4.0099999999999997E-2</v>
      </c>
      <c r="J12" s="10">
        <v>-2E-3</v>
      </c>
      <c r="K12" s="9" t="str">
        <f t="shared" si="0"/>
        <v>Yes</v>
      </c>
    </row>
    <row r="13" spans="1:11" x14ac:dyDescent="0.2">
      <c r="A13" s="26" t="s">
        <v>824</v>
      </c>
      <c r="B13" s="105" t="s">
        <v>213</v>
      </c>
      <c r="C13" s="9">
        <v>1.1193232237999999</v>
      </c>
      <c r="D13" s="9" t="str">
        <f t="shared" si="1"/>
        <v>N/A</v>
      </c>
      <c r="E13" s="9">
        <v>1.1148056874000001</v>
      </c>
      <c r="F13" s="9" t="str">
        <f t="shared" si="2"/>
        <v>N/A</v>
      </c>
      <c r="G13" s="9">
        <v>1.1173762261</v>
      </c>
      <c r="H13" s="9" t="str">
        <f t="shared" si="3"/>
        <v>N/A</v>
      </c>
      <c r="I13" s="10">
        <v>-0.40400000000000003</v>
      </c>
      <c r="J13" s="10">
        <v>0.2306</v>
      </c>
      <c r="K13" s="9" t="str">
        <f t="shared" si="0"/>
        <v>Yes</v>
      </c>
    </row>
    <row r="14" spans="1:11" x14ac:dyDescent="0.2">
      <c r="A14" s="26" t="s">
        <v>311</v>
      </c>
      <c r="B14" s="105" t="s">
        <v>213</v>
      </c>
      <c r="C14" s="9">
        <v>99.427167501</v>
      </c>
      <c r="D14" s="9" t="str">
        <f t="shared" si="1"/>
        <v>N/A</v>
      </c>
      <c r="E14" s="9">
        <v>99.629958690999999</v>
      </c>
      <c r="F14" s="9" t="str">
        <f t="shared" si="2"/>
        <v>N/A</v>
      </c>
      <c r="G14" s="9">
        <v>99.601066266000004</v>
      </c>
      <c r="H14" s="9" t="str">
        <f t="shared" si="3"/>
        <v>N/A</v>
      </c>
      <c r="I14" s="10">
        <v>0.20399999999999999</v>
      </c>
      <c r="J14" s="10">
        <v>-2.9000000000000001E-2</v>
      </c>
      <c r="K14" s="9" t="str">
        <f t="shared" si="0"/>
        <v>Yes</v>
      </c>
    </row>
    <row r="15" spans="1:11" x14ac:dyDescent="0.2">
      <c r="A15" s="26" t="s">
        <v>825</v>
      </c>
      <c r="B15" s="105" t="s">
        <v>213</v>
      </c>
      <c r="C15" s="9">
        <v>9.9922697781000007</v>
      </c>
      <c r="D15" s="9" t="str">
        <f t="shared" si="1"/>
        <v>N/A</v>
      </c>
      <c r="E15" s="9">
        <v>9.8769777425999994</v>
      </c>
      <c r="F15" s="9" t="str">
        <f t="shared" si="2"/>
        <v>N/A</v>
      </c>
      <c r="G15" s="9">
        <v>10.06887212</v>
      </c>
      <c r="H15" s="9" t="str">
        <f t="shared" si="3"/>
        <v>N/A</v>
      </c>
      <c r="I15" s="10">
        <v>-1.1499999999999999</v>
      </c>
      <c r="J15" s="10">
        <v>1.9430000000000001</v>
      </c>
      <c r="K15" s="9" t="str">
        <f t="shared" si="0"/>
        <v>Yes</v>
      </c>
    </row>
    <row r="16" spans="1:11" x14ac:dyDescent="0.2">
      <c r="A16" s="26" t="s">
        <v>834</v>
      </c>
      <c r="B16" s="105" t="s">
        <v>213</v>
      </c>
      <c r="C16" s="9">
        <v>3.8625870647</v>
      </c>
      <c r="D16" s="9" t="str">
        <f t="shared" si="1"/>
        <v>N/A</v>
      </c>
      <c r="E16" s="9">
        <v>3.9502811401</v>
      </c>
      <c r="F16" s="9" t="str">
        <f t="shared" si="2"/>
        <v>N/A</v>
      </c>
      <c r="G16" s="9">
        <v>3.9722142837000001</v>
      </c>
      <c r="H16" s="9" t="str">
        <f t="shared" si="3"/>
        <v>N/A</v>
      </c>
      <c r="I16" s="10">
        <v>2.27</v>
      </c>
      <c r="J16" s="10">
        <v>0.55520000000000003</v>
      </c>
      <c r="K16" s="9" t="str">
        <f t="shared" si="0"/>
        <v>Yes</v>
      </c>
    </row>
    <row r="17" spans="1:11" x14ac:dyDescent="0.2">
      <c r="A17" s="26" t="s">
        <v>827</v>
      </c>
      <c r="B17" s="105" t="s">
        <v>213</v>
      </c>
      <c r="C17" s="9">
        <v>4.3587858259000001</v>
      </c>
      <c r="D17" s="9" t="str">
        <f t="shared" si="1"/>
        <v>N/A</v>
      </c>
      <c r="E17" s="9">
        <v>6.4730758151999996</v>
      </c>
      <c r="F17" s="9" t="str">
        <f t="shared" si="2"/>
        <v>N/A</v>
      </c>
      <c r="G17" s="9">
        <v>5.0564053671</v>
      </c>
      <c r="H17" s="9" t="str">
        <f t="shared" si="3"/>
        <v>N/A</v>
      </c>
      <c r="I17" s="10">
        <v>48.51</v>
      </c>
      <c r="J17" s="10">
        <v>-21.9</v>
      </c>
      <c r="K17" s="9" t="str">
        <f t="shared" si="0"/>
        <v>Yes</v>
      </c>
    </row>
    <row r="18" spans="1:11" x14ac:dyDescent="0.2">
      <c r="A18" s="110" t="s">
        <v>312</v>
      </c>
      <c r="B18" s="35" t="s">
        <v>223</v>
      </c>
      <c r="C18" s="9">
        <v>99.995401573999999</v>
      </c>
      <c r="D18" s="9" t="str">
        <f>IF(OR($B18="N/A",$C18="N/A"),"N/A",IF(C18&gt;100,"No",IF(C18&lt;98,"No","Yes")))</f>
        <v>Yes</v>
      </c>
      <c r="E18" s="9">
        <v>99.963820218999999</v>
      </c>
      <c r="F18" s="9" t="str">
        <f>IF(OR($B18="N/A",$E18="N/A"),"N/A",IF(E18&gt;100,"No",IF(E18&lt;98,"No","Yes")))</f>
        <v>Yes</v>
      </c>
      <c r="G18" s="9">
        <v>99.629463385999998</v>
      </c>
      <c r="H18" s="9" t="str">
        <f>IF($B18="N/A","N/A",IF(G18&gt;100,"No",IF(G18&lt;98,"No","Yes")))</f>
        <v>Yes</v>
      </c>
      <c r="I18" s="10">
        <v>-3.2000000000000001E-2</v>
      </c>
      <c r="J18" s="10">
        <v>-0.33400000000000002</v>
      </c>
      <c r="K18" s="9" t="str">
        <f t="shared" si="0"/>
        <v>Yes</v>
      </c>
    </row>
    <row r="19" spans="1:11" x14ac:dyDescent="0.2">
      <c r="A19" s="110" t="s">
        <v>31</v>
      </c>
      <c r="B19" s="35" t="s">
        <v>214</v>
      </c>
      <c r="C19" s="9">
        <v>99.813435287000004</v>
      </c>
      <c r="D19" s="9" t="str">
        <f>IF(OR($B19="N/A",$C19="N/A"),"N/A",IF(C19&gt;100,"No",IF(C19&lt;95,"No","Yes")))</f>
        <v>Yes</v>
      </c>
      <c r="E19" s="9">
        <v>99.811773541999997</v>
      </c>
      <c r="F19" s="9" t="str">
        <f>IF(OR($B19="N/A",$E19="N/A"),"N/A",IF(E19&gt;100,"No",IF(E19&lt;98,"No","Yes")))</f>
        <v>Yes</v>
      </c>
      <c r="G19" s="9">
        <v>99.539691844999993</v>
      </c>
      <c r="H19" s="9" t="str">
        <f>IF($B19="N/A","N/A",IF(G19&gt;100,"No",IF(G19&lt;95,"No","Yes")))</f>
        <v>Yes</v>
      </c>
      <c r="I19" s="10">
        <v>-2E-3</v>
      </c>
      <c r="J19" s="10">
        <v>-0.27300000000000002</v>
      </c>
      <c r="K19" s="9" t="str">
        <f t="shared" si="0"/>
        <v>Yes</v>
      </c>
    </row>
    <row r="20" spans="1:11" x14ac:dyDescent="0.2">
      <c r="A20" s="26" t="s">
        <v>313</v>
      </c>
      <c r="B20" s="105" t="s">
        <v>213</v>
      </c>
      <c r="C20" s="9">
        <v>98.582370948000005</v>
      </c>
      <c r="D20" s="9" t="str">
        <f t="shared" ref="D20:D35" si="4">IF(OR($B20="N/A",$C20="N/A"),"N/A",IF(C20&lt;0,"No","Yes"))</f>
        <v>N/A</v>
      </c>
      <c r="E20" s="9">
        <v>98.629290052000002</v>
      </c>
      <c r="F20" s="9" t="str">
        <f t="shared" ref="F20:F34" si="5">IF($B20="N/A","N/A",IF(E20&lt;0,"No","Yes"))</f>
        <v>N/A</v>
      </c>
      <c r="G20" s="9">
        <v>98.450524888999993</v>
      </c>
      <c r="H20" s="9" t="str">
        <f t="shared" ref="H20:H35" si="6">IF($B20="N/A","N/A",IF(G20&lt;0,"No","Yes"))</f>
        <v>N/A</v>
      </c>
      <c r="I20" s="10">
        <v>4.7600000000000003E-2</v>
      </c>
      <c r="J20" s="10">
        <v>-0.18099999999999999</v>
      </c>
      <c r="K20" s="9" t="str">
        <f t="shared" si="0"/>
        <v>Yes</v>
      </c>
    </row>
    <row r="21" spans="1:11" x14ac:dyDescent="0.2">
      <c r="A21" s="26" t="s">
        <v>835</v>
      </c>
      <c r="B21" s="105"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828</v>
      </c>
      <c r="B23" s="105" t="s">
        <v>213</v>
      </c>
      <c r="C23" s="9">
        <v>5.1712191083999999</v>
      </c>
      <c r="D23" s="9" t="str">
        <f t="shared" si="4"/>
        <v>N/A</v>
      </c>
      <c r="E23" s="9">
        <v>5.3056412981000003</v>
      </c>
      <c r="F23" s="9" t="str">
        <f t="shared" si="5"/>
        <v>N/A</v>
      </c>
      <c r="G23" s="9">
        <v>5.5445376766000001</v>
      </c>
      <c r="H23" s="9" t="str">
        <f t="shared" si="6"/>
        <v>N/A</v>
      </c>
      <c r="I23" s="10">
        <v>2.5990000000000002</v>
      </c>
      <c r="J23" s="10">
        <v>4.5030000000000001</v>
      </c>
      <c r="K23" s="9" t="str">
        <f t="shared" si="0"/>
        <v>Yes</v>
      </c>
    </row>
    <row r="24" spans="1:11" x14ac:dyDescent="0.2">
      <c r="A24" s="26" t="s">
        <v>315</v>
      </c>
      <c r="B24" s="105" t="s">
        <v>213</v>
      </c>
      <c r="C24" s="9">
        <v>4.1917937803000003</v>
      </c>
      <c r="D24" s="9" t="str">
        <f t="shared" si="4"/>
        <v>N/A</v>
      </c>
      <c r="E24" s="9">
        <v>3.8684887843000002</v>
      </c>
      <c r="F24" s="9" t="str">
        <f t="shared" si="5"/>
        <v>N/A</v>
      </c>
      <c r="G24" s="9">
        <v>3.7007859590000001</v>
      </c>
      <c r="H24" s="9" t="str">
        <f t="shared" si="6"/>
        <v>N/A</v>
      </c>
      <c r="I24" s="10">
        <v>-7.71</v>
      </c>
      <c r="J24" s="10">
        <v>-4.34</v>
      </c>
      <c r="K24" s="9" t="str">
        <f t="shared" si="0"/>
        <v>Yes</v>
      </c>
    </row>
    <row r="25" spans="1:11" x14ac:dyDescent="0.2">
      <c r="A25" s="26" t="s">
        <v>316</v>
      </c>
      <c r="B25" s="105" t="s">
        <v>213</v>
      </c>
      <c r="C25" s="9">
        <v>17.625110033999999</v>
      </c>
      <c r="D25" s="9" t="str">
        <f t="shared" si="4"/>
        <v>N/A</v>
      </c>
      <c r="E25" s="9">
        <v>16.666056037000001</v>
      </c>
      <c r="F25" s="9" t="str">
        <f t="shared" si="5"/>
        <v>N/A</v>
      </c>
      <c r="G25" s="9">
        <v>16.796438452</v>
      </c>
      <c r="H25" s="9" t="str">
        <f t="shared" si="6"/>
        <v>N/A</v>
      </c>
      <c r="I25" s="10">
        <v>-5.44</v>
      </c>
      <c r="J25" s="10">
        <v>0.7823</v>
      </c>
      <c r="K25" s="9" t="str">
        <f t="shared" si="0"/>
        <v>Yes</v>
      </c>
    </row>
    <row r="26" spans="1:11" x14ac:dyDescent="0.2">
      <c r="A26" s="26" t="s">
        <v>317</v>
      </c>
      <c r="B26" s="105" t="s">
        <v>213</v>
      </c>
      <c r="C26" s="9">
        <v>78.183096186</v>
      </c>
      <c r="D26" s="9" t="str">
        <f t="shared" si="4"/>
        <v>N/A</v>
      </c>
      <c r="E26" s="9">
        <v>79.465455177999999</v>
      </c>
      <c r="F26" s="9" t="str">
        <f t="shared" si="5"/>
        <v>N/A</v>
      </c>
      <c r="G26" s="9">
        <v>79.502775588999995</v>
      </c>
      <c r="H26" s="9" t="str">
        <f t="shared" si="6"/>
        <v>N/A</v>
      </c>
      <c r="I26" s="10">
        <v>1.64</v>
      </c>
      <c r="J26" s="10">
        <v>4.7E-2</v>
      </c>
      <c r="K26" s="9" t="str">
        <f t="shared" si="0"/>
        <v>Yes</v>
      </c>
    </row>
    <row r="27" spans="1:11" x14ac:dyDescent="0.2">
      <c r="A27" s="26" t="s">
        <v>318</v>
      </c>
      <c r="B27" s="105" t="s">
        <v>213</v>
      </c>
      <c r="C27" s="9">
        <v>63.037194696999997</v>
      </c>
      <c r="D27" s="9" t="str">
        <f t="shared" si="4"/>
        <v>N/A</v>
      </c>
      <c r="E27" s="9">
        <v>60.633191973000002</v>
      </c>
      <c r="F27" s="9" t="str">
        <f t="shared" si="5"/>
        <v>N/A</v>
      </c>
      <c r="G27" s="9">
        <v>62.703131011000004</v>
      </c>
      <c r="H27" s="9" t="str">
        <f t="shared" si="6"/>
        <v>N/A</v>
      </c>
      <c r="I27" s="10">
        <v>-3.81</v>
      </c>
      <c r="J27" s="10">
        <v>3.4140000000000001</v>
      </c>
      <c r="K27" s="9" t="str">
        <f t="shared" si="0"/>
        <v>Yes</v>
      </c>
    </row>
    <row r="28" spans="1:11" x14ac:dyDescent="0.2">
      <c r="A28" s="26" t="s">
        <v>832</v>
      </c>
      <c r="B28" s="105" t="s">
        <v>213</v>
      </c>
      <c r="C28" s="9">
        <v>2.0847653684999998</v>
      </c>
      <c r="D28" s="9" t="str">
        <f t="shared" si="4"/>
        <v>N/A</v>
      </c>
      <c r="E28" s="9">
        <v>2.1301031006</v>
      </c>
      <c r="F28" s="9" t="str">
        <f t="shared" si="5"/>
        <v>N/A</v>
      </c>
      <c r="G28" s="9">
        <v>2.1662734385000002</v>
      </c>
      <c r="H28" s="9" t="str">
        <f t="shared" si="6"/>
        <v>N/A</v>
      </c>
      <c r="I28" s="10">
        <v>2.1749999999999998</v>
      </c>
      <c r="J28" s="10">
        <v>1.698</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
      <c r="A30" s="26" t="s">
        <v>833</v>
      </c>
      <c r="B30" s="105" t="s">
        <v>213</v>
      </c>
      <c r="C30" s="9">
        <v>98.319073771000006</v>
      </c>
      <c r="D30" s="9" t="str">
        <f t="shared" si="4"/>
        <v>N/A</v>
      </c>
      <c r="E30" s="9">
        <v>98.415348011999995</v>
      </c>
      <c r="F30" s="9" t="str">
        <f t="shared" si="5"/>
        <v>N/A</v>
      </c>
      <c r="G30" s="9">
        <v>98.459470711999998</v>
      </c>
      <c r="H30" s="9" t="str">
        <f t="shared" si="6"/>
        <v>N/A</v>
      </c>
      <c r="I30" s="10">
        <v>9.7900000000000001E-2</v>
      </c>
      <c r="J30" s="10">
        <v>4.48E-2</v>
      </c>
      <c r="K30" s="9" t="str">
        <f t="shared" si="0"/>
        <v>Yes</v>
      </c>
    </row>
    <row r="31" spans="1:11" x14ac:dyDescent="0.2">
      <c r="A31" s="110"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
      <c r="A32" s="110" t="s">
        <v>321</v>
      </c>
      <c r="B32" s="35" t="s">
        <v>213</v>
      </c>
      <c r="C32" s="9">
        <v>99.993640429999999</v>
      </c>
      <c r="D32" s="9" t="str">
        <f t="shared" si="4"/>
        <v>N/A</v>
      </c>
      <c r="E32" s="9">
        <v>100</v>
      </c>
      <c r="F32" s="9" t="str">
        <f t="shared" si="5"/>
        <v>N/A</v>
      </c>
      <c r="G32" s="9">
        <v>100</v>
      </c>
      <c r="H32" s="9" t="str">
        <f t="shared" si="6"/>
        <v>N/A</v>
      </c>
      <c r="I32" s="10">
        <v>6.4000000000000003E-3</v>
      </c>
      <c r="J32" s="10">
        <v>0</v>
      </c>
      <c r="K32" s="9" t="str">
        <f t="shared" si="0"/>
        <v>Yes</v>
      </c>
    </row>
    <row r="33" spans="1:11" x14ac:dyDescent="0.2">
      <c r="A33" s="26" t="s">
        <v>322</v>
      </c>
      <c r="B33" s="105" t="s">
        <v>213</v>
      </c>
      <c r="C33" s="9">
        <v>86.043777016000007</v>
      </c>
      <c r="D33" s="9" t="str">
        <f t="shared" si="4"/>
        <v>N/A</v>
      </c>
      <c r="E33" s="9">
        <v>95.384559018999994</v>
      </c>
      <c r="F33" s="9" t="str">
        <f t="shared" si="5"/>
        <v>N/A</v>
      </c>
      <c r="G33" s="9">
        <v>95.173405638999995</v>
      </c>
      <c r="H33" s="9" t="str">
        <f t="shared" si="6"/>
        <v>N/A</v>
      </c>
      <c r="I33" s="10">
        <v>10.86</v>
      </c>
      <c r="J33" s="10">
        <v>-0.221</v>
      </c>
      <c r="K33" s="9" t="str">
        <f t="shared" si="0"/>
        <v>Yes</v>
      </c>
    </row>
    <row r="34" spans="1:11" x14ac:dyDescent="0.2">
      <c r="A34" s="26" t="s">
        <v>323</v>
      </c>
      <c r="B34" s="105" t="s">
        <v>213</v>
      </c>
      <c r="C34" s="9">
        <v>24.068161812</v>
      </c>
      <c r="D34" s="9" t="str">
        <f t="shared" si="4"/>
        <v>N/A</v>
      </c>
      <c r="E34" s="9">
        <v>23.813623749000001</v>
      </c>
      <c r="F34" s="9" t="str">
        <f t="shared" si="5"/>
        <v>N/A</v>
      </c>
      <c r="G34" s="9">
        <v>24.327629481999999</v>
      </c>
      <c r="H34" s="9" t="str">
        <f t="shared" si="6"/>
        <v>N/A</v>
      </c>
      <c r="I34" s="10">
        <v>-1.06</v>
      </c>
      <c r="J34" s="10">
        <v>2.1579999999999999</v>
      </c>
      <c r="K34" s="9" t="str">
        <f t="shared" si="0"/>
        <v>Yes</v>
      </c>
    </row>
    <row r="35" spans="1:11" x14ac:dyDescent="0.2">
      <c r="A35" s="26" t="s">
        <v>1731</v>
      </c>
      <c r="B35" s="105" t="s">
        <v>213</v>
      </c>
      <c r="C35" s="9">
        <v>20.938604442999999</v>
      </c>
      <c r="D35" s="9" t="str">
        <f t="shared" si="4"/>
        <v>N/A</v>
      </c>
      <c r="E35" s="9">
        <v>23.553037728</v>
      </c>
      <c r="F35" s="9" t="str">
        <f>IF($B35="N/A","N/A",IF(E35&lt;0,"No","Yes"))</f>
        <v>N/A</v>
      </c>
      <c r="G35" s="9">
        <v>23.046552955999999</v>
      </c>
      <c r="H35" s="9" t="str">
        <f t="shared" si="6"/>
        <v>N/A</v>
      </c>
      <c r="I35" s="10">
        <v>12.49</v>
      </c>
      <c r="J35" s="10">
        <v>-2.15</v>
      </c>
      <c r="K35" s="9" t="str">
        <f t="shared" si="0"/>
        <v>Yes</v>
      </c>
    </row>
    <row r="36" spans="1:11" x14ac:dyDescent="0.2">
      <c r="A36" s="29" t="s">
        <v>372</v>
      </c>
      <c r="B36" s="1" t="s">
        <v>213</v>
      </c>
      <c r="C36" s="8">
        <v>86.939813173000005</v>
      </c>
      <c r="D36" s="9" t="str">
        <f t="shared" ref="D36:D39" si="7">IF($B36="N/A","N/A",IF(C36&lt;0,"No","Yes"))</f>
        <v>N/A</v>
      </c>
      <c r="E36" s="8">
        <v>87.195563168000007</v>
      </c>
      <c r="F36" s="9" t="str">
        <f t="shared" ref="F36:F39" si="8">IF($B36="N/A","N/A",IF(E36&lt;0,"No","Yes"))</f>
        <v>N/A</v>
      </c>
      <c r="G36" s="8">
        <v>86.621750362</v>
      </c>
      <c r="H36" s="9" t="str">
        <f t="shared" ref="H36:H39" si="9">IF($B36="N/A","N/A",IF(G36&lt;0,"No","Yes"))</f>
        <v>N/A</v>
      </c>
      <c r="I36" s="10">
        <v>0.29420000000000002</v>
      </c>
      <c r="J36" s="10">
        <v>-0.65800000000000003</v>
      </c>
      <c r="K36" s="9" t="str">
        <f>IF(J36="Div by 0", "N/A", IF(J36="N/A","N/A", IF(J36&gt;30, "No", IF(J36&lt;-30, "No", "Yes"))))</f>
        <v>Yes</v>
      </c>
    </row>
    <row r="37" spans="1:11" x14ac:dyDescent="0.2">
      <c r="A37" s="29" t="s">
        <v>373</v>
      </c>
      <c r="B37" s="1" t="s">
        <v>213</v>
      </c>
      <c r="C37" s="8">
        <v>11.498035815</v>
      </c>
      <c r="D37" s="9" t="str">
        <f t="shared" si="7"/>
        <v>N/A</v>
      </c>
      <c r="E37" s="8">
        <v>11.248706229</v>
      </c>
      <c r="F37" s="9" t="str">
        <f t="shared" si="8"/>
        <v>N/A</v>
      </c>
      <c r="G37" s="8">
        <v>11.730758660999999</v>
      </c>
      <c r="H37" s="9" t="str">
        <f t="shared" si="9"/>
        <v>N/A</v>
      </c>
      <c r="I37" s="10">
        <v>-2.17</v>
      </c>
      <c r="J37" s="10">
        <v>4.2850000000000001</v>
      </c>
      <c r="K37" s="9" t="str">
        <f>IF(J37="Div by 0", "N/A", IF(J37="N/A","N/A", IF(J37&gt;30, "No", IF(J37&lt;-30, "No", "Yes"))))</f>
        <v>Yes</v>
      </c>
    </row>
    <row r="38" spans="1:11" x14ac:dyDescent="0.2">
      <c r="A38" s="29" t="s">
        <v>374</v>
      </c>
      <c r="B38" s="1" t="s">
        <v>213</v>
      </c>
      <c r="C38" s="8">
        <v>0.11233297859999999</v>
      </c>
      <c r="D38" s="9" t="str">
        <f t="shared" si="7"/>
        <v>N/A</v>
      </c>
      <c r="E38" s="8">
        <v>8.2434945100000004E-2</v>
      </c>
      <c r="F38" s="9" t="str">
        <f t="shared" si="8"/>
        <v>N/A</v>
      </c>
      <c r="G38" s="8">
        <v>7.2824872200000001E-2</v>
      </c>
      <c r="H38" s="9" t="str">
        <f t="shared" si="9"/>
        <v>N/A</v>
      </c>
      <c r="I38" s="10">
        <v>-26.6</v>
      </c>
      <c r="J38" s="10">
        <v>-11.7</v>
      </c>
      <c r="K38" s="9" t="str">
        <f>IF(J38="Div by 0", "N/A", IF(J38="N/A","N/A", IF(J38&gt;30, "No", IF(J38&lt;-30, "No", "Yes"))))</f>
        <v>Yes</v>
      </c>
    </row>
    <row r="39" spans="1:11" x14ac:dyDescent="0.2">
      <c r="A39" s="29" t="s">
        <v>375</v>
      </c>
      <c r="B39" s="1" t="s">
        <v>213</v>
      </c>
      <c r="C39" s="8">
        <v>0.45327342240000001</v>
      </c>
      <c r="D39" s="9" t="str">
        <f t="shared" si="7"/>
        <v>N/A</v>
      </c>
      <c r="E39" s="8">
        <v>0.46438352399999999</v>
      </c>
      <c r="F39" s="9" t="str">
        <f t="shared" si="8"/>
        <v>N/A</v>
      </c>
      <c r="G39" s="8">
        <v>0.47175860619999999</v>
      </c>
      <c r="H39" s="9" t="str">
        <f t="shared" si="9"/>
        <v>N/A</v>
      </c>
      <c r="I39" s="10">
        <v>2.4510000000000001</v>
      </c>
      <c r="J39" s="10">
        <v>1.5880000000000001</v>
      </c>
      <c r="K39" s="9" t="str">
        <f>IF(J39="Div by 0", "N/A", IF(J39="N/A","N/A", IF(J39&gt;30, "No", IF(J39&lt;-30, "No", "Yes"))))</f>
        <v>Yes</v>
      </c>
    </row>
    <row r="40" spans="1:11" x14ac:dyDescent="0.2">
      <c r="A40" s="158" t="s">
        <v>1633</v>
      </c>
      <c r="B40" s="159"/>
      <c r="C40" s="159"/>
      <c r="D40" s="159"/>
      <c r="E40" s="159"/>
      <c r="F40" s="159"/>
      <c r="G40" s="159"/>
      <c r="H40" s="159"/>
      <c r="I40" s="159"/>
      <c r="J40" s="159"/>
      <c r="K40" s="160"/>
    </row>
    <row r="41" spans="1:11" x14ac:dyDescent="0.2">
      <c r="A41" s="151" t="s">
        <v>1631</v>
      </c>
      <c r="B41" s="152"/>
      <c r="C41" s="152"/>
      <c r="D41" s="152"/>
      <c r="E41" s="152"/>
      <c r="F41" s="152"/>
      <c r="G41" s="152"/>
      <c r="H41" s="152"/>
      <c r="I41" s="152"/>
      <c r="J41" s="152"/>
      <c r="K41" s="153"/>
    </row>
    <row r="42" spans="1:11" x14ac:dyDescent="0.2">
      <c r="A42" s="154" t="s">
        <v>1732</v>
      </c>
      <c r="B42" s="154"/>
      <c r="C42" s="154"/>
      <c r="D42" s="154"/>
      <c r="E42" s="154"/>
      <c r="F42" s="154"/>
      <c r="G42" s="154"/>
      <c r="H42" s="154"/>
      <c r="I42" s="154"/>
      <c r="J42" s="154"/>
      <c r="K42" s="155"/>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1579</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65.2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107" t="s">
        <v>342</v>
      </c>
      <c r="B6" s="9" t="s">
        <v>213</v>
      </c>
      <c r="C6" s="5">
        <v>7</v>
      </c>
      <c r="D6" s="9" t="s">
        <v>213</v>
      </c>
      <c r="E6" s="5">
        <v>7</v>
      </c>
      <c r="F6" s="9" t="s">
        <v>213</v>
      </c>
      <c r="G6" s="5">
        <v>7</v>
      </c>
      <c r="H6" s="9" t="s">
        <v>213</v>
      </c>
      <c r="I6" s="130" t="s">
        <v>213</v>
      </c>
      <c r="J6" s="130" t="s">
        <v>213</v>
      </c>
      <c r="K6" s="9" t="s">
        <v>213</v>
      </c>
    </row>
    <row r="7" spans="1:11" s="28" customFormat="1" x14ac:dyDescent="0.2">
      <c r="A7" s="107" t="s">
        <v>12</v>
      </c>
      <c r="B7" s="30" t="s">
        <v>213</v>
      </c>
      <c r="C7" s="31">
        <v>743016</v>
      </c>
      <c r="D7" s="32" t="str">
        <f>IF($B7="N/A","N/A",IF(C7&gt;15,"No",IF(C7&lt;-15,"No","Yes")))</f>
        <v>N/A</v>
      </c>
      <c r="E7" s="31">
        <v>721205</v>
      </c>
      <c r="F7" s="32" t="str">
        <f>IF($B7="N/A","N/A",IF(E7&gt;15,"No",IF(E7&lt;-15,"No","Yes")))</f>
        <v>N/A</v>
      </c>
      <c r="G7" s="31">
        <v>700819</v>
      </c>
      <c r="H7" s="32" t="str">
        <f>IF($B7="N/A","N/A",IF(G7&gt;15,"No",IF(G7&lt;-15,"No","Yes")))</f>
        <v>N/A</v>
      </c>
      <c r="I7" s="33">
        <v>-2.94</v>
      </c>
      <c r="J7" s="33">
        <v>-2.83</v>
      </c>
      <c r="K7" s="32" t="str">
        <f t="shared" ref="K7:K24" si="0">IF(J7="Div by 0", "N/A", IF(J7="N/A","N/A", IF(J7&gt;30, "No", IF(J7&lt;-30, "No", "Yes"))))</f>
        <v>Yes</v>
      </c>
    </row>
    <row r="8" spans="1:11" x14ac:dyDescent="0.2">
      <c r="A8" s="107" t="s">
        <v>362</v>
      </c>
      <c r="B8" s="30" t="s">
        <v>213</v>
      </c>
      <c r="C8" s="34">
        <v>99.144567546000005</v>
      </c>
      <c r="D8" s="32" t="str">
        <f>IF($B8="N/A","N/A",IF(C8&gt;15,"No",IF(C8&lt;-15,"No","Yes")))</f>
        <v>N/A</v>
      </c>
      <c r="E8" s="34">
        <v>98.778571972999998</v>
      </c>
      <c r="F8" s="32" t="str">
        <f>IF($B8="N/A","N/A",IF(E8&gt;15,"No",IF(E8&lt;-15,"No","Yes")))</f>
        <v>N/A</v>
      </c>
      <c r="G8" s="34">
        <v>99.058387401000005</v>
      </c>
      <c r="H8" s="32" t="str">
        <f>IF($B8="N/A","N/A",IF(G8&gt;15,"No",IF(G8&lt;-15,"No","Yes")))</f>
        <v>N/A</v>
      </c>
      <c r="I8" s="33">
        <v>-0.36899999999999999</v>
      </c>
      <c r="J8" s="33">
        <v>0.2833</v>
      </c>
      <c r="K8" s="32" t="str">
        <f t="shared" si="0"/>
        <v>Yes</v>
      </c>
    </row>
    <row r="9" spans="1:11" x14ac:dyDescent="0.2">
      <c r="A9" s="107" t="s">
        <v>119</v>
      </c>
      <c r="B9" s="35" t="s">
        <v>213</v>
      </c>
      <c r="C9" s="8">
        <v>0.85543245369999998</v>
      </c>
      <c r="D9" s="9" t="str">
        <f>IF($B9="N/A","N/A",IF(C9&gt;15,"No",IF(C9&lt;-15,"No","Yes")))</f>
        <v>N/A</v>
      </c>
      <c r="E9" s="8">
        <v>1.2214280266999999</v>
      </c>
      <c r="F9" s="9" t="str">
        <f>IF($B9="N/A","N/A",IF(E9&gt;15,"No",IF(E9&lt;-15,"No","Yes")))</f>
        <v>N/A</v>
      </c>
      <c r="G9" s="8">
        <v>0.94161259900000005</v>
      </c>
      <c r="H9" s="9" t="str">
        <f>IF($B9="N/A","N/A",IF(G9&gt;15,"No",IF(G9&lt;-15,"No","Yes")))</f>
        <v>N/A</v>
      </c>
      <c r="I9" s="10">
        <v>42.78</v>
      </c>
      <c r="J9" s="10">
        <v>-22.9</v>
      </c>
      <c r="K9" s="9" t="str">
        <f t="shared" si="0"/>
        <v>Yes</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
      <c r="A11" s="107" t="s">
        <v>836</v>
      </c>
      <c r="B11" s="35" t="s">
        <v>214</v>
      </c>
      <c r="C11" s="8">
        <v>98.757900234000005</v>
      </c>
      <c r="D11" s="9" t="str">
        <f>IF(OR($B11="N/A",$C11="N/A"),"N/A",IF(C11&gt;100,"No",IF(C11&lt;95,"No","Yes")))</f>
        <v>Yes</v>
      </c>
      <c r="E11" s="8">
        <v>97.976719517999996</v>
      </c>
      <c r="F11" s="9" t="str">
        <f>IF(OR($B11="N/A",$E11="N/A"),"N/A",IF(E11&gt;100,"No",IF(E11&lt;95,"No","Yes")))</f>
        <v>Yes</v>
      </c>
      <c r="G11" s="8">
        <v>98.115633279999997</v>
      </c>
      <c r="H11" s="9" t="str">
        <f>IF($B11="N/A","N/A",IF(G11&gt;100,"No",IF(G11&lt;95,"No","Yes")))</f>
        <v>Yes</v>
      </c>
      <c r="I11" s="10">
        <v>-0.79100000000000004</v>
      </c>
      <c r="J11" s="10">
        <v>0.14180000000000001</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
      <c r="A13" s="107" t="s">
        <v>837</v>
      </c>
      <c r="B13" s="35" t="s">
        <v>214</v>
      </c>
      <c r="C13" s="8">
        <v>24.514007774</v>
      </c>
      <c r="D13" s="9" t="str">
        <f t="shared" si="1"/>
        <v>No</v>
      </c>
      <c r="E13" s="8">
        <v>41.122427049000002</v>
      </c>
      <c r="F13" s="9" t="str">
        <f t="shared" si="2"/>
        <v>No</v>
      </c>
      <c r="G13" s="8">
        <v>42.369713150000003</v>
      </c>
      <c r="H13" s="9" t="str">
        <f t="shared" si="3"/>
        <v>No</v>
      </c>
      <c r="I13" s="10">
        <v>67.75</v>
      </c>
      <c r="J13" s="10">
        <v>3.0329999999999999</v>
      </c>
      <c r="K13" s="9" t="str">
        <f t="shared" si="0"/>
        <v>Yes</v>
      </c>
    </row>
    <row r="14" spans="1:11" x14ac:dyDescent="0.2">
      <c r="A14" s="107" t="s">
        <v>13</v>
      </c>
      <c r="B14" s="35" t="s">
        <v>213</v>
      </c>
      <c r="C14" s="36">
        <v>736660</v>
      </c>
      <c r="D14" s="9" t="str">
        <f>IF($B14="N/A","N/A",IF(C14&gt;15,"No",IF(C14&lt;-15,"No","Yes")))</f>
        <v>N/A</v>
      </c>
      <c r="E14" s="36">
        <v>712396</v>
      </c>
      <c r="F14" s="9" t="str">
        <f>IF($B14="N/A","N/A",IF(E14&gt;15,"No",IF(E14&lt;-15,"No","Yes")))</f>
        <v>N/A</v>
      </c>
      <c r="G14" s="36">
        <v>694220</v>
      </c>
      <c r="H14" s="9" t="str">
        <f>IF($B14="N/A","N/A",IF(G14&gt;15,"No",IF(G14&lt;-15,"No","Yes")))</f>
        <v>N/A</v>
      </c>
      <c r="I14" s="10">
        <v>-3.29</v>
      </c>
      <c r="J14" s="10">
        <v>-2.5499999999999998</v>
      </c>
      <c r="K14" s="9" t="str">
        <f t="shared" si="0"/>
        <v>Yes</v>
      </c>
    </row>
    <row r="15" spans="1:11" x14ac:dyDescent="0.2">
      <c r="A15" s="107" t="s">
        <v>440</v>
      </c>
      <c r="B15" s="35" t="s">
        <v>215</v>
      </c>
      <c r="C15" s="8">
        <v>1.2636765943999999</v>
      </c>
      <c r="D15" s="9" t="str">
        <f>IF($B15="N/A","N/A",IF(C15&gt;20,"No",IF(C15&lt;5,"No","Yes")))</f>
        <v>No</v>
      </c>
      <c r="E15" s="8">
        <v>0.82861217639999996</v>
      </c>
      <c r="F15" s="9" t="str">
        <f>IF($B15="N/A","N/A",IF(E15&gt;20,"No",IF(E15&lt;5,"No","Yes")))</f>
        <v>No</v>
      </c>
      <c r="G15" s="8">
        <v>0.2271614186</v>
      </c>
      <c r="H15" s="9" t="str">
        <f>IF($B15="N/A","N/A",IF(G15&gt;20,"No",IF(G15&lt;5,"No","Yes")))</f>
        <v>No</v>
      </c>
      <c r="I15" s="10">
        <v>-34.4</v>
      </c>
      <c r="J15" s="10">
        <v>-72.599999999999994</v>
      </c>
      <c r="K15" s="9" t="str">
        <f t="shared" si="0"/>
        <v>No</v>
      </c>
    </row>
    <row r="16" spans="1:11" x14ac:dyDescent="0.2">
      <c r="A16" s="107" t="s">
        <v>441</v>
      </c>
      <c r="B16" s="30" t="s">
        <v>213</v>
      </c>
      <c r="C16" s="8">
        <v>98.736323405999997</v>
      </c>
      <c r="D16" s="9" t="str">
        <f>IF($B16="N/A","N/A",IF(C16&gt;15,"No",IF(C16&lt;-15,"No","Yes")))</f>
        <v>N/A</v>
      </c>
      <c r="E16" s="8">
        <v>99.171387824000007</v>
      </c>
      <c r="F16" s="9" t="str">
        <f>IF($B16="N/A","N/A",IF(E16&gt;15,"No",IF(E16&lt;-15,"No","Yes")))</f>
        <v>N/A</v>
      </c>
      <c r="G16" s="8">
        <v>99.772838581000002</v>
      </c>
      <c r="H16" s="9" t="str">
        <f>IF($B16="N/A","N/A",IF(G16&gt;15,"No",IF(G16&lt;-15,"No","Yes")))</f>
        <v>N/A</v>
      </c>
      <c r="I16" s="10">
        <v>0.44059999999999999</v>
      </c>
      <c r="J16" s="10">
        <v>0.60650000000000004</v>
      </c>
      <c r="K16" s="9" t="str">
        <f t="shared" si="0"/>
        <v>Yes</v>
      </c>
    </row>
    <row r="17" spans="1:11" x14ac:dyDescent="0.2">
      <c r="A17" s="107" t="s">
        <v>442</v>
      </c>
      <c r="B17" s="35" t="s">
        <v>235</v>
      </c>
      <c r="C17" s="8">
        <v>6.2594684115000003</v>
      </c>
      <c r="D17" s="9" t="str">
        <f>IF($B17="N/A","N/A",IF(C17&gt;1,"Yes","No"))</f>
        <v>Yes</v>
      </c>
      <c r="E17" s="8">
        <v>7.0542226513999999</v>
      </c>
      <c r="F17" s="9" t="str">
        <f>IF($B17="N/A","N/A",IF(E17&gt;1,"Yes","No"))</f>
        <v>Yes</v>
      </c>
      <c r="G17" s="8">
        <v>6.4565987726999996</v>
      </c>
      <c r="H17" s="9" t="str">
        <f>IF($B17="N/A","N/A",IF(G17&gt;1,"Yes","No"))</f>
        <v>Yes</v>
      </c>
      <c r="I17" s="10">
        <v>12.7</v>
      </c>
      <c r="J17" s="10">
        <v>-8.4700000000000006</v>
      </c>
      <c r="K17" s="9" t="str">
        <f t="shared" si="0"/>
        <v>Yes</v>
      </c>
    </row>
    <row r="18" spans="1:11" x14ac:dyDescent="0.2">
      <c r="A18" s="107" t="s">
        <v>859</v>
      </c>
      <c r="B18" s="35" t="s">
        <v>213</v>
      </c>
      <c r="C18" s="108">
        <v>4254.4254516000001</v>
      </c>
      <c r="D18" s="9" t="str">
        <f>IF($B18="N/A","N/A",IF(C18&gt;15,"No",IF(C18&lt;-15,"No","Yes")))</f>
        <v>N/A</v>
      </c>
      <c r="E18" s="108">
        <v>4051.3416046000002</v>
      </c>
      <c r="F18" s="9" t="str">
        <f>IF($B18="N/A","N/A",IF(E18&gt;15,"No",IF(E18&lt;-15,"No","Yes")))</f>
        <v>N/A</v>
      </c>
      <c r="G18" s="108">
        <v>4212.1241326999998</v>
      </c>
      <c r="H18" s="9" t="str">
        <f>IF($B18="N/A","N/A",IF(G18&gt;15,"No",IF(G18&lt;-15,"No","Yes")))</f>
        <v>N/A</v>
      </c>
      <c r="I18" s="10">
        <v>-4.7699999999999996</v>
      </c>
      <c r="J18" s="10">
        <v>3.9689999999999999</v>
      </c>
      <c r="K18" s="9" t="str">
        <f t="shared" si="0"/>
        <v>Yes</v>
      </c>
    </row>
    <row r="19" spans="1:11" x14ac:dyDescent="0.2">
      <c r="A19" s="3" t="s">
        <v>131</v>
      </c>
      <c r="B19" s="35" t="s">
        <v>213</v>
      </c>
      <c r="C19" s="36">
        <v>185</v>
      </c>
      <c r="D19" s="35" t="s">
        <v>213</v>
      </c>
      <c r="E19" s="36">
        <v>124</v>
      </c>
      <c r="F19" s="35" t="s">
        <v>213</v>
      </c>
      <c r="G19" s="36">
        <v>71</v>
      </c>
      <c r="H19" s="9" t="str">
        <f>IF($B19="N/A","N/A",IF(G19&gt;15,"No",IF(G19&lt;-15,"No","Yes")))</f>
        <v>N/A</v>
      </c>
      <c r="I19" s="10">
        <v>-33</v>
      </c>
      <c r="J19" s="10">
        <v>-42.7</v>
      </c>
      <c r="K19" s="9" t="str">
        <f t="shared" si="0"/>
        <v>No</v>
      </c>
    </row>
    <row r="20" spans="1:11" x14ac:dyDescent="0.2">
      <c r="A20" s="3" t="s">
        <v>346</v>
      </c>
      <c r="B20" s="30" t="s">
        <v>213</v>
      </c>
      <c r="C20" s="8">
        <v>2.4898521699999999E-2</v>
      </c>
      <c r="D20" s="35" t="s">
        <v>213</v>
      </c>
      <c r="E20" s="8">
        <v>1.7193447099999998E-2</v>
      </c>
      <c r="F20" s="35" t="s">
        <v>213</v>
      </c>
      <c r="G20" s="8">
        <v>1.0131003899999999E-2</v>
      </c>
      <c r="H20" s="9" t="str">
        <f>IF($B20="N/A","N/A",IF(G20&gt;15,"No",IF(G20&lt;-15,"No","Yes")))</f>
        <v>N/A</v>
      </c>
      <c r="I20" s="10">
        <v>-30.9</v>
      </c>
      <c r="J20" s="10">
        <v>-41.1</v>
      </c>
      <c r="K20" s="9" t="str">
        <f t="shared" si="0"/>
        <v>No</v>
      </c>
    </row>
    <row r="21" spans="1:11" ht="25.5" x14ac:dyDescent="0.2">
      <c r="A21" s="3" t="s">
        <v>838</v>
      </c>
      <c r="B21" s="35" t="s">
        <v>213</v>
      </c>
      <c r="C21" s="108">
        <v>2819.1297297000001</v>
      </c>
      <c r="D21" s="9" t="str">
        <f>IF($B21="N/A","N/A",IF(C21&gt;60,"No",IF(C21&lt;15,"No","Yes")))</f>
        <v>N/A</v>
      </c>
      <c r="E21" s="108">
        <v>4353.7419355000002</v>
      </c>
      <c r="F21" s="9" t="str">
        <f>IF($B21="N/A","N/A",IF(E21&gt;60,"No",IF(E21&lt;15,"No","Yes")))</f>
        <v>N/A</v>
      </c>
      <c r="G21" s="108">
        <v>3165.5352112999999</v>
      </c>
      <c r="H21" s="9" t="str">
        <f>IF($B21="N/A","N/A",IF(G21&gt;60,"No",IF(G21&lt;15,"No","Yes")))</f>
        <v>N/A</v>
      </c>
      <c r="I21" s="10">
        <v>54.44</v>
      </c>
      <c r="J21" s="10">
        <v>-27.3</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1746</v>
      </c>
      <c r="J24" s="10" t="s">
        <v>1746</v>
      </c>
      <c r="K24" s="9" t="str">
        <f t="shared" si="0"/>
        <v>N/A</v>
      </c>
    </row>
    <row r="25" spans="1:11" x14ac:dyDescent="0.2">
      <c r="A25" s="158" t="s">
        <v>1633</v>
      </c>
      <c r="B25" s="159"/>
      <c r="C25" s="159"/>
      <c r="D25" s="159"/>
      <c r="E25" s="159"/>
      <c r="F25" s="159"/>
      <c r="G25" s="159"/>
      <c r="H25" s="159"/>
      <c r="I25" s="159"/>
      <c r="J25" s="159"/>
      <c r="K25" s="160"/>
    </row>
    <row r="26" spans="1:11" x14ac:dyDescent="0.2">
      <c r="A26" s="151" t="s">
        <v>1631</v>
      </c>
      <c r="B26" s="152"/>
      <c r="C26" s="152"/>
      <c r="D26" s="152"/>
      <c r="E26" s="152"/>
      <c r="F26" s="152"/>
      <c r="G26" s="152"/>
      <c r="H26" s="152"/>
      <c r="I26" s="152"/>
      <c r="J26" s="152"/>
      <c r="K26" s="153"/>
    </row>
    <row r="27" spans="1:11" x14ac:dyDescent="0.2">
      <c r="A27" s="154" t="s">
        <v>1732</v>
      </c>
      <c r="B27" s="154"/>
      <c r="C27" s="154"/>
      <c r="D27" s="154"/>
      <c r="E27" s="154"/>
      <c r="F27" s="154"/>
      <c r="G27" s="154"/>
      <c r="H27" s="154"/>
      <c r="I27" s="154"/>
      <c r="J27" s="154"/>
      <c r="K27" s="155"/>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1580</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727351</v>
      </c>
      <c r="D6" s="9" t="str">
        <f>IF($B6="N/A","N/A",IF(C6&gt;15,"No",IF(C6&lt;-15,"No","Yes")))</f>
        <v>N/A</v>
      </c>
      <c r="E6" s="36">
        <v>706493</v>
      </c>
      <c r="F6" s="9" t="str">
        <f>IF($B6="N/A","N/A",IF(E6&gt;15,"No",IF(E6&lt;-15,"No","Yes")))</f>
        <v>N/A</v>
      </c>
      <c r="G6" s="36">
        <v>692643</v>
      </c>
      <c r="H6" s="9" t="str">
        <f>IF($B6="N/A","N/A",IF(G6&gt;15,"No",IF(G6&lt;-15,"No","Yes")))</f>
        <v>N/A</v>
      </c>
      <c r="I6" s="10">
        <v>-2.87</v>
      </c>
      <c r="J6" s="10">
        <v>-1.96</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5" x14ac:dyDescent="0.2">
      <c r="A9" s="89" t="s">
        <v>840</v>
      </c>
      <c r="B9" s="35" t="s">
        <v>236</v>
      </c>
      <c r="C9" s="37">
        <v>139.72347721</v>
      </c>
      <c r="D9" s="9" t="str">
        <f>IF($B9="N/A","N/A",IF(C9&gt;100,"No",IF(C9&lt;50,"No","Yes")))</f>
        <v>No</v>
      </c>
      <c r="E9" s="37">
        <v>136.48469252999999</v>
      </c>
      <c r="F9" s="9" t="str">
        <f>IF($B9="N/A","N/A",IF(E9&gt;100,"No",IF(E9&lt;50,"No","Yes")))</f>
        <v>No</v>
      </c>
      <c r="G9" s="37">
        <v>139.65618756000001</v>
      </c>
      <c r="H9" s="9" t="str">
        <f>IF($B9="N/A","N/A",IF(G9&gt;100,"No",IF(G9&lt;50,"No","Yes")))</f>
        <v>No</v>
      </c>
      <c r="I9" s="10">
        <v>-2.3199999999999998</v>
      </c>
      <c r="J9" s="10">
        <v>2.3239999999999998</v>
      </c>
      <c r="K9" s="9" t="str">
        <f t="shared" si="0"/>
        <v>Yes</v>
      </c>
    </row>
    <row r="10" spans="1:11" ht="25.5" x14ac:dyDescent="0.2">
      <c r="A10" s="89" t="s">
        <v>841</v>
      </c>
      <c r="B10" s="35" t="s">
        <v>213</v>
      </c>
      <c r="C10" s="37">
        <v>294.98658748999998</v>
      </c>
      <c r="D10" s="9" t="str">
        <f>IF($B10="N/A","N/A",IF(C10&gt;15,"No",IF(C10&lt;-15,"No","Yes")))</f>
        <v>N/A</v>
      </c>
      <c r="E10" s="37">
        <v>301.09848722999999</v>
      </c>
      <c r="F10" s="9" t="str">
        <f>IF($B10="N/A","N/A",IF(E10&gt;15,"No",IF(E10&lt;-15,"No","Yes")))</f>
        <v>N/A</v>
      </c>
      <c r="G10" s="37">
        <v>301.67492738999999</v>
      </c>
      <c r="H10" s="9" t="str">
        <f>IF($B10="N/A","N/A",IF(G10&gt;15,"No",IF(G10&lt;-15,"No","Yes")))</f>
        <v>N/A</v>
      </c>
      <c r="I10" s="10">
        <v>2.0720000000000001</v>
      </c>
      <c r="J10" s="10">
        <v>0.19139999999999999</v>
      </c>
      <c r="K10" s="9" t="str">
        <f t="shared" si="0"/>
        <v>Yes</v>
      </c>
    </row>
    <row r="11" spans="1:11" ht="25.5" x14ac:dyDescent="0.2">
      <c r="A11" s="89" t="s">
        <v>842</v>
      </c>
      <c r="B11" s="35" t="s">
        <v>213</v>
      </c>
      <c r="C11" s="37">
        <v>383.95159516000001</v>
      </c>
      <c r="D11" s="9" t="str">
        <f>IF($B11="N/A","N/A",IF(C11&gt;15,"No",IF(C11&lt;-15,"No","Yes")))</f>
        <v>N/A</v>
      </c>
      <c r="E11" s="37">
        <v>451.53456032999998</v>
      </c>
      <c r="F11" s="9" t="str">
        <f>IF($B11="N/A","N/A",IF(E11&gt;15,"No",IF(E11&lt;-15,"No","Yes")))</f>
        <v>N/A</v>
      </c>
      <c r="G11" s="37">
        <v>483.47745716999998</v>
      </c>
      <c r="H11" s="9" t="str">
        <f>IF($B11="N/A","N/A",IF(G11&gt;15,"No",IF(G11&lt;-15,"No","Yes")))</f>
        <v>N/A</v>
      </c>
      <c r="I11" s="10">
        <v>17.600000000000001</v>
      </c>
      <c r="J11" s="10">
        <v>7.0739999999999998</v>
      </c>
      <c r="K11" s="9" t="str">
        <f t="shared" si="0"/>
        <v>Yes</v>
      </c>
    </row>
    <row r="12" spans="1:11" ht="25.5" x14ac:dyDescent="0.2">
      <c r="A12" s="89" t="s">
        <v>843</v>
      </c>
      <c r="B12" s="35" t="s">
        <v>213</v>
      </c>
      <c r="C12" s="37">
        <v>452.43277899999998</v>
      </c>
      <c r="D12" s="9" t="str">
        <f>IF($B12="N/A","N/A",IF(C12&gt;15,"No",IF(C12&lt;-15,"No","Yes")))</f>
        <v>N/A</v>
      </c>
      <c r="E12" s="37">
        <v>447.90009565000003</v>
      </c>
      <c r="F12" s="9" t="str">
        <f>IF($B12="N/A","N/A",IF(E12&gt;15,"No",IF(E12&lt;-15,"No","Yes")))</f>
        <v>N/A</v>
      </c>
      <c r="G12" s="37">
        <v>451.86369509000002</v>
      </c>
      <c r="H12" s="9" t="str">
        <f>IF($B12="N/A","N/A",IF(G12&gt;15,"No",IF(G12&lt;-15,"No","Yes")))</f>
        <v>N/A</v>
      </c>
      <c r="I12" s="10">
        <v>-1</v>
      </c>
      <c r="J12" s="10">
        <v>0.88490000000000002</v>
      </c>
      <c r="K12" s="9" t="str">
        <f t="shared" si="0"/>
        <v>Yes</v>
      </c>
    </row>
    <row r="13" spans="1:11" x14ac:dyDescent="0.2">
      <c r="A13" s="89" t="s">
        <v>652</v>
      </c>
      <c r="B13" s="35" t="s">
        <v>237</v>
      </c>
      <c r="C13" s="8">
        <v>87.795713485999997</v>
      </c>
      <c r="D13" s="9" t="str">
        <f>IF($B13="N/A","N/A",IF(C13&gt;99,"No",IF(C13&lt;75,"No","Yes")))</f>
        <v>Yes</v>
      </c>
      <c r="E13" s="8">
        <v>87.791528012000001</v>
      </c>
      <c r="F13" s="9" t="str">
        <f>IF($B13="N/A","N/A",IF(E13&gt;99,"No",IF(E13&lt;75,"No","Yes")))</f>
        <v>Yes</v>
      </c>
      <c r="G13" s="8">
        <v>87.866909793000005</v>
      </c>
      <c r="H13" s="9" t="str">
        <f>IF($B13="N/A","N/A",IF(G13&gt;99,"No",IF(G13&lt;75,"No","Yes")))</f>
        <v>Yes</v>
      </c>
      <c r="I13" s="10">
        <v>-5.0000000000000001E-3</v>
      </c>
      <c r="J13" s="10">
        <v>8.5900000000000004E-2</v>
      </c>
      <c r="K13" s="9" t="str">
        <f t="shared" ref="K13:K24" si="1">IF(J13="Div by 0", "N/A", IF(J13="N/A","N/A", IF(J13&gt;30, "No", IF(J13&lt;-30, "No", "Yes"))))</f>
        <v>Yes</v>
      </c>
    </row>
    <row r="14" spans="1:11" x14ac:dyDescent="0.2">
      <c r="A14" s="89" t="s">
        <v>493</v>
      </c>
      <c r="B14" s="35" t="s">
        <v>213</v>
      </c>
      <c r="C14" s="9">
        <v>99.718908897000006</v>
      </c>
      <c r="D14" s="9" t="str">
        <f>IF($B14="N/A","N/A",IF(C14&gt;15,"No",IF(C14&lt;-15,"No","Yes")))</f>
        <v>N/A</v>
      </c>
      <c r="E14" s="9">
        <v>98.983298427999998</v>
      </c>
      <c r="F14" s="9" t="str">
        <f>IF($B14="N/A","N/A",IF(E14&gt;15,"No",IF(E14&lt;-15,"No","Yes")))</f>
        <v>N/A</v>
      </c>
      <c r="G14" s="9">
        <v>97.802347667999996</v>
      </c>
      <c r="H14" s="9" t="str">
        <f>IF($B14="N/A","N/A",IF(G14&gt;15,"No",IF(G14&lt;-15,"No","Yes")))</f>
        <v>N/A</v>
      </c>
      <c r="I14" s="10">
        <v>-0.73799999999999999</v>
      </c>
      <c r="J14" s="10">
        <v>-1.19</v>
      </c>
      <c r="K14" s="9" t="str">
        <f t="shared" si="1"/>
        <v>Yes</v>
      </c>
    </row>
    <row r="15" spans="1:11" x14ac:dyDescent="0.2">
      <c r="A15" s="89" t="s">
        <v>844</v>
      </c>
      <c r="B15" s="35" t="s">
        <v>213</v>
      </c>
      <c r="C15" s="36">
        <v>28.797807119000002</v>
      </c>
      <c r="D15" s="9" t="str">
        <f>IF($B15="N/A","N/A",IF(C15&gt;15,"No",IF(C15&lt;-15,"No","Yes")))</f>
        <v>N/A</v>
      </c>
      <c r="E15" s="10">
        <v>29.078477363000001</v>
      </c>
      <c r="F15" s="9" t="str">
        <f>IF($B15="N/A","N/A",IF(E15&gt;15,"No",IF(E15&lt;-15,"No","Yes")))</f>
        <v>N/A</v>
      </c>
      <c r="G15" s="10">
        <v>28.910279909</v>
      </c>
      <c r="H15" s="9" t="str">
        <f>IF($B15="N/A","N/A",IF(G15&gt;15,"No",IF(G15&lt;-15,"No","Yes")))</f>
        <v>N/A</v>
      </c>
      <c r="I15" s="10">
        <v>0.97460000000000002</v>
      </c>
      <c r="J15" s="10">
        <v>-0.57799999999999996</v>
      </c>
      <c r="K15" s="9" t="str">
        <f t="shared" si="1"/>
        <v>Yes</v>
      </c>
    </row>
    <row r="16" spans="1:11" x14ac:dyDescent="0.2">
      <c r="A16" s="86" t="s">
        <v>653</v>
      </c>
      <c r="B16" s="60" t="s">
        <v>238</v>
      </c>
      <c r="C16" s="9">
        <v>11.554256473000001</v>
      </c>
      <c r="D16" s="9" t="str">
        <f>IF($B16="N/A","N/A",IF(C16&gt;20,"No",IF(C16&lt;=0,"No","Yes")))</f>
        <v>Yes</v>
      </c>
      <c r="E16" s="9">
        <v>11.788934921999999</v>
      </c>
      <c r="F16" s="9" t="str">
        <f>IF($B16="N/A","N/A",IF(E16&gt;20,"No",IF(E16&lt;=0,"No","Yes")))</f>
        <v>Yes</v>
      </c>
      <c r="G16" s="9">
        <v>11.727686557</v>
      </c>
      <c r="H16" s="9" t="str">
        <f>IF($B16="N/A","N/A",IF(G16&gt;20,"No",IF(G16&lt;=0,"No","Yes")))</f>
        <v>Yes</v>
      </c>
      <c r="I16" s="10">
        <v>2.0310000000000001</v>
      </c>
      <c r="J16" s="10">
        <v>-0.52</v>
      </c>
      <c r="K16" s="9" t="str">
        <f t="shared" si="1"/>
        <v>Yes</v>
      </c>
    </row>
    <row r="17" spans="1:11" x14ac:dyDescent="0.2">
      <c r="A17" s="86" t="s">
        <v>369</v>
      </c>
      <c r="B17" s="35" t="s">
        <v>213</v>
      </c>
      <c r="C17" s="9">
        <v>91.801523083999996</v>
      </c>
      <c r="D17" s="9" t="str">
        <f>IF($B17="N/A","N/A",IF(C17&gt;15,"No",IF(C17&lt;-15,"No","Yes")))</f>
        <v>N/A</v>
      </c>
      <c r="E17" s="9">
        <v>100</v>
      </c>
      <c r="F17" s="9" t="str">
        <f>IF($B17="N/A","N/A",IF(E17&gt;15,"No",IF(E17&lt;-15,"No","Yes")))</f>
        <v>N/A</v>
      </c>
      <c r="G17" s="9">
        <v>100</v>
      </c>
      <c r="H17" s="9" t="str">
        <f>IF($B17="N/A","N/A",IF(G17&gt;15,"No",IF(G17&lt;-15,"No","Yes")))</f>
        <v>N/A</v>
      </c>
      <c r="I17" s="10">
        <v>8.9309999999999992</v>
      </c>
      <c r="J17" s="10">
        <v>0</v>
      </c>
      <c r="K17" s="9" t="str">
        <f t="shared" si="1"/>
        <v>Yes</v>
      </c>
    </row>
    <row r="18" spans="1:11" x14ac:dyDescent="0.2">
      <c r="A18" s="86" t="s">
        <v>845</v>
      </c>
      <c r="B18" s="35" t="s">
        <v>213</v>
      </c>
      <c r="C18" s="10">
        <v>30.317705768</v>
      </c>
      <c r="D18" s="9" t="str">
        <f>IF($B18="N/A","N/A",IF(C18&gt;15,"No",IF(C18&lt;-15,"No","Yes")))</f>
        <v>N/A</v>
      </c>
      <c r="E18" s="10">
        <v>30.183579866999999</v>
      </c>
      <c r="F18" s="9" t="str">
        <f>IF($B18="N/A","N/A",IF(E18&gt;15,"No",IF(E18&lt;-15,"No","Yes")))</f>
        <v>N/A</v>
      </c>
      <c r="G18" s="10">
        <v>30.119511024000001</v>
      </c>
      <c r="H18" s="9" t="str">
        <f>IF($B18="N/A","N/A",IF(G18&gt;15,"No",IF(G18&lt;-15,"No","Yes")))</f>
        <v>N/A</v>
      </c>
      <c r="I18" s="10">
        <v>-0.442</v>
      </c>
      <c r="J18" s="10">
        <v>-0.21199999999999999</v>
      </c>
      <c r="K18" s="9" t="str">
        <f t="shared" si="1"/>
        <v>Yes</v>
      </c>
    </row>
    <row r="19" spans="1:11" x14ac:dyDescent="0.2">
      <c r="A19" s="89" t="s">
        <v>654</v>
      </c>
      <c r="B19" s="60" t="s">
        <v>239</v>
      </c>
      <c r="C19" s="9">
        <v>2.80469814E-2</v>
      </c>
      <c r="D19" s="9" t="str">
        <f>IF($B19="N/A","N/A",IF(C19&gt;10,"No",IF(C19&lt;=0,"No","Yes")))</f>
        <v>Yes</v>
      </c>
      <c r="E19" s="9">
        <v>4.8691211399999997E-2</v>
      </c>
      <c r="F19" s="9" t="str">
        <f>IF($B19="N/A","N/A",IF(E19&gt;10,"No",IF(E19&lt;=0,"No","Yes")))</f>
        <v>Yes</v>
      </c>
      <c r="G19" s="9">
        <v>4.5333599000000002E-2</v>
      </c>
      <c r="H19" s="9" t="str">
        <f>IF($B19="N/A","N/A",IF(G19&gt;10,"No",IF(G19&lt;=0,"No","Yes")))</f>
        <v>Yes</v>
      </c>
      <c r="I19" s="10">
        <v>73.61</v>
      </c>
      <c r="J19" s="10">
        <v>-6.9</v>
      </c>
      <c r="K19" s="9" t="str">
        <f t="shared" si="1"/>
        <v>Yes</v>
      </c>
    </row>
    <row r="20" spans="1:11" x14ac:dyDescent="0.2">
      <c r="A20" s="89" t="s">
        <v>129</v>
      </c>
      <c r="B20" s="35" t="s">
        <v>213</v>
      </c>
      <c r="C20" s="9">
        <v>99.509803922000003</v>
      </c>
      <c r="D20" s="9" t="str">
        <f>IF($B20="N/A","N/A",IF(C20&gt;15,"No",IF(C20&lt;-15,"No","Yes")))</f>
        <v>N/A</v>
      </c>
      <c r="E20" s="9">
        <v>100</v>
      </c>
      <c r="F20" s="9" t="str">
        <f>IF($B20="N/A","N/A",IF(E20&gt;15,"No",IF(E20&lt;-15,"No","Yes")))</f>
        <v>N/A</v>
      </c>
      <c r="G20" s="9">
        <v>100</v>
      </c>
      <c r="H20" s="9" t="str">
        <f>IF($B20="N/A","N/A",IF(G20&gt;15,"No",IF(G20&lt;-15,"No","Yes")))</f>
        <v>N/A</v>
      </c>
      <c r="I20" s="10">
        <v>0.49259999999999998</v>
      </c>
      <c r="J20" s="10">
        <v>0</v>
      </c>
      <c r="K20" s="9" t="str">
        <f t="shared" si="1"/>
        <v>Yes</v>
      </c>
    </row>
    <row r="21" spans="1:11" x14ac:dyDescent="0.2">
      <c r="A21" s="89" t="s">
        <v>846</v>
      </c>
      <c r="B21" s="35" t="s">
        <v>213</v>
      </c>
      <c r="C21" s="10">
        <v>8.9556650246</v>
      </c>
      <c r="D21" s="9" t="str">
        <f>IF($B21="N/A","N/A",IF(C21&gt;15,"No",IF(C21&lt;-15,"No","Yes")))</f>
        <v>N/A</v>
      </c>
      <c r="E21" s="10">
        <v>7.1075581395</v>
      </c>
      <c r="F21" s="9" t="str">
        <f>IF($B21="N/A","N/A",IF(E21&gt;15,"No",IF(E21&lt;-15,"No","Yes")))</f>
        <v>N/A</v>
      </c>
      <c r="G21" s="10">
        <v>7.0636942674999998</v>
      </c>
      <c r="H21" s="9" t="str">
        <f>IF($B21="N/A","N/A",IF(G21&gt;15,"No",IF(G21&lt;-15,"No","Yes")))</f>
        <v>N/A</v>
      </c>
      <c r="I21" s="10">
        <v>-20.6</v>
      </c>
      <c r="J21" s="10">
        <v>-0.61699999999999999</v>
      </c>
      <c r="K21" s="9" t="str">
        <f t="shared" si="1"/>
        <v>Yes</v>
      </c>
    </row>
    <row r="22" spans="1:11" x14ac:dyDescent="0.2">
      <c r="A22" s="89" t="s">
        <v>1697</v>
      </c>
      <c r="B22" s="60" t="s">
        <v>224</v>
      </c>
      <c r="C22" s="9">
        <v>0.39774469270000001</v>
      </c>
      <c r="D22" s="9" t="str">
        <f>IF($B22="N/A","N/A",IF(C22&gt;5,"No",IF(C22&lt;=0,"No","Yes")))</f>
        <v>Yes</v>
      </c>
      <c r="E22" s="9">
        <v>0.36886423499999998</v>
      </c>
      <c r="F22" s="9" t="str">
        <f>IF($B22="N/A","N/A",IF(E22&gt;5,"No",IF(E22&lt;=0,"No","Yes")))</f>
        <v>Yes</v>
      </c>
      <c r="G22" s="9">
        <v>0.359636927</v>
      </c>
      <c r="H22" s="9" t="str">
        <f>IF($B22="N/A","N/A",IF(G22&gt;5,"No",IF(G22&lt;=0,"No","Yes")))</f>
        <v>Yes</v>
      </c>
      <c r="I22" s="10">
        <v>-7.26</v>
      </c>
      <c r="J22" s="10">
        <v>-2.5</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847</v>
      </c>
      <c r="B24" s="35" t="s">
        <v>213</v>
      </c>
      <c r="C24" s="10">
        <v>6.9007950224999997</v>
      </c>
      <c r="D24" s="9" t="str">
        <f>IF($B24="N/A","N/A",IF(C24&gt;15,"No",IF(C24&lt;-15,"No","Yes")))</f>
        <v>N/A</v>
      </c>
      <c r="E24" s="10">
        <v>7.2210283960000003</v>
      </c>
      <c r="F24" s="9" t="str">
        <f>IF($B24="N/A","N/A",IF(E24&gt;15,"No",IF(E24&lt;-15,"No","Yes")))</f>
        <v>N/A</v>
      </c>
      <c r="G24" s="10">
        <v>7.4572460858999996</v>
      </c>
      <c r="H24" s="9" t="str">
        <f>IF($B24="N/A","N/A",IF(G24&gt;15,"No",IF(G24&lt;-15,"No","Yes")))</f>
        <v>N/A</v>
      </c>
      <c r="I24" s="10">
        <v>4.641</v>
      </c>
      <c r="J24" s="10">
        <v>3.2709999999999999</v>
      </c>
      <c r="K24" s="9" t="str">
        <f t="shared" si="1"/>
        <v>Yes</v>
      </c>
    </row>
    <row r="25" spans="1:11" x14ac:dyDescent="0.2">
      <c r="A25" s="89" t="s">
        <v>15</v>
      </c>
      <c r="B25" s="35" t="s">
        <v>240</v>
      </c>
      <c r="C25" s="9">
        <v>6.9236173457000003</v>
      </c>
      <c r="D25" s="9" t="str">
        <f>IF($B25="N/A","N/A",IF(C25&gt;20,"No",IF(C25&lt;1,"No","Yes")))</f>
        <v>Yes</v>
      </c>
      <c r="E25" s="9">
        <v>6.0353039591000002</v>
      </c>
      <c r="F25" s="9" t="str">
        <f>IF($B25="N/A","N/A",IF(E25&gt;20,"No",IF(E25&lt;1,"No","Yes")))</f>
        <v>Yes</v>
      </c>
      <c r="G25" s="9">
        <v>5.8695460721000003</v>
      </c>
      <c r="H25" s="9" t="str">
        <f>IF($B25="N/A","N/A",IF(G25&gt;20,"No",IF(G25&lt;1,"No","Yes")))</f>
        <v>Yes</v>
      </c>
      <c r="I25" s="10">
        <v>-12.8</v>
      </c>
      <c r="J25" s="10">
        <v>-2.75</v>
      </c>
      <c r="K25" s="9" t="str">
        <f t="shared" ref="K25:K34" si="2">IF(J25="Div by 0", "N/A", IF(J25="N/A","N/A", IF(J25&gt;30, "No", IF(J25&lt;-30, "No", "Yes"))))</f>
        <v>Yes</v>
      </c>
    </row>
    <row r="26" spans="1:11" x14ac:dyDescent="0.2">
      <c r="A26" s="89" t="s">
        <v>159</v>
      </c>
      <c r="B26" s="35" t="s">
        <v>214</v>
      </c>
      <c r="C26" s="9">
        <v>59.749694439000002</v>
      </c>
      <c r="D26" s="9" t="str">
        <f>IF($B26="N/A","N/A",IF(C26&gt;100,"No",IF(C26&lt;95,"No","Yes")))</f>
        <v>No</v>
      </c>
      <c r="E26" s="9">
        <v>99.998018380999994</v>
      </c>
      <c r="F26" s="9" t="str">
        <f>IF($B26="N/A","N/A",IF(E26&gt;100,"No",IF(E26&lt;95,"No","Yes")))</f>
        <v>Yes</v>
      </c>
      <c r="G26" s="9">
        <v>99.999422502000002</v>
      </c>
      <c r="H26" s="9" t="str">
        <f>IF($B26="N/A","N/A",IF(G26&gt;100,"No",IF(G26&lt;95,"No","Yes")))</f>
        <v>Yes</v>
      </c>
      <c r="I26" s="10">
        <v>67.36</v>
      </c>
      <c r="J26" s="10">
        <v>1.4E-3</v>
      </c>
      <c r="K26" s="9" t="str">
        <f t="shared" si="2"/>
        <v>Yes</v>
      </c>
    </row>
    <row r="27" spans="1:11" x14ac:dyDescent="0.2">
      <c r="A27" s="89" t="s">
        <v>32</v>
      </c>
      <c r="B27" s="35" t="s">
        <v>214</v>
      </c>
      <c r="C27" s="9">
        <v>88.285573264999996</v>
      </c>
      <c r="D27" s="9" t="str">
        <f>IF($B27="N/A","N/A",IF(C27&gt;100,"No",IF(C27&lt;95,"No","Yes")))</f>
        <v>No</v>
      </c>
      <c r="E27" s="9">
        <v>87.870651230999997</v>
      </c>
      <c r="F27" s="9" t="str">
        <f>IF($B27="N/A","N/A",IF(E27&gt;100,"No",IF(E27&lt;95,"No","Yes")))</f>
        <v>No</v>
      </c>
      <c r="G27" s="9">
        <v>87.500776013000007</v>
      </c>
      <c r="H27" s="9" t="str">
        <f>IF($B27="N/A","N/A",IF(G27&gt;100,"No",IF(G27&lt;95,"No","Yes")))</f>
        <v>No</v>
      </c>
      <c r="I27" s="10">
        <v>-0.47</v>
      </c>
      <c r="J27" s="10">
        <v>-0.42099999999999999</v>
      </c>
      <c r="K27" s="9" t="str">
        <f t="shared" si="2"/>
        <v>Yes</v>
      </c>
    </row>
    <row r="28" spans="1:11" x14ac:dyDescent="0.2">
      <c r="A28" s="89" t="s">
        <v>848</v>
      </c>
      <c r="B28" s="35" t="s">
        <v>226</v>
      </c>
      <c r="C28" s="9">
        <v>7.4417655798000002</v>
      </c>
      <c r="D28" s="9" t="str">
        <f>IF($B28="N/A","N/A",IF(C28&gt;30,"No",IF(C28&lt;5,"No","Yes")))</f>
        <v>Yes</v>
      </c>
      <c r="E28" s="9">
        <v>5.7635309277999998</v>
      </c>
      <c r="F28" s="9" t="str">
        <f>IF($B28="N/A","N/A",IF(E28&gt;30,"No",IF(E28&lt;5,"No","Yes")))</f>
        <v>Yes</v>
      </c>
      <c r="G28" s="9">
        <v>8.3525280992000006</v>
      </c>
      <c r="H28" s="9" t="str">
        <f>IF($B28="N/A","N/A",IF(G28&gt;30,"No",IF(G28&lt;5,"No","Yes")))</f>
        <v>Yes</v>
      </c>
      <c r="I28" s="10">
        <v>-22.6</v>
      </c>
      <c r="J28" s="10">
        <v>44.92</v>
      </c>
      <c r="K28" s="9" t="str">
        <f t="shared" si="2"/>
        <v>No</v>
      </c>
    </row>
    <row r="29" spans="1:11" x14ac:dyDescent="0.2">
      <c r="A29" s="89" t="s">
        <v>849</v>
      </c>
      <c r="B29" s="35" t="s">
        <v>227</v>
      </c>
      <c r="C29" s="9">
        <v>49.681536598000001</v>
      </c>
      <c r="D29" s="9" t="str">
        <f>IF($B29="N/A","N/A",IF(C29&gt;75,"No",IF(C29&lt;15,"No","Yes")))</f>
        <v>Yes</v>
      </c>
      <c r="E29" s="9">
        <v>51.445554123999997</v>
      </c>
      <c r="F29" s="9" t="str">
        <f>IF($B29="N/A","N/A",IF(E29&gt;75,"No",IF(E29&lt;15,"No","Yes")))</f>
        <v>Yes</v>
      </c>
      <c r="G29" s="9">
        <v>41.237616901000003</v>
      </c>
      <c r="H29" s="9" t="str">
        <f>IF($B29="N/A","N/A",IF(G29&gt;75,"No",IF(G29&lt;15,"No","Yes")))</f>
        <v>Yes</v>
      </c>
      <c r="I29" s="10">
        <v>3.5510000000000002</v>
      </c>
      <c r="J29" s="10">
        <v>-19.8</v>
      </c>
      <c r="K29" s="9" t="str">
        <f t="shared" si="2"/>
        <v>Yes</v>
      </c>
    </row>
    <row r="30" spans="1:11" x14ac:dyDescent="0.2">
      <c r="A30" s="89" t="s">
        <v>850</v>
      </c>
      <c r="B30" s="35" t="s">
        <v>228</v>
      </c>
      <c r="C30" s="9">
        <v>42.874673360999999</v>
      </c>
      <c r="D30" s="9" t="str">
        <f>IF($B30="N/A","N/A",IF(C30&gt;70,"No",IF(C30&lt;25,"No","Yes")))</f>
        <v>Yes</v>
      </c>
      <c r="E30" s="9">
        <v>42.790753866000003</v>
      </c>
      <c r="F30" s="9" t="str">
        <f>IF($B30="N/A","N/A",IF(E30&gt;70,"No",IF(E30&lt;25,"No","Yes")))</f>
        <v>Yes</v>
      </c>
      <c r="G30" s="9">
        <v>50.407215032000003</v>
      </c>
      <c r="H30" s="9" t="str">
        <f>IF($B30="N/A","N/A",IF(G30&gt;70,"No",IF(G30&lt;25,"No","Yes")))</f>
        <v>Yes</v>
      </c>
      <c r="I30" s="10">
        <v>-0.19600000000000001</v>
      </c>
      <c r="J30" s="10">
        <v>17.8</v>
      </c>
      <c r="K30" s="9" t="str">
        <f t="shared" si="2"/>
        <v>Yes</v>
      </c>
    </row>
    <row r="31" spans="1:11" x14ac:dyDescent="0.2">
      <c r="A31" s="89" t="s">
        <v>160</v>
      </c>
      <c r="B31" s="35" t="s">
        <v>214</v>
      </c>
      <c r="C31" s="9">
        <v>59.003699726999997</v>
      </c>
      <c r="D31" s="9" t="str">
        <f>IF($B31="N/A","N/A",IF(C31&gt;100,"No",IF(C31&lt;95,"No","Yes")))</f>
        <v>No</v>
      </c>
      <c r="E31" s="9">
        <v>99.992073524000006</v>
      </c>
      <c r="F31" s="9" t="str">
        <f>IF($B31="N/A","N/A",IF(E31&gt;100,"No",IF(E31&lt;95,"No","Yes")))</f>
        <v>Yes</v>
      </c>
      <c r="G31" s="9">
        <v>99.993936270000006</v>
      </c>
      <c r="H31" s="9" t="str">
        <f>IF($B31="N/A","N/A",IF(G31&gt;100,"No",IF(G31&lt;95,"No","Yes")))</f>
        <v>Yes</v>
      </c>
      <c r="I31" s="10">
        <v>69.47</v>
      </c>
      <c r="J31" s="10">
        <v>1.9E-3</v>
      </c>
      <c r="K31" s="9" t="str">
        <f t="shared" si="2"/>
        <v>Yes</v>
      </c>
    </row>
    <row r="32" spans="1:11" x14ac:dyDescent="0.2">
      <c r="A32" s="29" t="s">
        <v>372</v>
      </c>
      <c r="B32" s="35" t="s">
        <v>241</v>
      </c>
      <c r="C32" s="9">
        <v>1.6488600414000001</v>
      </c>
      <c r="D32" s="9" t="str">
        <f>IF($B32="N/A","N/A",IF(C32&gt;5,"No",IF(C32&lt;1,"No","Yes")))</f>
        <v>Yes</v>
      </c>
      <c r="E32" s="9">
        <v>2.3108509214000001</v>
      </c>
      <c r="F32" s="9" t="str">
        <f>IF($B32="N/A","N/A",IF(E32&gt;5,"No",IF(E32&lt;1,"No","Yes")))</f>
        <v>Yes</v>
      </c>
      <c r="G32" s="9">
        <v>2.3338141005000002</v>
      </c>
      <c r="H32" s="9" t="str">
        <f>IF($B32="N/A","N/A",IF(G32&gt;5,"No",IF(G32&lt;1,"No","Yes")))</f>
        <v>Yes</v>
      </c>
      <c r="I32" s="10">
        <v>40.15</v>
      </c>
      <c r="J32" s="10">
        <v>0.99370000000000003</v>
      </c>
      <c r="K32" s="9" t="str">
        <f t="shared" si="2"/>
        <v>Yes</v>
      </c>
    </row>
    <row r="33" spans="1:11" x14ac:dyDescent="0.2">
      <c r="A33" s="29" t="s">
        <v>374</v>
      </c>
      <c r="B33" s="35" t="s">
        <v>242</v>
      </c>
      <c r="C33" s="9">
        <v>55.899833780000002</v>
      </c>
      <c r="D33" s="9" t="str">
        <f>IF($B33="N/A","N/A",IF(C33&gt;98,"No",IF(C33&lt;8,"No","Yes")))</f>
        <v>Yes</v>
      </c>
      <c r="E33" s="9">
        <v>95.464357042000003</v>
      </c>
      <c r="F33" s="9" t="str">
        <f>IF($B33="N/A","N/A",IF(E33&gt;98,"No",IF(E33&lt;8,"No","Yes")))</f>
        <v>Yes</v>
      </c>
      <c r="G33" s="9">
        <v>95.482810048000005</v>
      </c>
      <c r="H33" s="9" t="str">
        <f>IF($B33="N/A","N/A",IF(G33&gt;98,"No",IF(G33&lt;8,"No","Yes")))</f>
        <v>Yes</v>
      </c>
      <c r="I33" s="10">
        <v>70.78</v>
      </c>
      <c r="J33" s="10">
        <v>1.9300000000000001E-2</v>
      </c>
      <c r="K33" s="9" t="str">
        <f t="shared" si="2"/>
        <v>Yes</v>
      </c>
    </row>
    <row r="34" spans="1:11" x14ac:dyDescent="0.2">
      <c r="A34" s="29" t="s">
        <v>375</v>
      </c>
      <c r="B34" s="60" t="s">
        <v>224</v>
      </c>
      <c r="C34" s="9">
        <v>0.53440498469999997</v>
      </c>
      <c r="D34" s="9" t="str">
        <f>IF($B34="N/A","N/A",IF(C34&gt;5,"No",IF(C34&lt;=0,"No","Yes")))</f>
        <v>Yes</v>
      </c>
      <c r="E34" s="9">
        <v>0.85025612429999997</v>
      </c>
      <c r="F34" s="9" t="str">
        <f>IF($B34="N/A","N/A",IF(E34&gt;5,"No",IF(E34&lt;=0,"No","Yes")))</f>
        <v>Yes</v>
      </c>
      <c r="G34" s="9">
        <v>0.85282028399999998</v>
      </c>
      <c r="H34" s="9" t="str">
        <f>IF($B34="N/A","N/A",IF(G34&gt;5,"No",IF(G34&lt;=0,"No","Yes")))</f>
        <v>Yes</v>
      </c>
      <c r="I34" s="10">
        <v>59.1</v>
      </c>
      <c r="J34" s="10">
        <v>0.30159999999999998</v>
      </c>
      <c r="K34" s="9" t="str">
        <f t="shared" si="2"/>
        <v>Yes</v>
      </c>
    </row>
    <row r="35" spans="1:11" ht="12" customHeight="1" x14ac:dyDescent="0.2">
      <c r="A35" s="158" t="s">
        <v>1633</v>
      </c>
      <c r="B35" s="159"/>
      <c r="C35" s="159"/>
      <c r="D35" s="159"/>
      <c r="E35" s="159"/>
      <c r="F35" s="159"/>
      <c r="G35" s="159"/>
      <c r="H35" s="159"/>
      <c r="I35" s="159"/>
      <c r="J35" s="159"/>
      <c r="K35" s="160"/>
    </row>
    <row r="36" spans="1:11" x14ac:dyDescent="0.2">
      <c r="A36" s="151" t="s">
        <v>1631</v>
      </c>
      <c r="B36" s="152"/>
      <c r="C36" s="152"/>
      <c r="D36" s="152"/>
      <c r="E36" s="152"/>
      <c r="F36" s="152"/>
      <c r="G36" s="152"/>
      <c r="H36" s="152"/>
      <c r="I36" s="152"/>
      <c r="J36" s="152"/>
      <c r="K36" s="153"/>
    </row>
    <row r="37" spans="1:11" x14ac:dyDescent="0.2">
      <c r="A37" s="154" t="s">
        <v>1732</v>
      </c>
      <c r="B37" s="154"/>
      <c r="C37" s="154"/>
      <c r="D37" s="154"/>
      <c r="E37" s="154"/>
      <c r="F37" s="154"/>
      <c r="G37" s="154"/>
      <c r="H37" s="154"/>
      <c r="I37" s="154"/>
      <c r="J37" s="154"/>
      <c r="K37" s="155"/>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1581</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9309</v>
      </c>
      <c r="D6" s="9" t="str">
        <f>IF($B6="N/A","N/A",IF(C6&gt;15,"No",IF(C6&lt;-15,"No","Yes")))</f>
        <v>N/A</v>
      </c>
      <c r="E6" s="36">
        <v>5903</v>
      </c>
      <c r="F6" s="9" t="str">
        <f>IF($B6="N/A","N/A",IF(E6&gt;15,"No",IF(E6&lt;-15,"No","Yes")))</f>
        <v>N/A</v>
      </c>
      <c r="G6" s="36">
        <v>1577</v>
      </c>
      <c r="H6" s="9" t="str">
        <f>IF($B6="N/A","N/A",IF(G6&gt;15,"No",IF(G6&lt;-15,"No","Yes")))</f>
        <v>N/A</v>
      </c>
      <c r="I6" s="10">
        <v>-36.6</v>
      </c>
      <c r="J6" s="10">
        <v>-73.3</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89" t="s">
        <v>851</v>
      </c>
      <c r="B9" s="35" t="s">
        <v>213</v>
      </c>
      <c r="C9" s="37">
        <v>235.61359974000001</v>
      </c>
      <c r="D9" s="9" t="str">
        <f>IF($B9="N/A","N/A",IF(C9&gt;15,"No",IF(C9&lt;-15,"No","Yes")))</f>
        <v>N/A</v>
      </c>
      <c r="E9" s="37">
        <v>53.458072166999997</v>
      </c>
      <c r="F9" s="9" t="str">
        <f>IF($B9="N/A","N/A",IF(E9&gt;15,"No",IF(E9&lt;-15,"No","Yes")))</f>
        <v>N/A</v>
      </c>
      <c r="G9" s="37">
        <v>192.62650601999999</v>
      </c>
      <c r="H9" s="9" t="str">
        <f>IF($B9="N/A","N/A",IF(G9&gt;15,"No",IF(G9&lt;-15,"No","Yes")))</f>
        <v>N/A</v>
      </c>
      <c r="I9" s="10">
        <v>-77.3</v>
      </c>
      <c r="J9" s="10">
        <v>260.3</v>
      </c>
      <c r="K9" s="9" t="str">
        <f t="shared" si="0"/>
        <v>No</v>
      </c>
    </row>
    <row r="10" spans="1:11" x14ac:dyDescent="0.2">
      <c r="A10" s="89" t="s">
        <v>652</v>
      </c>
      <c r="B10" s="35" t="s">
        <v>237</v>
      </c>
      <c r="C10" s="8">
        <v>74.315178859</v>
      </c>
      <c r="D10" s="9" t="str">
        <f>IF($B10="N/A","N/A",IF(C10&gt;99,"No",IF(C10&lt;75,"No","Yes")))</f>
        <v>No</v>
      </c>
      <c r="E10" s="8">
        <v>29.324072506</v>
      </c>
      <c r="F10" s="9" t="str">
        <f>IF($B10="N/A","N/A",IF(E10&gt;99,"No",IF(E10&lt;75,"No","Yes")))</f>
        <v>No</v>
      </c>
      <c r="G10" s="8">
        <v>13.126188966000001</v>
      </c>
      <c r="H10" s="9" t="str">
        <f>IF($B10="N/A","N/A",IF(G10&gt;99,"No",IF(G10&lt;75,"No","Yes")))</f>
        <v>No</v>
      </c>
      <c r="I10" s="10">
        <v>-60.5</v>
      </c>
      <c r="J10" s="10">
        <v>-55.2</v>
      </c>
      <c r="K10" s="9" t="str">
        <f t="shared" si="0"/>
        <v>No</v>
      </c>
    </row>
    <row r="11" spans="1:11" x14ac:dyDescent="0.2">
      <c r="A11" s="86" t="s">
        <v>653</v>
      </c>
      <c r="B11" s="60" t="s">
        <v>238</v>
      </c>
      <c r="C11" s="9">
        <v>0.84864110000000004</v>
      </c>
      <c r="D11" s="9" t="str">
        <f>IF($B11="N/A","N/A",IF(C11&gt;20,"No",IF(C11&lt;=0,"No","Yes")))</f>
        <v>Yes</v>
      </c>
      <c r="E11" s="9">
        <v>4.4892427578999996</v>
      </c>
      <c r="F11" s="9" t="str">
        <f>IF($B11="N/A","N/A",IF(E11&gt;20,"No",IF(E11&lt;=0,"No","Yes")))</f>
        <v>Yes</v>
      </c>
      <c r="G11" s="9">
        <v>0</v>
      </c>
      <c r="H11" s="9" t="str">
        <f>IF($B11="N/A","N/A",IF(G11&gt;20,"No",IF(G11&lt;=0,"No","Yes")))</f>
        <v>No</v>
      </c>
      <c r="I11" s="10">
        <v>429</v>
      </c>
      <c r="J11" s="10">
        <v>-100</v>
      </c>
      <c r="K11" s="9" t="str">
        <f t="shared" si="0"/>
        <v>No</v>
      </c>
    </row>
    <row r="12" spans="1:11" x14ac:dyDescent="0.2">
      <c r="A12" s="89" t="s">
        <v>654</v>
      </c>
      <c r="B12" s="60" t="s">
        <v>239</v>
      </c>
      <c r="C12" s="9">
        <v>24.342034590000001</v>
      </c>
      <c r="D12" s="9" t="str">
        <f>IF($B12="N/A","N/A",IF(C12&gt;10,"No",IF(C12&lt;=0,"No","Yes")))</f>
        <v>No</v>
      </c>
      <c r="E12" s="9">
        <v>65.051668642999999</v>
      </c>
      <c r="F12" s="9" t="str">
        <f>IF($B12="N/A","N/A",IF(E12&gt;10,"No",IF(E12&lt;=0,"No","Yes")))</f>
        <v>No</v>
      </c>
      <c r="G12" s="9">
        <v>85.668991755999997</v>
      </c>
      <c r="H12" s="9" t="str">
        <f>IF($B12="N/A","N/A",IF(G12&gt;10,"No",IF(G12&lt;=0,"No","Yes")))</f>
        <v>No</v>
      </c>
      <c r="I12" s="10">
        <v>167.2</v>
      </c>
      <c r="J12" s="10">
        <v>31.69</v>
      </c>
      <c r="K12" s="9" t="str">
        <f t="shared" si="0"/>
        <v>No</v>
      </c>
    </row>
    <row r="13" spans="1:11" x14ac:dyDescent="0.2">
      <c r="A13" s="89" t="s">
        <v>655</v>
      </c>
      <c r="B13" s="60" t="s">
        <v>224</v>
      </c>
      <c r="C13" s="9">
        <v>0.1611343861</v>
      </c>
      <c r="D13" s="9" t="str">
        <f>IF($B13="N/A","N/A",IF(C13&gt;5,"No",IF(C13&lt;=0,"No","Yes")))</f>
        <v>Yes</v>
      </c>
      <c r="E13" s="9">
        <v>1.1350160935</v>
      </c>
      <c r="F13" s="9" t="str">
        <f>IF($B13="N/A","N/A",IF(E13&gt;5,"No",IF(E13&lt;=0,"No","Yes")))</f>
        <v>Yes</v>
      </c>
      <c r="G13" s="9">
        <v>1.2048192770999999</v>
      </c>
      <c r="H13" s="9" t="str">
        <f>IF($B13="N/A","N/A",IF(G13&gt;5,"No",IF(G13&lt;=0,"No","Yes")))</f>
        <v>Yes</v>
      </c>
      <c r="I13" s="10">
        <v>604.4</v>
      </c>
      <c r="J13" s="10">
        <v>6.15</v>
      </c>
      <c r="K13" s="9" t="str">
        <f t="shared" si="0"/>
        <v>Yes</v>
      </c>
    </row>
    <row r="14" spans="1:11" x14ac:dyDescent="0.2">
      <c r="A14" s="89" t="s">
        <v>159</v>
      </c>
      <c r="B14" s="35" t="s">
        <v>214</v>
      </c>
      <c r="C14" s="9">
        <v>47.706520570999999</v>
      </c>
      <c r="D14" s="9" t="str">
        <f>IF($B14="N/A","N/A",IF(C14&gt;100,"No",IF(C14&lt;95,"No","Yes")))</f>
        <v>No</v>
      </c>
      <c r="E14" s="9">
        <v>100</v>
      </c>
      <c r="F14" s="9" t="str">
        <f>IF($B14="N/A","N/A",IF(E14&gt;100,"No",IF(E14&lt;95,"No","Yes")))</f>
        <v>Yes</v>
      </c>
      <c r="G14" s="9">
        <v>100</v>
      </c>
      <c r="H14" s="9" t="str">
        <f>IF($B14="N/A","N/A",IF(G14&gt;100,"No",IF(G14&lt;95,"No","Yes")))</f>
        <v>Yes</v>
      </c>
      <c r="I14" s="10">
        <v>109.6</v>
      </c>
      <c r="J14" s="10">
        <v>0</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848</v>
      </c>
      <c r="B16" s="35" t="s">
        <v>226</v>
      </c>
      <c r="C16" s="9">
        <v>6.7676442152999998</v>
      </c>
      <c r="D16" s="9" t="str">
        <f>IF($B16="N/A","N/A",IF(C16&gt;30,"No",IF(C16&lt;5,"No","Yes")))</f>
        <v>Yes</v>
      </c>
      <c r="E16" s="9">
        <v>3.5744536675999998</v>
      </c>
      <c r="F16" s="9" t="str">
        <f>IF($B16="N/A","N/A",IF(E16&gt;30,"No",IF(E16&lt;5,"No","Yes")))</f>
        <v>No</v>
      </c>
      <c r="G16" s="9">
        <v>2.0291693087999998</v>
      </c>
      <c r="H16" s="9" t="str">
        <f>IF($B16="N/A","N/A",IF(G16&gt;30,"No",IF(G16&lt;5,"No","Yes")))</f>
        <v>No</v>
      </c>
      <c r="I16" s="10">
        <v>-47.2</v>
      </c>
      <c r="J16" s="10">
        <v>-43.2</v>
      </c>
      <c r="K16" s="9" t="str">
        <f t="shared" si="0"/>
        <v>No</v>
      </c>
    </row>
    <row r="17" spans="1:11" x14ac:dyDescent="0.2">
      <c r="A17" s="89" t="s">
        <v>849</v>
      </c>
      <c r="B17" s="35" t="s">
        <v>227</v>
      </c>
      <c r="C17" s="9">
        <v>36.437855837999997</v>
      </c>
      <c r="D17" s="9" t="str">
        <f>IF($B17="N/A","N/A",IF(C17&gt;75,"No",IF(C17&lt;15,"No","Yes")))</f>
        <v>Yes</v>
      </c>
      <c r="E17" s="9">
        <v>24.546840589999999</v>
      </c>
      <c r="F17" s="9" t="str">
        <f>IF($B17="N/A","N/A",IF(E17&gt;75,"No",IF(E17&lt;15,"No","Yes")))</f>
        <v>Yes</v>
      </c>
      <c r="G17" s="9">
        <v>7.4191502853999998</v>
      </c>
      <c r="H17" s="9" t="str">
        <f>IF($B17="N/A","N/A",IF(G17&gt;75,"No",IF(G17&lt;15,"No","Yes")))</f>
        <v>No</v>
      </c>
      <c r="I17" s="10">
        <v>-32.6</v>
      </c>
      <c r="J17" s="10">
        <v>-69.8</v>
      </c>
      <c r="K17" s="9" t="str">
        <f t="shared" si="0"/>
        <v>No</v>
      </c>
    </row>
    <row r="18" spans="1:11" x14ac:dyDescent="0.2">
      <c r="A18" s="89" t="s">
        <v>850</v>
      </c>
      <c r="B18" s="35" t="s">
        <v>228</v>
      </c>
      <c r="C18" s="9">
        <v>56.794499946000002</v>
      </c>
      <c r="D18" s="9" t="str">
        <f>IF($B18="N/A","N/A",IF(C18&gt;70,"No",IF(C18&lt;25,"No","Yes")))</f>
        <v>Yes</v>
      </c>
      <c r="E18" s="9">
        <v>71.878705742999998</v>
      </c>
      <c r="F18" s="9" t="str">
        <f>IF($B18="N/A","N/A",IF(E18&gt;70,"No",IF(E18&lt;25,"No","Yes")))</f>
        <v>No</v>
      </c>
      <c r="G18" s="9">
        <v>90.551680406000003</v>
      </c>
      <c r="H18" s="9" t="str">
        <f>IF($B18="N/A","N/A",IF(G18&gt;70,"No",IF(G18&lt;25,"No","Yes")))</f>
        <v>No</v>
      </c>
      <c r="I18" s="10">
        <v>26.56</v>
      </c>
      <c r="J18" s="10">
        <v>25.98</v>
      </c>
      <c r="K18" s="9" t="str">
        <f t="shared" si="0"/>
        <v>Yes</v>
      </c>
    </row>
    <row r="19" spans="1:11" x14ac:dyDescent="0.2">
      <c r="A19" s="89" t="s">
        <v>160</v>
      </c>
      <c r="B19" s="35" t="s">
        <v>214</v>
      </c>
      <c r="C19" s="9">
        <v>18.573423568999999</v>
      </c>
      <c r="D19" s="9" t="str">
        <f>IF($B19="N/A","N/A",IF(C19&gt;100,"No",IF(C19&lt;95,"No","Yes")))</f>
        <v>No</v>
      </c>
      <c r="E19" s="9">
        <v>23.242419109</v>
      </c>
      <c r="F19" s="9" t="str">
        <f>IF($B19="N/A","N/A",IF(E19&gt;100,"No",IF(E19&lt;95,"No","Yes")))</f>
        <v>No</v>
      </c>
      <c r="G19" s="9">
        <v>88.268864933000003</v>
      </c>
      <c r="H19" s="9" t="str">
        <f>IF($B19="N/A","N/A",IF(G19&gt;100,"No",IF(G19&lt;95,"No","Yes")))</f>
        <v>No</v>
      </c>
      <c r="I19" s="10">
        <v>25.14</v>
      </c>
      <c r="J19" s="10">
        <v>279.8</v>
      </c>
      <c r="K19" s="9" t="str">
        <f t="shared" si="0"/>
        <v>No</v>
      </c>
    </row>
    <row r="20" spans="1:11" x14ac:dyDescent="0.2">
      <c r="A20" s="29" t="s">
        <v>372</v>
      </c>
      <c r="B20" s="35" t="s">
        <v>241</v>
      </c>
      <c r="C20" s="9">
        <v>2.3955312063999998</v>
      </c>
      <c r="D20" s="9" t="str">
        <f>IF($B20="N/A","N/A",IF(C20&gt;5,"No",IF(C20&lt;1,"No","Yes")))</f>
        <v>Yes</v>
      </c>
      <c r="E20" s="9">
        <v>5.302388616</v>
      </c>
      <c r="F20" s="9" t="str">
        <f>IF($B20="N/A","N/A",IF(E20&gt;5,"No",IF(E20&lt;1,"No","Yes")))</f>
        <v>No</v>
      </c>
      <c r="G20" s="9">
        <v>26.252377932999998</v>
      </c>
      <c r="H20" s="9" t="str">
        <f>IF($B20="N/A","N/A",IF(G20&gt;5,"No",IF(G20&lt;1,"No","Yes")))</f>
        <v>No</v>
      </c>
      <c r="I20" s="10">
        <v>121.3</v>
      </c>
      <c r="J20" s="10">
        <v>395.1</v>
      </c>
      <c r="K20" s="9" t="str">
        <f t="shared" si="0"/>
        <v>No</v>
      </c>
    </row>
    <row r="21" spans="1:11" x14ac:dyDescent="0.2">
      <c r="A21" s="29" t="s">
        <v>374</v>
      </c>
      <c r="B21" s="35" t="s">
        <v>242</v>
      </c>
      <c r="C21" s="9">
        <v>14.631002256</v>
      </c>
      <c r="D21" s="9" t="str">
        <f>IF($B21="N/A","N/A",IF(C21&gt;98,"No",IF(C21&lt;8,"No","Yes")))</f>
        <v>Yes</v>
      </c>
      <c r="E21" s="9">
        <v>17.685922412</v>
      </c>
      <c r="F21" s="9" t="str">
        <f>IF($B21="N/A","N/A",IF(E21&gt;98,"No",IF(E21&lt;8,"No","Yes")))</f>
        <v>Yes</v>
      </c>
      <c r="G21" s="9">
        <v>60.240963854999997</v>
      </c>
      <c r="H21" s="9" t="str">
        <f>IF($B21="N/A","N/A",IF(G21&gt;98,"No",IF(G21&lt;8,"No","Yes")))</f>
        <v>Yes</v>
      </c>
      <c r="I21" s="10">
        <v>20.88</v>
      </c>
      <c r="J21" s="10">
        <v>240.6</v>
      </c>
      <c r="K21" s="9" t="str">
        <f t="shared" si="0"/>
        <v>No</v>
      </c>
    </row>
    <row r="22" spans="1:11" x14ac:dyDescent="0.2">
      <c r="A22" s="29" t="s">
        <v>375</v>
      </c>
      <c r="B22" s="60" t="s">
        <v>224</v>
      </c>
      <c r="C22" s="9">
        <v>0.1074229241</v>
      </c>
      <c r="D22" s="9" t="str">
        <f>IF($B22="N/A","N/A",IF(C22&gt;5,"No",IF(C22&lt;=0,"No","Yes")))</f>
        <v>Yes</v>
      </c>
      <c r="E22" s="9">
        <v>0</v>
      </c>
      <c r="F22" s="9" t="str">
        <f>IF($B22="N/A","N/A",IF(E22&gt;5,"No",IF(E22&lt;=0,"No","Yes")))</f>
        <v>No</v>
      </c>
      <c r="G22" s="9">
        <v>0</v>
      </c>
      <c r="H22" s="9" t="str">
        <f>IF($B22="N/A","N/A",IF(G22&gt;5,"No",IF(G22&lt;=0,"No","Yes")))</f>
        <v>No</v>
      </c>
      <c r="I22" s="10">
        <v>-100</v>
      </c>
      <c r="J22" s="10" t="s">
        <v>1746</v>
      </c>
      <c r="K22" s="9" t="str">
        <f t="shared" si="0"/>
        <v>N/A</v>
      </c>
    </row>
    <row r="23" spans="1:11" ht="12" customHeight="1" x14ac:dyDescent="0.2">
      <c r="A23" s="158" t="s">
        <v>1633</v>
      </c>
      <c r="B23" s="159"/>
      <c r="C23" s="159"/>
      <c r="D23" s="159"/>
      <c r="E23" s="159"/>
      <c r="F23" s="159"/>
      <c r="G23" s="159"/>
      <c r="H23" s="159"/>
      <c r="I23" s="159"/>
      <c r="J23" s="159"/>
      <c r="K23" s="160"/>
    </row>
    <row r="24" spans="1:11" x14ac:dyDescent="0.2">
      <c r="A24" s="151" t="s">
        <v>1631</v>
      </c>
      <c r="B24" s="152"/>
      <c r="C24" s="152"/>
      <c r="D24" s="152"/>
      <c r="E24" s="152"/>
      <c r="F24" s="152"/>
      <c r="G24" s="152"/>
      <c r="H24" s="152"/>
      <c r="I24" s="152"/>
      <c r="J24" s="152"/>
      <c r="K24" s="153"/>
    </row>
    <row r="25" spans="1:11" x14ac:dyDescent="0.2">
      <c r="A25" s="154" t="s">
        <v>1732</v>
      </c>
      <c r="B25" s="154"/>
      <c r="C25" s="154"/>
      <c r="D25" s="154"/>
      <c r="E25" s="154"/>
      <c r="F25" s="154"/>
      <c r="G25" s="154"/>
      <c r="H25" s="154"/>
      <c r="I25" s="154"/>
      <c r="J25" s="154"/>
      <c r="K25" s="155"/>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2017-05-15T20:05:12Z</dcterms:modified>
  <dc:language>English</dc:language>
</cp:coreProperties>
</file>