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<sst xmlns="http://schemas.openxmlformats.org/spreadsheetml/2006/main" count="8120" uniqueCount="1749">
  <si>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</si>
  <si>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</si>
  <si>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</si>
  <si>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</si>
  <si>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</si>
  <si>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</si>
  <si>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</si>
  <si>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</si>
  <si>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</si>
  <si>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</si>
  <si>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</si>
  <si>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</si>
  <si>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</si>
  <si>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</si>
  <si>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</si>
  <si>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</si>
  <si>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</si>
  <si>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</si>
  <si>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</si>
  <si>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</si>
  <si>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</si>
  <si>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</si>
  <si>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</si>
  <si>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</si>
  <si>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</si>
  <si>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</si>
  <si>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</si>
  <si>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</si>
  <si>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</si>
  <si>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</si>
  <si>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</si>
  <si>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</si>
  <si>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</si>
  <si>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</si>
  <si>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</si>
  <si>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</si>
  <si>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</si>
  <si>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</si>
  <si>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</si>
  <si>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</si>
  <si>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</si>
  <si>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</si>
  <si>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</si>
  <si>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</si>
  <si>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</si>
  <si>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</si>
  <si>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</si>
  <si>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</si>
  <si>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</si>
  <si>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</si>
  <si>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</si>
  <si>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</si>
  <si>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</si>
  <si>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</si>
  <si>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</si>
  <si>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</si>
  <si>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</si>
  <si>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</si>
  <si>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</si>
  <si>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</si>
  <si>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</si>
  <si>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</si>
  <si>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</si>
  <si>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</si>
  <si>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</si>
  <si>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</si>
  <si>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</si>
  <si>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</si>
  <si>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</si>
  <si>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</si>
  <si>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</si>
  <si>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</si>
  <si>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</si>
  <si>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</si>
  <si>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</si>
  <si>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</si>
  <si>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</si>
  <si>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</si>
  <si>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</si>
  <si>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</si>
  <si>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</si>
  <si>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</si>
  <si>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</si>
  <si>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</si>
  <si>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</si>
  <si>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</si>
  <si>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</si>
  <si>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</si>
  <si>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</si>
  <si>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</si>
  <si>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</si>
  <si>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</si>
  <si>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</si>
  <si>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</si>
  <si>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</si>
  <si>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</si>
  <si>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</si>
  <si>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</si>
  <si>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</si>
  <si>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</si>
  <si>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</si>
  <si>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</si>
  <si>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</si>
  <si>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</si>
  <si>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</si>
  <si>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</si>
  <si>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</si>
  <si>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</si>
  <si>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</si>
  <si>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</si>
  <si>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</si>
  <si>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</si>
  <si>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</si>
  <si>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</si>
  <si>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</si>
  <si>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</si>
  <si>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</si>
  <si>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</si>
  <si>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</si>
  <si>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</si>
  <si>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</si>
  <si>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</si>
  <si>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</si>
  <si>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</si>
  <si>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</si>
  <si>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</si>
  <si>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</si>
  <si>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</si>
  <si>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</si>
  <si>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</si>
  <si>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</si>
  <si>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</si>
  <si>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</si>
  <si>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</si>
  <si>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</si>
  <si>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</si>
  <si>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</si>
  <si>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</si>
  <si>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</si>
  <si>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</si>
  <si>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</si>
  <si>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</si>
  <si>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</si>
  <si>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</si>
  <si>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</si>
  <si>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</si>
  <si>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</si>
  <si>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</si>
  <si>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</si>
  <si>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</si>
  <si>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</si>
  <si>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</si>
  <si>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</si>
  <si>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</si>
  <si>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</si>
  <si>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</si>
  <si>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</si>
  <si>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</si>
  <si>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</si>
  <si>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</si>
  <si>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</si>
  <si>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</si>
  <si>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</si>
  <si>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</si>
  <si>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</si>
  <si>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</si>
  <si>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</si>
  <si>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</si>
  <si>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</si>
  <si>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</si>
  <si>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</si>
  <si>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</si>
  <si>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</si>
  <si>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</si>
  <si>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</si>
  <si>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</si>
  <si>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</si>
  <si>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</si>
  <si>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</si>
  <si>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</si>
  <si>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</si>
  <si>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</si>
  <si>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</si>
  <si>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</si>
  <si>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</si>
  <si>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</si>
  <si>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</si>
  <si>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</si>
  <si>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</si>
  <si>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</si>
  <si>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</si>
  <si>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</si>
  <si>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</si>
  <si>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</si>
  <si>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</si>
  <si>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</si>
  <si>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</si>
  <si>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</si>
  <si>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</si>
  <si>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</si>
  <si>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</si>
  <si>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</si>
  <si>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</si>
  <si>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</si>
  <si>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</si>
  <si>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</si>
  <si>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</si>
  <si>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</si>
  <si>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</si>
  <si>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</si>
  <si>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</si>
  <si>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</si>
  <si>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</si>
  <si>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</si>
  <si>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</si>
  <si>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</si>
  <si>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</si>
  <si>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</si>
  <si>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</si>
  <si>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</si>
  <si>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</si>
  <si>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</si>
  <si>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</si>
  <si>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</si>
  <si>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</si>
  <si>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</si>
  <si>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</si>
  <si>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</si>
  <si>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</si>
  <si>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</si>
  <si>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</si>
  <si>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</si>
  <si>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</si>
  <si>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</si>
  <si>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</si>
  <si>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</si>
  <si>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</si>
  <si>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</si>
  <si>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</si>
  <si>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</si>
  <si>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</si>
  <si>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</si>
  <si>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</si>
  <si>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</si>
  <si>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</si>
  <si>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</si>
  <si>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</si>
  <si>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</si>
  <si>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</si>
  <si>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</si>
  <si>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</si>
  <si>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</si>
  <si>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</si>
  <si>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</si>
  <si>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</si>
  <si>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</si>
  <si>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</si>
  <si>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</si>
  <si>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</si>
  <si>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</si>
  <si>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</si>
  <si>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</si>
  <si>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</si>
  <si>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</si>
  <si>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</si>
  <si>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</si>
  <si>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</si>
  <si>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</si>
  <si>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</si>
  <si>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</si>
  <si>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</si>
  <si>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</si>
  <si>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</si>
  <si>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</si>
  <si>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</si>
  <si>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</si>
  <si>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</si>
  <si>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</si>
  <si>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</si>
  <si>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</si>
  <si>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</si>
  <si>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</si>
  <si>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</si>
  <si>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</si>
  <si>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</si>
  <si>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</si>
  <si>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</si>
  <si>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</si>
  <si>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</si>
  <si>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</si>
  <si>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</si>
  <si>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</si>
  <si>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</si>
  <si>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</si>
  <si>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</si>
  <si>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</si>
  <si>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</si>
  <si>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</si>
  <si>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</si>
  <si>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</si>
  <si>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</si>
  <si>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</si>
  <si>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</si>
  <si>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</si>
  <si>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</si>
  <si>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</si>
  <si>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</si>
  <si>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</si>
  <si>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</si>
  <si>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</si>
  <si>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</si>
  <si>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</si>
  <si>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</si>
  <si>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</si>
  <si>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</si>
  <si>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</si>
  <si>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</si>
  <si>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</si>
  <si>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</si>
  <si>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</si>
  <si>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</si>
  <si>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</si>
  <si>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</si>
  <si>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</si>
  <si>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</si>
  <si>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</si>
  <si>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</si>
  <si>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</si>
  <si>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</si>
  <si>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</si>
  <si>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</si>
  <si>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</si>
  <si>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</si>
  <si>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</si>
  <si>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</si>
  <si>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</si>
  <si>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</si>
  <si>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</si>
  <si>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</si>
  <si>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</si>
  <si>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</si>
  <si>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</si>
  <si>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</si>
  <si>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</si>
  <si>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</si>
  <si>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</si>
  <si>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</si>
  <si>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</si>
  <si>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</si>
  <si>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</si>
  <si>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</si>
  <si>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</si>
  <si>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</si>
  <si>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</si>
  <si>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</si>
  <si>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</si>
  <si>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</si>
  <si>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</si>
  <si>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</si>
  <si>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</si>
  <si>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</si>
  <si>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</si>
  <si>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</si>
  <si>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</si>
  <si>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</si>
  <si>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</si>
  <si>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</si>
  <si>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</si>
  <si>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</si>
  <si>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</si>
  <si>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</si>
  <si>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</si>
  <si>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</si>
  <si>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</si>
  <si>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</si>
  <si>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</si>
  <si>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</si>
  <si>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</si>
  <si>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</si>
  <si>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</si>
  <si>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</si>
  <si>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</si>
  <si>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</si>
  <si>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</si>
  <si>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</si>
  <si>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</si>
  <si>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</si>
  <si>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</si>
  <si>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</si>
  <si>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</si>
  <si>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</si>
  <si>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</si>
  <si>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</si>
  <si>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</si>
  <si>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</si>
  <si>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</si>
  <si>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</si>
  <si>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</si>
  <si>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</si>
  <si>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</si>
  <si>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</si>
  <si>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</si>
  <si>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</si>
  <si>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</si>
  <si>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</si>
  <si>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</si>
  <si>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</si>
  <si>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</si>
  <si>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</si>
  <si>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</si>
  <si>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</si>
  <si>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</si>
  <si>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</si>
  <si>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</si>
  <si>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</si>
  <si>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</si>
  <si>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</si>
  <si>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</si>
  <si>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</si>
  <si>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</si>
  <si>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</si>
  <si>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</si>
  <si>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</si>
  <si>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</si>
  <si>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</si>
  <si>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</si>
  <si>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</si>
  <si>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</si>
  <si>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</si>
  <si>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</si>
  <si>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</si>
  <si>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</si>
  <si>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</si>
  <si>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</si>
  <si>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</si>
  <si>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</si>
  <si>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</si>
  <si>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</si>
  <si>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</si>
  <si>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</si>
  <si>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</si>
  <si>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</si>
  <si>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</si>
  <si>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</si>
  <si>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</si>
  <si>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</si>
  <si>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</si>
  <si>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</si>
  <si>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</si>
  <si>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</si>
  <si>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</si>
  <si>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</si>
  <si>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</si>
  <si>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</si>
  <si>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</si>
  <si>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</si>
  <si>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</si>
  <si>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</si>
  <si>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</si>
  <si>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</si>
  <si>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</si>
  <si>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</si>
  <si>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</si>
  <si>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</si>
  <si>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</si>
  <si>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</si>
  <si>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</si>
  <si>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</si>
  <si>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</si>
  <si>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</si>
  <si>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</si>
  <si>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</si>
  <si>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</si>
  <si>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</si>
  <si>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</si>
  <si>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</si>
  <si>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</si>
  <si>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</si>
  <si>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</si>
  <si>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</si>
  <si>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</si>
  <si>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</si>
  <si>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</si>
  <si>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</si>
  <si>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</si>
  <si>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</si>
  <si>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</si>
  <si>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</si>
  <si>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</si>
  <si>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</si>
  <si>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</si>
  <si>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</si>
  <si>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</si>
  <si>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</si>
  <si>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</si>
  <si>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</si>
  <si>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</si>
  <si>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</si>
  <si>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</si>
  <si>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</si>
  <si>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</si>
  <si>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</si>
  <si>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</si>
  <si>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</si>
  <si>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</si>
  <si>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</si>
  <si>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</si>
  <si>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</si>
  <si>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</si>
  <si>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</si>
  <si>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</si>
  <si>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</si>
  <si>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</si>
  <si>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</si>
  <si>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</si>
  <si>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</si>
  <si>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</si>
  <si>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</si>
  <si>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</si>
  <si>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</si>
  <si>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</si>
  <si>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</si>
  <si>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</si>
  <si>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</si>
  <si>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</si>
  <si>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</si>
  <si>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</si>
  <si>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</si>
  <si>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</si>
  <si>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</si>
  <si>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</si>
  <si>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</si>
  <si>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</si>
  <si>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</si>
  <si>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</si>
  <si>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</si>
  <si>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</si>
  <si>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</si>
  <si>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</si>
  <si>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</si>
  <si>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</si>
  <si>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</si>
  <si>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</si>
  <si>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</si>
  <si>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</si>
  <si>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</si>
  <si>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</si>
  <si>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</si>
  <si>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</si>
  <si>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</si>
  <si>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</si>
  <si>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</si>
  <si>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</si>
  <si>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</si>
  <si>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</si>
  <si>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</si>
  <si>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</si>
  <si>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</si>
  <si>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</si>
  <si>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</si>
  <si>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</si>
  <si>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</si>
  <si>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</si>
  <si>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</si>
  <si>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</si>
  <si>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</si>
  <si>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</si>
  <si>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</si>
  <si>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</si>
  <si>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</si>
  <si>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</si>
  <si>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</si>
  <si>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</si>
  <si>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</si>
  <si>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</si>
  <si>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</si>
  <si>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</si>
  <si>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</si>
  <si>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</si>
  <si>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</si>
  <si>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</si>
  <si>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</si>
  <si>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</si>
  <si>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</si>
  <si>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</si>
  <si>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</si>
  <si>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</si>
  <si>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</si>
  <si>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</si>
  <si>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</si>
  <si>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</si>
  <si>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</si>
  <si>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</si>
  <si>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</si>
  <si>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</si>
  <si>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</si>
  <si>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</si>
  <si>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</si>
  <si>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</si>
  <si>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</si>
  <si>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</si>
  <si>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</si>
  <si>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</si>
  <si>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</si>
  <si>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</si>
  <si>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</si>
  <si>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</si>
  <si>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</si>
  <si>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</si>
  <si>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</si>
  <si>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</si>
  <si>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</si>
  <si>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</si>
  <si>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</si>
  <si>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</si>
  <si>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</si>
  <si>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</si>
  <si>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</si>
  <si>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</si>
  <si>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</si>
  <si>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</si>
  <si>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</si>
  <si>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</si>
  <si>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</si>
  <si>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</si>
  <si>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</si>
  <si>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</si>
  <si>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</si>
  <si>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</si>
  <si>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</si>
  <si>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</si>
  <si>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</si>
  <si>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</si>
  <si>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</si>
  <si>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</si>
  <si>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</si>
  <si>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</si>
  <si>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</si>
  <si>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</si>
  <si>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</si>
  <si>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</si>
  <si>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</si>
  <si>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</si>
  <si>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</si>
  <si>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</si>
  <si>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</si>
  <si>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</si>
  <si>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</si>
  <si>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</si>
  <si>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</si>
  <si>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</si>
  <si>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</si>
  <si>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</si>
  <si>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</si>
  <si>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</si>
  <si>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</si>
  <si>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</si>
  <si>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</si>
  <si>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</si>
  <si>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</si>
  <si>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</si>
  <si>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</si>
  <si>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</si>
  <si>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</si>
  <si>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</si>
  <si>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</si>
  <si>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</si>
  <si>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</si>
  <si>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</si>
  <si>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</si>
  <si>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</si>
  <si>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</si>
  <si>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</si>
  <si>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</si>
  <si>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</si>
  <si>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</si>
  <si>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</si>
  <si>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</si>
  <si>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</si>
  <si>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</si>
  <si>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</si>
  <si>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</si>
  <si>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</si>
  <si>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</si>
  <si>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</si>
  <si>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</si>
  <si>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</si>
  <si>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</si>
  <si>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</si>
  <si>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</si>
  <si>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</si>
  <si>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</si>
  <si>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</si>
  <si>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</si>
  <si>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</si>
  <si>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</si>
  <si>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</si>
  <si>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</si>
  <si>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</si>
  <si>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</si>
  <si>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</si>
  <si>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</si>
  <si>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</si>
  <si>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</si>
  <si>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</si>
  <si>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</si>
  <si>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</si>
  <si>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</si>
  <si>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</si>
  <si>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</si>
  <si>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</si>
  <si>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</si>
  <si>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</si>
  <si>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</si>
  <si>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</si>
  <si>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</si>
  <si>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</si>
  <si>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</si>
  <si>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</si>
  <si>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</si>
  <si>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</si>
  <si>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</si>
  <si>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</si>
  <si>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</si>
  <si>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</si>
  <si>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</si>
  <si>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</si>
  <si>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</si>
  <si>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</si>
  <si>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</si>
  <si>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</si>
  <si>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</si>
  <si>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</si>
  <si>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</si>
  <si>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</si>
  <si>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</si>
  <si>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</si>
  <si>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</si>
  <si>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</si>
  <si>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</si>
  <si>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</si>
  <si>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</si>
  <si>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</si>
  <si>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</si>
  <si>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</si>
  <si>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</si>
  <si>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</si>
  <si>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</si>
  <si>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</si>
  <si>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</si>
  <si>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</si>
  <si>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</si>
  <si>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</si>
  <si>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</si>
  <si>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</si>
  <si>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</si>
  <si>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</si>
  <si>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</si>
  <si>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</si>
  <si>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</si>
  <si>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</si>
  <si>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</si>
  <si>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</si>
  <si>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</si>
  <si>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</si>
  <si>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</si>
  <si>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</si>
  <si>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</si>
  <si>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</si>
  <si>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</si>
  <si>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</si>
  <si>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</si>
  <si>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</si>
  <si>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</si>
  <si>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</si>
  <si>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</si>
  <si>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</si>
  <si>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</si>
  <si>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</si>
  <si>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</si>
  <si>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</si>
  <si>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</si>
  <si>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</si>
  <si>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</si>
  <si>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</si>
  <si>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</si>
  <si>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</si>
  <si>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</si>
  <si>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</si>
  <si>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</si>
  <si>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</si>
  <si>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</si>
  <si>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</si>
  <si>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</si>
  <si>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</si>
  <si>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</si>
  <si>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</si>
  <si>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</si>
  <si>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</si>
  <si>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</si>
  <si>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</si>
  <si>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</si>
  <si>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</si>
  <si>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</si>
  <si>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</si>
  <si>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</si>
  <si>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</si>
  <si>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</si>
  <si>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</si>
  <si>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</si>
  <si>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</si>
  <si>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</si>
  <si>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</si>
  <si>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</si>
  <si>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</si>
  <si>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</si>
  <si>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</si>
  <si>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</si>
  <si>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</si>
  <si>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</si>
  <si>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</si>
  <si>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</si>
  <si>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</si>
  <si>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</si>
  <si>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</si>
  <si>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</si>
  <si>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</si>
  <si>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</si>
  <si>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</si>
  <si>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</si>
  <si>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</si>
  <si>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</si>
  <si>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</si>
  <si>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</si>
  <si>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</si>
  <si>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</si>
  <si>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</si>
  <si>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</si>
  <si>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</si>
  <si>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</si>
  <si>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</si>
  <si>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</si>
  <si>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</si>
  <si>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</si>
  <si>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</si>
  <si>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</si>
  <si>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</si>
  <si>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</si>
  <si>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</si>
  <si>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</si>
  <si>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</si>
  <si>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</si>
  <si>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</si>
  <si>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</si>
  <si>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</si>
  <si>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</si>
  <si>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</si>
  <si>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</si>
  <si>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</si>
  <si>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</si>
  <si>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</si>
  <si>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</si>
  <si>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</si>
  <si>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</si>
  <si>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</si>
  <si>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</si>
  <si>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</si>
  <si>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</si>
  <si>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</si>
  <si>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</si>
  <si>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</si>
  <si>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</si>
  <si>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</si>
  <si>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</si>
  <si>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</si>
  <si>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</si>
  <si>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</si>
  <si>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</si>
  <si>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</si>
  <si>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</si>
  <si>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</si>
  <si>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</si>
  <si>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</si>
  <si>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</si>
  <si>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</si>
  <si>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</si>
  <si>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</si>
  <si>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</si>
  <si>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</si>
  <si>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</si>
  <si>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</si>
  <si>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</si>
  <si>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</si>
  <si>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</si>
  <si>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</si>
  <si>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</si>
  <si>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</si>
  <si>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</si>
  <si>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</si>
  <si>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</si>
  <si>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</si>
  <si>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</si>
  <si>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</si>
  <si>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</si>
  <si>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</si>
  <si>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</si>
  <si>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</si>
  <si>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</si>
  <si>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</si>
  <si>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</si>
  <si>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</si>
  <si>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</si>
  <si>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</si>
  <si>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</si>
  <si>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</si>
  <si>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</si>
  <si>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</si>
  <si>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</si>
  <si>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</si>
  <si>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</si>
  <si>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</si>
  <si>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</si>
  <si>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</si>
  <si>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</si>
  <si>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</si>
  <si>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</si>
  <si>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</si>
  <si>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</si>
  <si>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</si>
  <si>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</si>
  <si>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</si>
  <si>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</si>
  <si>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</si>
  <si>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</si>
  <si>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</si>
  <si>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</si>
  <si>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</si>
  <si>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</si>
  <si>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</si>
  <si>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</si>
  <si>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</si>
  <si>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</si>
  <si>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</si>
  <si>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</si>
  <si>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</si>
  <si>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</si>
  <si>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</si>
  <si>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</si>
  <si>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</si>
  <si>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</si>
  <si>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</si>
  <si>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</si>
  <si>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</si>
  <si>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</si>
  <si>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</si>
  <si>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</si>
  <si>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</si>
  <si>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</si>
  <si>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</si>
  <si>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</si>
  <si>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</si>
  <si>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</si>
  <si>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</si>
  <si>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</si>
  <si>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</si>
  <si>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</si>
  <si>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</si>
  <si>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</si>
  <si>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</si>
  <si>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</si>
  <si>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</si>
  <si>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</si>
  <si>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</si>
  <si>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</si>
  <si>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</si>
  <si>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</si>
  <si>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</si>
  <si>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</si>
  <si>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</si>
  <si>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</si>
  <si>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</si>
  <si>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</si>
  <si>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</si>
  <si>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</si>
  <si>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</si>
  <si>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</si>
  <si>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</si>
  <si>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</si>
  <si>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</si>
  <si>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</si>
  <si>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</si>
  <si>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</si>
  <si>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</si>
  <si>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</si>
  <si>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</si>
  <si>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</si>
  <si>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</si>
  <si>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</si>
  <si>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</si>
  <si>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</si>
  <si>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</si>
  <si>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</si>
  <si>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</si>
  <si>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</si>
  <si>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</si>
  <si>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</si>
  <si>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</si>
  <si>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</si>
  <si>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</si>
  <si>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</si>
  <si>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</si>
  <si>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</si>
  <si>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</si>
  <si>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</si>
  <si>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</si>
  <si>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</si>
  <si>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</si>
  <si>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</si>
  <si>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</si>
  <si>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</si>
  <si>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</si>
  <si>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</si>
  <si>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</si>
  <si>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</si>
  <si>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</si>
  <si>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</si>
  <si>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</si>
  <si>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</si>
  <si>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</si>
  <si>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</si>
  <si>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</si>
  <si>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</si>
  <si>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</si>
  <si>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</si>
  <si>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</si>
  <si>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</si>
  <si>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</si>
  <si>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</si>
  <si>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</si>
  <si>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</si>
  <si>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</si>
  <si>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</si>
  <si>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</si>
  <si>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</si>
  <si>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</si>
  <si>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</si>
  <si>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</si>
  <si>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</si>
  <si>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</si>
  <si>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</si>
  <si>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</si>
  <si>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</si>
  <si>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</si>
  <si>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</si>
  <si>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</si>
  <si>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</si>
  <si>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</si>
  <si>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</si>
  <si>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</si>
  <si>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</si>
  <si>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</si>
  <si>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</si>
  <si>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</si>
  <si>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</si>
  <si>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</si>
  <si>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</si>
  <si>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</si>
  <si>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</si>
  <si>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</si>
  <si>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</si>
  <si>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</si>
  <si>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</si>
  <si>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</si>
  <si>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</si>
  <si>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</si>
  <si>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</si>
  <si>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</si>
  <si>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</si>
  <si>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</si>
  <si>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</si>
  <si>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</si>
  <si>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</si>
  <si>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</si>
  <si>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</si>
  <si>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</si>
  <si>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</si>
  <si>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</si>
  <si>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</si>
  <si>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</si>
  <si>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</si>
  <si>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</si>
  <si>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</si>
  <si>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</si>
  <si>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</si>
  <si>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</si>
  <si>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</si>
  <si>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</si>
  <si>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</si>
  <si>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</si>
  <si>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</si>
  <si>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</si>
  <si>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</si>
  <si>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</si>
  <si>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</si>
  <si>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</si>
  <si>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</si>
  <si>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</si>
  <si>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</si>
  <si>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</si>
  <si>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</si>
  <si>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</si>
  <si>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</si>
  <si>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</si>
  <si>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</si>
  <si>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</si>
  <si>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</si>
  <si>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</si>
  <si>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</si>
  <si>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</si>
  <si>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</si>
  <si>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</si>
  <si>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</si>
  <si>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</si>
  <si>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</si>
  <si>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</si>
  <si>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</si>
  <si>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</si>
  <si>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</si>
  <si>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</si>
  <si>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</si>
  <si>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</si>
  <si>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</si>
  <si>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</si>
  <si>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</si>
  <si>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</si>
  <si>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</si>
  <si>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</si>
  <si>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</si>
  <si>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</si>
  <si>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</si>
  <si>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</si>
  <si>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</si>
  <si>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</si>
  <si>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</si>
  <si>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</si>
  <si>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</si>
  <si>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</si>
  <si>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</si>
  <si>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</si>
  <si>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</si>
  <si>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</si>
  <si>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</si>
  <si>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</si>
  <si>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</si>
  <si>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</si>
  <si>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</si>
  <si>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</si>
  <si>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</si>
  <si>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</si>
  <si>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</si>
  <si>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</si>
  <si>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</si>
  <si>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</si>
  <si>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</si>
  <si>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</si>
  <si>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</si>
  <si>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</si>
  <si>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</si>
  <si>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</si>
  <si>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</si>
  <si>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</si>
  <si>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</si>
  <si>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</si>
  <si>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</si>
  <si>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</si>
  <si>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</si>
  <si>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</si>
  <si>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</si>
  <si>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</si>
  <si>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</si>
  <si>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</si>
  <si>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</si>
  <si>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</si>
  <si>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</si>
  <si>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</si>
  <si>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</si>
  <si>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</si>
  <si>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</si>
  <si>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</si>
  <si>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</si>
  <si>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</si>
  <si>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</si>
  <si>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</si>
  <si>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</si>
  <si>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</si>
  <si>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</si>
  <si>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</si>
  <si>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</si>
  <si>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</si>
  <si>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</si>
  <si>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</si>
  <si>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</si>
  <si>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</si>
  <si>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</si>
  <si>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</si>
  <si>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</si>
  <si>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</si>
  <si>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</si>
  <si>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</si>
  <si>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</si>
  <si>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</si>
  <si>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</si>
  <si>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</si>
  <si>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</si>
  <si>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</si>
  <si>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</si>
  <si>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</si>
  <si>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</si>
  <si>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</si>
  <si>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</si>
  <si>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</si>
  <si>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</si>
  <si>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</si>
  <si>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</si>
  <si>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</si>
  <si>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</si>
  <si>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</si>
  <si>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</si>
  <si>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</si>
  <si>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</si>
  <si>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</si>
  <si>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</si>
  <si>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</si>
  <si>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</si>
  <si>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</si>
  <si>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</si>
  <si>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</si>
  <si>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</si>
  <si>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</si>
  <si>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</si>
  <si>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</si>
  <si>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</si>
  <si>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</si>
  <si>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</si>
  <si>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</si>
  <si>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</si>
  <si>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</si>
  <si>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</si>
  <si>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</si>
  <si>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</si>
  <si>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</si>
  <si>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</si>
  <si>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</si>
  <si>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</si>
  <si>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</si>
  <si>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</si>
  <si>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</si>
  <si>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</si>
  <si>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</si>
  <si>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</si>
  <si>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</si>
  <si>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</si>
  <si>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</si>
  <si>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</si>
  <si>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</si>
  <si>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</si>
  <si>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</si>
  <si>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</si>
  <si>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</si>
  <si>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</si>
  <si>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</si>
  <si>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</si>
  <si>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</si>
  <si>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</si>
  <si>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</si>
  <si>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</si>
  <si>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</si>
  <si>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</si>
  <si>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</si>
  <si>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</si>
  <si>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</si>
  <si>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</si>
  <si>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</si>
  <si>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</si>
  <si>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</si>
  <si>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</si>
  <si>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</si>
  <si>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</si>
  <si>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</si>
  <si>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</si>
  <si>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</si>
  <si>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</si>
  <si>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</si>
  <si>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</si>
  <si>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</si>
  <si>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</si>
  <si>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</si>
  <si>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</si>
  <si>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</si>
  <si>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</si>
  <si>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</si>
  <si>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</si>
  <si>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</si>
  <si>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</si>
  <si>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</si>
  <si>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</si>
  <si>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</si>
  <si>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</si>
  <si>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</si>
  <si>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</si>
  <si>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</si>
  <si>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</si>
  <si>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</si>
  <si>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</si>
  <si>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</si>
  <si>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</si>
  <si>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</si>
  <si>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</si>
  <si>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</si>
  <si>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</si>
  <si>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</si>
  <si>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</si>
  <si>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</si>
  <si>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</si>
  <si>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</si>
  <si>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</si>
  <si>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</si>
  <si>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</si>
  <si>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</si>
  <si>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</si>
  <si>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</si>
  <si>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</si>
  <si>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</si>
  <si>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</si>
  <si>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</si>
  <si>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</si>
  <si>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</si>
  <si>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</si>
  <si>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</si>
  <si>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</si>
  <si>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</si>
  <si>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</si>
  <si>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</si>
  <si>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</si>
  <si>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</si>
  <si>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</si>
  <si>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</si>
  <si>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</si>
  <si>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</si>
  <si>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</si>
  <si>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</si>
  <si>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</si>
  <si>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</si>
  <si>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</si>
  <si>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</si>
  <si>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</si>
  <si>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</si>
  <si>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</si>
  <si>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</si>
  <si>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</si>
  <si>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</si>
  <si>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</si>
  <si>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</si>
  <si>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</si>
  <si>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</si>
  <si>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</si>
  <si>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</si>
  <si>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</si>
  <si>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</si>
  <si>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</si>
  <si>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</si>
  <si>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</si>
  <si>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</si>
  <si>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</si>
  <si>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</si>
  <si>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</si>
  <si>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</si>
  <si>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</si>
  <si>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</si>
  <si>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</si>
  <si>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</si>
  <si>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</si>
  <si>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</si>
  <si>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</si>
  <si>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</si>
  <si>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</si>
  <si>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</si>
  <si>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</si>
  <si>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</si>
  <si>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</si>
  <si>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</si>
  <si>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</si>
  <si>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</si>
  <si>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</si>
  <si>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</si>
  <si>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</si>
  <si>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</si>
  <si>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</si>
  <si>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</si>
  <si>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</si>
  <si>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</si>
  <si>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</si>
  <si>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</si>
  <si>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</si>
  <si>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</si>
  <si>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</si>
  <si>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</si>
  <si>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</si>
  <si>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</si>
  <si>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</si>
  <si>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</si>
  <si>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</si>
  <si>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</si>
  <si>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</si>
  <si>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</si>
  <si>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</si>
  <si>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</si>
  <si>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</si>
  <si>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</si>
  <si>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</si>
  <si>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</si>
  <si>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</si>
  <si>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</si>
  <si>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</si>
  <si>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</si>
  <si>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</si>
  <si>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</si>
  <si>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</si>
  <si>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</si>
  <si>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</si>
  <si>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</si>
  <si>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</si>
  <si>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</si>
  <si>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</si>
  <si>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</si>
  <si>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</si>
  <si>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</si>
  <si>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</si>
  <si>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</si>
  <si>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</si>
  <si>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</si>
  <si>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</si>
  <si>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</si>
  <si>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</si>
  <si>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</si>
  <si>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</si>
  <si>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</si>
  <si>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</si>
  <si>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</si>
  <si>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</si>
  <si>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</si>
  <si>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</si>
  <si>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</si>
  <si>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</si>
  <si>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</si>
  <si>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</si>
  <si>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</si>
  <si>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</si>
  <si>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</si>
  <si>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</si>
  <si>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</si>
  <si>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</si>
  <si>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</si>
  <si>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</si>
  <si>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</si>
  <si>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</si>
  <si>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</si>
  <si>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</si>
  <si>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</si>
  <si>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</si>
  <si>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</si>
  <si>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</si>
  <si>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</si>
  <si>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</si>
  <si>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</si>
  <si>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</si>
  <si>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</si>
  <si>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</si>
  <si>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</si>
  <si>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</si>
  <si>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</si>
  <si>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</si>
  <si>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</si>
  <si>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</si>
  <si>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</si>
  <si>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</si>
  <si>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</si>
  <si>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</si>
  <si>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</si>
  <si>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</si>
  <si>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</si>
  <si>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</si>
  <si>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</si>
  <si>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</si>
  <si>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</si>
  <si>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</si>
  <si>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</si>
  <si>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</si>
  <si>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</si>
  <si>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</si>
  <si>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</si>
  <si>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</si>
  <si>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</si>
  <si>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</si>
  <si>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</si>
  <si>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</si>
  <si>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</si>
  <si>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</si>
  <si>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</si>
  <si>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</si>
  <si>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</si>
  <si>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</si>
  <si>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</si>
  <si>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</si>
  <si>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</si>
  <si>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</si>
  <si>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</si>
  <si>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</si>
  <si>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</si>
  <si>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</si>
  <si>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</si>
  <si>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</si>
  <si>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</si>
  <si>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</si>
  <si>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</si>
  <si>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</si>
  <si>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</si>
  <si>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</si>
  <si>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</si>
  <si>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</si>
  <si>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</si>
  <si>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</si>
  <si>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</si>
  <si>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</si>
  <si>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</si>
  <si>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</si>
  <si>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</si>
  <si>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</si>
  <si>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</si>
  <si>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</si>
  <si>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</si>
  <si>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</si>
  <si>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</si>
  <si>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</si>
  <si>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</si>
  <si>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</si>
  <si>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</si>
  <si>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</si>
  <si>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</si>
  <si>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</si>
  <si>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</si>
  <si>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</si>
  <si>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</si>
  <si>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</si>
  <si>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</si>
  <si>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</si>
  <si>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</si>
  <si>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</si>
  <si>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</si>
  <si>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</si>
  <si>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</si>
  <si>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</si>
  <si>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</si>
  <si>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</si>
  <si>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</si>
  <si>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</si>
  <si>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</si>
  <si>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</si>
  <si>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</si>
  <si>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</si>
  <si>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</si>
  <si>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</si>
  <si>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</si>
  <si>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</si>
  <si>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</si>
  <si>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</si>
  <si>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</si>
  <si>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</si>
  <si>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</si>
  <si>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</si>
  <si>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</si>
  <si>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</si>
  <si>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</si>
  <si>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</si>
  <si>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</si>
  <si>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</si>
  <si>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</si>
  <si>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</si>
  <si>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</si>
  <si>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</si>
  <si>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</si>
  <si>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</si>
  <si>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</si>
  <si>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</si>
  <si>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</si>
  <si>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</si>
  <si>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</si>
  <si>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</si>
  <si>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</si>
  <si>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</si>
  <si>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</si>
  <si>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</si>
  <si>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</si>
  <si>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</si>
  <si>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</si>
  <si>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</si>
  <si>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</si>
  <si>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</si>
  <si>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</si>
  <si>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</si>
  <si>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</si>
  <si>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</si>
  <si>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</si>
  <si>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</si>
  <si>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</si>
  <si>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</si>
  <si>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</si>
  <si>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</si>
  <si>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</si>
  <si>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</si>
  <si>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</si>
  <si>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</si>
  <si>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</si>
  <si>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</si>
  <si>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</si>
  <si>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</si>
  <si>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</si>
  <si>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</si>
  <si>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</si>
  <si>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</si>
  <si>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</si>
  <si>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</si>
  <si>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</si>
  <si>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</si>
  <si>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</si>
  <si>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</si>
  <si>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</si>
  <si>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</si>
  <si>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</si>
  <si>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</si>
  <si>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</si>
  <si>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</si>
  <si>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</si>
  <si>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</si>
  <si>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</si>
  <si>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</si>
  <si>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</si>
  <si>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</si>
  <si>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</si>
  <si>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</si>
  <si>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</si>
  <si>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</si>
  <si>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</si>
  <si>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</si>
  <si>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</si>
  <si>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</si>
  <si>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</si>
  <si>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</si>
  <si>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</si>
  <si>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</si>
  <si>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</si>
  <si>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</si>
  <si>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</si>
  <si>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</si>
  <si>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</si>
  <si>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</si>
  <si>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</si>
  <si>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</si>
  <si>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</si>
  <si>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</si>
  <si>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</si>
  <si>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</si>
  <si>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</si>
  <si>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</si>
  <si>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</si>
  <si>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</si>
  <si>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</si>
  <si>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</si>
  <si>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</si>
  <si>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</si>
  <si>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</si>
  <si>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</si>
  <si>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</si>
  <si>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</si>
  <si>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</si>
  <si>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</si>
  <si>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</si>
  <si>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</si>
  <si>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</si>
  <si>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</si>
  <si>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</si>
  <si>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</si>
  <si>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</si>
  <si>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</si>
  <si>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</si>
  <si>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</si>
  <si>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</si>
  <si>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</si>
  <si>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</si>
  <si>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</si>
  <si>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</si>
  <si>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</si>
  <si>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</si>
  <si>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</si>
  <si>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</si>
  <si>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</si>
  <si>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</si>
  <si>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</si>
  <si>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</si>
  <si>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</si>
  <si>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</si>
  <si>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</si>
  <si>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</si>
  <si>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</si>
  <si>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</si>
  <si>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</si>
  <si>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</si>
  <si>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</si>
  <si>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</si>
  <si>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</si>
  <si>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</si>
  <si>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</si>
  <si>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</si>
  <si>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</si>
  <si>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</si>
  <si>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</si>
  <si>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</si>
  <si>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</si>
  <si>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</si>
  <si>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</si>
  <si>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</si>
  <si>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</si>
  <si>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</si>
  <si>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</si>
  <si>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</si>
  <si>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</si>
  <si>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</si>
  <si>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</si>
  <si>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</si>
  <si>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</si>
  <si>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</si>
  <si>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</si>
  <si>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</si>
  <si>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</si>
  <si>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</si>
  <si>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</si>
  <si>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OH</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</si>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</sst>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9">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1744</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1745</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0</v>
      </c>
      <c r="D6" s="9" t="str">
        <f>IF($B6="N/A","N/A",IF(C6&lt;0,"No","Yes"))</f>
        <v>N/A</v>
      </c>
      <c r="E6" s="38">
        <v>0</v>
      </c>
      <c r="F6" s="9" t="str">
        <f>IF($B6="N/A","N/A",IF(E6&lt;0,"No","Yes"))</f>
        <v>N/A</v>
      </c>
      <c r="G6" s="38">
        <v>6356</v>
      </c>
      <c r="H6" s="9" t="str">
        <f>IF($B6="N/A","N/A",IF(G6&lt;0,"No","Yes"))</f>
        <v>N/A</v>
      </c>
      <c r="I6" s="10" t="s">
        <v>1747</v>
      </c>
      <c r="J6" s="10" t="s">
        <v>1747</v>
      </c>
      <c r="K6" s="9" t="str">
        <f t="shared" ref="K6:K11" si="0">IF(J6="Div by 0", "N/A", IF(J6="N/A","N/A", IF(J6&gt;30, "No", IF(J6&lt;-30, "No", "Yes"))))</f>
        <v>N/A</v>
      </c>
    </row>
    <row r="7" spans="1:11" x14ac:dyDescent="0.2">
      <c r="A7" s="88" t="s">
        <v>445</v>
      </c>
      <c r="B7" s="107" t="s">
        <v>213</v>
      </c>
      <c r="C7" s="9" t="s">
        <v>1747</v>
      </c>
      <c r="D7" s="9" t="str">
        <f t="shared" ref="D7:D11" si="1">IF($B7="N/A","N/A",IF(C7&lt;0,"No","Yes"))</f>
        <v>N/A</v>
      </c>
      <c r="E7" s="9" t="s">
        <v>1747</v>
      </c>
      <c r="F7" s="9" t="str">
        <f t="shared" ref="F7:F11" si="2">IF($B7="N/A","N/A",IF(E7&lt;0,"No","Yes"))</f>
        <v>N/A</v>
      </c>
      <c r="G7" s="9">
        <v>7.7249842667999999</v>
      </c>
      <c r="H7" s="9" t="str">
        <f t="shared" ref="H7:H11" si="3">IF($B7="N/A","N/A",IF(G7&lt;0,"No","Yes"))</f>
        <v>N/A</v>
      </c>
      <c r="I7" s="10" t="s">
        <v>1747</v>
      </c>
      <c r="J7" s="10" t="s">
        <v>1747</v>
      </c>
      <c r="K7" s="9" t="str">
        <f t="shared" si="0"/>
        <v>N/A</v>
      </c>
    </row>
    <row r="8" spans="1:11" x14ac:dyDescent="0.2">
      <c r="A8" s="88" t="s">
        <v>446</v>
      </c>
      <c r="B8" s="107" t="s">
        <v>213</v>
      </c>
      <c r="C8" s="9" t="s">
        <v>1747</v>
      </c>
      <c r="D8" s="9" t="str">
        <f t="shared" si="1"/>
        <v>N/A</v>
      </c>
      <c r="E8" s="9" t="s">
        <v>1747</v>
      </c>
      <c r="F8" s="9" t="str">
        <f t="shared" si="2"/>
        <v>N/A</v>
      </c>
      <c r="G8" s="9">
        <v>77.690371303000006</v>
      </c>
      <c r="H8" s="9" t="str">
        <f t="shared" si="3"/>
        <v>N/A</v>
      </c>
      <c r="I8" s="10" t="s">
        <v>1747</v>
      </c>
      <c r="J8" s="10" t="s">
        <v>1747</v>
      </c>
      <c r="K8" s="9" t="str">
        <f t="shared" si="0"/>
        <v>N/A</v>
      </c>
    </row>
    <row r="9" spans="1:11" x14ac:dyDescent="0.2">
      <c r="A9" s="88" t="s">
        <v>447</v>
      </c>
      <c r="B9" s="107" t="s">
        <v>213</v>
      </c>
      <c r="C9" s="9" t="s">
        <v>1747</v>
      </c>
      <c r="D9" s="9" t="str">
        <f t="shared" si="1"/>
        <v>N/A</v>
      </c>
      <c r="E9" s="9" t="s">
        <v>1747</v>
      </c>
      <c r="F9" s="9" t="str">
        <f t="shared" si="2"/>
        <v>N/A</v>
      </c>
      <c r="G9" s="9">
        <v>3.1466331026000001</v>
      </c>
      <c r="H9" s="9" t="str">
        <f t="shared" si="3"/>
        <v>N/A</v>
      </c>
      <c r="I9" s="10" t="s">
        <v>1747</v>
      </c>
      <c r="J9" s="10" t="s">
        <v>1747</v>
      </c>
      <c r="K9" s="9" t="str">
        <f t="shared" si="0"/>
        <v>N/A</v>
      </c>
    </row>
    <row r="10" spans="1:11" x14ac:dyDescent="0.2">
      <c r="A10" s="88" t="s">
        <v>448</v>
      </c>
      <c r="B10" s="107" t="s">
        <v>213</v>
      </c>
      <c r="C10" s="9" t="s">
        <v>1747</v>
      </c>
      <c r="D10" s="9" t="str">
        <f t="shared" si="1"/>
        <v>N/A</v>
      </c>
      <c r="E10" s="9" t="s">
        <v>1747</v>
      </c>
      <c r="F10" s="9" t="str">
        <f t="shared" si="2"/>
        <v>N/A</v>
      </c>
      <c r="G10" s="9">
        <v>11.202013845</v>
      </c>
      <c r="H10" s="9" t="str">
        <f t="shared" si="3"/>
        <v>N/A</v>
      </c>
      <c r="I10" s="10" t="s">
        <v>1747</v>
      </c>
      <c r="J10" s="10" t="s">
        <v>1747</v>
      </c>
      <c r="K10" s="9" t="str">
        <f t="shared" si="0"/>
        <v>N/A</v>
      </c>
    </row>
    <row r="11" spans="1:11" x14ac:dyDescent="0.2">
      <c r="A11" s="88" t="s">
        <v>204</v>
      </c>
      <c r="B11" s="107" t="s">
        <v>213</v>
      </c>
      <c r="C11" s="9" t="s">
        <v>1747</v>
      </c>
      <c r="D11" s="9" t="str">
        <f t="shared" si="1"/>
        <v>N/A</v>
      </c>
      <c r="E11" s="9" t="s">
        <v>1747</v>
      </c>
      <c r="F11" s="9" t="str">
        <f t="shared" si="2"/>
        <v>N/A</v>
      </c>
      <c r="G11" s="9">
        <v>0</v>
      </c>
      <c r="H11" s="9" t="str">
        <f t="shared" si="3"/>
        <v>N/A</v>
      </c>
      <c r="I11" s="10" t="s">
        <v>1747</v>
      </c>
      <c r="J11" s="10" t="s">
        <v>1747</v>
      </c>
      <c r="K11" s="9" t="str">
        <f t="shared" si="0"/>
        <v>N/A</v>
      </c>
    </row>
    <row r="12" spans="1:11" x14ac:dyDescent="0.2">
      <c r="A12" s="88" t="s">
        <v>655</v>
      </c>
      <c r="B12" s="107" t="s">
        <v>213</v>
      </c>
      <c r="C12" s="9" t="s">
        <v>1747</v>
      </c>
      <c r="D12" s="9" t="str">
        <f t="shared" ref="D12:D23" si="4">IF($B12="N/A","N/A",IF(C12&lt;0,"No","Yes"))</f>
        <v>N/A</v>
      </c>
      <c r="E12" s="9" t="s">
        <v>1747</v>
      </c>
      <c r="F12" s="9" t="str">
        <f t="shared" ref="F12:F23" si="5">IF($B12="N/A","N/A",IF(E12&lt;0,"No","Yes"))</f>
        <v>N/A</v>
      </c>
      <c r="G12" s="9">
        <v>99.716803021000004</v>
      </c>
      <c r="H12" s="9" t="str">
        <f t="shared" ref="H12:H23" si="6">IF($B12="N/A","N/A",IF(G12&lt;0,"No","Yes"))</f>
        <v>N/A</v>
      </c>
      <c r="I12" s="10" t="s">
        <v>1747</v>
      </c>
      <c r="J12" s="10" t="s">
        <v>1747</v>
      </c>
      <c r="K12" s="9" t="str">
        <f t="shared" ref="K12:K23" si="7">IF(J12="Div by 0", "N/A", IF(J12="N/A","N/A", IF(J12&gt;30, "No", IF(J12&lt;-30, "No", "Yes"))))</f>
        <v>N/A</v>
      </c>
    </row>
    <row r="13" spans="1:11" x14ac:dyDescent="0.2">
      <c r="A13" s="88" t="s">
        <v>654</v>
      </c>
      <c r="B13" s="107" t="s">
        <v>213</v>
      </c>
      <c r="C13" s="9" t="s">
        <v>1747</v>
      </c>
      <c r="D13" s="9" t="str">
        <f t="shared" si="4"/>
        <v>N/A</v>
      </c>
      <c r="E13" s="9" t="s">
        <v>1747</v>
      </c>
      <c r="F13" s="9" t="str">
        <f t="shared" si="5"/>
        <v>N/A</v>
      </c>
      <c r="G13" s="9">
        <v>86.793941305999994</v>
      </c>
      <c r="H13" s="9" t="str">
        <f t="shared" si="6"/>
        <v>N/A</v>
      </c>
      <c r="I13" s="10" t="s">
        <v>1747</v>
      </c>
      <c r="J13" s="10" t="s">
        <v>1747</v>
      </c>
      <c r="K13" s="9" t="str">
        <f t="shared" si="7"/>
        <v>N/A</v>
      </c>
    </row>
    <row r="14" spans="1:11" x14ac:dyDescent="0.2">
      <c r="A14" s="88" t="s">
        <v>855</v>
      </c>
      <c r="B14" s="107" t="s">
        <v>213</v>
      </c>
      <c r="C14" s="10" t="s">
        <v>1747</v>
      </c>
      <c r="D14" s="9" t="str">
        <f t="shared" si="4"/>
        <v>N/A</v>
      </c>
      <c r="E14" s="10" t="s">
        <v>1747</v>
      </c>
      <c r="F14" s="9" t="str">
        <f t="shared" si="5"/>
        <v>N/A</v>
      </c>
      <c r="G14" s="10">
        <v>14.094164697</v>
      </c>
      <c r="H14" s="9" t="str">
        <f t="shared" si="6"/>
        <v>N/A</v>
      </c>
      <c r="I14" s="10" t="s">
        <v>1747</v>
      </c>
      <c r="J14" s="10" t="s">
        <v>1747</v>
      </c>
      <c r="K14" s="9" t="str">
        <f t="shared" si="7"/>
        <v>N/A</v>
      </c>
    </row>
    <row r="15" spans="1:11" x14ac:dyDescent="0.2">
      <c r="A15" s="88" t="s">
        <v>656</v>
      </c>
      <c r="B15" s="107" t="s">
        <v>213</v>
      </c>
      <c r="C15" s="9" t="s">
        <v>1747</v>
      </c>
      <c r="D15" s="9" t="str">
        <f t="shared" si="4"/>
        <v>N/A</v>
      </c>
      <c r="E15" s="9" t="s">
        <v>1747</v>
      </c>
      <c r="F15" s="9" t="str">
        <f t="shared" si="5"/>
        <v>N/A</v>
      </c>
      <c r="G15" s="9">
        <v>0</v>
      </c>
      <c r="H15" s="9" t="str">
        <f t="shared" si="6"/>
        <v>N/A</v>
      </c>
      <c r="I15" s="10" t="s">
        <v>1747</v>
      </c>
      <c r="J15" s="10" t="s">
        <v>1747</v>
      </c>
      <c r="K15" s="9" t="str">
        <f t="shared" si="7"/>
        <v>N/A</v>
      </c>
    </row>
    <row r="16" spans="1:11" x14ac:dyDescent="0.2">
      <c r="A16" s="88" t="s">
        <v>372</v>
      </c>
      <c r="B16" s="107"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8" t="s">
        <v>856</v>
      </c>
      <c r="B17" s="107"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8" t="s">
        <v>657</v>
      </c>
      <c r="B18" s="107" t="s">
        <v>213</v>
      </c>
      <c r="C18" s="9" t="s">
        <v>1747</v>
      </c>
      <c r="D18" s="9" t="str">
        <f t="shared" si="4"/>
        <v>N/A</v>
      </c>
      <c r="E18" s="9" t="s">
        <v>1747</v>
      </c>
      <c r="F18" s="9" t="str">
        <f t="shared" si="5"/>
        <v>N/A</v>
      </c>
      <c r="G18" s="9">
        <v>3.1466331E-2</v>
      </c>
      <c r="H18" s="9" t="str">
        <f t="shared" si="6"/>
        <v>N/A</v>
      </c>
      <c r="I18" s="10" t="s">
        <v>1747</v>
      </c>
      <c r="J18" s="10" t="s">
        <v>1747</v>
      </c>
      <c r="K18" s="9" t="str">
        <f t="shared" si="7"/>
        <v>N/A</v>
      </c>
    </row>
    <row r="19" spans="1:11" x14ac:dyDescent="0.2">
      <c r="A19" s="88" t="s">
        <v>205</v>
      </c>
      <c r="B19" s="107" t="s">
        <v>213</v>
      </c>
      <c r="C19" s="9" t="s">
        <v>1747</v>
      </c>
      <c r="D19" s="9" t="str">
        <f t="shared" si="4"/>
        <v>N/A</v>
      </c>
      <c r="E19" s="9" t="s">
        <v>1747</v>
      </c>
      <c r="F19" s="9" t="str">
        <f t="shared" si="5"/>
        <v>N/A</v>
      </c>
      <c r="G19" s="9">
        <v>100</v>
      </c>
      <c r="H19" s="9" t="str">
        <f t="shared" si="6"/>
        <v>N/A</v>
      </c>
      <c r="I19" s="10" t="s">
        <v>1747</v>
      </c>
      <c r="J19" s="10" t="s">
        <v>1747</v>
      </c>
      <c r="K19" s="9" t="str">
        <f t="shared" si="7"/>
        <v>N/A</v>
      </c>
    </row>
    <row r="20" spans="1:11" x14ac:dyDescent="0.2">
      <c r="A20" s="88" t="s">
        <v>857</v>
      </c>
      <c r="B20" s="107" t="s">
        <v>213</v>
      </c>
      <c r="C20" s="10" t="s">
        <v>1747</v>
      </c>
      <c r="D20" s="9" t="str">
        <f t="shared" si="4"/>
        <v>N/A</v>
      </c>
      <c r="E20" s="10" t="s">
        <v>1747</v>
      </c>
      <c r="F20" s="9" t="str">
        <f t="shared" si="5"/>
        <v>N/A</v>
      </c>
      <c r="G20" s="10">
        <v>5.5</v>
      </c>
      <c r="H20" s="9" t="str">
        <f t="shared" si="6"/>
        <v>N/A</v>
      </c>
      <c r="I20" s="10" t="s">
        <v>1747</v>
      </c>
      <c r="J20" s="10" t="s">
        <v>1747</v>
      </c>
      <c r="K20" s="9" t="str">
        <f t="shared" si="7"/>
        <v>N/A</v>
      </c>
    </row>
    <row r="21" spans="1:11" x14ac:dyDescent="0.2">
      <c r="A21" s="88" t="s">
        <v>658</v>
      </c>
      <c r="B21" s="107" t="s">
        <v>213</v>
      </c>
      <c r="C21" s="9" t="s">
        <v>1747</v>
      </c>
      <c r="D21" s="9" t="str">
        <f t="shared" si="4"/>
        <v>N/A</v>
      </c>
      <c r="E21" s="9" t="s">
        <v>1747</v>
      </c>
      <c r="F21" s="9" t="str">
        <f t="shared" si="5"/>
        <v>N/A</v>
      </c>
      <c r="G21" s="9">
        <v>0.12586532410000001</v>
      </c>
      <c r="H21" s="9" t="str">
        <f t="shared" si="6"/>
        <v>N/A</v>
      </c>
      <c r="I21" s="10" t="s">
        <v>1747</v>
      </c>
      <c r="J21" s="10" t="s">
        <v>1747</v>
      </c>
      <c r="K21" s="9" t="str">
        <f t="shared" si="7"/>
        <v>N/A</v>
      </c>
    </row>
    <row r="22" spans="1:11" x14ac:dyDescent="0.2">
      <c r="A22" s="88" t="s">
        <v>1711</v>
      </c>
      <c r="B22" s="107" t="s">
        <v>213</v>
      </c>
      <c r="C22" s="9" t="s">
        <v>1747</v>
      </c>
      <c r="D22" s="9" t="str">
        <f t="shared" si="4"/>
        <v>N/A</v>
      </c>
      <c r="E22" s="9" t="s">
        <v>1747</v>
      </c>
      <c r="F22" s="9" t="str">
        <f t="shared" si="5"/>
        <v>N/A</v>
      </c>
      <c r="G22" s="9">
        <v>62.5</v>
      </c>
      <c r="H22" s="9" t="str">
        <f t="shared" si="6"/>
        <v>N/A</v>
      </c>
      <c r="I22" s="10" t="s">
        <v>1747</v>
      </c>
      <c r="J22" s="10" t="s">
        <v>1747</v>
      </c>
      <c r="K22" s="9" t="str">
        <f t="shared" si="7"/>
        <v>N/A</v>
      </c>
    </row>
    <row r="23" spans="1:11" x14ac:dyDescent="0.2">
      <c r="A23" s="88" t="s">
        <v>858</v>
      </c>
      <c r="B23" s="107" t="s">
        <v>213</v>
      </c>
      <c r="C23" s="10" t="s">
        <v>1747</v>
      </c>
      <c r="D23" s="9" t="str">
        <f t="shared" si="4"/>
        <v>N/A</v>
      </c>
      <c r="E23" s="10" t="s">
        <v>1747</v>
      </c>
      <c r="F23" s="9" t="str">
        <f t="shared" si="5"/>
        <v>N/A</v>
      </c>
      <c r="G23" s="10">
        <v>15.2</v>
      </c>
      <c r="H23" s="9" t="str">
        <f t="shared" si="6"/>
        <v>N/A</v>
      </c>
      <c r="I23" s="10" t="s">
        <v>1747</v>
      </c>
      <c r="J23" s="10" t="s">
        <v>1747</v>
      </c>
      <c r="K23" s="9" t="str">
        <f t="shared" si="7"/>
        <v>N/A</v>
      </c>
    </row>
    <row r="24" spans="1:11" x14ac:dyDescent="0.2">
      <c r="A24" s="88" t="s">
        <v>15</v>
      </c>
      <c r="B24" s="107" t="s">
        <v>213</v>
      </c>
      <c r="C24" s="9" t="s">
        <v>1747</v>
      </c>
      <c r="D24" s="9" t="str">
        <f>IF($B24="N/A","N/A",IF(C24&lt;0,"No","Yes"))</f>
        <v>N/A</v>
      </c>
      <c r="E24" s="9" t="s">
        <v>1747</v>
      </c>
      <c r="F24" s="9" t="str">
        <f>IF($B24="N/A","N/A",IF(E24&lt;0,"No","Yes"))</f>
        <v>N/A</v>
      </c>
      <c r="G24" s="9">
        <v>1.4002517306</v>
      </c>
      <c r="H24" s="9" t="str">
        <f>IF($B24="N/A","N/A",IF(G24&lt;0,"No","Yes"))</f>
        <v>N/A</v>
      </c>
      <c r="I24" s="10" t="s">
        <v>1747</v>
      </c>
      <c r="J24" s="10" t="s">
        <v>1747</v>
      </c>
      <c r="K24" s="9" t="str">
        <f t="shared" ref="K24:K30" si="8">IF(J24="Div by 0", "N/A", IF(J24="N/A","N/A", IF(J24&gt;30, "No", IF(J24&lt;-30, "No", "Yes"))))</f>
        <v>N/A</v>
      </c>
    </row>
    <row r="25" spans="1:11" x14ac:dyDescent="0.2">
      <c r="A25" s="88" t="s">
        <v>159</v>
      </c>
      <c r="B25" s="107" t="s">
        <v>213</v>
      </c>
      <c r="C25" s="9" t="s">
        <v>1747</v>
      </c>
      <c r="D25" s="9" t="str">
        <f>IF($B25="N/A","N/A",IF(C25&lt;0,"No","Yes"))</f>
        <v>N/A</v>
      </c>
      <c r="E25" s="9" t="s">
        <v>1747</v>
      </c>
      <c r="F25" s="9" t="str">
        <f>IF($B25="N/A","N/A",IF(E25&lt;0,"No","Yes"))</f>
        <v>N/A</v>
      </c>
      <c r="G25" s="9">
        <v>99.842668345000007</v>
      </c>
      <c r="H25" s="9" t="str">
        <f>IF($B25="N/A","N/A",IF(G25&lt;0,"No","Yes"))</f>
        <v>N/A</v>
      </c>
      <c r="I25" s="10" t="s">
        <v>1747</v>
      </c>
      <c r="J25" s="10" t="s">
        <v>1747</v>
      </c>
      <c r="K25" s="9" t="str">
        <f t="shared" si="8"/>
        <v>N/A</v>
      </c>
    </row>
    <row r="26" spans="1:11" x14ac:dyDescent="0.2">
      <c r="A26" s="88" t="s">
        <v>32</v>
      </c>
      <c r="B26" s="107" t="s">
        <v>213</v>
      </c>
      <c r="C26" s="9" t="s">
        <v>1747</v>
      </c>
      <c r="D26" s="9" t="str">
        <f>IF($B26="N/A","N/A",IF(C26&lt;0,"No","Yes"))</f>
        <v>N/A</v>
      </c>
      <c r="E26" s="9" t="s">
        <v>1747</v>
      </c>
      <c r="F26" s="9" t="str">
        <f>IF($B26="N/A","N/A",IF(E26&lt;0,"No","Yes"))</f>
        <v>N/A</v>
      </c>
      <c r="G26" s="9">
        <v>100</v>
      </c>
      <c r="H26" s="9" t="str">
        <f>IF($B26="N/A","N/A",IF(G26&lt;0,"No","Yes"))</f>
        <v>N/A</v>
      </c>
      <c r="I26" s="10" t="s">
        <v>1747</v>
      </c>
      <c r="J26" s="10" t="s">
        <v>1747</v>
      </c>
      <c r="K26" s="9" t="str">
        <f t="shared" si="8"/>
        <v>N/A</v>
      </c>
    </row>
    <row r="27" spans="1:11" x14ac:dyDescent="0.2">
      <c r="A27" s="88" t="s">
        <v>160</v>
      </c>
      <c r="B27" s="107" t="s">
        <v>213</v>
      </c>
      <c r="C27" s="9" t="s">
        <v>1747</v>
      </c>
      <c r="D27" s="9" t="str">
        <f t="shared" ref="D27:D30" si="9">IF($B27="N/A","N/A",IF(C27&lt;0,"No","Yes"))</f>
        <v>N/A</v>
      </c>
      <c r="E27" s="9" t="s">
        <v>1747</v>
      </c>
      <c r="F27" s="9" t="str">
        <f t="shared" ref="F27:F30" si="10">IF($B27="N/A","N/A",IF(E27&lt;0,"No","Yes"))</f>
        <v>N/A</v>
      </c>
      <c r="G27" s="9">
        <v>99.921334172000002</v>
      </c>
      <c r="H27" s="9" t="str">
        <f t="shared" ref="H27:H30" si="11">IF($B27="N/A","N/A",IF(G27&lt;0,"No","Yes"))</f>
        <v>N/A</v>
      </c>
      <c r="I27" s="10" t="s">
        <v>1747</v>
      </c>
      <c r="J27" s="10" t="s">
        <v>1747</v>
      </c>
      <c r="K27" s="9" t="str">
        <f t="shared" si="8"/>
        <v>N/A</v>
      </c>
    </row>
    <row r="28" spans="1:11" x14ac:dyDescent="0.2">
      <c r="A28" s="31" t="s">
        <v>374</v>
      </c>
      <c r="B28" s="107" t="s">
        <v>213</v>
      </c>
      <c r="C28" s="9" t="s">
        <v>1747</v>
      </c>
      <c r="D28" s="9" t="str">
        <f t="shared" si="9"/>
        <v>N/A</v>
      </c>
      <c r="E28" s="9" t="s">
        <v>1747</v>
      </c>
      <c r="F28" s="9" t="str">
        <f t="shared" si="10"/>
        <v>N/A</v>
      </c>
      <c r="G28" s="9">
        <v>35.320956576</v>
      </c>
      <c r="H28" s="9" t="str">
        <f t="shared" si="11"/>
        <v>N/A</v>
      </c>
      <c r="I28" s="10" t="s">
        <v>1747</v>
      </c>
      <c r="J28" s="10" t="s">
        <v>1747</v>
      </c>
      <c r="K28" s="9" t="str">
        <f t="shared" si="8"/>
        <v>N/A</v>
      </c>
    </row>
    <row r="29" spans="1:11" x14ac:dyDescent="0.2">
      <c r="A29" s="31" t="s">
        <v>376</v>
      </c>
      <c r="B29" s="107" t="s">
        <v>213</v>
      </c>
      <c r="C29" s="9" t="s">
        <v>1747</v>
      </c>
      <c r="D29" s="9" t="str">
        <f t="shared" si="9"/>
        <v>N/A</v>
      </c>
      <c r="E29" s="9" t="s">
        <v>1747</v>
      </c>
      <c r="F29" s="9" t="str">
        <f t="shared" si="10"/>
        <v>N/A</v>
      </c>
      <c r="G29" s="9">
        <v>53.020767778</v>
      </c>
      <c r="H29" s="9" t="str">
        <f t="shared" si="11"/>
        <v>N/A</v>
      </c>
      <c r="I29" s="10" t="s">
        <v>1747</v>
      </c>
      <c r="J29" s="10" t="s">
        <v>1747</v>
      </c>
      <c r="K29" s="9" t="str">
        <f t="shared" si="8"/>
        <v>N/A</v>
      </c>
    </row>
    <row r="30" spans="1:11" x14ac:dyDescent="0.2">
      <c r="A30" s="31" t="s">
        <v>377</v>
      </c>
      <c r="B30" s="107" t="s">
        <v>213</v>
      </c>
      <c r="C30" s="9" t="s">
        <v>1747</v>
      </c>
      <c r="D30" s="9" t="str">
        <f t="shared" si="9"/>
        <v>N/A</v>
      </c>
      <c r="E30" s="9" t="s">
        <v>1747</v>
      </c>
      <c r="F30" s="9" t="str">
        <f t="shared" si="10"/>
        <v>N/A</v>
      </c>
      <c r="G30" s="9">
        <v>0.61359345499999995</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v>6</v>
      </c>
      <c r="F6" s="9" t="s">
        <v>213</v>
      </c>
      <c r="G6" s="29">
        <v>7</v>
      </c>
      <c r="H6" s="9" t="s">
        <v>213</v>
      </c>
      <c r="I6" s="133" t="s">
        <v>213</v>
      </c>
      <c r="J6" s="133" t="s">
        <v>213</v>
      </c>
      <c r="K6" s="9" t="s">
        <v>213</v>
      </c>
    </row>
    <row r="7" spans="1:11" x14ac:dyDescent="0.2">
      <c r="A7" s="91" t="s">
        <v>12</v>
      </c>
      <c r="B7" s="32" t="s">
        <v>213</v>
      </c>
      <c r="C7" s="101">
        <v>81325855</v>
      </c>
      <c r="D7" s="34" t="str">
        <f>IF($B7="N/A","N/A",IF(C7&gt;15,"No",IF(C7&lt;-15,"No","Yes")))</f>
        <v>N/A</v>
      </c>
      <c r="E7" s="33">
        <v>84367385</v>
      </c>
      <c r="F7" s="34" t="str">
        <f>IF($B7="N/A","N/A",IF(E7&gt;15,"No",IF(E7&lt;-15,"No","Yes")))</f>
        <v>N/A</v>
      </c>
      <c r="G7" s="33">
        <v>125071377</v>
      </c>
      <c r="H7" s="34" t="str">
        <f>IF($B7="N/A","N/A",IF(G7&gt;15,"No",IF(G7&lt;-15,"No","Yes")))</f>
        <v>N/A</v>
      </c>
      <c r="I7" s="35">
        <v>3.74</v>
      </c>
      <c r="J7" s="35">
        <v>48.25</v>
      </c>
      <c r="K7" s="34" t="str">
        <f t="shared" ref="K7:K54" si="0">IF(J7="Div by 0", "N/A", IF(J7="N/A","N/A", IF(J7&gt;30, "No", IF(J7&lt;-30, "No", "Yes"))))</f>
        <v>No</v>
      </c>
    </row>
    <row r="8" spans="1:11" x14ac:dyDescent="0.2">
      <c r="A8" s="91" t="s">
        <v>362</v>
      </c>
      <c r="B8" s="32" t="s">
        <v>213</v>
      </c>
      <c r="C8" s="144" t="s">
        <v>213</v>
      </c>
      <c r="D8" s="34" t="str">
        <f>IF($B8="N/A","N/A",IF(C8&gt;15,"No",IF(C8&lt;-15,"No","Yes")))</f>
        <v>N/A</v>
      </c>
      <c r="E8" s="36">
        <v>79.450225936999999</v>
      </c>
      <c r="F8" s="34" t="str">
        <f>IF($B8="N/A","N/A",IF(E8&gt;15,"No",IF(E8&lt;-15,"No","Yes")))</f>
        <v>N/A</v>
      </c>
      <c r="G8" s="36">
        <v>56.797155914999998</v>
      </c>
      <c r="H8" s="34" t="str">
        <f>IF($B8="N/A","N/A",IF(G8&gt;15,"No",IF(G8&lt;-15,"No","Yes")))</f>
        <v>N/A</v>
      </c>
      <c r="I8" s="35" t="s">
        <v>213</v>
      </c>
      <c r="J8" s="35">
        <v>-28.5</v>
      </c>
      <c r="K8" s="34" t="str">
        <f t="shared" si="0"/>
        <v>Yes</v>
      </c>
    </row>
    <row r="9" spans="1:11" x14ac:dyDescent="0.2">
      <c r="A9" s="91" t="s">
        <v>119</v>
      </c>
      <c r="B9" s="37" t="s">
        <v>213</v>
      </c>
      <c r="C9" s="100">
        <v>0</v>
      </c>
      <c r="D9" s="9" t="str">
        <f>IF($B9="N/A","N/A",IF(C9&gt;15,"No",IF(C9&lt;-15,"No","Yes")))</f>
        <v>N/A</v>
      </c>
      <c r="E9" s="9">
        <v>0</v>
      </c>
      <c r="F9" s="9" t="str">
        <f>IF($B9="N/A","N/A",IF(E9&gt;15,"No",IF(E9&lt;-15,"No","Yes")))</f>
        <v>N/A</v>
      </c>
      <c r="G9" s="9">
        <v>27.477106132999999</v>
      </c>
      <c r="H9" s="9" t="str">
        <f>IF($B9="N/A","N/A",IF(G9&gt;15,"No",IF(G9&lt;-15,"No","Yes")))</f>
        <v>N/A</v>
      </c>
      <c r="I9" s="10" t="s">
        <v>1747</v>
      </c>
      <c r="J9" s="10" t="s">
        <v>1747</v>
      </c>
      <c r="K9" s="9" t="str">
        <f t="shared" si="0"/>
        <v>N/A</v>
      </c>
    </row>
    <row r="10" spans="1:11" x14ac:dyDescent="0.2">
      <c r="A10" s="91" t="s">
        <v>120</v>
      </c>
      <c r="B10" s="37" t="s">
        <v>213</v>
      </c>
      <c r="C10" s="100">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91" t="s">
        <v>859</v>
      </c>
      <c r="B11" s="37" t="s">
        <v>213</v>
      </c>
      <c r="C11" s="100">
        <v>19.031078124</v>
      </c>
      <c r="D11" s="9" t="str">
        <f>IF($B11="N/A","N/A",IF(C11&gt;15,"No",IF(C11&lt;-15,"No","Yes")))</f>
        <v>N/A</v>
      </c>
      <c r="E11" s="9">
        <v>20.549774063000001</v>
      </c>
      <c r="F11" s="9" t="str">
        <f>IF($B11="N/A","N/A",IF(E11&gt;15,"No",IF(E11&lt;-15,"No","Yes")))</f>
        <v>N/A</v>
      </c>
      <c r="G11" s="9">
        <v>15.725737951999999</v>
      </c>
      <c r="H11" s="9" t="str">
        <f>IF($B11="N/A","N/A",IF(G11&gt;15,"No",IF(G11&lt;-15,"No","Yes")))</f>
        <v>N/A</v>
      </c>
      <c r="I11" s="10">
        <v>7.98</v>
      </c>
      <c r="J11" s="10">
        <v>-23.5</v>
      </c>
      <c r="K11" s="9" t="str">
        <f t="shared" si="0"/>
        <v>Yes</v>
      </c>
    </row>
    <row r="12" spans="1:11" x14ac:dyDescent="0.2">
      <c r="A12" s="91" t="s">
        <v>860</v>
      </c>
      <c r="B12" s="102" t="s">
        <v>214</v>
      </c>
      <c r="C12" s="100">
        <v>50.096395268000002</v>
      </c>
      <c r="D12" s="9" t="str">
        <f>IF(OR($B12="N/A",$C12="N/A"),"N/A",IF(C12&gt;100,"No",IF(C12&lt;95,"No","Yes")))</f>
        <v>No</v>
      </c>
      <c r="E12" s="100">
        <v>46.683181541000003</v>
      </c>
      <c r="F12" s="9" t="str">
        <f>IF(OR($B12="N/A",$E12="N/A"),"N/A",IF(E12&gt;100,"No",IF(E12&lt;95,"No","Yes")))</f>
        <v>No</v>
      </c>
      <c r="G12" s="100">
        <v>66.765110436000001</v>
      </c>
      <c r="H12" s="9" t="str">
        <f>IF($B12="N/A","N/A",IF(G12&gt;100,"No",IF(G12&lt;95,"No","Yes")))</f>
        <v>No</v>
      </c>
      <c r="I12" s="103">
        <v>-6.81</v>
      </c>
      <c r="J12" s="103">
        <v>43.02</v>
      </c>
      <c r="K12" s="9" t="str">
        <f t="shared" si="0"/>
        <v>No</v>
      </c>
    </row>
    <row r="13" spans="1:11" x14ac:dyDescent="0.2">
      <c r="A13" s="91" t="s">
        <v>347</v>
      </c>
      <c r="B13" s="102" t="s">
        <v>213</v>
      </c>
      <c r="C13" s="100">
        <v>0</v>
      </c>
      <c r="D13" s="9" t="str">
        <f>IF($B13="N/A","N/A",IF(C13&gt;100,"No",IF(C13&lt;95,"No","Yes")))</f>
        <v>N/A</v>
      </c>
      <c r="E13" s="100">
        <v>0</v>
      </c>
      <c r="F13" s="9" t="str">
        <f>IF($B13="N/A","N/A",IF(E13&gt;100,"No",IF(E13&lt;95,"No","Yes")))</f>
        <v>N/A</v>
      </c>
      <c r="G13" s="100">
        <v>0</v>
      </c>
      <c r="H13" s="9" t="str">
        <f>IF($B13="N/A","N/A",IF(G13&gt;100,"No",IF(G13&lt;95,"No","Yes")))</f>
        <v>N/A</v>
      </c>
      <c r="I13" s="103" t="s">
        <v>1747</v>
      </c>
      <c r="J13" s="103" t="s">
        <v>1747</v>
      </c>
      <c r="K13" s="9" t="str">
        <f t="shared" si="0"/>
        <v>N/A</v>
      </c>
    </row>
    <row r="14" spans="1:11" x14ac:dyDescent="0.2">
      <c r="A14" s="91" t="s">
        <v>348</v>
      </c>
      <c r="B14" s="102" t="s">
        <v>213</v>
      </c>
      <c r="C14" s="100">
        <v>0</v>
      </c>
      <c r="D14" s="9" t="str">
        <f t="shared" ref="D14" si="1">IF($B14="N/A","N/A",IF(C14&lt;0,"No","Yes"))</f>
        <v>N/A</v>
      </c>
      <c r="E14" s="100">
        <v>0</v>
      </c>
      <c r="F14" s="9" t="str">
        <f t="shared" ref="F14" si="2">IF($B14="N/A","N/A",IF(E14&lt;0,"No","Yes"))</f>
        <v>N/A</v>
      </c>
      <c r="G14" s="100">
        <v>0</v>
      </c>
      <c r="H14" s="9" t="str">
        <f t="shared" ref="H14" si="3">IF($B14="N/A","N/A",IF(G14&lt;0,"No","Yes"))</f>
        <v>N/A</v>
      </c>
      <c r="I14" s="103" t="s">
        <v>1747</v>
      </c>
      <c r="J14" s="103" t="s">
        <v>1747</v>
      </c>
      <c r="K14" s="9" t="str">
        <f t="shared" si="0"/>
        <v>N/A</v>
      </c>
    </row>
    <row r="15" spans="1:11" x14ac:dyDescent="0.2">
      <c r="A15" s="91" t="s">
        <v>861</v>
      </c>
      <c r="B15" s="102" t="s">
        <v>214</v>
      </c>
      <c r="C15" s="100">
        <v>0</v>
      </c>
      <c r="D15" s="9" t="str">
        <f>IF(OR($B15="N/A",$C15="N/A"),"N/A",IF(C15&gt;100,"No",IF(C15&lt;95,"No","Yes")))</f>
        <v>No</v>
      </c>
      <c r="E15" s="100">
        <v>0</v>
      </c>
      <c r="F15" s="9" t="str">
        <f>IF(OR($B15="N/A",$E15="N/A"),"N/A",IF(E15&gt;100,"No",IF(E15&lt;95,"No","Yes")))</f>
        <v>No</v>
      </c>
      <c r="G15" s="100">
        <v>17.036543938000001</v>
      </c>
      <c r="H15" s="9" t="str">
        <f>IF($B15="N/A","N/A",IF(G15&gt;100,"No",IF(G15&lt;95,"No","Yes")))</f>
        <v>No</v>
      </c>
      <c r="I15" s="103" t="s">
        <v>1747</v>
      </c>
      <c r="J15" s="103" t="s">
        <v>1747</v>
      </c>
      <c r="K15" s="9" t="str">
        <f t="shared" si="0"/>
        <v>N/A</v>
      </c>
    </row>
    <row r="16" spans="1:11" x14ac:dyDescent="0.2">
      <c r="A16" s="91" t="s">
        <v>331</v>
      </c>
      <c r="B16" s="37" t="s">
        <v>213</v>
      </c>
      <c r="C16" s="89">
        <v>65848668</v>
      </c>
      <c r="D16" s="9" t="str">
        <f>IF($B16="N/A","N/A",IF(C16&gt;15,"No",IF(C16&lt;-15,"No","Yes")))</f>
        <v>N/A</v>
      </c>
      <c r="E16" s="38">
        <v>67030078</v>
      </c>
      <c r="F16" s="9" t="str">
        <f>IF($B16="N/A","N/A",IF(E16&gt;15,"No",IF(E16&lt;-15,"No","Yes")))</f>
        <v>N/A</v>
      </c>
      <c r="G16" s="38">
        <v>71036985</v>
      </c>
      <c r="H16" s="9" t="str">
        <f>IF($B16="N/A","N/A",IF(G16&gt;15,"No",IF(G16&lt;-15,"No","Yes")))</f>
        <v>N/A</v>
      </c>
      <c r="I16" s="10">
        <v>1.794</v>
      </c>
      <c r="J16" s="10">
        <v>5.9779999999999998</v>
      </c>
      <c r="K16" s="9" t="str">
        <f t="shared" si="0"/>
        <v>Yes</v>
      </c>
    </row>
    <row r="17" spans="1:11" x14ac:dyDescent="0.2">
      <c r="A17" s="91" t="s">
        <v>442</v>
      </c>
      <c r="B17" s="37" t="s">
        <v>215</v>
      </c>
      <c r="C17" s="100">
        <v>10.296528701</v>
      </c>
      <c r="D17" s="9" t="str">
        <f>IF($B17="N/A","N/A",IF(C17&gt;20,"No",IF(C17&lt;5,"No","Yes")))</f>
        <v>Yes</v>
      </c>
      <c r="E17" s="9">
        <v>10.922235537000001</v>
      </c>
      <c r="F17" s="9" t="str">
        <f>IF($B17="N/A","N/A",IF(E17&gt;20,"No",IF(E17&lt;5,"No","Yes")))</f>
        <v>Yes</v>
      </c>
      <c r="G17" s="9">
        <v>12.521563239000001</v>
      </c>
      <c r="H17" s="9" t="str">
        <f>IF($B17="N/A","N/A",IF(G17&gt;20,"No",IF(G17&lt;5,"No","Yes")))</f>
        <v>Yes</v>
      </c>
      <c r="I17" s="10">
        <v>6.077</v>
      </c>
      <c r="J17" s="10">
        <v>14.64</v>
      </c>
      <c r="K17" s="9" t="str">
        <f t="shared" si="0"/>
        <v>Yes</v>
      </c>
    </row>
    <row r="18" spans="1:11" x14ac:dyDescent="0.2">
      <c r="A18" s="91" t="s">
        <v>443</v>
      </c>
      <c r="B18" s="32" t="s">
        <v>213</v>
      </c>
      <c r="C18" s="100" t="s">
        <v>213</v>
      </c>
      <c r="D18" s="9" t="str">
        <f>IF($B18="N/A","N/A",IF(C18&gt;15,"No",IF(C18&lt;-15,"No","Yes")))</f>
        <v>N/A</v>
      </c>
      <c r="E18" s="9">
        <v>89.077764462999994</v>
      </c>
      <c r="F18" s="9" t="str">
        <f>IF($B18="N/A","N/A",IF(E18&gt;15,"No",IF(E18&lt;-15,"No","Yes")))</f>
        <v>N/A</v>
      </c>
      <c r="G18" s="9">
        <v>87.478436760999998</v>
      </c>
      <c r="H18" s="9" t="str">
        <f>IF($B18="N/A","N/A",IF(G18&gt;15,"No",IF(G18&lt;-15,"No","Yes")))</f>
        <v>N/A</v>
      </c>
      <c r="I18" s="10" t="s">
        <v>213</v>
      </c>
      <c r="J18" s="10">
        <v>-1.8</v>
      </c>
      <c r="K18" s="9" t="str">
        <f t="shared" si="0"/>
        <v>Yes</v>
      </c>
    </row>
    <row r="19" spans="1:11" x14ac:dyDescent="0.2">
      <c r="A19" s="91" t="s">
        <v>444</v>
      </c>
      <c r="B19" s="37" t="s">
        <v>216</v>
      </c>
      <c r="C19" s="100">
        <v>1.5632738387</v>
      </c>
      <c r="D19" s="9" t="str">
        <f>IF($B19="N/A","N/A",IF(C19&gt;1,"Yes","No"))</f>
        <v>Yes</v>
      </c>
      <c r="E19" s="9">
        <v>0.58611001470000001</v>
      </c>
      <c r="F19" s="9" t="str">
        <f>IF($B19="N/A","N/A",IF(E19&gt;1,"Yes","No"))</f>
        <v>No</v>
      </c>
      <c r="G19" s="9">
        <v>1.0530415952000001</v>
      </c>
      <c r="H19" s="9" t="str">
        <f>IF($B19="N/A","N/A",IF(G19&gt;1,"Yes","No"))</f>
        <v>Yes</v>
      </c>
      <c r="I19" s="10">
        <v>-62.5</v>
      </c>
      <c r="J19" s="10">
        <v>79.67</v>
      </c>
      <c r="K19" s="9" t="str">
        <f t="shared" si="0"/>
        <v>No</v>
      </c>
    </row>
    <row r="20" spans="1:11" x14ac:dyDescent="0.2">
      <c r="A20" s="91" t="s">
        <v>862</v>
      </c>
      <c r="B20" s="37" t="s">
        <v>213</v>
      </c>
      <c r="C20" s="93">
        <v>100.67283501</v>
      </c>
      <c r="D20" s="9" t="str">
        <f>IF($B20="N/A","N/A",IF(C20&gt;15,"No",IF(C20&lt;-15,"No","Yes")))</f>
        <v>N/A</v>
      </c>
      <c r="E20" s="39">
        <v>125.1676916</v>
      </c>
      <c r="F20" s="9" t="str">
        <f>IF($B20="N/A","N/A",IF(E20&gt;15,"No",IF(E20&lt;-15,"No","Yes")))</f>
        <v>N/A</v>
      </c>
      <c r="G20" s="39">
        <v>95.405676632999999</v>
      </c>
      <c r="H20" s="9" t="str">
        <f>IF($B20="N/A","N/A",IF(G20&gt;15,"No",IF(G20&lt;-15,"No","Yes")))</f>
        <v>N/A</v>
      </c>
      <c r="I20" s="10">
        <v>24.33</v>
      </c>
      <c r="J20" s="10">
        <v>-23.8</v>
      </c>
      <c r="K20" s="9" t="str">
        <f t="shared" si="0"/>
        <v>Yes</v>
      </c>
    </row>
    <row r="21" spans="1:11" x14ac:dyDescent="0.2">
      <c r="A21" s="91" t="s">
        <v>34</v>
      </c>
      <c r="B21" s="37" t="s">
        <v>213</v>
      </c>
      <c r="C21" s="104">
        <v>19.031078124</v>
      </c>
      <c r="D21" s="9" t="str">
        <f>IF($B21="N/A","N/A",IF(C21&gt;15,"No",IF(C21&lt;-15,"No","Yes")))</f>
        <v>N/A</v>
      </c>
      <c r="E21" s="105">
        <v>20.549774063000001</v>
      </c>
      <c r="F21" s="9" t="str">
        <f>IF($B21="N/A","N/A",IF(E21&gt;15,"No",IF(E21&lt;-15,"No","Yes")))</f>
        <v>N/A</v>
      </c>
      <c r="G21" s="105">
        <v>21.683831286</v>
      </c>
      <c r="H21" s="9" t="str">
        <f>IF($B21="N/A","N/A",IF(G21&gt;15,"No",IF(G21&lt;-15,"No","Yes")))</f>
        <v>N/A</v>
      </c>
      <c r="I21" s="10">
        <v>7.98</v>
      </c>
      <c r="J21" s="10">
        <v>5.5190000000000001</v>
      </c>
      <c r="K21" s="9" t="str">
        <f t="shared" si="0"/>
        <v>Yes</v>
      </c>
    </row>
    <row r="22" spans="1:11" x14ac:dyDescent="0.2">
      <c r="A22" s="91" t="s">
        <v>1712</v>
      </c>
      <c r="B22" s="37" t="s">
        <v>213</v>
      </c>
      <c r="C22" s="104">
        <v>0</v>
      </c>
      <c r="D22" s="9" t="str">
        <f>IF($B22="N/A","N/A",IF(C22&gt;15,"No",IF(C22&lt;-15,"No","Yes")))</f>
        <v>N/A</v>
      </c>
      <c r="E22" s="105">
        <v>0</v>
      </c>
      <c r="F22" s="9" t="str">
        <f>IF($B22="N/A","N/A",IF(E22&gt;15,"No",IF(E22&lt;-15,"No","Yes")))</f>
        <v>N/A</v>
      </c>
      <c r="G22" s="105">
        <v>0</v>
      </c>
      <c r="H22" s="9" t="str">
        <f>IF($B22="N/A","N/A",IF(G22&gt;15,"No",IF(G22&lt;-15,"No","Yes")))</f>
        <v>N/A</v>
      </c>
      <c r="I22" s="10" t="s">
        <v>1747</v>
      </c>
      <c r="J22" s="10" t="s">
        <v>1747</v>
      </c>
      <c r="K22" s="9" t="str">
        <f t="shared" si="0"/>
        <v>N/A</v>
      </c>
    </row>
    <row r="23" spans="1:11" x14ac:dyDescent="0.2">
      <c r="A23" s="91" t="s">
        <v>35</v>
      </c>
      <c r="B23" s="37" t="s">
        <v>213</v>
      </c>
      <c r="C23" s="104">
        <v>0</v>
      </c>
      <c r="D23" s="9" t="str">
        <f>IF($B23="N/A","N/A",IF(C23&gt;15,"No",IF(C23&lt;-15,"No","Yes")))</f>
        <v>N/A</v>
      </c>
      <c r="E23" s="105">
        <v>0</v>
      </c>
      <c r="F23" s="9" t="str">
        <f>IF($B23="N/A","N/A",IF(E23&gt;15,"No",IF(E23&lt;-15,"No","Yes")))</f>
        <v>N/A</v>
      </c>
      <c r="G23" s="105">
        <v>0</v>
      </c>
      <c r="H23" s="9" t="str">
        <f>IF($B23="N/A","N/A",IF(G23&gt;15,"No",IF(G23&lt;-15,"No","Yes")))</f>
        <v>N/A</v>
      </c>
      <c r="I23" s="10" t="s">
        <v>1747</v>
      </c>
      <c r="J23" s="10" t="s">
        <v>1747</v>
      </c>
      <c r="K23" s="9" t="str">
        <f t="shared" si="0"/>
        <v>N/A</v>
      </c>
    </row>
    <row r="24" spans="1:11" x14ac:dyDescent="0.2">
      <c r="A24" s="91" t="s">
        <v>863</v>
      </c>
      <c r="B24" s="37" t="s">
        <v>243</v>
      </c>
      <c r="C24" s="93">
        <v>298.82520376999997</v>
      </c>
      <c r="D24" s="9" t="str">
        <f>IF($B24="N/A","N/A",IF(C24&gt;300,"No",IF(C24&lt;75,"No","Yes")))</f>
        <v>Yes</v>
      </c>
      <c r="E24" s="39">
        <v>263.57788720999997</v>
      </c>
      <c r="F24" s="9" t="str">
        <f>IF($B24="N/A","N/A",IF(E24&gt;300,"No",IF(E24&lt;75,"No","Yes")))</f>
        <v>Yes</v>
      </c>
      <c r="G24" s="39">
        <v>291.95995318000001</v>
      </c>
      <c r="H24" s="9" t="str">
        <f>IF($B24="N/A","N/A",IF(G24&gt;300,"No",IF(G24&lt;75,"No","Yes")))</f>
        <v>Yes</v>
      </c>
      <c r="I24" s="10">
        <v>-11.8</v>
      </c>
      <c r="J24" s="10">
        <v>10.77</v>
      </c>
      <c r="K24" s="9" t="str">
        <f t="shared" si="0"/>
        <v>Yes</v>
      </c>
    </row>
    <row r="25" spans="1:11" x14ac:dyDescent="0.2">
      <c r="A25" s="91" t="s">
        <v>864</v>
      </c>
      <c r="B25" s="37" t="s">
        <v>244</v>
      </c>
      <c r="C25" s="93" t="s">
        <v>1747</v>
      </c>
      <c r="D25" s="9" t="str">
        <f>IF($B25="N/A","N/A",IF(C25&gt;250,"No",IF(C25&lt;20,"No","Yes")))</f>
        <v>No</v>
      </c>
      <c r="E25" s="39" t="s">
        <v>1747</v>
      </c>
      <c r="F25" s="9" t="str">
        <f>IF($B25="N/A","N/A",IF(E25&gt;250,"No",IF(E25&lt;20,"No","Yes")))</f>
        <v>No</v>
      </c>
      <c r="G25" s="39" t="s">
        <v>1747</v>
      </c>
      <c r="H25" s="9" t="str">
        <f>IF($B25="N/A","N/A",IF(G25&gt;250,"No",IF(G25&lt;20,"No","Yes")))</f>
        <v>No</v>
      </c>
      <c r="I25" s="10" t="s">
        <v>1747</v>
      </c>
      <c r="J25" s="10" t="s">
        <v>1747</v>
      </c>
      <c r="K25" s="9" t="str">
        <f t="shared" si="0"/>
        <v>N/A</v>
      </c>
    </row>
    <row r="26" spans="1:11" x14ac:dyDescent="0.2">
      <c r="A26" s="91" t="s">
        <v>865</v>
      </c>
      <c r="B26" s="37" t="s">
        <v>245</v>
      </c>
      <c r="C26" s="93" t="s">
        <v>1747</v>
      </c>
      <c r="D26" s="9" t="str">
        <f>IF($B26="N/A","N/A",IF(C26&gt;5,"No",IF(C26&lt;3,"No","Yes")))</f>
        <v>No</v>
      </c>
      <c r="E26" s="39" t="s">
        <v>1747</v>
      </c>
      <c r="F26" s="9" t="str">
        <f>IF($B26="N/A","N/A",IF(E26&gt;5,"No",IF(E26&lt;3,"No","Yes")))</f>
        <v>No</v>
      </c>
      <c r="G26" s="39" t="s">
        <v>1747</v>
      </c>
      <c r="H26" s="9" t="str">
        <f>IF($B26="N/A","N/A",IF(G26&gt;5,"No",IF(G26&lt;3,"No","Yes")))</f>
        <v>No</v>
      </c>
      <c r="I26" s="10" t="s">
        <v>1747</v>
      </c>
      <c r="J26" s="10" t="s">
        <v>1747</v>
      </c>
      <c r="K26" s="9" t="str">
        <f t="shared" si="0"/>
        <v>N/A</v>
      </c>
    </row>
    <row r="27" spans="1:11" x14ac:dyDescent="0.2">
      <c r="A27" s="91" t="s">
        <v>131</v>
      </c>
      <c r="B27" s="37" t="s">
        <v>213</v>
      </c>
      <c r="C27" s="89">
        <v>105239</v>
      </c>
      <c r="D27" s="37" t="s">
        <v>213</v>
      </c>
      <c r="E27" s="38">
        <v>287340</v>
      </c>
      <c r="F27" s="37" t="s">
        <v>213</v>
      </c>
      <c r="G27" s="38">
        <v>37121</v>
      </c>
      <c r="H27" s="9" t="str">
        <f>IF($B27="N/A","N/A",IF(G27&gt;15,"No",IF(G27&lt;-15,"No","Yes")))</f>
        <v>N/A</v>
      </c>
      <c r="I27" s="10">
        <v>173</v>
      </c>
      <c r="J27" s="10">
        <v>-87.1</v>
      </c>
      <c r="K27" s="9" t="str">
        <f t="shared" si="0"/>
        <v>No</v>
      </c>
    </row>
    <row r="28" spans="1:11" x14ac:dyDescent="0.2">
      <c r="A28" s="91" t="s">
        <v>346</v>
      </c>
      <c r="B28" s="37" t="s">
        <v>213</v>
      </c>
      <c r="C28" s="90" t="s">
        <v>213</v>
      </c>
      <c r="D28" s="37" t="s">
        <v>213</v>
      </c>
      <c r="E28" s="8">
        <v>0.34058184930000002</v>
      </c>
      <c r="F28" s="37" t="s">
        <v>213</v>
      </c>
      <c r="G28" s="8">
        <v>2.96798523E-2</v>
      </c>
      <c r="H28" s="9" t="str">
        <f>IF($B28="N/A","N/A",IF(G28&gt;15,"No",IF(G28&lt;-15,"No","Yes")))</f>
        <v>N/A</v>
      </c>
      <c r="I28" s="10" t="s">
        <v>213</v>
      </c>
      <c r="J28" s="10">
        <v>-91.3</v>
      </c>
      <c r="K28" s="9" t="str">
        <f t="shared" si="0"/>
        <v>No</v>
      </c>
    </row>
    <row r="29" spans="1:11" ht="25.5" x14ac:dyDescent="0.2">
      <c r="A29" s="91" t="s">
        <v>841</v>
      </c>
      <c r="B29" s="37" t="s">
        <v>213</v>
      </c>
      <c r="C29" s="39">
        <v>87.100190994000002</v>
      </c>
      <c r="D29" s="37" t="s">
        <v>213</v>
      </c>
      <c r="E29" s="39">
        <v>85.997549941000003</v>
      </c>
      <c r="F29" s="37" t="s">
        <v>213</v>
      </c>
      <c r="G29" s="39">
        <v>87.176584683000002</v>
      </c>
      <c r="H29" s="37" t="s">
        <v>213</v>
      </c>
      <c r="I29" s="10">
        <v>-1.27</v>
      </c>
      <c r="J29" s="10">
        <v>1.371</v>
      </c>
      <c r="K29" s="9" t="str">
        <f t="shared" si="0"/>
        <v>Yes</v>
      </c>
    </row>
    <row r="30" spans="1:11" x14ac:dyDescent="0.2">
      <c r="A30" s="91" t="s">
        <v>27</v>
      </c>
      <c r="B30" s="37" t="s">
        <v>217</v>
      </c>
      <c r="C30" s="38">
        <v>11</v>
      </c>
      <c r="D30" s="9" t="str">
        <f>IF($B30="N/A","N/A",IF(C30="N/A","N/A",IF(C30=0,"Yes","No")))</f>
        <v>No</v>
      </c>
      <c r="E30" s="38">
        <v>0</v>
      </c>
      <c r="F30" s="9" t="str">
        <f>IF($B30="N/A","N/A",IF(E30="N/A","N/A",IF(E30=0,"Yes","No")))</f>
        <v>Yes</v>
      </c>
      <c r="G30" s="38">
        <v>0</v>
      </c>
      <c r="H30" s="9" t="str">
        <f>IF($B30="N/A","N/A",IF(G30=0,"Yes","No"))</f>
        <v>Yes</v>
      </c>
      <c r="I30" s="10">
        <v>-100</v>
      </c>
      <c r="J30" s="10" t="s">
        <v>1747</v>
      </c>
      <c r="K30" s="9" t="str">
        <f t="shared" si="0"/>
        <v>N/A</v>
      </c>
    </row>
    <row r="31" spans="1:11" x14ac:dyDescent="0.2">
      <c r="A31" s="91" t="s">
        <v>206</v>
      </c>
      <c r="B31" s="106" t="s">
        <v>213</v>
      </c>
      <c r="C31" s="89">
        <v>15477187</v>
      </c>
      <c r="D31" s="9" t="str">
        <f t="shared" ref="D31:F50" si="4">IF($B31="N/A","N/A",IF(C31&lt;0,"No","Yes"))</f>
        <v>N/A</v>
      </c>
      <c r="E31" s="89">
        <v>17337307</v>
      </c>
      <c r="F31" s="9" t="str">
        <f t="shared" si="4"/>
        <v>N/A</v>
      </c>
      <c r="G31" s="89">
        <v>19668397</v>
      </c>
      <c r="H31" s="9" t="str">
        <f t="shared" ref="H31:H50" si="5">IF($B31="N/A","N/A",IF(G31&lt;0,"No","Yes"))</f>
        <v>N/A</v>
      </c>
      <c r="I31" s="10">
        <v>12.02</v>
      </c>
      <c r="J31" s="10">
        <v>13.45</v>
      </c>
      <c r="K31" s="9" t="str">
        <f t="shared" si="0"/>
        <v>Yes</v>
      </c>
    </row>
    <row r="32" spans="1:11" ht="25.5" x14ac:dyDescent="0.2">
      <c r="A32" s="2" t="s">
        <v>659</v>
      </c>
      <c r="B32" s="106" t="s">
        <v>213</v>
      </c>
      <c r="C32" s="90">
        <v>99.851872306999994</v>
      </c>
      <c r="D32" s="9" t="str">
        <f t="shared" si="4"/>
        <v>N/A</v>
      </c>
      <c r="E32" s="90">
        <v>99.921319960000005</v>
      </c>
      <c r="F32" s="9" t="str">
        <f t="shared" si="4"/>
        <v>N/A</v>
      </c>
      <c r="G32" s="90">
        <v>99.916795456000003</v>
      </c>
      <c r="H32" s="9" t="str">
        <f t="shared" si="5"/>
        <v>N/A</v>
      </c>
      <c r="I32" s="10">
        <v>6.9599999999999995E-2</v>
      </c>
      <c r="J32" s="10">
        <v>-5.0000000000000001E-3</v>
      </c>
      <c r="K32" s="9" t="str">
        <f t="shared" si="0"/>
        <v>Yes</v>
      </c>
    </row>
    <row r="33" spans="1:11" x14ac:dyDescent="0.2">
      <c r="A33" s="2" t="s">
        <v>660</v>
      </c>
      <c r="B33" s="106" t="s">
        <v>213</v>
      </c>
      <c r="C33" s="90">
        <v>0</v>
      </c>
      <c r="D33" s="9" t="str">
        <f t="shared" si="4"/>
        <v>N/A</v>
      </c>
      <c r="E33" s="90">
        <v>0</v>
      </c>
      <c r="F33" s="9" t="str">
        <f t="shared" si="4"/>
        <v>N/A</v>
      </c>
      <c r="G33" s="90">
        <v>0</v>
      </c>
      <c r="H33" s="9" t="str">
        <f t="shared" si="5"/>
        <v>N/A</v>
      </c>
      <c r="I33" s="10" t="s">
        <v>1747</v>
      </c>
      <c r="J33" s="10" t="s">
        <v>1747</v>
      </c>
      <c r="K33" s="9" t="str">
        <f t="shared" si="0"/>
        <v>N/A</v>
      </c>
    </row>
    <row r="34" spans="1:11" x14ac:dyDescent="0.2">
      <c r="A34" s="2" t="s">
        <v>661</v>
      </c>
      <c r="B34" s="106" t="s">
        <v>213</v>
      </c>
      <c r="C34" s="90">
        <v>0</v>
      </c>
      <c r="D34" s="9" t="str">
        <f t="shared" si="4"/>
        <v>N/A</v>
      </c>
      <c r="E34" s="90">
        <v>0</v>
      </c>
      <c r="F34" s="9" t="str">
        <f t="shared" si="4"/>
        <v>N/A</v>
      </c>
      <c r="G34" s="90">
        <v>0</v>
      </c>
      <c r="H34" s="9" t="str">
        <f t="shared" si="5"/>
        <v>N/A</v>
      </c>
      <c r="I34" s="10" t="s">
        <v>1747</v>
      </c>
      <c r="J34" s="10" t="s">
        <v>1747</v>
      </c>
      <c r="K34" s="9" t="str">
        <f t="shared" si="0"/>
        <v>N/A</v>
      </c>
    </row>
    <row r="35" spans="1:11" x14ac:dyDescent="0.2">
      <c r="A35" s="2" t="s">
        <v>662</v>
      </c>
      <c r="B35" s="106" t="s">
        <v>213</v>
      </c>
      <c r="C35" s="90">
        <v>9.3589358299999995E-2</v>
      </c>
      <c r="D35" s="9" t="str">
        <f t="shared" si="4"/>
        <v>N/A</v>
      </c>
      <c r="E35" s="90">
        <v>2.8251215699999999E-2</v>
      </c>
      <c r="F35" s="9" t="str">
        <f t="shared" si="4"/>
        <v>N/A</v>
      </c>
      <c r="G35" s="90">
        <v>3.5605341899999997E-2</v>
      </c>
      <c r="H35" s="9" t="str">
        <f t="shared" si="5"/>
        <v>N/A</v>
      </c>
      <c r="I35" s="10">
        <v>-69.8</v>
      </c>
      <c r="J35" s="10">
        <v>26.03</v>
      </c>
      <c r="K35" s="9" t="str">
        <f t="shared" si="0"/>
        <v>Yes</v>
      </c>
    </row>
    <row r="36" spans="1:11" x14ac:dyDescent="0.2">
      <c r="A36" s="2" t="s">
        <v>349</v>
      </c>
      <c r="B36" s="106" t="s">
        <v>213</v>
      </c>
      <c r="C36" s="89">
        <v>0</v>
      </c>
      <c r="D36" s="9" t="str">
        <f t="shared" si="4"/>
        <v>N/A</v>
      </c>
      <c r="E36" s="89">
        <v>0</v>
      </c>
      <c r="F36" s="9" t="str">
        <f t="shared" si="4"/>
        <v>N/A</v>
      </c>
      <c r="G36" s="89">
        <v>0</v>
      </c>
      <c r="H36" s="9" t="str">
        <f t="shared" si="5"/>
        <v>N/A</v>
      </c>
      <c r="I36" s="10" t="s">
        <v>1747</v>
      </c>
      <c r="J36" s="10" t="s">
        <v>1747</v>
      </c>
      <c r="K36" s="9" t="str">
        <f t="shared" si="0"/>
        <v>N/A</v>
      </c>
    </row>
    <row r="37" spans="1:11" x14ac:dyDescent="0.2">
      <c r="A37" s="2" t="s">
        <v>663</v>
      </c>
      <c r="B37" s="106" t="s">
        <v>213</v>
      </c>
      <c r="C37" s="90" t="s">
        <v>1747</v>
      </c>
      <c r="D37" s="9" t="str">
        <f t="shared" si="4"/>
        <v>N/A</v>
      </c>
      <c r="E37" s="90" t="s">
        <v>1747</v>
      </c>
      <c r="F37" s="9" t="str">
        <f t="shared" si="4"/>
        <v>N/A</v>
      </c>
      <c r="G37" s="90" t="s">
        <v>1747</v>
      </c>
      <c r="H37" s="9" t="str">
        <f t="shared" si="5"/>
        <v>N/A</v>
      </c>
      <c r="I37" s="10" t="s">
        <v>1747</v>
      </c>
      <c r="J37" s="10" t="s">
        <v>1747</v>
      </c>
      <c r="K37" s="9" t="str">
        <f t="shared" si="0"/>
        <v>N/A</v>
      </c>
    </row>
    <row r="38" spans="1:11" x14ac:dyDescent="0.2">
      <c r="A38" s="2" t="s">
        <v>664</v>
      </c>
      <c r="B38" s="106" t="s">
        <v>213</v>
      </c>
      <c r="C38" s="90" t="s">
        <v>1747</v>
      </c>
      <c r="D38" s="9" t="str">
        <f t="shared" si="4"/>
        <v>N/A</v>
      </c>
      <c r="E38" s="90" t="s">
        <v>1747</v>
      </c>
      <c r="F38" s="9" t="str">
        <f t="shared" si="4"/>
        <v>N/A</v>
      </c>
      <c r="G38" s="90" t="s">
        <v>1747</v>
      </c>
      <c r="H38" s="9" t="str">
        <f t="shared" si="5"/>
        <v>N/A</v>
      </c>
      <c r="I38" s="10" t="s">
        <v>1747</v>
      </c>
      <c r="J38" s="10" t="s">
        <v>1747</v>
      </c>
      <c r="K38" s="9" t="str">
        <f t="shared" si="0"/>
        <v>N/A</v>
      </c>
    </row>
    <row r="39" spans="1:11" x14ac:dyDescent="0.2">
      <c r="A39" s="2" t="s">
        <v>665</v>
      </c>
      <c r="B39" s="106" t="s">
        <v>213</v>
      </c>
      <c r="C39" s="90" t="s">
        <v>1747</v>
      </c>
      <c r="D39" s="9" t="str">
        <f t="shared" si="4"/>
        <v>N/A</v>
      </c>
      <c r="E39" s="90" t="s">
        <v>1747</v>
      </c>
      <c r="F39" s="9" t="str">
        <f t="shared" si="4"/>
        <v>N/A</v>
      </c>
      <c r="G39" s="90" t="s">
        <v>1747</v>
      </c>
      <c r="H39" s="9" t="str">
        <f t="shared" si="5"/>
        <v>N/A</v>
      </c>
      <c r="I39" s="10" t="s">
        <v>1747</v>
      </c>
      <c r="J39" s="10" t="s">
        <v>1747</v>
      </c>
      <c r="K39" s="9" t="str">
        <f t="shared" si="0"/>
        <v>N/A</v>
      </c>
    </row>
    <row r="40" spans="1:11" x14ac:dyDescent="0.2">
      <c r="A40" s="2" t="s">
        <v>666</v>
      </c>
      <c r="B40" s="106" t="s">
        <v>213</v>
      </c>
      <c r="C40" s="90" t="s">
        <v>1747</v>
      </c>
      <c r="D40" s="9" t="str">
        <f t="shared" si="4"/>
        <v>N/A</v>
      </c>
      <c r="E40" s="90" t="s">
        <v>1747</v>
      </c>
      <c r="F40" s="9" t="str">
        <f t="shared" si="4"/>
        <v>N/A</v>
      </c>
      <c r="G40" s="90" t="s">
        <v>1747</v>
      </c>
      <c r="H40" s="9" t="str">
        <f t="shared" si="5"/>
        <v>N/A</v>
      </c>
      <c r="I40" s="10" t="s">
        <v>1747</v>
      </c>
      <c r="J40" s="10" t="s">
        <v>1747</v>
      </c>
      <c r="K40" s="9" t="str">
        <f t="shared" si="0"/>
        <v>N/A</v>
      </c>
    </row>
    <row r="41" spans="1:11" x14ac:dyDescent="0.2">
      <c r="A41" s="2" t="s">
        <v>667</v>
      </c>
      <c r="B41" s="106" t="s">
        <v>213</v>
      </c>
      <c r="C41" s="90" t="s">
        <v>1747</v>
      </c>
      <c r="D41" s="9" t="str">
        <f t="shared" si="4"/>
        <v>N/A</v>
      </c>
      <c r="E41" s="90" t="s">
        <v>1747</v>
      </c>
      <c r="F41" s="9" t="str">
        <f t="shared" si="4"/>
        <v>N/A</v>
      </c>
      <c r="G41" s="90" t="s">
        <v>1747</v>
      </c>
      <c r="H41" s="9" t="str">
        <f t="shared" si="5"/>
        <v>N/A</v>
      </c>
      <c r="I41" s="10" t="s">
        <v>1747</v>
      </c>
      <c r="J41" s="10" t="s">
        <v>1747</v>
      </c>
      <c r="K41" s="9" t="str">
        <f t="shared" si="0"/>
        <v>N/A</v>
      </c>
    </row>
    <row r="42" spans="1:11" x14ac:dyDescent="0.2">
      <c r="A42" s="2" t="s">
        <v>668</v>
      </c>
      <c r="B42" s="106" t="s">
        <v>213</v>
      </c>
      <c r="C42" s="90" t="s">
        <v>1747</v>
      </c>
      <c r="D42" s="9" t="str">
        <f t="shared" si="4"/>
        <v>N/A</v>
      </c>
      <c r="E42" s="90" t="s">
        <v>1747</v>
      </c>
      <c r="F42" s="9" t="str">
        <f t="shared" si="4"/>
        <v>N/A</v>
      </c>
      <c r="G42" s="90" t="s">
        <v>1747</v>
      </c>
      <c r="H42" s="9" t="str">
        <f t="shared" si="5"/>
        <v>N/A</v>
      </c>
      <c r="I42" s="10" t="s">
        <v>1747</v>
      </c>
      <c r="J42" s="10" t="s">
        <v>1747</v>
      </c>
      <c r="K42" s="9" t="str">
        <f t="shared" si="0"/>
        <v>N/A</v>
      </c>
    </row>
    <row r="43" spans="1:11" x14ac:dyDescent="0.2">
      <c r="A43" s="2" t="s">
        <v>669</v>
      </c>
      <c r="B43" s="106" t="s">
        <v>213</v>
      </c>
      <c r="C43" s="90" t="s">
        <v>1747</v>
      </c>
      <c r="D43" s="9" t="str">
        <f t="shared" si="4"/>
        <v>N/A</v>
      </c>
      <c r="E43" s="90" t="s">
        <v>1747</v>
      </c>
      <c r="F43" s="9" t="str">
        <f t="shared" si="4"/>
        <v>N/A</v>
      </c>
      <c r="G43" s="90" t="s">
        <v>1747</v>
      </c>
      <c r="H43" s="9" t="str">
        <f t="shared" si="5"/>
        <v>N/A</v>
      </c>
      <c r="I43" s="10" t="s">
        <v>1747</v>
      </c>
      <c r="J43" s="10" t="s">
        <v>1747</v>
      </c>
      <c r="K43" s="9" t="str">
        <f t="shared" si="0"/>
        <v>N/A</v>
      </c>
    </row>
    <row r="44" spans="1:11" x14ac:dyDescent="0.2">
      <c r="A44" s="2" t="s">
        <v>670</v>
      </c>
      <c r="B44" s="106" t="s">
        <v>213</v>
      </c>
      <c r="C44" s="90" t="s">
        <v>1747</v>
      </c>
      <c r="D44" s="9" t="str">
        <f t="shared" si="4"/>
        <v>N/A</v>
      </c>
      <c r="E44" s="90" t="s">
        <v>1747</v>
      </c>
      <c r="F44" s="9" t="str">
        <f t="shared" si="4"/>
        <v>N/A</v>
      </c>
      <c r="G44" s="90" t="s">
        <v>1747</v>
      </c>
      <c r="H44" s="9" t="str">
        <f t="shared" si="5"/>
        <v>N/A</v>
      </c>
      <c r="I44" s="10" t="s">
        <v>1747</v>
      </c>
      <c r="J44" s="10" t="s">
        <v>1747</v>
      </c>
      <c r="K44" s="9" t="str">
        <f t="shared" si="0"/>
        <v>N/A</v>
      </c>
    </row>
    <row r="45" spans="1:11" x14ac:dyDescent="0.2">
      <c r="A45" s="2" t="s">
        <v>671</v>
      </c>
      <c r="B45" s="106" t="s">
        <v>213</v>
      </c>
      <c r="C45" s="90" t="s">
        <v>1747</v>
      </c>
      <c r="D45" s="9" t="str">
        <f t="shared" si="4"/>
        <v>N/A</v>
      </c>
      <c r="E45" s="90" t="s">
        <v>1747</v>
      </c>
      <c r="F45" s="9" t="str">
        <f t="shared" si="4"/>
        <v>N/A</v>
      </c>
      <c r="G45" s="90" t="s">
        <v>1747</v>
      </c>
      <c r="H45" s="9" t="str">
        <f t="shared" si="5"/>
        <v>N/A</v>
      </c>
      <c r="I45" s="10" t="s">
        <v>1747</v>
      </c>
      <c r="J45" s="10" t="s">
        <v>1747</v>
      </c>
      <c r="K45" s="9" t="str">
        <f t="shared" si="0"/>
        <v>N/A</v>
      </c>
    </row>
    <row r="46" spans="1:11" x14ac:dyDescent="0.2">
      <c r="A46" s="2" t="s">
        <v>350</v>
      </c>
      <c r="B46" s="106" t="s">
        <v>213</v>
      </c>
      <c r="C46" s="89">
        <v>0</v>
      </c>
      <c r="D46" s="9" t="str">
        <f t="shared" si="4"/>
        <v>N/A</v>
      </c>
      <c r="E46" s="89">
        <v>0</v>
      </c>
      <c r="F46" s="9" t="str">
        <f t="shared" si="4"/>
        <v>N/A</v>
      </c>
      <c r="G46" s="89">
        <v>0</v>
      </c>
      <c r="H46" s="9" t="str">
        <f t="shared" si="5"/>
        <v>N/A</v>
      </c>
      <c r="I46" s="10" t="s">
        <v>1747</v>
      </c>
      <c r="J46" s="10" t="s">
        <v>1747</v>
      </c>
      <c r="K46" s="9" t="str">
        <f t="shared" si="0"/>
        <v>N/A</v>
      </c>
    </row>
    <row r="47" spans="1:11" x14ac:dyDescent="0.2">
      <c r="A47" s="2" t="s">
        <v>672</v>
      </c>
      <c r="B47" s="106" t="s">
        <v>213</v>
      </c>
      <c r="C47" s="90" t="s">
        <v>1747</v>
      </c>
      <c r="D47" s="9" t="str">
        <f t="shared" si="4"/>
        <v>N/A</v>
      </c>
      <c r="E47" s="90" t="s">
        <v>1747</v>
      </c>
      <c r="F47" s="9" t="str">
        <f t="shared" si="4"/>
        <v>N/A</v>
      </c>
      <c r="G47" s="90" t="s">
        <v>1747</v>
      </c>
      <c r="H47" s="9" t="str">
        <f t="shared" si="5"/>
        <v>N/A</v>
      </c>
      <c r="I47" s="10" t="s">
        <v>1747</v>
      </c>
      <c r="J47" s="10" t="s">
        <v>1747</v>
      </c>
      <c r="K47" s="9" t="str">
        <f t="shared" si="0"/>
        <v>N/A</v>
      </c>
    </row>
    <row r="48" spans="1:11" x14ac:dyDescent="0.2">
      <c r="A48" s="2" t="s">
        <v>673</v>
      </c>
      <c r="B48" s="106" t="s">
        <v>213</v>
      </c>
      <c r="C48" s="90" t="s">
        <v>1747</v>
      </c>
      <c r="D48" s="9" t="str">
        <f t="shared" si="4"/>
        <v>N/A</v>
      </c>
      <c r="E48" s="90" t="s">
        <v>1747</v>
      </c>
      <c r="F48" s="9" t="str">
        <f t="shared" si="4"/>
        <v>N/A</v>
      </c>
      <c r="G48" s="90" t="s">
        <v>1747</v>
      </c>
      <c r="H48" s="9" t="str">
        <f t="shared" si="5"/>
        <v>N/A</v>
      </c>
      <c r="I48" s="10" t="s">
        <v>1747</v>
      </c>
      <c r="J48" s="10" t="s">
        <v>1747</v>
      </c>
      <c r="K48" s="9" t="str">
        <f t="shared" si="0"/>
        <v>N/A</v>
      </c>
    </row>
    <row r="49" spans="1:11" x14ac:dyDescent="0.2">
      <c r="A49" s="2" t="s">
        <v>674</v>
      </c>
      <c r="B49" s="106" t="s">
        <v>213</v>
      </c>
      <c r="C49" s="90" t="s">
        <v>1747</v>
      </c>
      <c r="D49" s="9" t="str">
        <f t="shared" si="4"/>
        <v>N/A</v>
      </c>
      <c r="E49" s="90" t="s">
        <v>1747</v>
      </c>
      <c r="F49" s="9" t="str">
        <f t="shared" si="4"/>
        <v>N/A</v>
      </c>
      <c r="G49" s="90" t="s">
        <v>1747</v>
      </c>
      <c r="H49" s="9" t="str">
        <f t="shared" si="5"/>
        <v>N/A</v>
      </c>
      <c r="I49" s="10" t="s">
        <v>1747</v>
      </c>
      <c r="J49" s="10" t="s">
        <v>1747</v>
      </c>
      <c r="K49" s="9" t="str">
        <f t="shared" si="0"/>
        <v>N/A</v>
      </c>
    </row>
    <row r="50" spans="1:11" x14ac:dyDescent="0.2">
      <c r="A50" s="2" t="s">
        <v>675</v>
      </c>
      <c r="B50" s="106" t="s">
        <v>213</v>
      </c>
      <c r="C50" s="90" t="s">
        <v>1747</v>
      </c>
      <c r="D50" s="9" t="str">
        <f t="shared" si="4"/>
        <v>N/A</v>
      </c>
      <c r="E50" s="90" t="s">
        <v>1747</v>
      </c>
      <c r="F50" s="9" t="str">
        <f t="shared" si="4"/>
        <v>N/A</v>
      </c>
      <c r="G50" s="90" t="s">
        <v>1747</v>
      </c>
      <c r="H50" s="9" t="str">
        <f t="shared" si="5"/>
        <v>N/A</v>
      </c>
      <c r="I50" s="10" t="s">
        <v>1747</v>
      </c>
      <c r="J50" s="10" t="s">
        <v>1747</v>
      </c>
      <c r="K50" s="9" t="str">
        <f t="shared" si="0"/>
        <v>N/A</v>
      </c>
    </row>
    <row r="51" spans="1:11" x14ac:dyDescent="0.2">
      <c r="A51" s="2" t="s">
        <v>351</v>
      </c>
      <c r="B51" s="37" t="s">
        <v>213</v>
      </c>
      <c r="C51" s="89">
        <v>0</v>
      </c>
      <c r="D51" s="37" t="s">
        <v>213</v>
      </c>
      <c r="E51" s="38">
        <v>0</v>
      </c>
      <c r="F51" s="37" t="s">
        <v>213</v>
      </c>
      <c r="G51" s="38">
        <v>34365995</v>
      </c>
      <c r="H51" s="37" t="s">
        <v>213</v>
      </c>
      <c r="I51" s="10" t="s">
        <v>1747</v>
      </c>
      <c r="J51" s="10" t="s">
        <v>1747</v>
      </c>
      <c r="K51" s="9" t="str">
        <f t="shared" si="0"/>
        <v>N/A</v>
      </c>
    </row>
    <row r="52" spans="1:11" x14ac:dyDescent="0.2">
      <c r="A52" s="2" t="s">
        <v>352</v>
      </c>
      <c r="B52" s="37" t="s">
        <v>213</v>
      </c>
      <c r="C52" s="90" t="s">
        <v>1747</v>
      </c>
      <c r="D52" s="9" t="str">
        <f t="shared" ref="D52:D54" si="6">IF($B52="N/A","N/A",IF(C52&gt;15,"No",IF(C52&lt;-15,"No","Yes")))</f>
        <v>N/A</v>
      </c>
      <c r="E52" s="8" t="s">
        <v>1747</v>
      </c>
      <c r="F52" s="9" t="str">
        <f t="shared" ref="F52:F54" si="7">IF($B52="N/A","N/A",IF(E52&gt;15,"No",IF(E52&lt;-15,"No","Yes")))</f>
        <v>N/A</v>
      </c>
      <c r="G52" s="8">
        <v>95.818901795000002</v>
      </c>
      <c r="H52" s="9" t="str">
        <f t="shared" ref="H52:H54" si="8">IF($B52="N/A","N/A",IF(G52&gt;15,"No",IF(G52&lt;-15,"No","Yes")))</f>
        <v>N/A</v>
      </c>
      <c r="I52" s="10" t="s">
        <v>1747</v>
      </c>
      <c r="J52" s="10" t="s">
        <v>1747</v>
      </c>
      <c r="K52" s="9" t="str">
        <f t="shared" si="0"/>
        <v>N/A</v>
      </c>
    </row>
    <row r="53" spans="1:11" x14ac:dyDescent="0.2">
      <c r="A53" s="2" t="s">
        <v>353</v>
      </c>
      <c r="B53" s="37" t="s">
        <v>213</v>
      </c>
      <c r="C53" s="90" t="s">
        <v>1747</v>
      </c>
      <c r="D53" s="9" t="str">
        <f t="shared" si="6"/>
        <v>N/A</v>
      </c>
      <c r="E53" s="8" t="s">
        <v>1747</v>
      </c>
      <c r="F53" s="9" t="str">
        <f t="shared" si="7"/>
        <v>N/A</v>
      </c>
      <c r="G53" s="8">
        <v>0</v>
      </c>
      <c r="H53" s="9" t="str">
        <f t="shared" si="8"/>
        <v>N/A</v>
      </c>
      <c r="I53" s="10" t="s">
        <v>1747</v>
      </c>
      <c r="J53" s="10" t="s">
        <v>1747</v>
      </c>
      <c r="K53" s="9" t="str">
        <f t="shared" si="0"/>
        <v>N/A</v>
      </c>
    </row>
    <row r="54" spans="1:11" x14ac:dyDescent="0.2">
      <c r="A54" s="2" t="s">
        <v>354</v>
      </c>
      <c r="B54" s="37" t="s">
        <v>213</v>
      </c>
      <c r="C54" s="90" t="s">
        <v>213</v>
      </c>
      <c r="D54" s="9" t="str">
        <f t="shared" si="6"/>
        <v>N/A</v>
      </c>
      <c r="E54" s="8" t="s">
        <v>1747</v>
      </c>
      <c r="F54" s="9" t="str">
        <f t="shared" si="7"/>
        <v>N/A</v>
      </c>
      <c r="G54" s="8">
        <v>2.0179802738000001</v>
      </c>
      <c r="H54" s="9" t="str">
        <f t="shared" si="8"/>
        <v>N/A</v>
      </c>
      <c r="I54" s="10" t="s">
        <v>213</v>
      </c>
      <c r="J54" s="10" t="s">
        <v>1747</v>
      </c>
      <c r="K54" s="9" t="str">
        <f t="shared" si="0"/>
        <v>N/A</v>
      </c>
    </row>
    <row r="55" spans="1:11" ht="12" customHeight="1" x14ac:dyDescent="0.2">
      <c r="A55" s="164" t="s">
        <v>1647</v>
      </c>
      <c r="B55" s="165"/>
      <c r="C55" s="165"/>
      <c r="D55" s="165"/>
      <c r="E55" s="165"/>
      <c r="F55" s="165"/>
      <c r="G55" s="165"/>
      <c r="H55" s="165"/>
      <c r="I55" s="165"/>
      <c r="J55" s="165"/>
      <c r="K55" s="166"/>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59068541</v>
      </c>
      <c r="D6" s="9" t="str">
        <f>IF($B6="N/A","N/A",IF(C6&gt;15,"No",IF(C6&lt;-15,"No","Yes")))</f>
        <v>N/A</v>
      </c>
      <c r="E6" s="38">
        <v>59708895</v>
      </c>
      <c r="F6" s="9" t="str">
        <f>IF($B6="N/A","N/A",IF(E6&gt;15,"No",IF(E6&lt;-15,"No","Yes")))</f>
        <v>N/A</v>
      </c>
      <c r="G6" s="38">
        <v>62142044</v>
      </c>
      <c r="H6" s="9" t="str">
        <f>IF($B6="N/A","N/A",IF(G6&gt;15,"No",IF(G6&lt;-15,"No","Yes")))</f>
        <v>N/A</v>
      </c>
      <c r="I6" s="10">
        <v>1.0840000000000001</v>
      </c>
      <c r="J6" s="10">
        <v>4.0750000000000002</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0</v>
      </c>
      <c r="D9" s="9" t="str">
        <f t="shared" ref="D9:D15" si="1">IF($B9="N/A","N/A",IF(C9&gt;15,"No",IF(C9&lt;-15,"No","Yes")))</f>
        <v>N/A</v>
      </c>
      <c r="E9" s="8">
        <v>0</v>
      </c>
      <c r="F9" s="9" t="str">
        <f t="shared" ref="F9:F15" si="2">IF($B9="N/A","N/A",IF(E9&gt;15,"No",IF(E9&lt;-15,"No","Yes")))</f>
        <v>N/A</v>
      </c>
      <c r="G9" s="8">
        <v>7.2028528999999999E-3</v>
      </c>
      <c r="H9" s="9" t="str">
        <f t="shared" ref="H9:H15" si="3">IF($B9="N/A","N/A",IF(G9&gt;15,"No",IF(G9&lt;-15,"No","Yes")))</f>
        <v>N/A</v>
      </c>
      <c r="I9" s="10" t="s">
        <v>1747</v>
      </c>
      <c r="J9" s="10" t="s">
        <v>1747</v>
      </c>
      <c r="K9" s="9" t="str">
        <f t="shared" si="0"/>
        <v>N/A</v>
      </c>
    </row>
    <row r="10" spans="1:11" x14ac:dyDescent="0.2">
      <c r="A10" s="91" t="s">
        <v>36</v>
      </c>
      <c r="B10" s="37" t="s">
        <v>213</v>
      </c>
      <c r="C10" s="90">
        <v>0</v>
      </c>
      <c r="D10" s="9" t="str">
        <f t="shared" si="1"/>
        <v>N/A</v>
      </c>
      <c r="E10" s="8">
        <v>0</v>
      </c>
      <c r="F10" s="9" t="str">
        <f t="shared" si="2"/>
        <v>N/A</v>
      </c>
      <c r="G10" s="8">
        <v>0</v>
      </c>
      <c r="H10" s="9" t="str">
        <f t="shared" si="3"/>
        <v>N/A</v>
      </c>
      <c r="I10" s="10" t="s">
        <v>1747</v>
      </c>
      <c r="J10" s="10" t="s">
        <v>1747</v>
      </c>
      <c r="K10" s="9" t="str">
        <f t="shared" si="0"/>
        <v>N/A</v>
      </c>
    </row>
    <row r="11" spans="1:11" x14ac:dyDescent="0.2">
      <c r="A11" s="91" t="s">
        <v>37</v>
      </c>
      <c r="B11" s="37" t="s">
        <v>213</v>
      </c>
      <c r="C11" s="90">
        <v>0</v>
      </c>
      <c r="D11" s="9" t="str">
        <f t="shared" si="1"/>
        <v>N/A</v>
      </c>
      <c r="E11" s="8">
        <v>0</v>
      </c>
      <c r="F11" s="9" t="str">
        <f t="shared" si="2"/>
        <v>N/A</v>
      </c>
      <c r="G11" s="8">
        <v>0</v>
      </c>
      <c r="H11" s="9" t="str">
        <f t="shared" si="3"/>
        <v>N/A</v>
      </c>
      <c r="I11" s="10" t="s">
        <v>1747</v>
      </c>
      <c r="J11" s="10" t="s">
        <v>1747</v>
      </c>
      <c r="K11" s="9" t="str">
        <f t="shared" si="0"/>
        <v>N/A</v>
      </c>
    </row>
    <row r="12" spans="1:11" x14ac:dyDescent="0.2">
      <c r="A12" s="91" t="s">
        <v>38</v>
      </c>
      <c r="B12" s="37" t="s">
        <v>213</v>
      </c>
      <c r="C12" s="90">
        <v>0</v>
      </c>
      <c r="D12" s="9" t="str">
        <f t="shared" si="1"/>
        <v>N/A</v>
      </c>
      <c r="E12" s="8">
        <v>0</v>
      </c>
      <c r="F12" s="9" t="str">
        <f t="shared" si="2"/>
        <v>N/A</v>
      </c>
      <c r="G12" s="8">
        <v>8.2769848999999993E-3</v>
      </c>
      <c r="H12" s="9" t="str">
        <f t="shared" si="3"/>
        <v>N/A</v>
      </c>
      <c r="I12" s="10" t="s">
        <v>1747</v>
      </c>
      <c r="J12" s="10" t="s">
        <v>1747</v>
      </c>
      <c r="K12" s="9" t="str">
        <f t="shared" si="0"/>
        <v>N/A</v>
      </c>
    </row>
    <row r="13" spans="1:11" x14ac:dyDescent="0.2">
      <c r="A13" s="91" t="s">
        <v>866</v>
      </c>
      <c r="B13" s="37" t="s">
        <v>213</v>
      </c>
      <c r="C13" s="90">
        <v>0</v>
      </c>
      <c r="D13" s="9" t="str">
        <f t="shared" si="1"/>
        <v>N/A</v>
      </c>
      <c r="E13" s="8">
        <v>0</v>
      </c>
      <c r="F13" s="9" t="str">
        <f t="shared" si="2"/>
        <v>N/A</v>
      </c>
      <c r="G13" s="8">
        <v>0</v>
      </c>
      <c r="H13" s="9" t="str">
        <f t="shared" si="3"/>
        <v>N/A</v>
      </c>
      <c r="I13" s="10" t="s">
        <v>1747</v>
      </c>
      <c r="J13" s="10" t="s">
        <v>1747</v>
      </c>
      <c r="K13" s="9" t="str">
        <f t="shared" si="0"/>
        <v>N/A</v>
      </c>
    </row>
    <row r="14" spans="1:11" x14ac:dyDescent="0.2">
      <c r="A14" s="91" t="s">
        <v>867</v>
      </c>
      <c r="B14" s="37" t="s">
        <v>213</v>
      </c>
      <c r="C14" s="90">
        <v>0</v>
      </c>
      <c r="D14" s="9" t="str">
        <f t="shared" si="1"/>
        <v>N/A</v>
      </c>
      <c r="E14" s="8">
        <v>0</v>
      </c>
      <c r="F14" s="9" t="str">
        <f t="shared" si="2"/>
        <v>N/A</v>
      </c>
      <c r="G14" s="8">
        <v>0</v>
      </c>
      <c r="H14" s="9" t="str">
        <f t="shared" si="3"/>
        <v>N/A</v>
      </c>
      <c r="I14" s="10" t="s">
        <v>1747</v>
      </c>
      <c r="J14" s="10" t="s">
        <v>1747</v>
      </c>
      <c r="K14" s="9" t="str">
        <f t="shared" si="0"/>
        <v>N/A</v>
      </c>
    </row>
    <row r="15" spans="1:11" x14ac:dyDescent="0.2">
      <c r="A15" s="91" t="s">
        <v>161</v>
      </c>
      <c r="B15" s="37" t="s">
        <v>213</v>
      </c>
      <c r="C15" s="90">
        <v>0</v>
      </c>
      <c r="D15" s="9" t="str">
        <f t="shared" si="1"/>
        <v>N/A</v>
      </c>
      <c r="E15" s="8">
        <v>0</v>
      </c>
      <c r="F15" s="9" t="str">
        <f t="shared" si="2"/>
        <v>N/A</v>
      </c>
      <c r="G15" s="8">
        <v>25.751978805</v>
      </c>
      <c r="H15" s="9" t="str">
        <f t="shared" si="3"/>
        <v>N/A</v>
      </c>
      <c r="I15" s="10" t="s">
        <v>1747</v>
      </c>
      <c r="J15" s="10" t="s">
        <v>1747</v>
      </c>
      <c r="K15" s="9" t="str">
        <f t="shared" si="0"/>
        <v>N/A</v>
      </c>
    </row>
    <row r="16" spans="1:11" x14ac:dyDescent="0.2">
      <c r="A16" s="91" t="s">
        <v>162</v>
      </c>
      <c r="B16" s="37" t="s">
        <v>246</v>
      </c>
      <c r="C16" s="90">
        <v>96.817979641999997</v>
      </c>
      <c r="D16" s="9" t="str">
        <f>IF($B16="N/A","N/A",IF(C16&gt;95,"Yes","No"))</f>
        <v>Yes</v>
      </c>
      <c r="E16" s="8">
        <v>96.662517369</v>
      </c>
      <c r="F16" s="9" t="str">
        <f>IF($B16="N/A","N/A",IF(E16&gt;95,"Yes","No"))</f>
        <v>Yes</v>
      </c>
      <c r="G16" s="8">
        <v>84.241709204000003</v>
      </c>
      <c r="H16" s="9" t="str">
        <f>IF($B16="N/A","N/A",IF(G16&gt;95,"Yes","No"))</f>
        <v>No</v>
      </c>
      <c r="I16" s="10">
        <v>-0.161</v>
      </c>
      <c r="J16" s="10">
        <v>-12.8</v>
      </c>
      <c r="K16" s="9" t="str">
        <f t="shared" ref="K16:K26" si="4">IF(J16="Div by 0", "N/A", IF(J16="N/A","N/A", IF(J16&gt;30, "No", IF(J16&lt;-30, "No", "Yes"))))</f>
        <v>Yes</v>
      </c>
    </row>
    <row r="17" spans="1:11" x14ac:dyDescent="0.2">
      <c r="A17" s="91" t="s">
        <v>868</v>
      </c>
      <c r="B17" s="62" t="s">
        <v>247</v>
      </c>
      <c r="C17" s="90">
        <v>5.8690208719000001</v>
      </c>
      <c r="D17" s="9" t="str">
        <f>IF($B17="N/A","N/A",IF(C17&gt;90,"No",IF(C17&lt;50,"No","Yes")))</f>
        <v>No</v>
      </c>
      <c r="E17" s="8">
        <v>4.9533624763999997</v>
      </c>
      <c r="F17" s="9" t="str">
        <f>IF($B17="N/A","N/A",IF(E17&gt;90,"No",IF(E17&lt;50,"No","Yes")))</f>
        <v>No</v>
      </c>
      <c r="G17" s="8">
        <v>4.8848071364000001</v>
      </c>
      <c r="H17" s="9" t="str">
        <f>IF($B17="N/A","N/A",IF(G17&gt;90,"No",IF(G17&lt;50,"No","Yes")))</f>
        <v>No</v>
      </c>
      <c r="I17" s="10">
        <v>-15.6</v>
      </c>
      <c r="J17" s="10">
        <v>-1.38</v>
      </c>
      <c r="K17" s="9" t="str">
        <f t="shared" si="4"/>
        <v>Yes</v>
      </c>
    </row>
    <row r="18" spans="1:11" x14ac:dyDescent="0.2">
      <c r="A18" s="91" t="s">
        <v>869</v>
      </c>
      <c r="B18" s="62" t="s">
        <v>224</v>
      </c>
      <c r="C18" s="90">
        <v>46.256493790999997</v>
      </c>
      <c r="D18" s="9" t="str">
        <f t="shared" ref="D18:D23" si="5">IF($B18="N/A","N/A",IF(C18&gt;5,"No",IF(C18&lt;=0,"No","Yes")))</f>
        <v>No</v>
      </c>
      <c r="E18" s="8">
        <v>49.619817951999998</v>
      </c>
      <c r="F18" s="9" t="str">
        <f t="shared" ref="F18:F23" si="6">IF($B18="N/A","N/A",IF(E18&gt;5,"No",IF(E18&lt;=0,"No","Yes")))</f>
        <v>No</v>
      </c>
      <c r="G18" s="8">
        <v>43.109288454999998</v>
      </c>
      <c r="H18" s="9" t="str">
        <f t="shared" ref="H18:H23" si="7">IF($B18="N/A","N/A",IF(G18&gt;5,"No",IF(G18&lt;=0,"No","Yes")))</f>
        <v>No</v>
      </c>
      <c r="I18" s="10">
        <v>7.2709999999999999</v>
      </c>
      <c r="J18" s="10">
        <v>-13.1</v>
      </c>
      <c r="K18" s="9" t="str">
        <f t="shared" si="4"/>
        <v>Yes</v>
      </c>
    </row>
    <row r="19" spans="1:11" x14ac:dyDescent="0.2">
      <c r="A19" s="91" t="s">
        <v>870</v>
      </c>
      <c r="B19" s="62" t="s">
        <v>224</v>
      </c>
      <c r="C19" s="90">
        <v>2.1047735037000002</v>
      </c>
      <c r="D19" s="9" t="str">
        <f t="shared" si="5"/>
        <v>Yes</v>
      </c>
      <c r="E19" s="8">
        <v>1.8246326614999999</v>
      </c>
      <c r="F19" s="9" t="str">
        <f t="shared" si="6"/>
        <v>Yes</v>
      </c>
      <c r="G19" s="8">
        <v>1.7324422093</v>
      </c>
      <c r="H19" s="9" t="str">
        <f t="shared" si="7"/>
        <v>Yes</v>
      </c>
      <c r="I19" s="10">
        <v>-13.3</v>
      </c>
      <c r="J19" s="10">
        <v>-5.05</v>
      </c>
      <c r="K19" s="9" t="str">
        <f t="shared" si="4"/>
        <v>Yes</v>
      </c>
    </row>
    <row r="20" spans="1:11" x14ac:dyDescent="0.2">
      <c r="A20" s="91" t="s">
        <v>871</v>
      </c>
      <c r="B20" s="62" t="s">
        <v>224</v>
      </c>
      <c r="C20" s="90">
        <v>0.81865404460000002</v>
      </c>
      <c r="D20" s="9" t="str">
        <f t="shared" si="5"/>
        <v>Yes</v>
      </c>
      <c r="E20" s="8">
        <v>0.11563268760000001</v>
      </c>
      <c r="F20" s="9" t="str">
        <f t="shared" si="6"/>
        <v>Yes</v>
      </c>
      <c r="G20" s="8">
        <v>0.59531836449999997</v>
      </c>
      <c r="H20" s="9" t="str">
        <f t="shared" si="7"/>
        <v>Yes</v>
      </c>
      <c r="I20" s="10">
        <v>-85.9</v>
      </c>
      <c r="J20" s="10">
        <v>414.8</v>
      </c>
      <c r="K20" s="9" t="str">
        <f t="shared" si="4"/>
        <v>No</v>
      </c>
    </row>
    <row r="21" spans="1:11" x14ac:dyDescent="0.2">
      <c r="A21" s="91" t="s">
        <v>872</v>
      </c>
      <c r="B21" s="37" t="s">
        <v>213</v>
      </c>
      <c r="C21" s="90">
        <v>1.7457685300000001E-2</v>
      </c>
      <c r="D21" s="9" t="str">
        <f t="shared" si="5"/>
        <v>N/A</v>
      </c>
      <c r="E21" s="8">
        <v>1.3373216800000001E-2</v>
      </c>
      <c r="F21" s="9" t="str">
        <f t="shared" si="6"/>
        <v>N/A</v>
      </c>
      <c r="G21" s="8">
        <v>1.3963171200000001E-2</v>
      </c>
      <c r="H21" s="9" t="str">
        <f t="shared" si="7"/>
        <v>N/A</v>
      </c>
      <c r="I21" s="10">
        <v>-23.4</v>
      </c>
      <c r="J21" s="10">
        <v>4.4109999999999996</v>
      </c>
      <c r="K21" s="9" t="str">
        <f t="shared" si="4"/>
        <v>Yes</v>
      </c>
    </row>
    <row r="22" spans="1:11" x14ac:dyDescent="0.2">
      <c r="A22" s="91" t="s">
        <v>1742</v>
      </c>
      <c r="B22" s="37" t="s">
        <v>213</v>
      </c>
      <c r="C22" s="90">
        <v>1.1901428E-3</v>
      </c>
      <c r="D22" s="9" t="str">
        <f t="shared" si="5"/>
        <v>N/A</v>
      </c>
      <c r="E22" s="8">
        <v>8.5916849999999995E-4</v>
      </c>
      <c r="F22" s="9" t="str">
        <f t="shared" si="6"/>
        <v>N/A</v>
      </c>
      <c r="G22" s="8">
        <v>1.0564506099999999E-2</v>
      </c>
      <c r="H22" s="9" t="str">
        <f t="shared" si="7"/>
        <v>N/A</v>
      </c>
      <c r="I22" s="10">
        <v>-27.8</v>
      </c>
      <c r="J22" s="10">
        <v>1130</v>
      </c>
      <c r="K22" s="9" t="str">
        <f t="shared" si="4"/>
        <v>No</v>
      </c>
    </row>
    <row r="23" spans="1:11" x14ac:dyDescent="0.2">
      <c r="A23" s="91" t="s">
        <v>873</v>
      </c>
      <c r="B23" s="37" t="s">
        <v>213</v>
      </c>
      <c r="C23" s="90">
        <v>3.2335319999999998E-4</v>
      </c>
      <c r="D23" s="9" t="str">
        <f t="shared" si="5"/>
        <v>N/A</v>
      </c>
      <c r="E23" s="8">
        <v>3.0648699999999998E-4</v>
      </c>
      <c r="F23" s="9" t="str">
        <f t="shared" si="6"/>
        <v>N/A</v>
      </c>
      <c r="G23" s="8">
        <v>3.1701560000000001E-4</v>
      </c>
      <c r="H23" s="9" t="str">
        <f t="shared" si="7"/>
        <v>N/A</v>
      </c>
      <c r="I23" s="10">
        <v>-5.22</v>
      </c>
      <c r="J23" s="10">
        <v>3.4350000000000001</v>
      </c>
      <c r="K23" s="9" t="str">
        <f t="shared" si="4"/>
        <v>Yes</v>
      </c>
    </row>
    <row r="24" spans="1:11" x14ac:dyDescent="0.2">
      <c r="A24" s="91" t="s">
        <v>874</v>
      </c>
      <c r="B24" s="37" t="s">
        <v>232</v>
      </c>
      <c r="C24" s="90">
        <v>1.7139783424999999</v>
      </c>
      <c r="D24" s="9" t="str">
        <f>IF($B24="N/A","N/A",IF(C24&gt;10,"No",IF(C24&lt;1,"No","Yes")))</f>
        <v>Yes</v>
      </c>
      <c r="E24" s="8">
        <v>1.4101567279</v>
      </c>
      <c r="F24" s="9" t="str">
        <f>IF($B24="N/A","N/A",IF(E24&gt;10,"No",IF(E24&lt;1,"No","Yes")))</f>
        <v>Yes</v>
      </c>
      <c r="G24" s="8">
        <v>0.9690765885</v>
      </c>
      <c r="H24" s="9" t="str">
        <f>IF($B24="N/A","N/A",IF(G24&gt;10,"No",IF(G24&lt;1,"No","Yes")))</f>
        <v>No</v>
      </c>
      <c r="I24" s="10">
        <v>-17.7</v>
      </c>
      <c r="J24" s="10">
        <v>-31.3</v>
      </c>
      <c r="K24" s="9" t="str">
        <f t="shared" si="4"/>
        <v>No</v>
      </c>
    </row>
    <row r="25" spans="1:11" x14ac:dyDescent="0.2">
      <c r="A25" s="91" t="s">
        <v>875</v>
      </c>
      <c r="B25" s="94" t="s">
        <v>239</v>
      </c>
      <c r="C25" s="90">
        <v>8.6305669883</v>
      </c>
      <c r="D25" s="9" t="str">
        <f>IF($B25="N/A","N/A",IF(C25&gt;10,"No",IF(C25&lt;=0,"No","Yes")))</f>
        <v>Yes</v>
      </c>
      <c r="E25" s="8">
        <v>7.4226830023000003</v>
      </c>
      <c r="F25" s="9" t="str">
        <f>IF($B25="N/A","N/A",IF(E25&gt;10,"No",IF(E25&lt;=0,"No","Yes")))</f>
        <v>Yes</v>
      </c>
      <c r="G25" s="8">
        <v>7.5714229806000004</v>
      </c>
      <c r="H25" s="9" t="str">
        <f>IF($B25="N/A","N/A",IF(G25&gt;10,"No",IF(G25&lt;=0,"No","Yes")))</f>
        <v>Yes</v>
      </c>
      <c r="I25" s="10">
        <v>-14</v>
      </c>
      <c r="J25" s="10">
        <v>2.004</v>
      </c>
      <c r="K25" s="9" t="str">
        <f t="shared" si="4"/>
        <v>Yes</v>
      </c>
    </row>
    <row r="26" spans="1:11" x14ac:dyDescent="0.2">
      <c r="A26" s="91" t="s">
        <v>876</v>
      </c>
      <c r="B26" s="62" t="s">
        <v>248</v>
      </c>
      <c r="C26" s="90">
        <v>1.9080562697000001</v>
      </c>
      <c r="D26" s="9" t="str">
        <f>IF($B26="N/A","N/A",IF(C26&gt;=5,"No",IF(C26&lt;0,"No","Yes")))</f>
        <v>Yes</v>
      </c>
      <c r="E26" s="8">
        <v>1.5717373432999999</v>
      </c>
      <c r="F26" s="9" t="str">
        <f>IF($B26="N/A","N/A",IF(E26&gt;=5,"No",IF(E26&lt;0,"No","Yes")))</f>
        <v>Yes</v>
      </c>
      <c r="G26" s="8">
        <v>15.045012036999999</v>
      </c>
      <c r="H26" s="9" t="str">
        <f>IF($B26="N/A","N/A",IF(G26&gt;=5,"No",IF(G26&lt;0,"No","Yes")))</f>
        <v>No</v>
      </c>
      <c r="I26" s="10">
        <v>-17.600000000000001</v>
      </c>
      <c r="J26" s="10">
        <v>857.2</v>
      </c>
      <c r="K26" s="9" t="str">
        <f t="shared" si="4"/>
        <v>No</v>
      </c>
    </row>
    <row r="27" spans="1:11" x14ac:dyDescent="0.2">
      <c r="A27" s="91" t="s">
        <v>14</v>
      </c>
      <c r="B27" s="62" t="s">
        <v>249</v>
      </c>
      <c r="C27" s="90">
        <v>1.3405646840000001</v>
      </c>
      <c r="D27" s="9" t="str">
        <f>IF($B27="N/A","N/A",IF(C27&gt;15,"No",IF(C27&lt;=0,"No","Yes")))</f>
        <v>Yes</v>
      </c>
      <c r="E27" s="8">
        <v>1.4022081635000001</v>
      </c>
      <c r="F27" s="9" t="str">
        <f>IF($B27="N/A","N/A",IF(E27&gt;15,"No",IF(E27&lt;=0,"No","Yes")))</f>
        <v>Yes</v>
      </c>
      <c r="G27" s="8">
        <v>1.2001343245</v>
      </c>
      <c r="H27" s="9" t="str">
        <f>IF($B27="N/A","N/A",IF(G27&gt;15,"No",IF(G27&lt;=0,"No","Yes")))</f>
        <v>Yes</v>
      </c>
      <c r="I27" s="10">
        <v>4.5979999999999999</v>
      </c>
      <c r="J27" s="10">
        <v>-14.4</v>
      </c>
      <c r="K27" s="9" t="str">
        <f>IF(J27="Div by 0", "N/A", IF(J27="N/A","N/A", IF(J27&gt;30, "No", IF(J27&lt;-30, "No", "Yes"))))</f>
        <v>Yes</v>
      </c>
    </row>
    <row r="28" spans="1:11" x14ac:dyDescent="0.2">
      <c r="A28" s="91" t="s">
        <v>877</v>
      </c>
      <c r="B28" s="37" t="s">
        <v>213</v>
      </c>
      <c r="C28" s="93">
        <v>53.386520461000003</v>
      </c>
      <c r="D28" s="9" t="str">
        <f>IF($B28="N/A","N/A",IF(C28&gt;15,"No",IF(C28&lt;-15,"No","Yes")))</f>
        <v>N/A</v>
      </c>
      <c r="E28" s="39">
        <v>53.889175543999997</v>
      </c>
      <c r="F28" s="9" t="str">
        <f>IF($B28="N/A","N/A",IF(E28&gt;15,"No",IF(E28&lt;-15,"No","Yes")))</f>
        <v>N/A</v>
      </c>
      <c r="G28" s="39">
        <v>53.256005727999998</v>
      </c>
      <c r="H28" s="9" t="str">
        <f>IF($B28="N/A","N/A",IF(G28&gt;15,"No",IF(G28&lt;-15,"No","Yes")))</f>
        <v>N/A</v>
      </c>
      <c r="I28" s="10">
        <v>0.9415</v>
      </c>
      <c r="J28" s="10">
        <v>-1.17</v>
      </c>
      <c r="K28" s="9" t="str">
        <f>IF(J28="Div by 0", "N/A", IF(J28="N/A","N/A", IF(J28&gt;30, "No", IF(J28&lt;-30, "No", "Yes"))))</f>
        <v>Yes</v>
      </c>
    </row>
    <row r="29" spans="1:11" x14ac:dyDescent="0.2">
      <c r="A29" s="91" t="s">
        <v>378</v>
      </c>
      <c r="B29" s="37" t="s">
        <v>250</v>
      </c>
      <c r="C29" s="90">
        <v>5.2104638913999999</v>
      </c>
      <c r="D29" s="9" t="str">
        <f>IF($B29="N/A","N/A",IF(C29&gt;35,"No",IF(C29&lt;10,"No","Yes")))</f>
        <v>No</v>
      </c>
      <c r="E29" s="8">
        <v>4.4373790538</v>
      </c>
      <c r="F29" s="9" t="str">
        <f>IF($B29="N/A","N/A",IF(E29&gt;35,"No",IF(E29&lt;10,"No","Yes")))</f>
        <v>No</v>
      </c>
      <c r="G29" s="8">
        <v>4.0845373545000001</v>
      </c>
      <c r="H29" s="9" t="str">
        <f>IF($B29="N/A","N/A",IF(G29&gt;35,"No",IF(G29&lt;10,"No","Yes")))</f>
        <v>No</v>
      </c>
      <c r="I29" s="10">
        <v>-14.8</v>
      </c>
      <c r="J29" s="10">
        <v>-7.95</v>
      </c>
      <c r="K29" s="9" t="str">
        <f t="shared" ref="K29:K54" si="8">IF(J29="Div by 0", "N/A", IF(J29="N/A","N/A", IF(J29&gt;30, "No", IF(J29&lt;-30, "No", "Yes"))))</f>
        <v>Yes</v>
      </c>
    </row>
    <row r="30" spans="1:11" x14ac:dyDescent="0.2">
      <c r="A30" s="91" t="s">
        <v>379</v>
      </c>
      <c r="B30" s="37" t="s">
        <v>251</v>
      </c>
      <c r="C30" s="90">
        <v>1.8551008394999999</v>
      </c>
      <c r="D30" s="9" t="str">
        <f>IF($B30="N/A","N/A",IF(C30&gt;20,"No",IF(C30&lt;2,"No","Yes")))</f>
        <v>No</v>
      </c>
      <c r="E30" s="8">
        <v>1.6254546327999999</v>
      </c>
      <c r="F30" s="9" t="str">
        <f>IF($B30="N/A","N/A",IF(E30&gt;20,"No",IF(E30&lt;2,"No","Yes")))</f>
        <v>No</v>
      </c>
      <c r="G30" s="8">
        <v>1.5546817224</v>
      </c>
      <c r="H30" s="9" t="str">
        <f>IF($B30="N/A","N/A",IF(G30&gt;20,"No",IF(G30&lt;2,"No","Yes")))</f>
        <v>No</v>
      </c>
      <c r="I30" s="10">
        <v>-12.4</v>
      </c>
      <c r="J30" s="10">
        <v>-4.3499999999999996</v>
      </c>
      <c r="K30" s="9" t="str">
        <f t="shared" si="8"/>
        <v>Yes</v>
      </c>
    </row>
    <row r="31" spans="1:11" x14ac:dyDescent="0.2">
      <c r="A31" s="91" t="s">
        <v>380</v>
      </c>
      <c r="B31" s="37" t="s">
        <v>252</v>
      </c>
      <c r="C31" s="90">
        <v>0.54750294239999997</v>
      </c>
      <c r="D31" s="9" t="str">
        <f>IF($B31="N/A","N/A",IF(C31&gt;8,"No",IF(C31&lt;0.5,"No","Yes")))</f>
        <v>Yes</v>
      </c>
      <c r="E31" s="8">
        <v>0.4876275135</v>
      </c>
      <c r="F31" s="9" t="str">
        <f>IF($B31="N/A","N/A",IF(E31&gt;8,"No",IF(E31&lt;0.5,"No","Yes")))</f>
        <v>No</v>
      </c>
      <c r="G31" s="8">
        <v>0.47074248149999998</v>
      </c>
      <c r="H31" s="9" t="str">
        <f>IF($B31="N/A","N/A",IF(G31&gt;8,"No",IF(G31&lt;0.5,"No","Yes")))</f>
        <v>No</v>
      </c>
      <c r="I31" s="10">
        <v>-10.9</v>
      </c>
      <c r="J31" s="10">
        <v>-3.46</v>
      </c>
      <c r="K31" s="9" t="str">
        <f t="shared" si="8"/>
        <v>Yes</v>
      </c>
    </row>
    <row r="32" spans="1:11" x14ac:dyDescent="0.2">
      <c r="A32" s="91" t="s">
        <v>381</v>
      </c>
      <c r="B32" s="37" t="s">
        <v>253</v>
      </c>
      <c r="C32" s="90">
        <v>3.2394045418999999</v>
      </c>
      <c r="D32" s="9" t="str">
        <f>IF($B32="N/A","N/A",IF(C32&gt;25,"No",IF(C32&lt;3,"No","Yes")))</f>
        <v>Yes</v>
      </c>
      <c r="E32" s="8">
        <v>2.7933040796999999</v>
      </c>
      <c r="F32" s="9" t="str">
        <f>IF($B32="N/A","N/A",IF(E32&gt;25,"No",IF(E32&lt;3,"No","Yes")))</f>
        <v>No</v>
      </c>
      <c r="G32" s="8">
        <v>2.7080747456999998</v>
      </c>
      <c r="H32" s="9" t="str">
        <f>IF($B32="N/A","N/A",IF(G32&gt;25,"No",IF(G32&lt;3,"No","Yes")))</f>
        <v>No</v>
      </c>
      <c r="I32" s="10">
        <v>-13.8</v>
      </c>
      <c r="J32" s="10">
        <v>-3.05</v>
      </c>
      <c r="K32" s="9" t="str">
        <f t="shared" si="8"/>
        <v>Yes</v>
      </c>
    </row>
    <row r="33" spans="1:11" x14ac:dyDescent="0.2">
      <c r="A33" s="91" t="s">
        <v>382</v>
      </c>
      <c r="B33" s="37" t="s">
        <v>254</v>
      </c>
      <c r="C33" s="90">
        <v>1.5042660355999999</v>
      </c>
      <c r="D33" s="9" t="str">
        <f>IF($B33="N/A","N/A",IF(C33&gt;25,"No",IF(C33&lt;2,"No","Yes")))</f>
        <v>No</v>
      </c>
      <c r="E33" s="8">
        <v>1.4758638557999999</v>
      </c>
      <c r="F33" s="9" t="str">
        <f>IF($B33="N/A","N/A",IF(E33&gt;25,"No",IF(E33&lt;2,"No","Yes")))</f>
        <v>No</v>
      </c>
      <c r="G33" s="8">
        <v>1.4891335083999999</v>
      </c>
      <c r="H33" s="9" t="str">
        <f>IF($B33="N/A","N/A",IF(G33&gt;25,"No",IF(G33&lt;2,"No","Yes")))</f>
        <v>No</v>
      </c>
      <c r="I33" s="10">
        <v>-1.89</v>
      </c>
      <c r="J33" s="10">
        <v>0.89910000000000001</v>
      </c>
      <c r="K33" s="9" t="str">
        <f t="shared" si="8"/>
        <v>Yes</v>
      </c>
    </row>
    <row r="34" spans="1:11" x14ac:dyDescent="0.2">
      <c r="A34" s="91" t="s">
        <v>383</v>
      </c>
      <c r="B34" s="37" t="s">
        <v>255</v>
      </c>
      <c r="C34" s="90">
        <v>7.7433332913999999</v>
      </c>
      <c r="D34" s="9" t="str">
        <f>IF($B34="N/A","N/A",IF(C34&gt;25,"No",IF(C34&lt;=0,"No","Yes")))</f>
        <v>Yes</v>
      </c>
      <c r="E34" s="8">
        <v>8.9347625676</v>
      </c>
      <c r="F34" s="9" t="str">
        <f>IF($B34="N/A","N/A",IF(E34&gt;25,"No",IF(E34&lt;=0,"No","Yes")))</f>
        <v>Yes</v>
      </c>
      <c r="G34" s="8">
        <v>10.269259891000001</v>
      </c>
      <c r="H34" s="9" t="str">
        <f>IF($B34="N/A","N/A",IF(G34&gt;25,"No",IF(G34&lt;=0,"No","Yes")))</f>
        <v>Yes</v>
      </c>
      <c r="I34" s="10">
        <v>15.39</v>
      </c>
      <c r="J34" s="10">
        <v>14.94</v>
      </c>
      <c r="K34" s="9" t="str">
        <f t="shared" si="8"/>
        <v>Yes</v>
      </c>
    </row>
    <row r="35" spans="1:11" x14ac:dyDescent="0.2">
      <c r="A35" s="91" t="s">
        <v>384</v>
      </c>
      <c r="B35" s="37" t="s">
        <v>256</v>
      </c>
      <c r="C35" s="90">
        <v>9.4182637759999999</v>
      </c>
      <c r="D35" s="9" t="str">
        <f>IF($B35="N/A","N/A",IF(C35&gt;20,"No",IF(C35&lt;4,"No","Yes")))</f>
        <v>Yes</v>
      </c>
      <c r="E35" s="8">
        <v>7.6591017134000001</v>
      </c>
      <c r="F35" s="9" t="str">
        <f>IF($B35="N/A","N/A",IF(E35&gt;20,"No",IF(E35&lt;4,"No","Yes")))</f>
        <v>Yes</v>
      </c>
      <c r="G35" s="8">
        <v>6.3196987856</v>
      </c>
      <c r="H35" s="9" t="str">
        <f>IF($B35="N/A","N/A",IF(G35&gt;20,"No",IF(G35&lt;4,"No","Yes")))</f>
        <v>Yes</v>
      </c>
      <c r="I35" s="10">
        <v>-18.7</v>
      </c>
      <c r="J35" s="10">
        <v>-17.5</v>
      </c>
      <c r="K35" s="9" t="str">
        <f t="shared" si="8"/>
        <v>Yes</v>
      </c>
    </row>
    <row r="36" spans="1:11" x14ac:dyDescent="0.2">
      <c r="A36" s="91" t="s">
        <v>385</v>
      </c>
      <c r="B36" s="37" t="s">
        <v>257</v>
      </c>
      <c r="C36" s="90">
        <v>1.18506E-5</v>
      </c>
      <c r="D36" s="9" t="str">
        <f>IF($B36="N/A","N/A",IF(C36&gt;=3,"No",IF(C36&lt;0,"No","Yes")))</f>
        <v>Yes</v>
      </c>
      <c r="E36" s="8">
        <v>8.3739616999999993E-6</v>
      </c>
      <c r="F36" s="9" t="str">
        <f>IF($B36="N/A","N/A",IF(E36&gt;=3,"No",IF(E36&lt;0,"No","Yes")))</f>
        <v>Yes</v>
      </c>
      <c r="G36" s="8">
        <v>1.6092164999999999E-6</v>
      </c>
      <c r="H36" s="9" t="str">
        <f>IF($B36="N/A","N/A",IF(G36&gt;=3,"No",IF(G36&lt;0,"No","Yes")))</f>
        <v>Yes</v>
      </c>
      <c r="I36" s="10">
        <v>-29.3</v>
      </c>
      <c r="J36" s="10">
        <v>-80.8</v>
      </c>
      <c r="K36" s="9" t="str">
        <f t="shared" si="8"/>
        <v>No</v>
      </c>
    </row>
    <row r="37" spans="1:11" x14ac:dyDescent="0.2">
      <c r="A37" s="91" t="s">
        <v>386</v>
      </c>
      <c r="B37" s="37" t="s">
        <v>258</v>
      </c>
      <c r="C37" s="90">
        <v>39.658452035000003</v>
      </c>
      <c r="D37" s="9" t="str">
        <f>IF($B37="N/A","N/A",IF(C37&gt;=25,"No",IF(C37&lt;0,"No","Yes")))</f>
        <v>No</v>
      </c>
      <c r="E37" s="8">
        <v>42.432547110000002</v>
      </c>
      <c r="F37" s="9" t="str">
        <f>IF($B37="N/A","N/A",IF(E37&gt;=25,"No",IF(E37&lt;0,"No","Yes")))</f>
        <v>No</v>
      </c>
      <c r="G37" s="8">
        <v>42.737731639000003</v>
      </c>
      <c r="H37" s="9" t="str">
        <f>IF($B37="N/A","N/A",IF(G37&gt;=25,"No",IF(G37&lt;0,"No","Yes")))</f>
        <v>No</v>
      </c>
      <c r="I37" s="10">
        <v>6.9950000000000001</v>
      </c>
      <c r="J37" s="10">
        <v>0.71919999999999995</v>
      </c>
      <c r="K37" s="9" t="str">
        <f t="shared" si="8"/>
        <v>Yes</v>
      </c>
    </row>
    <row r="38" spans="1:11" x14ac:dyDescent="0.2">
      <c r="A38" s="91" t="s">
        <v>387</v>
      </c>
      <c r="B38" s="37" t="s">
        <v>221</v>
      </c>
      <c r="C38" s="90">
        <v>3.0543635739999999</v>
      </c>
      <c r="D38" s="9" t="str">
        <f>IF($B38="N/A","N/A",IF(C38&gt;3,"Yes","No"))</f>
        <v>Yes</v>
      </c>
      <c r="E38" s="8">
        <v>2.6762695910000001</v>
      </c>
      <c r="F38" s="9" t="str">
        <f>IF($B38="N/A","N/A",IF(E38&gt;3,"Yes","No"))</f>
        <v>No</v>
      </c>
      <c r="G38" s="8">
        <v>2.6456081812000001</v>
      </c>
      <c r="H38" s="9" t="str">
        <f>IF($B38="N/A","N/A",IF(G38&gt;3,"Yes","No"))</f>
        <v>No</v>
      </c>
      <c r="I38" s="10">
        <v>-12.4</v>
      </c>
      <c r="J38" s="10">
        <v>-1.1499999999999999</v>
      </c>
      <c r="K38" s="9" t="str">
        <f t="shared" si="8"/>
        <v>Yes</v>
      </c>
    </row>
    <row r="39" spans="1:11" x14ac:dyDescent="0.2">
      <c r="A39" s="91" t="s">
        <v>388</v>
      </c>
      <c r="B39" s="37" t="s">
        <v>220</v>
      </c>
      <c r="C39" s="90">
        <v>3.8719493681000001</v>
      </c>
      <c r="D39" s="9" t="str">
        <f>IF($B39="N/A","N/A",IF(C39&gt;1,"Yes","No"))</f>
        <v>Yes</v>
      </c>
      <c r="E39" s="8">
        <v>2.3878385289000001</v>
      </c>
      <c r="F39" s="9" t="str">
        <f>IF($B39="N/A","N/A",IF(E39&gt;1,"Yes","No"))</f>
        <v>Yes</v>
      </c>
      <c r="G39" s="8">
        <v>2.2853738123</v>
      </c>
      <c r="H39" s="9" t="str">
        <f>IF($B39="N/A","N/A",IF(G39&gt;1,"Yes","No"))</f>
        <v>Yes</v>
      </c>
      <c r="I39" s="10">
        <v>-38.299999999999997</v>
      </c>
      <c r="J39" s="10">
        <v>-4.29</v>
      </c>
      <c r="K39" s="9" t="str">
        <f t="shared" si="8"/>
        <v>Yes</v>
      </c>
    </row>
    <row r="40" spans="1:11" x14ac:dyDescent="0.2">
      <c r="A40" s="91" t="s">
        <v>389</v>
      </c>
      <c r="B40" s="37" t="s">
        <v>213</v>
      </c>
      <c r="C40" s="90">
        <v>3.2030586000000002E-3</v>
      </c>
      <c r="D40" s="9" t="str">
        <f>IF($B40="N/A","N/A",IF(C40&gt;15,"No",IF(C40&lt;-15,"No","Yes")))</f>
        <v>N/A</v>
      </c>
      <c r="E40" s="8">
        <v>2.4770179000000001E-3</v>
      </c>
      <c r="F40" s="9" t="str">
        <f>IF($B40="N/A","N/A",IF(E40&gt;15,"No",IF(E40&lt;-15,"No","Yes")))</f>
        <v>N/A</v>
      </c>
      <c r="G40" s="8">
        <v>1.0717382000000001E-3</v>
      </c>
      <c r="H40" s="9" t="str">
        <f>IF($B40="N/A","N/A",IF(G40&gt;15,"No",IF(G40&lt;-15,"No","Yes")))</f>
        <v>N/A</v>
      </c>
      <c r="I40" s="10">
        <v>-22.7</v>
      </c>
      <c r="J40" s="10">
        <v>-56.7</v>
      </c>
      <c r="K40" s="9" t="str">
        <f t="shared" si="8"/>
        <v>No</v>
      </c>
    </row>
    <row r="41" spans="1:11" x14ac:dyDescent="0.2">
      <c r="A41" s="91" t="s">
        <v>390</v>
      </c>
      <c r="B41" s="37" t="s">
        <v>213</v>
      </c>
      <c r="C41" s="90">
        <v>4.4016700000000002E-5</v>
      </c>
      <c r="D41" s="9" t="str">
        <f>IF($B41="N/A","N/A",IF(C41&gt;15,"No",IF(C41&lt;-15,"No","Yes")))</f>
        <v>N/A</v>
      </c>
      <c r="E41" s="8">
        <v>1.8422699999999999E-5</v>
      </c>
      <c r="F41" s="9" t="str">
        <f>IF($B41="N/A","N/A",IF(E41&gt;15,"No",IF(E41&lt;-15,"No","Yes")))</f>
        <v>N/A</v>
      </c>
      <c r="G41" s="8">
        <v>1.4804790000000001E-4</v>
      </c>
      <c r="H41" s="9" t="str">
        <f>IF($B41="N/A","N/A",IF(G41&gt;15,"No",IF(G41&lt;-15,"No","Yes")))</f>
        <v>N/A</v>
      </c>
      <c r="I41" s="10">
        <v>-58.1</v>
      </c>
      <c r="J41" s="10">
        <v>703.6</v>
      </c>
      <c r="K41" s="9" t="str">
        <f t="shared" si="8"/>
        <v>No</v>
      </c>
    </row>
    <row r="42" spans="1:11" x14ac:dyDescent="0.2">
      <c r="A42" s="91" t="s">
        <v>391</v>
      </c>
      <c r="B42" s="37" t="s">
        <v>259</v>
      </c>
      <c r="C42" s="90">
        <v>0</v>
      </c>
      <c r="D42" s="9" t="str">
        <f>IF($B42="N/A","N/A",IF(C42&gt;0,"Yes","No"))</f>
        <v>No</v>
      </c>
      <c r="E42" s="8">
        <v>0</v>
      </c>
      <c r="F42" s="9" t="str">
        <f>IF($B42="N/A","N/A",IF(E42&gt;0,"Yes","No"))</f>
        <v>No</v>
      </c>
      <c r="G42" s="8">
        <v>0</v>
      </c>
      <c r="H42" s="9" t="str">
        <f>IF($B42="N/A","N/A",IF(G42&gt;0,"Yes","No"))</f>
        <v>No</v>
      </c>
      <c r="I42" s="10" t="s">
        <v>1747</v>
      </c>
      <c r="J42" s="10" t="s">
        <v>1747</v>
      </c>
      <c r="K42" s="9" t="str">
        <f t="shared" si="8"/>
        <v>N/A</v>
      </c>
    </row>
    <row r="43" spans="1:11" x14ac:dyDescent="0.2">
      <c r="A43" s="91" t="s">
        <v>392</v>
      </c>
      <c r="B43" s="37" t="s">
        <v>259</v>
      </c>
      <c r="C43" s="90">
        <v>0</v>
      </c>
      <c r="D43" s="9" t="str">
        <f>IF($B43="N/A","N/A",IF(C43&gt;0,"Yes","No"))</f>
        <v>No</v>
      </c>
      <c r="E43" s="8">
        <v>0</v>
      </c>
      <c r="F43" s="9" t="str">
        <f>IF($B43="N/A","N/A",IF(E43&gt;0,"Yes","No"))</f>
        <v>No</v>
      </c>
      <c r="G43" s="8">
        <v>2.8644050000000001E-4</v>
      </c>
      <c r="H43" s="9" t="str">
        <f>IF($B43="N/A","N/A",IF(G43&gt;0,"Yes","No"))</f>
        <v>Yes</v>
      </c>
      <c r="I43" s="10" t="s">
        <v>1747</v>
      </c>
      <c r="J43" s="10" t="s">
        <v>1747</v>
      </c>
      <c r="K43" s="9" t="str">
        <f t="shared" si="8"/>
        <v>N/A</v>
      </c>
    </row>
    <row r="44" spans="1:11" x14ac:dyDescent="0.2">
      <c r="A44" s="91" t="s">
        <v>393</v>
      </c>
      <c r="B44" s="37" t="s">
        <v>259</v>
      </c>
      <c r="C44" s="90">
        <v>1.6144786783</v>
      </c>
      <c r="D44" s="9" t="str">
        <f>IF($B44="N/A","N/A",IF(C44&gt;0,"Yes","No"))</f>
        <v>Yes</v>
      </c>
      <c r="E44" s="8">
        <v>1.7261096524999999</v>
      </c>
      <c r="F44" s="9" t="str">
        <f>IF($B44="N/A","N/A",IF(E44&gt;0,"Yes","No"))</f>
        <v>Yes</v>
      </c>
      <c r="G44" s="8">
        <v>1.7706868477</v>
      </c>
      <c r="H44" s="9" t="str">
        <f>IF($B44="N/A","N/A",IF(G44&gt;0,"Yes","No"))</f>
        <v>Yes</v>
      </c>
      <c r="I44" s="10">
        <v>6.9139999999999997</v>
      </c>
      <c r="J44" s="10">
        <v>2.5830000000000002</v>
      </c>
      <c r="K44" s="9" t="str">
        <f t="shared" si="8"/>
        <v>Yes</v>
      </c>
    </row>
    <row r="45" spans="1:11" x14ac:dyDescent="0.2">
      <c r="A45" s="91" t="s">
        <v>394</v>
      </c>
      <c r="B45" s="37" t="s">
        <v>220</v>
      </c>
      <c r="C45" s="90">
        <v>0.74957158670000001</v>
      </c>
      <c r="D45" s="9" t="str">
        <f>IF($B45="N/A","N/A",IF(C45&gt;1,"Yes","No"))</f>
        <v>No</v>
      </c>
      <c r="E45" s="8">
        <v>3.9955520899999999E-2</v>
      </c>
      <c r="F45" s="9" t="str">
        <f>IF($B45="N/A","N/A",IF(E45&gt;1,"Yes","No"))</f>
        <v>No</v>
      </c>
      <c r="G45" s="8">
        <v>4.5201281099999997E-2</v>
      </c>
      <c r="H45" s="9" t="str">
        <f>IF($B45="N/A","N/A",IF(G45&gt;1,"Yes","No"))</f>
        <v>No</v>
      </c>
      <c r="I45" s="10">
        <v>-94.7</v>
      </c>
      <c r="J45" s="10">
        <v>13.13</v>
      </c>
      <c r="K45" s="9" t="str">
        <f t="shared" si="8"/>
        <v>Yes</v>
      </c>
    </row>
    <row r="46" spans="1:11" x14ac:dyDescent="0.2">
      <c r="A46" s="91" t="s">
        <v>395</v>
      </c>
      <c r="B46" s="37" t="s">
        <v>259</v>
      </c>
      <c r="C46" s="90">
        <v>0.20111043540000001</v>
      </c>
      <c r="D46" s="9" t="str">
        <f>IF($B46="N/A","N/A",IF(C46&gt;0,"Yes","No"))</f>
        <v>Yes</v>
      </c>
      <c r="E46" s="8">
        <v>0.19532768110000001</v>
      </c>
      <c r="F46" s="9" t="str">
        <f>IF($B46="N/A","N/A",IF(E46&gt;0,"Yes","No"))</f>
        <v>Yes</v>
      </c>
      <c r="G46" s="8">
        <v>0.1884714317</v>
      </c>
      <c r="H46" s="9" t="str">
        <f>IF($B46="N/A","N/A",IF(G46&gt;0,"Yes","No"))</f>
        <v>Yes</v>
      </c>
      <c r="I46" s="10">
        <v>-2.88</v>
      </c>
      <c r="J46" s="10">
        <v>-3.51</v>
      </c>
      <c r="K46" s="9" t="str">
        <f t="shared" si="8"/>
        <v>Yes</v>
      </c>
    </row>
    <row r="47" spans="1:11" x14ac:dyDescent="0.2">
      <c r="A47" s="91" t="s">
        <v>396</v>
      </c>
      <c r="B47" s="37" t="s">
        <v>213</v>
      </c>
      <c r="C47" s="90">
        <v>0</v>
      </c>
      <c r="D47" s="9" t="str">
        <f>IF($B47="N/A","N/A",IF(C47&gt;15,"No",IF(C47&lt;-15,"No","Yes")))</f>
        <v>N/A</v>
      </c>
      <c r="E47" s="8">
        <v>0</v>
      </c>
      <c r="F47" s="9" t="str">
        <f>IF($B47="N/A","N/A",IF(E47&gt;15,"No",IF(E47&lt;-15,"No","Yes")))</f>
        <v>N/A</v>
      </c>
      <c r="G47" s="8">
        <v>1.8425528E-3</v>
      </c>
      <c r="H47" s="9" t="str">
        <f>IF($B47="N/A","N/A",IF(G47&gt;15,"No",IF(G47&lt;-15,"No","Yes")))</f>
        <v>N/A</v>
      </c>
      <c r="I47" s="10" t="s">
        <v>1747</v>
      </c>
      <c r="J47" s="10" t="s">
        <v>1747</v>
      </c>
      <c r="K47" s="9" t="str">
        <f t="shared" si="8"/>
        <v>N/A</v>
      </c>
    </row>
    <row r="48" spans="1:11" x14ac:dyDescent="0.2">
      <c r="A48" s="91" t="s">
        <v>397</v>
      </c>
      <c r="B48" s="37" t="s">
        <v>213</v>
      </c>
      <c r="C48" s="90">
        <v>0.22810111390000001</v>
      </c>
      <c r="D48" s="9" t="str">
        <f>IF($B48="N/A","N/A",IF(C48&gt;15,"No",IF(C48&lt;-15,"No","Yes")))</f>
        <v>N/A</v>
      </c>
      <c r="E48" s="8">
        <v>0.22863930069999999</v>
      </c>
      <c r="F48" s="9" t="str">
        <f>IF($B48="N/A","N/A",IF(E48&gt;15,"No",IF(E48&lt;-15,"No","Yes")))</f>
        <v>N/A</v>
      </c>
      <c r="G48" s="8">
        <v>0.22639744519999999</v>
      </c>
      <c r="H48" s="9" t="str">
        <f>IF($B48="N/A","N/A",IF(G48&gt;15,"No",IF(G48&lt;-15,"No","Yes")))</f>
        <v>N/A</v>
      </c>
      <c r="I48" s="10">
        <v>0.2359</v>
      </c>
      <c r="J48" s="10">
        <v>-0.98099999999999998</v>
      </c>
      <c r="K48" s="9" t="str">
        <f t="shared" si="8"/>
        <v>Yes</v>
      </c>
    </row>
    <row r="49" spans="1:11" x14ac:dyDescent="0.2">
      <c r="A49" s="91" t="s">
        <v>398</v>
      </c>
      <c r="B49" s="37" t="s">
        <v>213</v>
      </c>
      <c r="C49" s="90">
        <v>1.1246561853999999</v>
      </c>
      <c r="D49" s="9" t="str">
        <f>IF($B49="N/A","N/A",IF(C49&gt;15,"No",IF(C49&lt;-15,"No","Yes")))</f>
        <v>N/A</v>
      </c>
      <c r="E49" s="8">
        <v>1.1750125336999999</v>
      </c>
      <c r="F49" s="9" t="str">
        <f>IF($B49="N/A","N/A",IF(E49&gt;15,"No",IF(E49&lt;-15,"No","Yes")))</f>
        <v>N/A</v>
      </c>
      <c r="G49" s="8">
        <v>0.81943394069999997</v>
      </c>
      <c r="H49" s="9" t="str">
        <f>IF($B49="N/A","N/A",IF(G49&gt;15,"No",IF(G49&lt;-15,"No","Yes")))</f>
        <v>N/A</v>
      </c>
      <c r="I49" s="10">
        <v>4.4770000000000003</v>
      </c>
      <c r="J49" s="10">
        <v>-30.3</v>
      </c>
      <c r="K49" s="9" t="str">
        <f t="shared" si="8"/>
        <v>No</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2.4796921935</v>
      </c>
      <c r="D51" s="9" t="str">
        <f>IF($B51="N/A","N/A",IF(C51&gt;15,"No",IF(C51&lt;-15,"No","Yes")))</f>
        <v>N/A</v>
      </c>
      <c r="E51" s="8">
        <v>2.9772197257999999</v>
      </c>
      <c r="F51" s="9" t="str">
        <f>IF($B51="N/A","N/A",IF(E51&gt;15,"No",IF(E51&lt;-15,"No","Yes")))</f>
        <v>N/A</v>
      </c>
      <c r="G51" s="8">
        <v>3.236469016</v>
      </c>
      <c r="H51" s="9" t="str">
        <f>IF($B51="N/A","N/A",IF(G51&gt;15,"No",IF(G51&lt;-15,"No","Yes")))</f>
        <v>N/A</v>
      </c>
      <c r="I51" s="10">
        <v>20.059999999999999</v>
      </c>
      <c r="J51" s="10">
        <v>8.7080000000000002</v>
      </c>
      <c r="K51" s="9" t="str">
        <f t="shared" si="8"/>
        <v>Yes</v>
      </c>
    </row>
    <row r="52" spans="1:11" x14ac:dyDescent="0.2">
      <c r="A52" s="91" t="s">
        <v>401</v>
      </c>
      <c r="B52" s="37" t="s">
        <v>220</v>
      </c>
      <c r="C52" s="90">
        <v>12.126571739999999</v>
      </c>
      <c r="D52" s="9" t="str">
        <f>IF($B52="N/A","N/A",IF(C52&gt;1,"Yes","No"))</f>
        <v>Yes</v>
      </c>
      <c r="E52" s="8">
        <v>12.767357359</v>
      </c>
      <c r="F52" s="9" t="str">
        <f>IF($B52="N/A","N/A",IF(E52&gt;1,"Yes","No"))</f>
        <v>Yes</v>
      </c>
      <c r="G52" s="8">
        <v>12.843655416000001</v>
      </c>
      <c r="H52" s="9" t="str">
        <f>IF($B52="N/A","N/A",IF(G52&gt;1,"Yes","No"))</f>
        <v>Yes</v>
      </c>
      <c r="I52" s="10">
        <v>5.2839999999999998</v>
      </c>
      <c r="J52" s="10">
        <v>0.59760000000000002</v>
      </c>
      <c r="K52" s="9" t="str">
        <f t="shared" si="8"/>
        <v>Yes</v>
      </c>
    </row>
    <row r="53" spans="1:11" x14ac:dyDescent="0.2">
      <c r="A53" s="91" t="s">
        <v>402</v>
      </c>
      <c r="B53" s="37" t="s">
        <v>259</v>
      </c>
      <c r="C53" s="90">
        <v>5.3694588460999997</v>
      </c>
      <c r="D53" s="9" t="str">
        <f>IF($B53="N/A","N/A",IF(C53&gt;0,"Yes","No"))</f>
        <v>Yes</v>
      </c>
      <c r="E53" s="8">
        <v>5.9777257642999997</v>
      </c>
      <c r="F53" s="9" t="str">
        <f>IF($B53="N/A","N/A",IF(E53&gt;0,"Yes","No"))</f>
        <v>Yes</v>
      </c>
      <c r="G53" s="8">
        <v>6.3014921105999999</v>
      </c>
      <c r="H53" s="9" t="str">
        <f>IF($B53="N/A","N/A",IF(G53&gt;0,"Yes","No"))</f>
        <v>Yes</v>
      </c>
      <c r="I53" s="10">
        <v>11.33</v>
      </c>
      <c r="J53" s="10">
        <v>5.4160000000000004</v>
      </c>
      <c r="K53" s="9" t="str">
        <f t="shared" si="8"/>
        <v>Yes</v>
      </c>
    </row>
    <row r="54" spans="1:11" x14ac:dyDescent="0.2">
      <c r="A54" s="91" t="s">
        <v>403</v>
      </c>
      <c r="B54" s="37" t="s">
        <v>260</v>
      </c>
      <c r="C54" s="90">
        <v>0</v>
      </c>
      <c r="D54" s="9" t="str">
        <f>IF($B54="N/A","N/A",IF(C54&gt;=1,"No",IF(C54&lt;0,"No","Yes")))</f>
        <v>Yes</v>
      </c>
      <c r="E54" s="8">
        <v>0</v>
      </c>
      <c r="F54" s="9" t="str">
        <f>IF($B54="N/A","N/A",IF(E54&gt;=1,"No",IF(E54&lt;0,"No","Yes")))</f>
        <v>Yes</v>
      </c>
      <c r="G54" s="8">
        <v>0</v>
      </c>
      <c r="H54" s="9" t="str">
        <f>IF($B54="N/A","N/A",IF(G54&gt;=1,"No",IF(G54&lt;0,"No","Yes")))</f>
        <v>Yes</v>
      </c>
      <c r="I54" s="10" t="s">
        <v>1747</v>
      </c>
      <c r="J54" s="10" t="s">
        <v>1747</v>
      </c>
      <c r="K54" s="9" t="str">
        <f t="shared" si="8"/>
        <v>N/A</v>
      </c>
    </row>
    <row r="55" spans="1:11" x14ac:dyDescent="0.2">
      <c r="A55" s="91" t="s">
        <v>878</v>
      </c>
      <c r="B55" s="37" t="s">
        <v>213</v>
      </c>
      <c r="C55" s="93">
        <v>63.965666935999998</v>
      </c>
      <c r="D55" s="9" t="str">
        <f>IF($B55="N/A","N/A",IF(C55&gt;15,"No",IF(C55&lt;-15,"No","Yes")))</f>
        <v>N/A</v>
      </c>
      <c r="E55" s="39">
        <v>65.300600019000001</v>
      </c>
      <c r="F55" s="9" t="str">
        <f>IF($B55="N/A","N/A",IF(E55&gt;15,"No",IF(E55&lt;-15,"No","Yes")))</f>
        <v>N/A</v>
      </c>
      <c r="G55" s="39">
        <v>66.021513115999994</v>
      </c>
      <c r="H55" s="9" t="str">
        <f>IF($B55="N/A","N/A",IF(G55&gt;15,"No",IF(G55&lt;-15,"No","Yes")))</f>
        <v>N/A</v>
      </c>
      <c r="I55" s="10">
        <v>2.0870000000000002</v>
      </c>
      <c r="J55" s="10">
        <v>1.1040000000000001</v>
      </c>
      <c r="K55" s="9" t="str">
        <f t="shared" ref="K55:K74" si="9">IF(J55="Div by 0", "N/A", IF(J55="N/A","N/A", IF(J55&gt;30, "No", IF(J55&lt;-30, "No", "Yes"))))</f>
        <v>Yes</v>
      </c>
    </row>
    <row r="56" spans="1:11" x14ac:dyDescent="0.2">
      <c r="A56" s="91" t="s">
        <v>879</v>
      </c>
      <c r="B56" s="37" t="s">
        <v>261</v>
      </c>
      <c r="C56" s="93">
        <v>59.573809721000003</v>
      </c>
      <c r="D56" s="9" t="str">
        <f>IF($B56="N/A","N/A",IF(C56&gt;90,"No",IF(C56&lt;20,"No","Yes")))</f>
        <v>Yes</v>
      </c>
      <c r="E56" s="39">
        <v>59.184265770000003</v>
      </c>
      <c r="F56" s="9" t="str">
        <f>IF($B56="N/A","N/A",IF(E56&gt;90,"No",IF(E56&lt;20,"No","Yes")))</f>
        <v>Yes</v>
      </c>
      <c r="G56" s="39">
        <v>59.953732445999997</v>
      </c>
      <c r="H56" s="9" t="str">
        <f>IF($B56="N/A","N/A",IF(G56&gt;90,"No",IF(G56&lt;20,"No","Yes")))</f>
        <v>Yes</v>
      </c>
      <c r="I56" s="10">
        <v>-0.65400000000000003</v>
      </c>
      <c r="J56" s="10">
        <v>1.3</v>
      </c>
      <c r="K56" s="9" t="str">
        <f t="shared" si="9"/>
        <v>Yes</v>
      </c>
    </row>
    <row r="57" spans="1:11" x14ac:dyDescent="0.2">
      <c r="A57" s="91" t="s">
        <v>880</v>
      </c>
      <c r="B57" s="37" t="s">
        <v>262</v>
      </c>
      <c r="C57" s="93">
        <v>44.472418302999998</v>
      </c>
      <c r="D57" s="9" t="str">
        <f>IF($B57="N/A","N/A",IF(C57&gt;60,"No",IF(C57&lt;10,"No","Yes")))</f>
        <v>Yes</v>
      </c>
      <c r="E57" s="39">
        <v>46.015380082</v>
      </c>
      <c r="F57" s="9" t="str">
        <f>IF($B57="N/A","N/A",IF(E57&gt;60,"No",IF(E57&lt;10,"No","Yes")))</f>
        <v>Yes</v>
      </c>
      <c r="G57" s="39">
        <v>46.677208933999999</v>
      </c>
      <c r="H57" s="9" t="str">
        <f>IF($B57="N/A","N/A",IF(G57&gt;60,"No",IF(G57&lt;10,"No","Yes")))</f>
        <v>Yes</v>
      </c>
      <c r="I57" s="10">
        <v>3.4689999999999999</v>
      </c>
      <c r="J57" s="10">
        <v>1.4379999999999999</v>
      </c>
      <c r="K57" s="9" t="str">
        <f t="shared" si="9"/>
        <v>Yes</v>
      </c>
    </row>
    <row r="58" spans="1:11" ht="25.5" x14ac:dyDescent="0.2">
      <c r="A58" s="91" t="s">
        <v>881</v>
      </c>
      <c r="B58" s="37" t="s">
        <v>263</v>
      </c>
      <c r="C58" s="93">
        <v>32.577204223000003</v>
      </c>
      <c r="D58" s="9" t="str">
        <f>IF($B58="N/A","N/A",IF(C58&gt;100,"No",IF(C58&lt;10,"No","Yes")))</f>
        <v>Yes</v>
      </c>
      <c r="E58" s="39">
        <v>31.320339197999999</v>
      </c>
      <c r="F58" s="9" t="str">
        <f>IF($B58="N/A","N/A",IF(E58&gt;100,"No",IF(E58&lt;10,"No","Yes")))</f>
        <v>Yes</v>
      </c>
      <c r="G58" s="39">
        <v>34.935691845999997</v>
      </c>
      <c r="H58" s="9" t="str">
        <f>IF($B58="N/A","N/A",IF(G58&gt;100,"No",IF(G58&lt;10,"No","Yes")))</f>
        <v>Yes</v>
      </c>
      <c r="I58" s="10">
        <v>-3.86</v>
      </c>
      <c r="J58" s="10">
        <v>11.54</v>
      </c>
      <c r="K58" s="9" t="str">
        <f t="shared" si="9"/>
        <v>Yes</v>
      </c>
    </row>
    <row r="59" spans="1:11" x14ac:dyDescent="0.2">
      <c r="A59" s="91" t="s">
        <v>882</v>
      </c>
      <c r="B59" s="37" t="s">
        <v>264</v>
      </c>
      <c r="C59" s="93">
        <v>119.17743742</v>
      </c>
      <c r="D59" s="9" t="str">
        <f>IF($B59="N/A","N/A",IF(C59&gt;100,"No",IF(C59&lt;20,"No","Yes")))</f>
        <v>No</v>
      </c>
      <c r="E59" s="39">
        <v>126.58782889</v>
      </c>
      <c r="F59" s="9" t="str">
        <f>IF($B59="N/A","N/A",IF(E59&gt;100,"No",IF(E59&lt;20,"No","Yes")))</f>
        <v>No</v>
      </c>
      <c r="G59" s="39">
        <v>128.14693915999999</v>
      </c>
      <c r="H59" s="9" t="str">
        <f>IF($B59="N/A","N/A",IF(G59&gt;100,"No",IF(G59&lt;20,"No","Yes")))</f>
        <v>No</v>
      </c>
      <c r="I59" s="10">
        <v>6.218</v>
      </c>
      <c r="J59" s="10">
        <v>1.232</v>
      </c>
      <c r="K59" s="9" t="str">
        <f t="shared" si="9"/>
        <v>Yes</v>
      </c>
    </row>
    <row r="60" spans="1:11" x14ac:dyDescent="0.2">
      <c r="A60" s="91" t="s">
        <v>883</v>
      </c>
      <c r="B60" s="37" t="s">
        <v>264</v>
      </c>
      <c r="C60" s="93">
        <v>80.564939654</v>
      </c>
      <c r="D60" s="9" t="str">
        <f>IF($B60="N/A","N/A",IF(C60&gt;100,"No",IF(C60&lt;20,"No","Yes")))</f>
        <v>Yes</v>
      </c>
      <c r="E60" s="39">
        <v>70.482605972000002</v>
      </c>
      <c r="F60" s="9" t="str">
        <f>IF($B60="N/A","N/A",IF(E60&gt;100,"No",IF(E60&lt;20,"No","Yes")))</f>
        <v>Yes</v>
      </c>
      <c r="G60" s="39">
        <v>71.155272764000003</v>
      </c>
      <c r="H60" s="9" t="str">
        <f>IF($B60="N/A","N/A",IF(G60&gt;100,"No",IF(G60&lt;20,"No","Yes")))</f>
        <v>Yes</v>
      </c>
      <c r="I60" s="10">
        <v>-12.5</v>
      </c>
      <c r="J60" s="10">
        <v>0.95440000000000003</v>
      </c>
      <c r="K60" s="9" t="str">
        <f t="shared" si="9"/>
        <v>Yes</v>
      </c>
    </row>
    <row r="61" spans="1:11" ht="25.5" x14ac:dyDescent="0.2">
      <c r="A61" s="91" t="s">
        <v>884</v>
      </c>
      <c r="B61" s="37" t="s">
        <v>213</v>
      </c>
      <c r="C61" s="93">
        <v>44.220828339000001</v>
      </c>
      <c r="D61" s="9" t="str">
        <f>IF($B61="N/A","N/A",IF(C61&gt;15,"No",IF(C61&lt;-15,"No","Yes")))</f>
        <v>N/A</v>
      </c>
      <c r="E61" s="39">
        <v>42.693771218999998</v>
      </c>
      <c r="F61" s="9" t="str">
        <f>IF($B61="N/A","N/A",IF(E61&gt;15,"No",IF(E61&lt;-15,"No","Yes")))</f>
        <v>N/A</v>
      </c>
      <c r="G61" s="39">
        <v>47.347820145999997</v>
      </c>
      <c r="H61" s="9" t="str">
        <f>IF($B61="N/A","N/A",IF(G61&gt;15,"No",IF(G61&lt;-15,"No","Yes")))</f>
        <v>N/A</v>
      </c>
      <c r="I61" s="10">
        <v>-3.45</v>
      </c>
      <c r="J61" s="10">
        <v>10.9</v>
      </c>
      <c r="K61" s="9" t="str">
        <f t="shared" si="9"/>
        <v>Yes</v>
      </c>
    </row>
    <row r="62" spans="1:11" x14ac:dyDescent="0.2">
      <c r="A62" s="91" t="s">
        <v>885</v>
      </c>
      <c r="B62" s="37" t="s">
        <v>265</v>
      </c>
      <c r="C62" s="93">
        <v>28.459687903999999</v>
      </c>
      <c r="D62" s="9" t="str">
        <f>IF($B62="N/A","N/A",IF(C62&gt;60,"No",IF(C62&lt;10,"No","Yes")))</f>
        <v>Yes</v>
      </c>
      <c r="E62" s="39">
        <v>30.188359703</v>
      </c>
      <c r="F62" s="9" t="str">
        <f>IF($B62="N/A","N/A",IF(E62&gt;60,"No",IF(E62&lt;10,"No","Yes")))</f>
        <v>Yes</v>
      </c>
      <c r="G62" s="39">
        <v>33.307652545000003</v>
      </c>
      <c r="H62" s="9" t="str">
        <f>IF($B62="N/A","N/A",IF(G62&gt;60,"No",IF(G62&lt;10,"No","Yes")))</f>
        <v>Yes</v>
      </c>
      <c r="I62" s="10">
        <v>6.0739999999999998</v>
      </c>
      <c r="J62" s="10">
        <v>10.33</v>
      </c>
      <c r="K62" s="9" t="str">
        <f t="shared" si="9"/>
        <v>Yes</v>
      </c>
    </row>
    <row r="63" spans="1:11" x14ac:dyDescent="0.2">
      <c r="A63" s="91" t="s">
        <v>886</v>
      </c>
      <c r="B63" s="37" t="s">
        <v>265</v>
      </c>
      <c r="C63" s="93">
        <v>87.428571429000002</v>
      </c>
      <c r="D63" s="9" t="str">
        <f>IF($B63="N/A","N/A",IF(C63&gt;60,"No",IF(C63&lt;10,"No","Yes")))</f>
        <v>No</v>
      </c>
      <c r="E63" s="39">
        <v>32.4</v>
      </c>
      <c r="F63" s="9" t="str">
        <f>IF($B63="N/A","N/A",IF(E63&gt;60,"No",IF(E63&lt;10,"No","Yes")))</f>
        <v>Yes</v>
      </c>
      <c r="G63" s="39">
        <v>88</v>
      </c>
      <c r="H63" s="9" t="str">
        <f>IF($B63="N/A","N/A",IF(G63&gt;60,"No",IF(G63&lt;10,"No","Yes")))</f>
        <v>No</v>
      </c>
      <c r="I63" s="10">
        <v>-62.9</v>
      </c>
      <c r="J63" s="10">
        <v>171.6</v>
      </c>
      <c r="K63" s="9" t="str">
        <f t="shared" si="9"/>
        <v>No</v>
      </c>
    </row>
    <row r="64" spans="1:11" x14ac:dyDescent="0.2">
      <c r="A64" s="91" t="s">
        <v>887</v>
      </c>
      <c r="B64" s="37" t="s">
        <v>213</v>
      </c>
      <c r="C64" s="93">
        <v>63.039570011999999</v>
      </c>
      <c r="D64" s="9" t="str">
        <f t="shared" ref="D64:D74" si="10">IF($B64="N/A","N/A",IF(C64&gt;15,"No",IF(C64&lt;-15,"No","Yes")))</f>
        <v>N/A</v>
      </c>
      <c r="E64" s="39">
        <v>63.138035535</v>
      </c>
      <c r="F64" s="9" t="str">
        <f>IF($B64="N/A","N/A",IF(E64&gt;15,"No",IF(E64&lt;-15,"No","Yes")))</f>
        <v>N/A</v>
      </c>
      <c r="G64" s="39">
        <v>63.943309724999999</v>
      </c>
      <c r="H64" s="9" t="str">
        <f>IF($B64="N/A","N/A",IF(G64&gt;15,"No",IF(G64&lt;-15,"No","Yes")))</f>
        <v>N/A</v>
      </c>
      <c r="I64" s="10">
        <v>0.15620000000000001</v>
      </c>
      <c r="J64" s="10">
        <v>1.2749999999999999</v>
      </c>
      <c r="K64" s="9" t="str">
        <f t="shared" si="9"/>
        <v>Yes</v>
      </c>
    </row>
    <row r="65" spans="1:11" ht="15.75" customHeight="1" x14ac:dyDescent="0.2">
      <c r="A65" s="91" t="s">
        <v>888</v>
      </c>
      <c r="B65" s="37" t="s">
        <v>213</v>
      </c>
      <c r="C65" s="93">
        <v>92.149310374999999</v>
      </c>
      <c r="D65" s="9" t="str">
        <f t="shared" si="10"/>
        <v>N/A</v>
      </c>
      <c r="E65" s="39">
        <v>86.887461036999994</v>
      </c>
      <c r="F65" s="9" t="str">
        <f t="shared" ref="F65:F73" si="11">IF($B65="N/A","N/A",IF(E65&gt;15,"No",IF(E65&lt;-15,"No","Yes")))</f>
        <v>N/A</v>
      </c>
      <c r="G65" s="39">
        <v>84.624048758000001</v>
      </c>
      <c r="H65" s="9" t="str">
        <f t="shared" ref="H65:H86" si="12">IF($B65="N/A","N/A",IF(G65&gt;15,"No",IF(G65&lt;-15,"No","Yes")))</f>
        <v>N/A</v>
      </c>
      <c r="I65" s="10">
        <v>-5.71</v>
      </c>
      <c r="J65" s="10">
        <v>-2.6</v>
      </c>
      <c r="K65" s="9" t="str">
        <f t="shared" si="9"/>
        <v>Yes</v>
      </c>
    </row>
    <row r="66" spans="1:11" ht="25.5" x14ac:dyDescent="0.2">
      <c r="A66" s="91" t="s">
        <v>889</v>
      </c>
      <c r="B66" s="37" t="s">
        <v>213</v>
      </c>
      <c r="C66" s="93">
        <v>22.17819828</v>
      </c>
      <c r="D66" s="9" t="str">
        <f t="shared" si="10"/>
        <v>N/A</v>
      </c>
      <c r="E66" s="39">
        <v>22.101225879000001</v>
      </c>
      <c r="F66" s="9" t="str">
        <f t="shared" si="11"/>
        <v>N/A</v>
      </c>
      <c r="G66" s="39">
        <v>22.005954887000001</v>
      </c>
      <c r="H66" s="9" t="str">
        <f t="shared" si="12"/>
        <v>N/A</v>
      </c>
      <c r="I66" s="10">
        <v>-0.34699999999999998</v>
      </c>
      <c r="J66" s="10">
        <v>-0.43099999999999999</v>
      </c>
      <c r="K66" s="9" t="str">
        <f t="shared" si="9"/>
        <v>Yes</v>
      </c>
    </row>
    <row r="67" spans="1:11" ht="25.5" x14ac:dyDescent="0.2">
      <c r="A67" s="91" t="s">
        <v>890</v>
      </c>
      <c r="B67" s="37" t="s">
        <v>213</v>
      </c>
      <c r="C67" s="93" t="s">
        <v>1747</v>
      </c>
      <c r="D67" s="9" t="str">
        <f t="shared" si="10"/>
        <v>N/A</v>
      </c>
      <c r="E67" s="39" t="s">
        <v>1747</v>
      </c>
      <c r="F67" s="9" t="str">
        <f t="shared" si="11"/>
        <v>N/A</v>
      </c>
      <c r="G67" s="39" t="s">
        <v>1747</v>
      </c>
      <c r="H67" s="9" t="str">
        <f t="shared" si="12"/>
        <v>N/A</v>
      </c>
      <c r="I67" s="10" t="s">
        <v>1747</v>
      </c>
      <c r="J67" s="10" t="s">
        <v>1747</v>
      </c>
      <c r="K67" s="9" t="str">
        <f t="shared" si="9"/>
        <v>N/A</v>
      </c>
    </row>
    <row r="68" spans="1:11" ht="25.5" x14ac:dyDescent="0.2">
      <c r="A68" s="91" t="s">
        <v>891</v>
      </c>
      <c r="B68" s="37" t="s">
        <v>213</v>
      </c>
      <c r="C68" s="93" t="s">
        <v>1747</v>
      </c>
      <c r="D68" s="9" t="str">
        <f t="shared" si="10"/>
        <v>N/A</v>
      </c>
      <c r="E68" s="39" t="s">
        <v>1747</v>
      </c>
      <c r="F68" s="9" t="str">
        <f t="shared" si="11"/>
        <v>N/A</v>
      </c>
      <c r="G68" s="39">
        <v>57.398876403999999</v>
      </c>
      <c r="H68" s="9" t="str">
        <f t="shared" si="12"/>
        <v>N/A</v>
      </c>
      <c r="I68" s="10" t="s">
        <v>1747</v>
      </c>
      <c r="J68" s="10" t="s">
        <v>1747</v>
      </c>
      <c r="K68" s="9" t="str">
        <f t="shared" si="9"/>
        <v>N/A</v>
      </c>
    </row>
    <row r="69" spans="1:11" ht="25.5" x14ac:dyDescent="0.2">
      <c r="A69" s="91" t="s">
        <v>892</v>
      </c>
      <c r="B69" s="37" t="s">
        <v>213</v>
      </c>
      <c r="C69" s="93">
        <v>44.538913164</v>
      </c>
      <c r="D69" s="9" t="str">
        <f t="shared" si="10"/>
        <v>N/A</v>
      </c>
      <c r="E69" s="39">
        <v>46.983072669999999</v>
      </c>
      <c r="F69" s="9" t="str">
        <f t="shared" si="11"/>
        <v>N/A</v>
      </c>
      <c r="G69" s="39">
        <v>55.827787022000003</v>
      </c>
      <c r="H69" s="9" t="str">
        <f t="shared" si="12"/>
        <v>N/A</v>
      </c>
      <c r="I69" s="10">
        <v>5.4880000000000004</v>
      </c>
      <c r="J69" s="10">
        <v>18.829999999999998</v>
      </c>
      <c r="K69" s="9" t="str">
        <f t="shared" si="9"/>
        <v>Yes</v>
      </c>
    </row>
    <row r="70" spans="1:11" ht="25.5" x14ac:dyDescent="0.2">
      <c r="A70" s="91" t="s">
        <v>893</v>
      </c>
      <c r="B70" s="37" t="s">
        <v>213</v>
      </c>
      <c r="C70" s="93">
        <v>23.947910950000001</v>
      </c>
      <c r="D70" s="9" t="str">
        <f t="shared" si="10"/>
        <v>N/A</v>
      </c>
      <c r="E70" s="39">
        <v>35.858364420999997</v>
      </c>
      <c r="F70" s="9" t="str">
        <f t="shared" si="11"/>
        <v>N/A</v>
      </c>
      <c r="G70" s="39">
        <v>34.050304390000001</v>
      </c>
      <c r="H70" s="9" t="str">
        <f t="shared" si="12"/>
        <v>N/A</v>
      </c>
      <c r="I70" s="10">
        <v>49.73</v>
      </c>
      <c r="J70" s="10">
        <v>-5.04</v>
      </c>
      <c r="K70" s="9" t="str">
        <f t="shared" si="9"/>
        <v>Yes</v>
      </c>
    </row>
    <row r="71" spans="1:11" x14ac:dyDescent="0.2">
      <c r="A71" s="91" t="s">
        <v>894</v>
      </c>
      <c r="B71" s="37" t="s">
        <v>213</v>
      </c>
      <c r="C71" s="93">
        <v>147.21115721999999</v>
      </c>
      <c r="D71" s="9" t="str">
        <f t="shared" si="10"/>
        <v>N/A</v>
      </c>
      <c r="E71" s="39">
        <v>154.38117776000001</v>
      </c>
      <c r="F71" s="9" t="str">
        <f t="shared" si="11"/>
        <v>N/A</v>
      </c>
      <c r="G71" s="39">
        <v>149.28267589000001</v>
      </c>
      <c r="H71" s="9" t="str">
        <f t="shared" si="12"/>
        <v>N/A</v>
      </c>
      <c r="I71" s="10">
        <v>4.8710000000000004</v>
      </c>
      <c r="J71" s="10">
        <v>-3.3</v>
      </c>
      <c r="K71" s="9" t="str">
        <f t="shared" si="9"/>
        <v>Yes</v>
      </c>
    </row>
    <row r="72" spans="1:11" ht="25.5" x14ac:dyDescent="0.2">
      <c r="A72" s="91" t="s">
        <v>895</v>
      </c>
      <c r="B72" s="37" t="s">
        <v>213</v>
      </c>
      <c r="C72" s="93">
        <v>135.64264247</v>
      </c>
      <c r="D72" s="9" t="str">
        <f t="shared" si="10"/>
        <v>N/A</v>
      </c>
      <c r="E72" s="39">
        <v>132.22566963</v>
      </c>
      <c r="F72" s="9" t="str">
        <f t="shared" si="11"/>
        <v>N/A</v>
      </c>
      <c r="G72" s="39">
        <v>125.90841972</v>
      </c>
      <c r="H72" s="9" t="str">
        <f t="shared" si="12"/>
        <v>N/A</v>
      </c>
      <c r="I72" s="10">
        <v>-2.52</v>
      </c>
      <c r="J72" s="10">
        <v>-4.78</v>
      </c>
      <c r="K72" s="9" t="str">
        <f t="shared" si="9"/>
        <v>Yes</v>
      </c>
    </row>
    <row r="73" spans="1:11" x14ac:dyDescent="0.2">
      <c r="A73" s="91" t="s">
        <v>896</v>
      </c>
      <c r="B73" s="37" t="s">
        <v>213</v>
      </c>
      <c r="C73" s="93">
        <v>83.131097647000004</v>
      </c>
      <c r="D73" s="9" t="str">
        <f t="shared" si="10"/>
        <v>N/A</v>
      </c>
      <c r="E73" s="39">
        <v>83.143930644999998</v>
      </c>
      <c r="F73" s="9" t="str">
        <f t="shared" si="11"/>
        <v>N/A</v>
      </c>
      <c r="G73" s="39">
        <v>82.082710105999993</v>
      </c>
      <c r="H73" s="9" t="str">
        <f t="shared" si="12"/>
        <v>N/A</v>
      </c>
      <c r="I73" s="10">
        <v>1.54E-2</v>
      </c>
      <c r="J73" s="10">
        <v>-1.28</v>
      </c>
      <c r="K73" s="9" t="str">
        <f t="shared" si="9"/>
        <v>Yes</v>
      </c>
    </row>
    <row r="74" spans="1:11" x14ac:dyDescent="0.2">
      <c r="A74" s="91" t="s">
        <v>897</v>
      </c>
      <c r="B74" s="37" t="s">
        <v>213</v>
      </c>
      <c r="C74" s="93">
        <v>53.777445950000001</v>
      </c>
      <c r="D74" s="9" t="str">
        <f t="shared" si="10"/>
        <v>N/A</v>
      </c>
      <c r="E74" s="39">
        <v>54.078914130999998</v>
      </c>
      <c r="F74" s="9" t="str">
        <f>IF($B74="N/A","N/A",IF(E74&gt;15,"No",IF(E74&lt;-15,"No","Yes")))</f>
        <v>N/A</v>
      </c>
      <c r="G74" s="39">
        <v>54.555342406000001</v>
      </c>
      <c r="H74" s="9" t="str">
        <f t="shared" si="12"/>
        <v>N/A</v>
      </c>
      <c r="I74" s="10">
        <v>0.56059999999999999</v>
      </c>
      <c r="J74" s="10">
        <v>0.88100000000000001</v>
      </c>
      <c r="K74" s="9" t="str">
        <f t="shared" si="9"/>
        <v>Yes</v>
      </c>
    </row>
    <row r="75" spans="1:11" x14ac:dyDescent="0.2">
      <c r="A75" s="91" t="s">
        <v>898</v>
      </c>
      <c r="B75" s="37" t="s">
        <v>213</v>
      </c>
      <c r="C75" s="90">
        <v>2.6455706799999999E-2</v>
      </c>
      <c r="D75" s="9" t="str">
        <f t="shared" ref="D75:D80" si="13">IF($B75="N/A","N/A",IF(C75&gt;15,"No",IF(C75&lt;-15,"No","Yes")))</f>
        <v>N/A</v>
      </c>
      <c r="E75" s="8">
        <v>2.9472995599999999E-2</v>
      </c>
      <c r="F75" s="9" t="str">
        <f>IF($B75="N/A","N/A",IF(E75&gt;15,"No",IF(E75&lt;-15,"No","Yes")))</f>
        <v>N/A</v>
      </c>
      <c r="G75" s="8">
        <v>9.1603037700000001E-2</v>
      </c>
      <c r="H75" s="9" t="str">
        <f t="shared" si="12"/>
        <v>N/A</v>
      </c>
      <c r="I75" s="10">
        <v>11.41</v>
      </c>
      <c r="J75" s="10">
        <v>210.8</v>
      </c>
      <c r="K75" s="9" t="str">
        <f t="shared" ref="K75:K80" si="14">IF(J75="Div by 0", "N/A", IF(J75="N/A","N/A", IF(J75&gt;30, "No", IF(J75&lt;-30, "No", "Yes"))))</f>
        <v>No</v>
      </c>
    </row>
    <row r="76" spans="1:11" x14ac:dyDescent="0.2">
      <c r="A76" s="91" t="s">
        <v>899</v>
      </c>
      <c r="B76" s="37" t="s">
        <v>213</v>
      </c>
      <c r="C76" s="90">
        <v>5.8750392999999998E-2</v>
      </c>
      <c r="D76" s="9" t="str">
        <f t="shared" si="13"/>
        <v>N/A</v>
      </c>
      <c r="E76" s="8">
        <v>5.37256635E-2</v>
      </c>
      <c r="F76" s="9" t="str">
        <f t="shared" ref="F76:F86" si="15">IF($B76="N/A","N/A",IF(E76&gt;15,"No",IF(E76&lt;-15,"No","Yes")))</f>
        <v>N/A</v>
      </c>
      <c r="G76" s="8">
        <v>1.9455427000000001E-2</v>
      </c>
      <c r="H76" s="9" t="str">
        <f t="shared" si="12"/>
        <v>N/A</v>
      </c>
      <c r="I76" s="10">
        <v>-8.5500000000000007</v>
      </c>
      <c r="J76" s="10">
        <v>-63.8</v>
      </c>
      <c r="K76" s="9" t="str">
        <f t="shared" si="14"/>
        <v>No</v>
      </c>
    </row>
    <row r="77" spans="1:11" x14ac:dyDescent="0.2">
      <c r="A77" s="91" t="s">
        <v>900</v>
      </c>
      <c r="B77" s="37" t="s">
        <v>213</v>
      </c>
      <c r="C77" s="90">
        <v>1.0039591125</v>
      </c>
      <c r="D77" s="9" t="str">
        <f t="shared" si="13"/>
        <v>N/A</v>
      </c>
      <c r="E77" s="8">
        <v>1.0568726820000001</v>
      </c>
      <c r="F77" s="9" t="str">
        <f t="shared" si="15"/>
        <v>N/A</v>
      </c>
      <c r="G77" s="8">
        <v>0.99251643540000001</v>
      </c>
      <c r="H77" s="9" t="str">
        <f t="shared" si="12"/>
        <v>N/A</v>
      </c>
      <c r="I77" s="10">
        <v>5.27</v>
      </c>
      <c r="J77" s="10">
        <v>-6.09</v>
      </c>
      <c r="K77" s="9" t="str">
        <f t="shared" si="14"/>
        <v>Yes</v>
      </c>
    </row>
    <row r="78" spans="1:11" x14ac:dyDescent="0.2">
      <c r="A78" s="91" t="s">
        <v>901</v>
      </c>
      <c r="B78" s="37" t="s">
        <v>213</v>
      </c>
      <c r="C78" s="90">
        <v>0</v>
      </c>
      <c r="D78" s="9" t="str">
        <f t="shared" si="13"/>
        <v>N/A</v>
      </c>
      <c r="E78" s="8">
        <v>0</v>
      </c>
      <c r="F78" s="9" t="str">
        <f t="shared" si="15"/>
        <v>N/A</v>
      </c>
      <c r="G78" s="8">
        <v>0</v>
      </c>
      <c r="H78" s="9" t="str">
        <f t="shared" si="12"/>
        <v>N/A</v>
      </c>
      <c r="I78" s="10" t="s">
        <v>1747</v>
      </c>
      <c r="J78" s="10" t="s">
        <v>1747</v>
      </c>
      <c r="K78" s="9" t="str">
        <f t="shared" si="14"/>
        <v>N/A</v>
      </c>
    </row>
    <row r="79" spans="1:11" ht="25.5" x14ac:dyDescent="0.2">
      <c r="A79" s="91" t="s">
        <v>902</v>
      </c>
      <c r="B79" s="37" t="s">
        <v>213</v>
      </c>
      <c r="C79" s="90">
        <v>44.444414158999997</v>
      </c>
      <c r="D79" s="9" t="str">
        <f t="shared" si="13"/>
        <v>N/A</v>
      </c>
      <c r="E79" s="8">
        <v>47.393251876000001</v>
      </c>
      <c r="F79" s="9" t="str">
        <f t="shared" si="15"/>
        <v>N/A</v>
      </c>
      <c r="G79" s="8">
        <v>49.016773571000002</v>
      </c>
      <c r="H79" s="9" t="str">
        <f t="shared" si="12"/>
        <v>N/A</v>
      </c>
      <c r="I79" s="10">
        <v>6.6349999999999998</v>
      </c>
      <c r="J79" s="10">
        <v>3.4260000000000002</v>
      </c>
      <c r="K79" s="9" t="str">
        <f t="shared" si="14"/>
        <v>Yes</v>
      </c>
    </row>
    <row r="80" spans="1:11" ht="25.5" x14ac:dyDescent="0.2">
      <c r="A80" s="91" t="s">
        <v>903</v>
      </c>
      <c r="B80" s="37" t="s">
        <v>213</v>
      </c>
      <c r="C80" s="95" t="s">
        <v>213</v>
      </c>
      <c r="D80" s="9" t="str">
        <f t="shared" si="13"/>
        <v>N/A</v>
      </c>
      <c r="E80" s="95">
        <v>43.004408304999998</v>
      </c>
      <c r="F80" s="9" t="str">
        <f t="shared" si="15"/>
        <v>N/A</v>
      </c>
      <c r="G80" s="95">
        <v>47.803236083000002</v>
      </c>
      <c r="H80" s="9" t="str">
        <f t="shared" si="12"/>
        <v>N/A</v>
      </c>
      <c r="I80" s="10" t="s">
        <v>213</v>
      </c>
      <c r="J80" s="96">
        <v>11.16</v>
      </c>
      <c r="K80" s="9" t="str">
        <f t="shared" si="14"/>
        <v>Yes</v>
      </c>
    </row>
    <row r="81" spans="1:11" x14ac:dyDescent="0.2">
      <c r="A81" s="91" t="s">
        <v>904</v>
      </c>
      <c r="B81" s="37" t="s">
        <v>213</v>
      </c>
      <c r="C81" s="97">
        <v>116.40295642</v>
      </c>
      <c r="D81" s="9" t="str">
        <f t="shared" ref="D81:D86" si="16">IF($B81="N/A","N/A",IF(C81&gt;15,"No",IF(C81&lt;-15,"No","Yes")))</f>
        <v>N/A</v>
      </c>
      <c r="E81" s="98">
        <v>114.87879304000001</v>
      </c>
      <c r="F81" s="9" t="str">
        <f t="shared" si="15"/>
        <v>N/A</v>
      </c>
      <c r="G81" s="98">
        <v>55.806513948000003</v>
      </c>
      <c r="H81" s="9" t="str">
        <f>IF($B81="N/A","N/A",IF(G81&gt;15,"No",IF(G81&lt;-15,"No","Yes")))</f>
        <v>N/A</v>
      </c>
      <c r="I81" s="10">
        <v>-1.31</v>
      </c>
      <c r="J81" s="10">
        <v>-51.4</v>
      </c>
      <c r="K81" s="9" t="str">
        <f t="shared" ref="K81:K86" si="17">IF(J81="Div by 0", "N/A", IF(J81="N/A","N/A", IF(J81&gt;30, "No", IF(J81&lt;-30, "No", "Yes"))))</f>
        <v>No</v>
      </c>
    </row>
    <row r="82" spans="1:11" x14ac:dyDescent="0.2">
      <c r="A82" s="91" t="s">
        <v>905</v>
      </c>
      <c r="B82" s="37" t="s">
        <v>213</v>
      </c>
      <c r="C82" s="97">
        <v>41.389044175000002</v>
      </c>
      <c r="D82" s="9" t="str">
        <f t="shared" si="16"/>
        <v>N/A</v>
      </c>
      <c r="E82" s="98">
        <v>42.231833909999999</v>
      </c>
      <c r="F82" s="9" t="str">
        <f t="shared" si="15"/>
        <v>N/A</v>
      </c>
      <c r="G82" s="98">
        <v>45.230190239999999</v>
      </c>
      <c r="H82" s="9" t="str">
        <f t="shared" si="12"/>
        <v>N/A</v>
      </c>
      <c r="I82" s="10">
        <v>2.036</v>
      </c>
      <c r="J82" s="10">
        <v>7.1</v>
      </c>
      <c r="K82" s="9" t="str">
        <f t="shared" si="17"/>
        <v>Yes</v>
      </c>
    </row>
    <row r="83" spans="1:11" x14ac:dyDescent="0.2">
      <c r="A83" s="91" t="s">
        <v>906</v>
      </c>
      <c r="B83" s="37" t="s">
        <v>213</v>
      </c>
      <c r="C83" s="97">
        <v>71.158421919000006</v>
      </c>
      <c r="D83" s="9" t="str">
        <f t="shared" si="16"/>
        <v>N/A</v>
      </c>
      <c r="E83" s="98">
        <v>71.147527839000006</v>
      </c>
      <c r="F83" s="9" t="str">
        <f t="shared" si="15"/>
        <v>N/A</v>
      </c>
      <c r="G83" s="98">
        <v>72.451633509999994</v>
      </c>
      <c r="H83" s="9" t="str">
        <f t="shared" si="12"/>
        <v>N/A</v>
      </c>
      <c r="I83" s="10">
        <v>-1.4999999999999999E-2</v>
      </c>
      <c r="J83" s="10">
        <v>1.833</v>
      </c>
      <c r="K83" s="9" t="str">
        <f t="shared" si="17"/>
        <v>Yes</v>
      </c>
    </row>
    <row r="84" spans="1:11" x14ac:dyDescent="0.2">
      <c r="A84" s="91" t="s">
        <v>907</v>
      </c>
      <c r="B84" s="37" t="s">
        <v>213</v>
      </c>
      <c r="C84" s="97" t="s">
        <v>1747</v>
      </c>
      <c r="D84" s="9" t="str">
        <f t="shared" si="16"/>
        <v>N/A</v>
      </c>
      <c r="E84" s="98" t="s">
        <v>1747</v>
      </c>
      <c r="F84" s="9" t="str">
        <f t="shared" si="15"/>
        <v>N/A</v>
      </c>
      <c r="G84" s="98" t="s">
        <v>1747</v>
      </c>
      <c r="H84" s="9" t="str">
        <f t="shared" si="12"/>
        <v>N/A</v>
      </c>
      <c r="I84" s="10" t="s">
        <v>1747</v>
      </c>
      <c r="J84" s="10" t="s">
        <v>1747</v>
      </c>
      <c r="K84" s="9" t="str">
        <f t="shared" si="17"/>
        <v>N/A</v>
      </c>
    </row>
    <row r="85" spans="1:11" x14ac:dyDescent="0.2">
      <c r="A85" s="91" t="s">
        <v>908</v>
      </c>
      <c r="B85" s="37" t="s">
        <v>213</v>
      </c>
      <c r="C85" s="97">
        <v>63.453610028</v>
      </c>
      <c r="D85" s="9" t="str">
        <f t="shared" si="16"/>
        <v>N/A</v>
      </c>
      <c r="E85" s="98">
        <v>63.724594686000003</v>
      </c>
      <c r="F85" s="9" t="str">
        <f t="shared" si="15"/>
        <v>N/A</v>
      </c>
      <c r="G85" s="98">
        <v>64.013558754000002</v>
      </c>
      <c r="H85" s="9" t="str">
        <f t="shared" si="12"/>
        <v>N/A</v>
      </c>
      <c r="I85" s="10">
        <v>0.42709999999999998</v>
      </c>
      <c r="J85" s="10">
        <v>0.45350000000000001</v>
      </c>
      <c r="K85" s="9" t="str">
        <f t="shared" si="17"/>
        <v>Yes</v>
      </c>
    </row>
    <row r="86" spans="1:11" ht="25.5" x14ac:dyDescent="0.2">
      <c r="A86" s="91" t="s">
        <v>909</v>
      </c>
      <c r="B86" s="37" t="s">
        <v>213</v>
      </c>
      <c r="C86" s="99" t="s">
        <v>213</v>
      </c>
      <c r="D86" s="9" t="str">
        <f t="shared" si="16"/>
        <v>N/A</v>
      </c>
      <c r="E86" s="99">
        <v>54.196654754000001</v>
      </c>
      <c r="F86" s="9" t="str">
        <f t="shared" si="15"/>
        <v>N/A</v>
      </c>
      <c r="G86" s="99">
        <v>64.464979424000006</v>
      </c>
      <c r="H86" s="9" t="str">
        <f t="shared" si="12"/>
        <v>N/A</v>
      </c>
      <c r="I86" s="10" t="s">
        <v>213</v>
      </c>
      <c r="J86" s="10">
        <v>18.95</v>
      </c>
      <c r="K86" s="9" t="str">
        <f t="shared" si="17"/>
        <v>Yes</v>
      </c>
    </row>
    <row r="87" spans="1:11" x14ac:dyDescent="0.2">
      <c r="A87" s="91" t="s">
        <v>32</v>
      </c>
      <c r="B87" s="37" t="s">
        <v>266</v>
      </c>
      <c r="C87" s="90">
        <v>93.629763092000005</v>
      </c>
      <c r="D87" s="9" t="str">
        <f>IF($B87="N/A","N/A",IF(C87&gt;60,"Yes","No"))</f>
        <v>Yes</v>
      </c>
      <c r="E87" s="8">
        <v>94.493907481999997</v>
      </c>
      <c r="F87" s="9" t="str">
        <f>IF($B87="N/A","N/A",IF(E87&gt;60,"Yes","No"))</f>
        <v>Yes</v>
      </c>
      <c r="G87" s="8">
        <v>92.433089261999996</v>
      </c>
      <c r="H87" s="9" t="str">
        <f>IF($B87="N/A","N/A",IF(G87&gt;60,"Yes","No"))</f>
        <v>Yes</v>
      </c>
      <c r="I87" s="10">
        <v>0.92290000000000005</v>
      </c>
      <c r="J87" s="10">
        <v>-2.1800000000000002</v>
      </c>
      <c r="K87" s="9" t="str">
        <f t="shared" ref="K87:K105" si="18">IF(J87="Div by 0", "N/A", IF(J87="N/A","N/A", IF(J87&gt;30, "No", IF(J87&lt;-30, "No", "Yes"))))</f>
        <v>Yes</v>
      </c>
    </row>
    <row r="88" spans="1:11" x14ac:dyDescent="0.2">
      <c r="A88" s="91" t="s">
        <v>39</v>
      </c>
      <c r="B88" s="37" t="s">
        <v>267</v>
      </c>
      <c r="C88" s="90">
        <v>99.908703787999997</v>
      </c>
      <c r="D88" s="9" t="str">
        <f>IF($B88="N/A","N/A",IF(C88&gt;100,"No",IF(C88&lt;85,"No","Yes")))</f>
        <v>Yes</v>
      </c>
      <c r="E88" s="8">
        <v>99.839225420000005</v>
      </c>
      <c r="F88" s="9" t="str">
        <f>IF($B88="N/A","N/A",IF(E88&gt;100,"No",IF(E88&lt;85,"No","Yes")))</f>
        <v>Yes</v>
      </c>
      <c r="G88" s="8">
        <v>99.822984637999994</v>
      </c>
      <c r="H88" s="9" t="str">
        <f>IF($B88="N/A","N/A",IF(G88&gt;100,"No",IF(G88&lt;85,"No","Yes")))</f>
        <v>Yes</v>
      </c>
      <c r="I88" s="10">
        <v>-7.0000000000000007E-2</v>
      </c>
      <c r="J88" s="10">
        <v>-1.6E-2</v>
      </c>
      <c r="K88" s="9" t="str">
        <f t="shared" si="18"/>
        <v>Yes</v>
      </c>
    </row>
    <row r="89" spans="1:11" x14ac:dyDescent="0.2">
      <c r="A89" s="91" t="s">
        <v>910</v>
      </c>
      <c r="B89" s="37" t="s">
        <v>213</v>
      </c>
      <c r="C89" s="90">
        <v>42.222138444999999</v>
      </c>
      <c r="D89" s="9" t="str">
        <f>IF($B89="N/A","N/A",IF(C89&gt;15,"No",IF(C89&lt;-15,"No","Yes")))</f>
        <v>N/A</v>
      </c>
      <c r="E89" s="8">
        <v>41.596431332000002</v>
      </c>
      <c r="F89" s="9" t="str">
        <f>IF($B89="N/A","N/A",IF(E89&gt;15,"No",IF(E89&lt;-15,"No","Yes")))</f>
        <v>N/A</v>
      </c>
      <c r="G89" s="8">
        <v>22.468198929</v>
      </c>
      <c r="H89" s="9" t="str">
        <f>IF($B89="N/A","N/A",IF(G89&gt;15,"No",IF(G89&lt;-15,"No","Yes")))</f>
        <v>N/A</v>
      </c>
      <c r="I89" s="10">
        <v>-1.48</v>
      </c>
      <c r="J89" s="10">
        <v>-46</v>
      </c>
      <c r="K89" s="9" t="str">
        <f t="shared" si="18"/>
        <v>No</v>
      </c>
    </row>
    <row r="90" spans="1:11" x14ac:dyDescent="0.2">
      <c r="A90" s="91" t="s">
        <v>851</v>
      </c>
      <c r="B90" s="37" t="s">
        <v>268</v>
      </c>
      <c r="C90" s="90">
        <v>31.614233134999999</v>
      </c>
      <c r="D90" s="9" t="str">
        <f>IF($B90="N/A","N/A",IF(C90&gt;25,"No",IF(C90&lt;5,"No","Yes")))</f>
        <v>No</v>
      </c>
      <c r="E90" s="8">
        <v>33.781638866999998</v>
      </c>
      <c r="F90" s="9" t="str">
        <f>IF($B90="N/A","N/A",IF(E90&gt;25,"No",IF(E90&lt;5,"No","Yes")))</f>
        <v>No</v>
      </c>
      <c r="G90" s="8">
        <v>32.688988131000002</v>
      </c>
      <c r="H90" s="9" t="str">
        <f>IF($B90="N/A","N/A",IF(G90&gt;25,"No",IF(G90&lt;5,"No","Yes")))</f>
        <v>No</v>
      </c>
      <c r="I90" s="10">
        <v>6.8559999999999999</v>
      </c>
      <c r="J90" s="10">
        <v>-3.23</v>
      </c>
      <c r="K90" s="9" t="str">
        <f t="shared" si="18"/>
        <v>Yes</v>
      </c>
    </row>
    <row r="91" spans="1:11" x14ac:dyDescent="0.2">
      <c r="A91" s="91" t="s">
        <v>852</v>
      </c>
      <c r="B91" s="37" t="s">
        <v>269</v>
      </c>
      <c r="C91" s="90">
        <v>37.571542987000001</v>
      </c>
      <c r="D91" s="9" t="str">
        <f>IF($B91="N/A","N/A",IF(C91&gt;70,"No",IF(C91&lt;40,"No","Yes")))</f>
        <v>No</v>
      </c>
      <c r="E91" s="8">
        <v>36.802494406999998</v>
      </c>
      <c r="F91" s="9" t="str">
        <f>IF($B91="N/A","N/A",IF(E91&gt;70,"No",IF(E91&lt;40,"No","Yes")))</f>
        <v>No</v>
      </c>
      <c r="G91" s="8">
        <v>37.906836079000001</v>
      </c>
      <c r="H91" s="9" t="str">
        <f>IF($B91="N/A","N/A",IF(G91&gt;70,"No",IF(G91&lt;40,"No","Yes")))</f>
        <v>No</v>
      </c>
      <c r="I91" s="10">
        <v>-2.0499999999999998</v>
      </c>
      <c r="J91" s="10">
        <v>3.0009999999999999</v>
      </c>
      <c r="K91" s="9" t="str">
        <f t="shared" si="18"/>
        <v>Yes</v>
      </c>
    </row>
    <row r="92" spans="1:11" x14ac:dyDescent="0.2">
      <c r="A92" s="91" t="s">
        <v>853</v>
      </c>
      <c r="B92" s="37" t="s">
        <v>270</v>
      </c>
      <c r="C92" s="90">
        <v>30.808470405000001</v>
      </c>
      <c r="D92" s="9" t="str">
        <f>IF($B92="N/A","N/A",IF(C92&gt;55,"No",IF(C92&lt;20,"No","Yes")))</f>
        <v>Yes</v>
      </c>
      <c r="E92" s="8">
        <v>29.406306501</v>
      </c>
      <c r="F92" s="9" t="str">
        <f>IF($B92="N/A","N/A",IF(E92&gt;55,"No",IF(E92&lt;20,"No","Yes")))</f>
        <v>Yes</v>
      </c>
      <c r="G92" s="8">
        <v>29.359790197999999</v>
      </c>
      <c r="H92" s="9" t="str">
        <f>IF($B92="N/A","N/A",IF(G92&gt;55,"No",IF(G92&lt;20,"No","Yes")))</f>
        <v>Yes</v>
      </c>
      <c r="I92" s="10">
        <v>-4.55</v>
      </c>
      <c r="J92" s="10">
        <v>-0.158</v>
      </c>
      <c r="K92" s="9" t="str">
        <f t="shared" si="18"/>
        <v>Yes</v>
      </c>
    </row>
    <row r="93" spans="1:11" x14ac:dyDescent="0.2">
      <c r="A93" s="91" t="s">
        <v>163</v>
      </c>
      <c r="B93" s="37" t="s">
        <v>246</v>
      </c>
      <c r="C93" s="90">
        <v>97.850561435000003</v>
      </c>
      <c r="D93" s="9" t="str">
        <f>IF($B93="N/A","N/A",IF(C93&gt;95,"Yes","No"))</f>
        <v>Yes</v>
      </c>
      <c r="E93" s="8">
        <v>98.232347122999997</v>
      </c>
      <c r="F93" s="9" t="str">
        <f>IF($B93="N/A","N/A",IF(E93&gt;95,"Yes","No"))</f>
        <v>Yes</v>
      </c>
      <c r="G93" s="8">
        <v>99.115074168000007</v>
      </c>
      <c r="H93" s="9" t="str">
        <f>IF($B93="N/A","N/A",IF(G93&gt;95,"Yes","No"))</f>
        <v>Yes</v>
      </c>
      <c r="I93" s="10">
        <v>0.39019999999999999</v>
      </c>
      <c r="J93" s="10">
        <v>0.89859999999999995</v>
      </c>
      <c r="K93" s="9" t="str">
        <f t="shared" si="18"/>
        <v>Yes</v>
      </c>
    </row>
    <row r="94" spans="1:11" x14ac:dyDescent="0.2">
      <c r="A94" s="91" t="s">
        <v>41</v>
      </c>
      <c r="B94" s="37" t="s">
        <v>213</v>
      </c>
      <c r="C94" s="90">
        <v>99.989809085000005</v>
      </c>
      <c r="D94" s="9" t="str">
        <f>IF($B94="N/A","N/A",IF(C94&gt;15,"No",IF(C94&lt;-15,"No","Yes")))</f>
        <v>N/A</v>
      </c>
      <c r="E94" s="8">
        <v>99.981892866999999</v>
      </c>
      <c r="F94" s="9" t="str">
        <f>IF($B94="N/A","N/A",IF(E94&gt;15,"No",IF(E94&lt;-15,"No","Yes")))</f>
        <v>N/A</v>
      </c>
      <c r="G94" s="8">
        <v>99.999940577000004</v>
      </c>
      <c r="H94" s="9" t="str">
        <f>IF($B94="N/A","N/A",IF(G94&gt;15,"No",IF(G94&lt;-15,"No","Yes")))</f>
        <v>N/A</v>
      </c>
      <c r="I94" s="10">
        <v>-8.0000000000000002E-3</v>
      </c>
      <c r="J94" s="10">
        <v>1.8100000000000002E-2</v>
      </c>
      <c r="K94" s="9" t="str">
        <f t="shared" si="18"/>
        <v>Yes</v>
      </c>
    </row>
    <row r="95" spans="1:11" x14ac:dyDescent="0.2">
      <c r="A95" s="91" t="s">
        <v>42</v>
      </c>
      <c r="B95" s="37" t="s">
        <v>213</v>
      </c>
      <c r="C95" s="90">
        <v>99.999868820000003</v>
      </c>
      <c r="D95" s="9" t="str">
        <f>IF($B95="N/A","N/A",IF(C95&gt;15,"No",IF(C95&lt;-15,"No","Yes")))</f>
        <v>N/A</v>
      </c>
      <c r="E95" s="8">
        <v>99.999962511000007</v>
      </c>
      <c r="F95" s="9" t="str">
        <f>IF($B95="N/A","N/A",IF(E95&gt;15,"No",IF(E95&lt;-15,"No","Yes")))</f>
        <v>N/A</v>
      </c>
      <c r="G95" s="8">
        <v>99.999984330000004</v>
      </c>
      <c r="H95" s="9" t="str">
        <f>IF($B95="N/A","N/A",IF(G95&gt;15,"No",IF(G95&lt;-15,"No","Yes")))</f>
        <v>N/A</v>
      </c>
      <c r="I95" s="10">
        <v>1E-4</v>
      </c>
      <c r="J95" s="10">
        <v>0</v>
      </c>
      <c r="K95" s="9" t="str">
        <f t="shared" si="18"/>
        <v>Yes</v>
      </c>
    </row>
    <row r="96" spans="1:11" x14ac:dyDescent="0.2">
      <c r="A96" s="91" t="s">
        <v>911</v>
      </c>
      <c r="B96" s="37" t="s">
        <v>213</v>
      </c>
      <c r="C96" s="90">
        <v>99.999908581</v>
      </c>
      <c r="D96" s="9" t="str">
        <f>IF($B96="N/A","N/A",IF(C96&gt;15,"No",IF(C96&lt;-15,"No","Yes")))</f>
        <v>N/A</v>
      </c>
      <c r="E96" s="8">
        <v>99.999816241000005</v>
      </c>
      <c r="F96" s="9" t="str">
        <f>IF($B96="N/A","N/A",IF(E96&gt;15,"No",IF(E96&lt;-15,"No","Yes")))</f>
        <v>N/A</v>
      </c>
      <c r="G96" s="8">
        <v>99.999980301999997</v>
      </c>
      <c r="H96" s="9" t="str">
        <f>IF($B96="N/A","N/A",IF(G96&gt;15,"No",IF(G96&lt;-15,"No","Yes")))</f>
        <v>N/A</v>
      </c>
      <c r="I96" s="10">
        <v>0</v>
      </c>
      <c r="J96" s="10">
        <v>2.0000000000000001E-4</v>
      </c>
      <c r="K96" s="9" t="str">
        <f t="shared" si="18"/>
        <v>Yes</v>
      </c>
    </row>
    <row r="97" spans="1:11" x14ac:dyDescent="0.2">
      <c r="A97" s="91" t="s">
        <v>912</v>
      </c>
      <c r="B97" s="37" t="s">
        <v>213</v>
      </c>
      <c r="C97" s="90">
        <v>99.999908938999994</v>
      </c>
      <c r="D97" s="9" t="str">
        <f>IF($B97="N/A","N/A",IF(C97&gt;15,"No",IF(C97&lt;-15,"No","Yes")))</f>
        <v>N/A</v>
      </c>
      <c r="E97" s="8">
        <v>99.999850393000003</v>
      </c>
      <c r="F97" s="9" t="str">
        <f>IF($B97="N/A","N/A",IF(E97&gt;15,"No",IF(E97&lt;-15,"No","Yes")))</f>
        <v>N/A</v>
      </c>
      <c r="G97" s="8">
        <v>99.999981976000001</v>
      </c>
      <c r="H97" s="9" t="str">
        <f>IF($B97="N/A","N/A",IF(G97&gt;15,"No",IF(G97&lt;-15,"No","Yes")))</f>
        <v>N/A</v>
      </c>
      <c r="I97" s="10">
        <v>0</v>
      </c>
      <c r="J97" s="10">
        <v>1E-4</v>
      </c>
      <c r="K97" s="9" t="str">
        <f t="shared" si="18"/>
        <v>Yes</v>
      </c>
    </row>
    <row r="98" spans="1:11" x14ac:dyDescent="0.2">
      <c r="A98" s="91" t="s">
        <v>43</v>
      </c>
      <c r="B98" s="37" t="s">
        <v>223</v>
      </c>
      <c r="C98" s="90">
        <v>97.747135772999997</v>
      </c>
      <c r="D98" s="9" t="str">
        <f>IF($B98="N/A","N/A",IF(C98&gt;100,"No",IF(C98&lt;98,"No","Yes")))</f>
        <v>No</v>
      </c>
      <c r="E98" s="8">
        <v>98.147511917000003</v>
      </c>
      <c r="F98" s="9" t="str">
        <f>IF($B98="N/A","N/A",IF(E98&gt;100,"No",IF(E98&lt;98,"No","Yes")))</f>
        <v>Yes</v>
      </c>
      <c r="G98" s="8">
        <v>99.130724270000002</v>
      </c>
      <c r="H98" s="9" t="str">
        <f>IF($B98="N/A","N/A",IF(G98&gt;100,"No",IF(G98&lt;98,"No","Yes")))</f>
        <v>Yes</v>
      </c>
      <c r="I98" s="10">
        <v>0.40960000000000002</v>
      </c>
      <c r="J98" s="10">
        <v>1.002</v>
      </c>
      <c r="K98" s="9" t="str">
        <f t="shared" si="18"/>
        <v>Yes</v>
      </c>
    </row>
    <row r="99" spans="1:11" x14ac:dyDescent="0.2">
      <c r="A99" s="91" t="s">
        <v>44</v>
      </c>
      <c r="B99" s="37" t="s">
        <v>213</v>
      </c>
      <c r="C99" s="90">
        <v>21.247377048000001</v>
      </c>
      <c r="D99" s="9" t="str">
        <f>IF($B99="N/A","N/A",IF(C99&gt;15,"No",IF(C99&lt;-15,"No","Yes")))</f>
        <v>N/A</v>
      </c>
      <c r="E99" s="8">
        <v>17.783327626999998</v>
      </c>
      <c r="F99" s="9" t="str">
        <f>IF($B99="N/A","N/A",IF(E99&gt;15,"No",IF(E99&lt;-15,"No","Yes")))</f>
        <v>N/A</v>
      </c>
      <c r="G99" s="8">
        <v>15.570173548</v>
      </c>
      <c r="H99" s="9" t="str">
        <f>IF($B99="N/A","N/A",IF(G99&gt;15,"No",IF(G99&lt;-15,"No","Yes")))</f>
        <v>N/A</v>
      </c>
      <c r="I99" s="10">
        <v>-16.3</v>
      </c>
      <c r="J99" s="10">
        <v>-12.4</v>
      </c>
      <c r="K99" s="9" t="str">
        <f t="shared" si="18"/>
        <v>Yes</v>
      </c>
    </row>
    <row r="100" spans="1:11" x14ac:dyDescent="0.2">
      <c r="A100" s="91" t="s">
        <v>45</v>
      </c>
      <c r="B100" s="37" t="s">
        <v>213</v>
      </c>
      <c r="C100" s="90">
        <v>28.768333459000001</v>
      </c>
      <c r="D100" s="9" t="str">
        <f>IF($B100="N/A","N/A",IF(C100&gt;15,"No",IF(C100&lt;-15,"No","Yes")))</f>
        <v>N/A</v>
      </c>
      <c r="E100" s="8">
        <v>28.720282076</v>
      </c>
      <c r="F100" s="9" t="str">
        <f>IF($B100="N/A","N/A",IF(E100&gt;15,"No",IF(E100&lt;-15,"No","Yes")))</f>
        <v>N/A</v>
      </c>
      <c r="G100" s="8">
        <v>65.220274153999995</v>
      </c>
      <c r="H100" s="9" t="str">
        <f>IF($B100="N/A","N/A",IF(G100&gt;15,"No",IF(G100&lt;-15,"No","Yes")))</f>
        <v>N/A</v>
      </c>
      <c r="I100" s="10">
        <v>-0.16700000000000001</v>
      </c>
      <c r="J100" s="10">
        <v>127.1</v>
      </c>
      <c r="K100" s="9" t="str">
        <f t="shared" si="18"/>
        <v>No</v>
      </c>
    </row>
    <row r="101" spans="1:11" x14ac:dyDescent="0.2">
      <c r="A101" s="91" t="s">
        <v>355</v>
      </c>
      <c r="B101" s="37" t="s">
        <v>213</v>
      </c>
      <c r="C101" s="90" t="s">
        <v>213</v>
      </c>
      <c r="D101" s="9" t="str">
        <f>IF($B101="N/A","N/A",IF(C101&gt;15,"No",IF(C101&lt;-15,"No","Yes")))</f>
        <v>N/A</v>
      </c>
      <c r="E101" s="8">
        <v>46.503609701999999</v>
      </c>
      <c r="F101" s="9" t="str">
        <f>IF($B101="N/A","N/A",IF(E101&gt;15,"No",IF(E101&lt;-15,"No","Yes")))</f>
        <v>N/A</v>
      </c>
      <c r="G101" s="8">
        <v>80.790447701999994</v>
      </c>
      <c r="H101" s="9" t="str">
        <f>IF($B101="N/A","N/A",IF(G101&gt;15,"No",IF(G101&lt;-15,"No","Yes")))</f>
        <v>N/A</v>
      </c>
      <c r="I101" s="10" t="s">
        <v>213</v>
      </c>
      <c r="J101" s="10">
        <v>73.73</v>
      </c>
      <c r="K101" s="9" t="str">
        <f t="shared" si="18"/>
        <v>No</v>
      </c>
    </row>
    <row r="102" spans="1:11" x14ac:dyDescent="0.2">
      <c r="A102" s="91" t="s">
        <v>46</v>
      </c>
      <c r="B102" s="37" t="s">
        <v>213</v>
      </c>
      <c r="C102" s="90">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91" t="s">
        <v>47</v>
      </c>
      <c r="B103" s="37" t="s">
        <v>213</v>
      </c>
      <c r="C103" s="90">
        <v>49.984289492999999</v>
      </c>
      <c r="D103" s="9" t="str">
        <f>IF($B103="N/A","N/A",IF(C103&gt;15,"No",IF(C103&lt;-15,"No","Yes")))</f>
        <v>N/A</v>
      </c>
      <c r="E103" s="8">
        <v>53.496390298000001</v>
      </c>
      <c r="F103" s="9" t="str">
        <f>IF($B103="N/A","N/A",IF(E103&gt;15,"No",IF(E103&lt;-15,"No","Yes")))</f>
        <v>N/A</v>
      </c>
      <c r="G103" s="8">
        <v>19.209552297999998</v>
      </c>
      <c r="H103" s="9" t="str">
        <f>IF($B103="N/A","N/A",IF(G103&gt;15,"No",IF(G103&lt;-15,"No","Yes")))</f>
        <v>N/A</v>
      </c>
      <c r="I103" s="10">
        <v>7.0259999999999998</v>
      </c>
      <c r="J103" s="10">
        <v>-64.099999999999994</v>
      </c>
      <c r="K103" s="9" t="str">
        <f t="shared" si="18"/>
        <v>No</v>
      </c>
    </row>
    <row r="104" spans="1:11" x14ac:dyDescent="0.2">
      <c r="A104" s="91" t="s">
        <v>33</v>
      </c>
      <c r="B104" s="37" t="s">
        <v>223</v>
      </c>
      <c r="C104" s="9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91" t="s">
        <v>48</v>
      </c>
      <c r="B105" s="62" t="s">
        <v>223</v>
      </c>
      <c r="C105" s="9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91" t="s">
        <v>49</v>
      </c>
      <c r="B106" s="62" t="s">
        <v>213</v>
      </c>
      <c r="C106" s="90">
        <v>0</v>
      </c>
      <c r="D106" s="9" t="str">
        <f>IF($B106="N/A","N/A",IF(C106&gt;15,"No",IF(C106&lt;-15,"No","Yes")))</f>
        <v>N/A</v>
      </c>
      <c r="E106" s="8">
        <v>0</v>
      </c>
      <c r="F106" s="9" t="str">
        <f>IF($B106="N/A","N/A",IF(E106&gt;15,"No",IF(E106&lt;-15,"No","Yes")))</f>
        <v>N/A</v>
      </c>
      <c r="G106" s="8">
        <v>60.606686195000002</v>
      </c>
      <c r="H106" s="9" t="str">
        <f>IF($B106="N/A","N/A",IF(G106&gt;15,"No",IF(G106&lt;-15,"No","Yes")))</f>
        <v>N/A</v>
      </c>
      <c r="I106" s="10" t="s">
        <v>1747</v>
      </c>
      <c r="J106" s="10" t="s">
        <v>1747</v>
      </c>
      <c r="K106" s="9" t="str">
        <f>IF(J106="Div by 0", "N/A", IF(J106="N/A","N/A", IF(J106&gt;30, "No", IF(J106&lt;-30, "No", "Yes"))))</f>
        <v>N/A</v>
      </c>
    </row>
    <row r="107" spans="1:11" x14ac:dyDescent="0.2">
      <c r="A107" s="91" t="s">
        <v>913</v>
      </c>
      <c r="B107" s="37" t="s">
        <v>213</v>
      </c>
      <c r="C107" s="100">
        <v>36.504300995000001</v>
      </c>
      <c r="D107" s="9" t="str">
        <f t="shared" ref="D107:D130" si="19">IF($B107="N/A","N/A",IF(C107&gt;15,"No",IF(C107&lt;-15,"No","Yes")))</f>
        <v>N/A</v>
      </c>
      <c r="E107" s="9">
        <v>33.608816576000002</v>
      </c>
      <c r="F107" s="9" t="str">
        <f t="shared" ref="F107:F130" si="20">IF($B107="N/A","N/A",IF(E107&gt;15,"No",IF(E107&lt;-15,"No","Yes")))</f>
        <v>N/A</v>
      </c>
      <c r="G107" s="8">
        <v>31.690399498000001</v>
      </c>
      <c r="H107" s="9" t="str">
        <f t="shared" ref="H107:H130" si="21">IF($B107="N/A","N/A",IF(G107&gt;15,"No",IF(G107&lt;-15,"No","Yes")))</f>
        <v>N/A</v>
      </c>
      <c r="I107" s="10">
        <v>-7.93</v>
      </c>
      <c r="J107" s="10">
        <v>-5.71</v>
      </c>
      <c r="K107" s="9" t="str">
        <f t="shared" ref="K107:K130" si="22">IF(J107="Div by 0", "N/A", IF(J107="N/A","N/A", IF(J107&gt;30, "No", IF(J107&lt;-30, "No", "Yes"))))</f>
        <v>Yes</v>
      </c>
    </row>
    <row r="108" spans="1:11" x14ac:dyDescent="0.2">
      <c r="A108" s="91" t="s">
        <v>914</v>
      </c>
      <c r="B108" s="37" t="s">
        <v>213</v>
      </c>
      <c r="C108" s="100">
        <v>19.051393193999999</v>
      </c>
      <c r="D108" s="37" t="s">
        <v>213</v>
      </c>
      <c r="E108" s="9">
        <v>19.004230442000001</v>
      </c>
      <c r="F108" s="37" t="s">
        <v>213</v>
      </c>
      <c r="G108" s="8">
        <v>19.292900954</v>
      </c>
      <c r="H108" s="37" t="s">
        <v>213</v>
      </c>
      <c r="I108" s="10">
        <v>-0.248</v>
      </c>
      <c r="J108" s="10">
        <v>1.5189999999999999</v>
      </c>
      <c r="K108" s="9" t="str">
        <f t="shared" si="22"/>
        <v>Yes</v>
      </c>
    </row>
    <row r="109" spans="1:11" x14ac:dyDescent="0.2">
      <c r="A109" s="91" t="s">
        <v>915</v>
      </c>
      <c r="B109" s="37" t="s">
        <v>213</v>
      </c>
      <c r="C109" s="100">
        <v>0</v>
      </c>
      <c r="D109" s="9" t="str">
        <f t="shared" si="19"/>
        <v>N/A</v>
      </c>
      <c r="E109" s="9">
        <v>0</v>
      </c>
      <c r="F109" s="9" t="str">
        <f t="shared" si="20"/>
        <v>N/A</v>
      </c>
      <c r="G109" s="8">
        <v>0</v>
      </c>
      <c r="H109" s="9" t="str">
        <f t="shared" si="21"/>
        <v>N/A</v>
      </c>
      <c r="I109" s="10" t="s">
        <v>1747</v>
      </c>
      <c r="J109" s="10" t="s">
        <v>1747</v>
      </c>
      <c r="K109" s="9" t="str">
        <f t="shared" si="22"/>
        <v>N/A</v>
      </c>
    </row>
    <row r="110" spans="1:11" x14ac:dyDescent="0.2">
      <c r="A110" s="91" t="s">
        <v>916</v>
      </c>
      <c r="B110" s="37" t="s">
        <v>213</v>
      </c>
      <c r="C110" s="100">
        <v>1.1246443347999999</v>
      </c>
      <c r="D110" s="9" t="str">
        <f t="shared" si="19"/>
        <v>N/A</v>
      </c>
      <c r="E110" s="9">
        <v>1.1747596401</v>
      </c>
      <c r="F110" s="9" t="str">
        <f t="shared" si="20"/>
        <v>N/A</v>
      </c>
      <c r="G110" s="8">
        <v>0.81943394069999997</v>
      </c>
      <c r="H110" s="9" t="str">
        <f t="shared" si="21"/>
        <v>N/A</v>
      </c>
      <c r="I110" s="10">
        <v>4.4560000000000004</v>
      </c>
      <c r="J110" s="10">
        <v>-30.2</v>
      </c>
      <c r="K110" s="9" t="str">
        <f t="shared" si="22"/>
        <v>No</v>
      </c>
    </row>
    <row r="111" spans="1:11" x14ac:dyDescent="0.2">
      <c r="A111" s="91" t="s">
        <v>917</v>
      </c>
      <c r="B111" s="37" t="s">
        <v>213</v>
      </c>
      <c r="C111" s="100">
        <v>0</v>
      </c>
      <c r="D111" s="9" t="str">
        <f t="shared" si="19"/>
        <v>N/A</v>
      </c>
      <c r="E111" s="9">
        <v>0</v>
      </c>
      <c r="F111" s="9" t="str">
        <f t="shared" si="20"/>
        <v>N/A</v>
      </c>
      <c r="G111" s="8">
        <v>1.3758800999999999E-3</v>
      </c>
      <c r="H111" s="9" t="str">
        <f t="shared" si="21"/>
        <v>N/A</v>
      </c>
      <c r="I111" s="10" t="s">
        <v>1747</v>
      </c>
      <c r="J111" s="10" t="s">
        <v>1747</v>
      </c>
      <c r="K111" s="9" t="str">
        <f t="shared" si="22"/>
        <v>N/A</v>
      </c>
    </row>
    <row r="112" spans="1:11" x14ac:dyDescent="0.2">
      <c r="A112" s="91" t="s">
        <v>918</v>
      </c>
      <c r="B112" s="37" t="s">
        <v>213</v>
      </c>
      <c r="C112" s="100">
        <v>7.7432791171000002</v>
      </c>
      <c r="D112" s="9" t="str">
        <f t="shared" si="19"/>
        <v>N/A</v>
      </c>
      <c r="E112" s="9">
        <v>8.9344510562000004</v>
      </c>
      <c r="F112" s="9" t="str">
        <f t="shared" si="20"/>
        <v>N/A</v>
      </c>
      <c r="G112" s="8">
        <v>10.265125813999999</v>
      </c>
      <c r="H112" s="9" t="str">
        <f t="shared" si="21"/>
        <v>N/A</v>
      </c>
      <c r="I112" s="10">
        <v>15.38</v>
      </c>
      <c r="J112" s="10">
        <v>14.89</v>
      </c>
      <c r="K112" s="9" t="str">
        <f t="shared" si="22"/>
        <v>Yes</v>
      </c>
    </row>
    <row r="113" spans="1:11" x14ac:dyDescent="0.2">
      <c r="A113" s="91" t="s">
        <v>919</v>
      </c>
      <c r="B113" s="37" t="s">
        <v>213</v>
      </c>
      <c r="C113" s="100">
        <v>2.4621244666000002</v>
      </c>
      <c r="D113" s="9" t="str">
        <f t="shared" si="19"/>
        <v>N/A</v>
      </c>
      <c r="E113" s="9">
        <v>2.9548880447000001</v>
      </c>
      <c r="F113" s="9" t="str">
        <f t="shared" si="20"/>
        <v>N/A</v>
      </c>
      <c r="G113" s="8">
        <v>2.3952269738999998</v>
      </c>
      <c r="H113" s="9" t="str">
        <f t="shared" si="21"/>
        <v>N/A</v>
      </c>
      <c r="I113" s="10">
        <v>20.010000000000002</v>
      </c>
      <c r="J113" s="10">
        <v>-18.899999999999999</v>
      </c>
      <c r="K113" s="9" t="str">
        <f t="shared" si="22"/>
        <v>Yes</v>
      </c>
    </row>
    <row r="114" spans="1:11" x14ac:dyDescent="0.2">
      <c r="A114" s="91" t="s">
        <v>920</v>
      </c>
      <c r="B114" s="37" t="s">
        <v>213</v>
      </c>
      <c r="C114" s="100">
        <v>1.5761994188999999</v>
      </c>
      <c r="D114" s="9" t="str">
        <f t="shared" si="19"/>
        <v>N/A</v>
      </c>
      <c r="E114" s="9">
        <v>1.6708817003000001</v>
      </c>
      <c r="F114" s="9" t="str">
        <f t="shared" si="20"/>
        <v>N/A</v>
      </c>
      <c r="G114" s="8">
        <v>1.7032928624000001</v>
      </c>
      <c r="H114" s="9" t="str">
        <f t="shared" si="21"/>
        <v>N/A</v>
      </c>
      <c r="I114" s="10">
        <v>6.0069999999999997</v>
      </c>
      <c r="J114" s="10">
        <v>1.94</v>
      </c>
      <c r="K114" s="9" t="str">
        <f t="shared" si="22"/>
        <v>Yes</v>
      </c>
    </row>
    <row r="115" spans="1:11" x14ac:dyDescent="0.2">
      <c r="A115" s="91" t="s">
        <v>921</v>
      </c>
      <c r="B115" s="37" t="s">
        <v>213</v>
      </c>
      <c r="C115" s="100">
        <v>0</v>
      </c>
      <c r="D115" s="9" t="str">
        <f t="shared" si="19"/>
        <v>N/A</v>
      </c>
      <c r="E115" s="9">
        <v>0</v>
      </c>
      <c r="F115" s="9" t="str">
        <f t="shared" si="20"/>
        <v>N/A</v>
      </c>
      <c r="G115" s="8">
        <v>1.013806E-4</v>
      </c>
      <c r="H115" s="9" t="str">
        <f t="shared" si="21"/>
        <v>N/A</v>
      </c>
      <c r="I115" s="10" t="s">
        <v>1747</v>
      </c>
      <c r="J115" s="10" t="s">
        <v>1747</v>
      </c>
      <c r="K115" s="9" t="str">
        <f t="shared" si="22"/>
        <v>N/A</v>
      </c>
    </row>
    <row r="116" spans="1:11" x14ac:dyDescent="0.2">
      <c r="A116" s="91" t="s">
        <v>922</v>
      </c>
      <c r="B116" s="37" t="s">
        <v>213</v>
      </c>
      <c r="C116" s="100">
        <v>3.7940652707</v>
      </c>
      <c r="D116" s="9" t="str">
        <f t="shared" si="19"/>
        <v>N/A</v>
      </c>
      <c r="E116" s="9">
        <v>2.3123288414999998</v>
      </c>
      <c r="F116" s="9" t="str">
        <f t="shared" si="20"/>
        <v>N/A</v>
      </c>
      <c r="G116" s="8">
        <v>2.2044785009000001</v>
      </c>
      <c r="H116" s="9" t="str">
        <f t="shared" si="21"/>
        <v>N/A</v>
      </c>
      <c r="I116" s="10">
        <v>-39.1</v>
      </c>
      <c r="J116" s="10">
        <v>-4.66</v>
      </c>
      <c r="K116" s="9" t="str">
        <f t="shared" si="22"/>
        <v>Yes</v>
      </c>
    </row>
    <row r="117" spans="1:11" x14ac:dyDescent="0.2">
      <c r="A117" s="91" t="s">
        <v>923</v>
      </c>
      <c r="B117" s="37" t="s">
        <v>213</v>
      </c>
      <c r="C117" s="100">
        <v>0.197934464</v>
      </c>
      <c r="D117" s="9" t="str">
        <f t="shared" si="19"/>
        <v>N/A</v>
      </c>
      <c r="E117" s="9">
        <v>0.19268988309999999</v>
      </c>
      <c r="F117" s="9" t="str">
        <f t="shared" si="20"/>
        <v>N/A</v>
      </c>
      <c r="G117" s="8">
        <v>0.18467046240000001</v>
      </c>
      <c r="H117" s="9" t="str">
        <f t="shared" si="21"/>
        <v>N/A</v>
      </c>
      <c r="I117" s="10">
        <v>-2.65</v>
      </c>
      <c r="J117" s="10">
        <v>-4.16</v>
      </c>
      <c r="K117" s="9" t="str">
        <f t="shared" si="22"/>
        <v>Yes</v>
      </c>
    </row>
    <row r="118" spans="1:11" x14ac:dyDescent="0.2">
      <c r="A118" s="91" t="s">
        <v>924</v>
      </c>
      <c r="B118" s="37" t="s">
        <v>213</v>
      </c>
      <c r="C118" s="100">
        <v>2.1531461221999999</v>
      </c>
      <c r="D118" s="9" t="str">
        <f t="shared" si="19"/>
        <v>N/A</v>
      </c>
      <c r="E118" s="9">
        <v>1.7642312758000001</v>
      </c>
      <c r="F118" s="9" t="str">
        <f t="shared" si="20"/>
        <v>N/A</v>
      </c>
      <c r="G118" s="8">
        <v>1.7191951394</v>
      </c>
      <c r="H118" s="9" t="str">
        <f t="shared" si="21"/>
        <v>N/A</v>
      </c>
      <c r="I118" s="10">
        <v>-18.100000000000001</v>
      </c>
      <c r="J118" s="10">
        <v>-2.5499999999999998</v>
      </c>
      <c r="K118" s="9" t="str">
        <f t="shared" si="22"/>
        <v>Yes</v>
      </c>
    </row>
    <row r="119" spans="1:11" x14ac:dyDescent="0.2">
      <c r="A119" s="91" t="s">
        <v>925</v>
      </c>
      <c r="B119" s="37" t="s">
        <v>213</v>
      </c>
      <c r="C119" s="100">
        <v>44.444305811</v>
      </c>
      <c r="D119" s="9" t="str">
        <f t="shared" si="19"/>
        <v>N/A</v>
      </c>
      <c r="E119" s="9">
        <v>47.386952981999997</v>
      </c>
      <c r="F119" s="9" t="str">
        <f t="shared" si="20"/>
        <v>N/A</v>
      </c>
      <c r="G119" s="8">
        <v>49.016699547000002</v>
      </c>
      <c r="H119" s="9" t="str">
        <f t="shared" si="21"/>
        <v>N/A</v>
      </c>
      <c r="I119" s="10">
        <v>6.6210000000000004</v>
      </c>
      <c r="J119" s="10">
        <v>3.4390000000000001</v>
      </c>
      <c r="K119" s="9" t="str">
        <f t="shared" si="22"/>
        <v>Yes</v>
      </c>
    </row>
    <row r="120" spans="1:11" x14ac:dyDescent="0.2">
      <c r="A120" s="91" t="s">
        <v>926</v>
      </c>
      <c r="B120" s="37" t="s">
        <v>213</v>
      </c>
      <c r="C120" s="100">
        <v>38.371877171999998</v>
      </c>
      <c r="D120" s="9" t="str">
        <f t="shared" si="19"/>
        <v>N/A</v>
      </c>
      <c r="E120" s="9">
        <v>40.654137042999999</v>
      </c>
      <c r="F120" s="9" t="str">
        <f t="shared" si="20"/>
        <v>N/A</v>
      </c>
      <c r="G120" s="8">
        <v>41.140851433999998</v>
      </c>
      <c r="H120" s="9" t="str">
        <f t="shared" si="21"/>
        <v>N/A</v>
      </c>
      <c r="I120" s="10">
        <v>5.9480000000000004</v>
      </c>
      <c r="J120" s="10">
        <v>1.1970000000000001</v>
      </c>
      <c r="K120" s="9" t="str">
        <f t="shared" si="22"/>
        <v>Yes</v>
      </c>
    </row>
    <row r="121" spans="1:11" x14ac:dyDescent="0.2">
      <c r="A121" s="91" t="s">
        <v>927</v>
      </c>
      <c r="B121" s="37" t="s">
        <v>213</v>
      </c>
      <c r="C121" s="100">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91" t="s">
        <v>928</v>
      </c>
      <c r="B122" s="37" t="s">
        <v>213</v>
      </c>
      <c r="C122" s="100">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91" t="s">
        <v>929</v>
      </c>
      <c r="B123" s="37" t="s">
        <v>213</v>
      </c>
      <c r="C123" s="100">
        <v>5.3694216013</v>
      </c>
      <c r="D123" s="9" t="str">
        <f t="shared" si="19"/>
        <v>N/A</v>
      </c>
      <c r="E123" s="9">
        <v>5.9774594722999996</v>
      </c>
      <c r="F123" s="9" t="str">
        <f t="shared" si="20"/>
        <v>N/A</v>
      </c>
      <c r="G123" s="8">
        <v>6.3001162304999996</v>
      </c>
      <c r="H123" s="9" t="str">
        <f t="shared" si="21"/>
        <v>N/A</v>
      </c>
      <c r="I123" s="10">
        <v>11.32</v>
      </c>
      <c r="J123" s="10">
        <v>5.3979999999999997</v>
      </c>
      <c r="K123" s="9" t="str">
        <f t="shared" si="22"/>
        <v>Yes</v>
      </c>
    </row>
    <row r="124" spans="1:11" x14ac:dyDescent="0.2">
      <c r="A124" s="91" t="s">
        <v>930</v>
      </c>
      <c r="B124" s="37" t="s">
        <v>213</v>
      </c>
      <c r="C124" s="100">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91" t="s">
        <v>931</v>
      </c>
      <c r="B125" s="37" t="s">
        <v>213</v>
      </c>
      <c r="C125" s="100">
        <v>1.56293009E-2</v>
      </c>
      <c r="D125" s="9" t="str">
        <f t="shared" si="19"/>
        <v>N/A</v>
      </c>
      <c r="E125" s="9">
        <v>1.54801056E-2</v>
      </c>
      <c r="F125" s="9" t="str">
        <f t="shared" si="20"/>
        <v>N/A</v>
      </c>
      <c r="G125" s="8">
        <v>0.84067559800000002</v>
      </c>
      <c r="H125" s="9" t="str">
        <f t="shared" si="21"/>
        <v>N/A</v>
      </c>
      <c r="I125" s="10">
        <v>-0.95499999999999996</v>
      </c>
      <c r="J125" s="10">
        <v>5331</v>
      </c>
      <c r="K125" s="9" t="str">
        <f t="shared" si="22"/>
        <v>No</v>
      </c>
    </row>
    <row r="126" spans="1:11" x14ac:dyDescent="0.2">
      <c r="A126" s="91" t="s">
        <v>932</v>
      </c>
      <c r="B126" s="37" t="s">
        <v>213</v>
      </c>
      <c r="C126" s="100">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91" t="s">
        <v>933</v>
      </c>
      <c r="B127" s="37" t="s">
        <v>213</v>
      </c>
      <c r="C127" s="100">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91" t="s">
        <v>934</v>
      </c>
      <c r="B128" s="37" t="s">
        <v>213</v>
      </c>
      <c r="C128" s="100">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91" t="s">
        <v>935</v>
      </c>
      <c r="B129" s="37" t="s">
        <v>213</v>
      </c>
      <c r="C129" s="100">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91" t="s">
        <v>936</v>
      </c>
      <c r="B130" s="37" t="s">
        <v>213</v>
      </c>
      <c r="C130" s="100">
        <v>0.68737773629999999</v>
      </c>
      <c r="D130" s="9" t="str">
        <f t="shared" si="19"/>
        <v>N/A</v>
      </c>
      <c r="E130" s="9">
        <v>0.73987636180000005</v>
      </c>
      <c r="F130" s="9" t="str">
        <f t="shared" si="20"/>
        <v>N/A</v>
      </c>
      <c r="G130" s="8">
        <v>0.73505628489999997</v>
      </c>
      <c r="H130" s="9" t="str">
        <f t="shared" si="21"/>
        <v>N/A</v>
      </c>
      <c r="I130" s="10">
        <v>7.6379999999999999</v>
      </c>
      <c r="J130" s="10">
        <v>-0.65100000000000002</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6780127</v>
      </c>
      <c r="D6" s="9" t="str">
        <f>IF($B6="N/A","N/A",IF(C6&gt;15,"No",IF(C6&lt;-15,"No","Yes")))</f>
        <v>N/A</v>
      </c>
      <c r="E6" s="38">
        <v>7321183</v>
      </c>
      <c r="F6" s="9" t="str">
        <f>IF($B6="N/A","N/A",IF(E6&gt;15,"No",IF(E6&lt;-15,"No","Yes")))</f>
        <v>N/A</v>
      </c>
      <c r="G6" s="38">
        <v>8894941</v>
      </c>
      <c r="H6" s="9" t="str">
        <f>IF($B6="N/A","N/A",IF(G6&gt;15,"No",IF(G6&lt;-15,"No","Yes")))</f>
        <v>N/A</v>
      </c>
      <c r="I6" s="10">
        <v>7.98</v>
      </c>
      <c r="J6" s="10">
        <v>21.5</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42.325797731999998</v>
      </c>
      <c r="D9" s="9" t="str">
        <f t="shared" ref="D9:D17" si="1">IF($B9="N/A","N/A",IF(C9&gt;15,"No",IF(C9&lt;-15,"No","Yes")))</f>
        <v>N/A</v>
      </c>
      <c r="E9" s="39">
        <v>42.524904239999998</v>
      </c>
      <c r="F9" s="9" t="str">
        <f>IF($B9="N/A","N/A",IF(E9&gt;15,"No",IF(E9&lt;-15,"No","Yes")))</f>
        <v>N/A</v>
      </c>
      <c r="G9" s="39">
        <v>37.265160837000003</v>
      </c>
      <c r="H9" s="9" t="str">
        <f>IF($B9="N/A","N/A",IF(G9&gt;15,"No",IF(G9&lt;-15,"No","Yes")))</f>
        <v>N/A</v>
      </c>
      <c r="I9" s="10">
        <v>0.47039999999999998</v>
      </c>
      <c r="J9" s="10">
        <v>-12.4</v>
      </c>
      <c r="K9" s="9" t="str">
        <f t="shared" si="0"/>
        <v>Yes</v>
      </c>
    </row>
    <row r="10" spans="1:11" x14ac:dyDescent="0.2">
      <c r="A10" s="91" t="s">
        <v>16</v>
      </c>
      <c r="B10" s="37" t="s">
        <v>213</v>
      </c>
      <c r="C10" s="90">
        <v>0</v>
      </c>
      <c r="D10" s="9" t="str">
        <f t="shared" si="1"/>
        <v>N/A</v>
      </c>
      <c r="E10" s="8">
        <v>0</v>
      </c>
      <c r="F10" s="9" t="str">
        <f>IF($B10="N/A","N/A",IF(E10&gt;15,"No",IF(E10&lt;-15,"No","Yes")))</f>
        <v>N/A</v>
      </c>
      <c r="G10" s="8">
        <v>2.1277825227</v>
      </c>
      <c r="H10" s="9" t="str">
        <f>IF($B10="N/A","N/A",IF(G10&gt;15,"No",IF(G10&lt;-15,"No","Yes")))</f>
        <v>N/A</v>
      </c>
      <c r="I10" s="10" t="s">
        <v>1747</v>
      </c>
      <c r="J10" s="10" t="s">
        <v>1747</v>
      </c>
      <c r="K10" s="9" t="str">
        <f t="shared" si="0"/>
        <v>N/A</v>
      </c>
    </row>
    <row r="11" spans="1:11" x14ac:dyDescent="0.2">
      <c r="A11" s="91" t="s">
        <v>36</v>
      </c>
      <c r="B11" s="37" t="s">
        <v>213</v>
      </c>
      <c r="C11" s="90">
        <v>0</v>
      </c>
      <c r="D11" s="9" t="str">
        <f t="shared" si="1"/>
        <v>N/A</v>
      </c>
      <c r="E11" s="8">
        <v>0</v>
      </c>
      <c r="F11" s="9" t="str">
        <f>IF($B11="N/A","N/A",IF(E11&gt;15,"No",IF(E11&lt;-15,"No","Yes")))</f>
        <v>N/A</v>
      </c>
      <c r="G11" s="8">
        <v>9.4871160052000008</v>
      </c>
      <c r="H11" s="9" t="str">
        <f>IF($B11="N/A","N/A",IF(G11&gt;15,"No",IF(G11&lt;-15,"No","Yes")))</f>
        <v>N/A</v>
      </c>
      <c r="I11" s="10" t="s">
        <v>1747</v>
      </c>
      <c r="J11" s="10" t="s">
        <v>1747</v>
      </c>
      <c r="K11" s="9" t="str">
        <f t="shared" si="0"/>
        <v>N/A</v>
      </c>
    </row>
    <row r="12" spans="1:11" x14ac:dyDescent="0.2">
      <c r="A12" s="91" t="s">
        <v>37</v>
      </c>
      <c r="B12" s="37" t="s">
        <v>213</v>
      </c>
      <c r="C12" s="90" t="s">
        <v>1747</v>
      </c>
      <c r="D12" s="9" t="str">
        <f t="shared" si="1"/>
        <v>N/A</v>
      </c>
      <c r="E12" s="8" t="s">
        <v>1747</v>
      </c>
      <c r="F12" s="9" t="str">
        <f>IF($B12="N/A","N/A",IF(E12&gt;15,"No",IF(E12&lt;-15,"No","Yes")))</f>
        <v>N/A</v>
      </c>
      <c r="G12" s="8">
        <v>0</v>
      </c>
      <c r="H12" s="9" t="str">
        <f>IF($B12="N/A","N/A",IF(G12&gt;15,"No",IF(G12&lt;-15,"No","Yes")))</f>
        <v>N/A</v>
      </c>
      <c r="I12" s="10" t="s">
        <v>1747</v>
      </c>
      <c r="J12" s="10" t="s">
        <v>1747</v>
      </c>
      <c r="K12" s="9" t="str">
        <f t="shared" si="0"/>
        <v>N/A</v>
      </c>
    </row>
    <row r="13" spans="1:11" x14ac:dyDescent="0.2">
      <c r="A13" s="91" t="s">
        <v>38</v>
      </c>
      <c r="B13" s="37" t="s">
        <v>213</v>
      </c>
      <c r="C13" s="90">
        <v>0</v>
      </c>
      <c r="D13" s="9" t="str">
        <f t="shared" si="1"/>
        <v>N/A</v>
      </c>
      <c r="E13" s="8">
        <v>0</v>
      </c>
      <c r="F13" s="9" t="str">
        <f>IF($B13="N/A","N/A",IF(E13&gt;15,"No",IF(E13&lt;-15,"No","Yes")))</f>
        <v>N/A</v>
      </c>
      <c r="G13" s="8">
        <v>1.2861651337</v>
      </c>
      <c r="H13" s="9" t="str">
        <f>IF($B13="N/A","N/A",IF(G13&gt;15,"No",IF(G13&lt;-15,"No","Yes")))</f>
        <v>N/A</v>
      </c>
      <c r="I13" s="10" t="s">
        <v>1747</v>
      </c>
      <c r="J13" s="10" t="s">
        <v>1747</v>
      </c>
      <c r="K13" s="9" t="str">
        <f t="shared" si="0"/>
        <v>N/A</v>
      </c>
    </row>
    <row r="14" spans="1:11" x14ac:dyDescent="0.2">
      <c r="A14" s="91" t="s">
        <v>676</v>
      </c>
      <c r="B14" s="37" t="s">
        <v>213</v>
      </c>
      <c r="C14" s="90">
        <v>59.358017924999999</v>
      </c>
      <c r="D14" s="9" t="str">
        <f t="shared" si="1"/>
        <v>N/A</v>
      </c>
      <c r="E14" s="8">
        <v>59.605544623</v>
      </c>
      <c r="F14" s="9" t="str">
        <f t="shared" ref="F14:F33" si="2">IF($B14="N/A","N/A",IF(E14&gt;15,"No",IF(E14&lt;-15,"No","Yes")))</f>
        <v>N/A</v>
      </c>
      <c r="G14" s="8">
        <v>52.025298438999997</v>
      </c>
      <c r="H14" s="9" t="str">
        <f t="shared" ref="H14:H33" si="3">IF($B14="N/A","N/A",IF(G14&gt;15,"No",IF(G14&lt;-15,"No","Yes")))</f>
        <v>N/A</v>
      </c>
      <c r="I14" s="10">
        <v>0.41699999999999998</v>
      </c>
      <c r="J14" s="10">
        <v>-12.7</v>
      </c>
      <c r="K14" s="9" t="str">
        <f t="shared" ref="K14:K30" si="4">IF(J14="Div by 0", "N/A", IF(J14="N/A","N/A", IF(J14&gt;30, "No", IF(J14&lt;-30, "No", "Yes"))))</f>
        <v>Yes</v>
      </c>
    </row>
    <row r="15" spans="1:11" x14ac:dyDescent="0.2">
      <c r="A15" s="91" t="s">
        <v>677</v>
      </c>
      <c r="B15" s="37" t="s">
        <v>213</v>
      </c>
      <c r="C15" s="90">
        <v>7.0167712197999998</v>
      </c>
      <c r="D15" s="9" t="str">
        <f t="shared" si="1"/>
        <v>N/A</v>
      </c>
      <c r="E15" s="8">
        <v>7.0308582642999999</v>
      </c>
      <c r="F15" s="9" t="str">
        <f t="shared" si="2"/>
        <v>N/A</v>
      </c>
      <c r="G15" s="8">
        <v>6.0773230970999998</v>
      </c>
      <c r="H15" s="9" t="str">
        <f t="shared" si="3"/>
        <v>N/A</v>
      </c>
      <c r="I15" s="10">
        <v>0.20080000000000001</v>
      </c>
      <c r="J15" s="10">
        <v>-13.6</v>
      </c>
      <c r="K15" s="9" t="str">
        <f t="shared" si="4"/>
        <v>Yes</v>
      </c>
    </row>
    <row r="16" spans="1:11" x14ac:dyDescent="0.2">
      <c r="A16" s="91" t="s">
        <v>381</v>
      </c>
      <c r="B16" s="37" t="s">
        <v>213</v>
      </c>
      <c r="C16" s="90">
        <v>11.255364391000001</v>
      </c>
      <c r="D16" s="9" t="str">
        <f t="shared" si="1"/>
        <v>N/A</v>
      </c>
      <c r="E16" s="8">
        <v>11.539255336</v>
      </c>
      <c r="F16" s="9" t="str">
        <f t="shared" si="2"/>
        <v>N/A</v>
      </c>
      <c r="G16" s="8">
        <v>10.262445958000001</v>
      </c>
      <c r="H16" s="9" t="str">
        <f t="shared" si="3"/>
        <v>N/A</v>
      </c>
      <c r="I16" s="10">
        <v>2.5219999999999998</v>
      </c>
      <c r="J16" s="10">
        <v>-11.1</v>
      </c>
      <c r="K16" s="9" t="str">
        <f t="shared" si="4"/>
        <v>Yes</v>
      </c>
    </row>
    <row r="17" spans="1:11" x14ac:dyDescent="0.2">
      <c r="A17" s="91" t="s">
        <v>382</v>
      </c>
      <c r="B17" s="37" t="s">
        <v>213</v>
      </c>
      <c r="C17" s="90">
        <v>2.0831025732000001</v>
      </c>
      <c r="D17" s="9" t="str">
        <f t="shared" si="1"/>
        <v>N/A</v>
      </c>
      <c r="E17" s="8">
        <v>1.8173838845000001</v>
      </c>
      <c r="F17" s="9" t="str">
        <f t="shared" si="2"/>
        <v>N/A</v>
      </c>
      <c r="G17" s="8">
        <v>1.9213179274000001</v>
      </c>
      <c r="H17" s="9" t="str">
        <f t="shared" si="3"/>
        <v>N/A</v>
      </c>
      <c r="I17" s="10">
        <v>-12.8</v>
      </c>
      <c r="J17" s="10">
        <v>5.7190000000000003</v>
      </c>
      <c r="K17" s="9" t="str">
        <f t="shared" si="4"/>
        <v>Yes</v>
      </c>
    </row>
    <row r="18" spans="1:11" x14ac:dyDescent="0.2">
      <c r="A18" s="91" t="s">
        <v>383</v>
      </c>
      <c r="B18" s="37" t="s">
        <v>213</v>
      </c>
      <c r="C18" s="90">
        <v>0</v>
      </c>
      <c r="D18" s="9" t="str">
        <f t="shared" ref="D18:D33" si="5">IF($B18="N/A","N/A",IF(C18&gt;15,"No",IF(C18&lt;-15,"No","Yes")))</f>
        <v>N/A</v>
      </c>
      <c r="E18" s="8">
        <v>0</v>
      </c>
      <c r="F18" s="9" t="str">
        <f t="shared" si="2"/>
        <v>N/A</v>
      </c>
      <c r="G18" s="8">
        <v>2.2484699999999998E-5</v>
      </c>
      <c r="H18" s="9" t="str">
        <f t="shared" si="3"/>
        <v>N/A</v>
      </c>
      <c r="I18" s="10" t="s">
        <v>1747</v>
      </c>
      <c r="J18" s="10" t="s">
        <v>1747</v>
      </c>
      <c r="K18" s="9" t="str">
        <f t="shared" si="4"/>
        <v>N/A</v>
      </c>
    </row>
    <row r="19" spans="1:11" x14ac:dyDescent="0.2">
      <c r="A19" s="91" t="s">
        <v>384</v>
      </c>
      <c r="B19" s="37" t="s">
        <v>213</v>
      </c>
      <c r="C19" s="90">
        <v>1.5696903612999999</v>
      </c>
      <c r="D19" s="9" t="str">
        <f t="shared" si="5"/>
        <v>N/A</v>
      </c>
      <c r="E19" s="8">
        <v>1.5622202039999999</v>
      </c>
      <c r="F19" s="9" t="str">
        <f t="shared" si="2"/>
        <v>N/A</v>
      </c>
      <c r="G19" s="8">
        <v>9.9075473955</v>
      </c>
      <c r="H19" s="9" t="str">
        <f t="shared" si="3"/>
        <v>N/A</v>
      </c>
      <c r="I19" s="10">
        <v>-0.47599999999999998</v>
      </c>
      <c r="J19" s="10">
        <v>534.20000000000005</v>
      </c>
      <c r="K19" s="9" t="str">
        <f t="shared" si="4"/>
        <v>No</v>
      </c>
    </row>
    <row r="20" spans="1:11" x14ac:dyDescent="0.2">
      <c r="A20" s="91" t="s">
        <v>386</v>
      </c>
      <c r="B20" s="37" t="s">
        <v>213</v>
      </c>
      <c r="C20" s="90">
        <v>10.164603111</v>
      </c>
      <c r="D20" s="9" t="str">
        <f t="shared" si="5"/>
        <v>N/A</v>
      </c>
      <c r="E20" s="8">
        <v>10.617956142000001</v>
      </c>
      <c r="F20" s="9" t="str">
        <f t="shared" si="2"/>
        <v>N/A</v>
      </c>
      <c r="G20" s="8">
        <v>4.8550546064000004</v>
      </c>
      <c r="H20" s="9" t="str">
        <f t="shared" si="3"/>
        <v>N/A</v>
      </c>
      <c r="I20" s="10">
        <v>4.46</v>
      </c>
      <c r="J20" s="10">
        <v>-54.3</v>
      </c>
      <c r="K20" s="9" t="str">
        <f t="shared" si="4"/>
        <v>No</v>
      </c>
    </row>
    <row r="21" spans="1:11" x14ac:dyDescent="0.2">
      <c r="A21" s="91" t="s">
        <v>387</v>
      </c>
      <c r="B21" s="37" t="s">
        <v>213</v>
      </c>
      <c r="C21" s="90">
        <v>0</v>
      </c>
      <c r="D21" s="9" t="str">
        <f t="shared" si="5"/>
        <v>N/A</v>
      </c>
      <c r="E21" s="8">
        <v>0</v>
      </c>
      <c r="F21" s="9" t="str">
        <f t="shared" si="2"/>
        <v>N/A</v>
      </c>
      <c r="G21" s="8">
        <v>6.6753487602000003</v>
      </c>
      <c r="H21" s="9" t="str">
        <f t="shared" si="3"/>
        <v>N/A</v>
      </c>
      <c r="I21" s="10" t="s">
        <v>1747</v>
      </c>
      <c r="J21" s="10" t="s">
        <v>1747</v>
      </c>
      <c r="K21" s="9" t="str">
        <f t="shared" si="4"/>
        <v>N/A</v>
      </c>
    </row>
    <row r="22" spans="1:11" x14ac:dyDescent="0.2">
      <c r="A22" s="91" t="s">
        <v>388</v>
      </c>
      <c r="B22" s="37" t="s">
        <v>213</v>
      </c>
      <c r="C22" s="90">
        <v>3.5562608192999998</v>
      </c>
      <c r="D22" s="9" t="str">
        <f t="shared" si="5"/>
        <v>N/A</v>
      </c>
      <c r="E22" s="8">
        <v>2.1896871037999999</v>
      </c>
      <c r="F22" s="9" t="str">
        <f t="shared" si="2"/>
        <v>N/A</v>
      </c>
      <c r="G22" s="8">
        <v>3.2634074039000001</v>
      </c>
      <c r="H22" s="9" t="str">
        <f t="shared" si="3"/>
        <v>N/A</v>
      </c>
      <c r="I22" s="10">
        <v>-38.4</v>
      </c>
      <c r="J22" s="10">
        <v>49.04</v>
      </c>
      <c r="K22" s="9" t="str">
        <f t="shared" si="4"/>
        <v>No</v>
      </c>
    </row>
    <row r="23" spans="1:11" x14ac:dyDescent="0.2">
      <c r="A23" s="91" t="s">
        <v>391</v>
      </c>
      <c r="B23" s="37" t="s">
        <v>213</v>
      </c>
      <c r="C23" s="90">
        <v>0</v>
      </c>
      <c r="D23" s="9" t="str">
        <f t="shared" si="5"/>
        <v>N/A</v>
      </c>
      <c r="E23" s="8">
        <v>0</v>
      </c>
      <c r="F23" s="9" t="str">
        <f t="shared" si="2"/>
        <v>N/A</v>
      </c>
      <c r="G23" s="8">
        <v>0</v>
      </c>
      <c r="H23" s="9" t="str">
        <f t="shared" si="3"/>
        <v>N/A</v>
      </c>
      <c r="I23" s="10" t="s">
        <v>1747</v>
      </c>
      <c r="J23" s="10" t="s">
        <v>1747</v>
      </c>
      <c r="K23" s="9" t="str">
        <f t="shared" si="4"/>
        <v>N/A</v>
      </c>
    </row>
    <row r="24" spans="1:11" x14ac:dyDescent="0.2">
      <c r="A24" s="91" t="s">
        <v>392</v>
      </c>
      <c r="B24" s="37" t="s">
        <v>213</v>
      </c>
      <c r="C24" s="90">
        <v>0</v>
      </c>
      <c r="D24" s="9" t="str">
        <f t="shared" si="5"/>
        <v>N/A</v>
      </c>
      <c r="E24" s="8">
        <v>0</v>
      </c>
      <c r="F24" s="9" t="str">
        <f t="shared" si="2"/>
        <v>N/A</v>
      </c>
      <c r="G24" s="8">
        <v>0</v>
      </c>
      <c r="H24" s="9" t="str">
        <f t="shared" si="3"/>
        <v>N/A</v>
      </c>
      <c r="I24" s="10" t="s">
        <v>1747</v>
      </c>
      <c r="J24" s="10" t="s">
        <v>1747</v>
      </c>
      <c r="K24" s="9" t="str">
        <f t="shared" si="4"/>
        <v>N/A</v>
      </c>
    </row>
    <row r="25" spans="1:11" x14ac:dyDescent="0.2">
      <c r="A25" s="91" t="s">
        <v>393</v>
      </c>
      <c r="B25" s="37" t="s">
        <v>213</v>
      </c>
      <c r="C25" s="90">
        <v>1.5845425903999999</v>
      </c>
      <c r="D25" s="9" t="str">
        <f t="shared" si="5"/>
        <v>N/A</v>
      </c>
      <c r="E25" s="8">
        <v>1.7843154583</v>
      </c>
      <c r="F25" s="9" t="str">
        <f t="shared" si="2"/>
        <v>N/A</v>
      </c>
      <c r="G25" s="8">
        <v>0.61377619809999995</v>
      </c>
      <c r="H25" s="9" t="str">
        <f t="shared" si="3"/>
        <v>N/A</v>
      </c>
      <c r="I25" s="10">
        <v>12.61</v>
      </c>
      <c r="J25" s="10">
        <v>-65.599999999999994</v>
      </c>
      <c r="K25" s="9" t="str">
        <f t="shared" si="4"/>
        <v>No</v>
      </c>
    </row>
    <row r="26" spans="1:11" x14ac:dyDescent="0.2">
      <c r="A26" s="91" t="s">
        <v>394</v>
      </c>
      <c r="B26" s="37" t="s">
        <v>213</v>
      </c>
      <c r="C26" s="90">
        <v>0.46308867079999999</v>
      </c>
      <c r="D26" s="9" t="str">
        <f t="shared" si="5"/>
        <v>N/A</v>
      </c>
      <c r="E26" s="8">
        <v>0.4646790006</v>
      </c>
      <c r="F26" s="9" t="str">
        <f t="shared" si="2"/>
        <v>N/A</v>
      </c>
      <c r="G26" s="8">
        <v>0.71494612219999998</v>
      </c>
      <c r="H26" s="9" t="str">
        <f t="shared" si="3"/>
        <v>N/A</v>
      </c>
      <c r="I26" s="10">
        <v>0.34339999999999998</v>
      </c>
      <c r="J26" s="10">
        <v>53.86</v>
      </c>
      <c r="K26" s="9" t="str">
        <f t="shared" si="4"/>
        <v>No</v>
      </c>
    </row>
    <row r="27" spans="1:11" x14ac:dyDescent="0.2">
      <c r="A27" s="91" t="s">
        <v>395</v>
      </c>
      <c r="B27" s="37" t="s">
        <v>213</v>
      </c>
      <c r="C27" s="90">
        <v>0</v>
      </c>
      <c r="D27" s="9" t="str">
        <f t="shared" si="5"/>
        <v>N/A</v>
      </c>
      <c r="E27" s="8">
        <v>0</v>
      </c>
      <c r="F27" s="9" t="str">
        <f t="shared" si="2"/>
        <v>N/A</v>
      </c>
      <c r="G27" s="8">
        <v>1.0905081E-3</v>
      </c>
      <c r="H27" s="9" t="str">
        <f t="shared" si="3"/>
        <v>N/A</v>
      </c>
      <c r="I27" s="10" t="s">
        <v>1747</v>
      </c>
      <c r="J27" s="10" t="s">
        <v>1747</v>
      </c>
      <c r="K27" s="9" t="str">
        <f t="shared" si="4"/>
        <v>N/A</v>
      </c>
    </row>
    <row r="28" spans="1:11" x14ac:dyDescent="0.2">
      <c r="A28" s="91" t="s">
        <v>400</v>
      </c>
      <c r="B28" s="37" t="s">
        <v>213</v>
      </c>
      <c r="C28" s="90">
        <v>0</v>
      </c>
      <c r="D28" s="9" t="str">
        <f t="shared" si="5"/>
        <v>N/A</v>
      </c>
      <c r="E28" s="8">
        <v>0</v>
      </c>
      <c r="F28" s="9" t="str">
        <f t="shared" si="2"/>
        <v>N/A</v>
      </c>
      <c r="G28" s="8">
        <v>0</v>
      </c>
      <c r="H28" s="9" t="str">
        <f t="shared" si="3"/>
        <v>N/A</v>
      </c>
      <c r="I28" s="10" t="s">
        <v>1747</v>
      </c>
      <c r="J28" s="10" t="s">
        <v>1747</v>
      </c>
      <c r="K28" s="9" t="str">
        <f t="shared" si="4"/>
        <v>N/A</v>
      </c>
    </row>
    <row r="29" spans="1:11" x14ac:dyDescent="0.2">
      <c r="A29" s="91" t="s">
        <v>401</v>
      </c>
      <c r="B29" s="37" t="s">
        <v>213</v>
      </c>
      <c r="C29" s="90">
        <v>0</v>
      </c>
      <c r="D29" s="9" t="str">
        <f t="shared" si="5"/>
        <v>N/A</v>
      </c>
      <c r="E29" s="8">
        <v>0</v>
      </c>
      <c r="F29" s="9" t="str">
        <f t="shared" si="2"/>
        <v>N/A</v>
      </c>
      <c r="G29" s="8">
        <v>2.1596895132</v>
      </c>
      <c r="H29" s="9" t="str">
        <f t="shared" si="3"/>
        <v>N/A</v>
      </c>
      <c r="I29" s="10" t="s">
        <v>1747</v>
      </c>
      <c r="J29" s="10" t="s">
        <v>1747</v>
      </c>
      <c r="K29" s="9" t="str">
        <f t="shared" si="4"/>
        <v>N/A</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91.827837443000007</v>
      </c>
      <c r="D31" s="9" t="str">
        <f t="shared" si="5"/>
        <v>N/A</v>
      </c>
      <c r="E31" s="8">
        <v>95.762365181000007</v>
      </c>
      <c r="F31" s="9" t="str">
        <f t="shared" si="2"/>
        <v>N/A</v>
      </c>
      <c r="G31" s="8">
        <v>99.026559028999998</v>
      </c>
      <c r="H31" s="9" t="str">
        <f t="shared" si="3"/>
        <v>N/A</v>
      </c>
      <c r="I31" s="10">
        <v>4.2850000000000001</v>
      </c>
      <c r="J31" s="10">
        <v>3.4089999999999998</v>
      </c>
      <c r="K31" s="9" t="str">
        <f t="shared" ref="K31:K43" si="6">IF(J31="Div by 0", "N/A", IF(J31="N/A","N/A", IF(J31&gt;30, "No", IF(J31&lt;-30, "No", "Yes"))))</f>
        <v>Yes</v>
      </c>
    </row>
    <row r="32" spans="1:11" x14ac:dyDescent="0.2">
      <c r="A32" s="91" t="s">
        <v>39</v>
      </c>
      <c r="B32" s="37" t="s">
        <v>267</v>
      </c>
      <c r="C32" s="90">
        <v>92.249022807000003</v>
      </c>
      <c r="D32" s="9" t="str">
        <f>IF($B32="N/A","N/A",IF(C32&gt;100,"No",IF(C32&lt;85,"No","Yes")))</f>
        <v>Yes</v>
      </c>
      <c r="E32" s="8">
        <v>96.008214620999993</v>
      </c>
      <c r="F32" s="9" t="str">
        <f>IF($B32="N/A","N/A",IF(E32&gt;100,"No",IF(E32&lt;85,"No","Yes")))</f>
        <v>Yes</v>
      </c>
      <c r="G32" s="8">
        <v>99.082722051000005</v>
      </c>
      <c r="H32" s="9" t="str">
        <f>IF($B32="N/A","N/A",IF(G32&gt;100,"No",IF(G32&lt;85,"No","Yes")))</f>
        <v>Yes</v>
      </c>
      <c r="I32" s="10">
        <v>4.0750000000000002</v>
      </c>
      <c r="J32" s="10">
        <v>3.202</v>
      </c>
      <c r="K32" s="9" t="str">
        <f t="shared" si="6"/>
        <v>Yes</v>
      </c>
    </row>
    <row r="33" spans="1:11" x14ac:dyDescent="0.2">
      <c r="A33" s="91" t="s">
        <v>910</v>
      </c>
      <c r="B33" s="37" t="s">
        <v>213</v>
      </c>
      <c r="C33" s="90">
        <v>56.524255209000003</v>
      </c>
      <c r="D33" s="9" t="str">
        <f t="shared" si="5"/>
        <v>N/A</v>
      </c>
      <c r="E33" s="8">
        <v>58.801061998000002</v>
      </c>
      <c r="F33" s="9" t="str">
        <f t="shared" si="2"/>
        <v>N/A</v>
      </c>
      <c r="G33" s="8">
        <v>27.533078257</v>
      </c>
      <c r="H33" s="9" t="str">
        <f t="shared" si="3"/>
        <v>N/A</v>
      </c>
      <c r="I33" s="10">
        <v>4.0279999999999996</v>
      </c>
      <c r="J33" s="10">
        <v>-53.2</v>
      </c>
      <c r="K33" s="9" t="str">
        <f t="shared" si="6"/>
        <v>No</v>
      </c>
    </row>
    <row r="34" spans="1:11" x14ac:dyDescent="0.2">
      <c r="A34" s="91" t="s">
        <v>851</v>
      </c>
      <c r="B34" s="37" t="s">
        <v>268</v>
      </c>
      <c r="C34" s="90">
        <v>7.3531603696000003</v>
      </c>
      <c r="D34" s="9" t="str">
        <f>IF($B34="N/A","N/A",IF(C34&gt;25,"No",IF(C34&lt;5,"No","Yes")))</f>
        <v>Yes</v>
      </c>
      <c r="E34" s="8">
        <v>7.0816344404000002</v>
      </c>
      <c r="F34" s="9" t="str">
        <f>IF($B34="N/A","N/A",IF(E34&gt;25,"No",IF(E34&lt;5,"No","Yes")))</f>
        <v>Yes</v>
      </c>
      <c r="G34" s="8">
        <v>7.2412166903999999</v>
      </c>
      <c r="H34" s="9" t="str">
        <f>IF($B34="N/A","N/A",IF(G34&gt;25,"No",IF(G34&lt;5,"No","Yes")))</f>
        <v>Yes</v>
      </c>
      <c r="I34" s="10">
        <v>-3.69</v>
      </c>
      <c r="J34" s="10">
        <v>2.2530000000000001</v>
      </c>
      <c r="K34" s="9" t="str">
        <f t="shared" si="6"/>
        <v>Yes</v>
      </c>
    </row>
    <row r="35" spans="1:11" x14ac:dyDescent="0.2">
      <c r="A35" s="91" t="s">
        <v>852</v>
      </c>
      <c r="B35" s="37" t="s">
        <v>269</v>
      </c>
      <c r="C35" s="90">
        <v>42.419841556000002</v>
      </c>
      <c r="D35" s="9" t="str">
        <f>IF($B35="N/A","N/A",IF(C35&gt;70,"No",IF(C35&lt;40,"No","Yes")))</f>
        <v>Yes</v>
      </c>
      <c r="E35" s="8">
        <v>42.016232350000003</v>
      </c>
      <c r="F35" s="9" t="str">
        <f>IF($B35="N/A","N/A",IF(E35&gt;70,"No",IF(E35&lt;40,"No","Yes")))</f>
        <v>Yes</v>
      </c>
      <c r="G35" s="8">
        <v>42.218886752000003</v>
      </c>
      <c r="H35" s="9" t="str">
        <f>IF($B35="N/A","N/A",IF(G35&gt;70,"No",IF(G35&lt;40,"No","Yes")))</f>
        <v>Yes</v>
      </c>
      <c r="I35" s="10">
        <v>-0.95099999999999996</v>
      </c>
      <c r="J35" s="10">
        <v>0.48230000000000001</v>
      </c>
      <c r="K35" s="9" t="str">
        <f t="shared" si="6"/>
        <v>Yes</v>
      </c>
    </row>
    <row r="36" spans="1:11" x14ac:dyDescent="0.2">
      <c r="A36" s="91" t="s">
        <v>853</v>
      </c>
      <c r="B36" s="37" t="s">
        <v>270</v>
      </c>
      <c r="C36" s="90">
        <v>50.225777395999998</v>
      </c>
      <c r="D36" s="9" t="str">
        <f>IF($B36="N/A","N/A",IF(C36&gt;55,"No",IF(C36&lt;20,"No","Yes")))</f>
        <v>Yes</v>
      </c>
      <c r="E36" s="8">
        <v>50.901049188999998</v>
      </c>
      <c r="F36" s="9" t="str">
        <f>IF($B36="N/A","N/A",IF(E36&gt;55,"No",IF(E36&lt;20,"No","Yes")))</f>
        <v>Yes</v>
      </c>
      <c r="G36" s="8">
        <v>50.539862499000002</v>
      </c>
      <c r="H36" s="9" t="str">
        <f>IF($B36="N/A","N/A",IF(G36&gt;55,"No",IF(G36&lt;20,"No","Yes")))</f>
        <v>Yes</v>
      </c>
      <c r="I36" s="10">
        <v>1.3440000000000001</v>
      </c>
      <c r="J36" s="10">
        <v>-0.71</v>
      </c>
      <c r="K36" s="9" t="str">
        <f t="shared" si="6"/>
        <v>Yes</v>
      </c>
    </row>
    <row r="37" spans="1:11" x14ac:dyDescent="0.2">
      <c r="A37" s="91" t="s">
        <v>163</v>
      </c>
      <c r="B37" s="37" t="s">
        <v>246</v>
      </c>
      <c r="C37" s="90">
        <v>0</v>
      </c>
      <c r="D37" s="9" t="str">
        <f>IF($B37="N/A","N/A",IF(C37&gt;95,"Yes","No"))</f>
        <v>No</v>
      </c>
      <c r="E37" s="8">
        <v>0</v>
      </c>
      <c r="F37" s="9" t="str">
        <f>IF($B37="N/A","N/A",IF(E37&gt;95,"Yes","No"))</f>
        <v>No</v>
      </c>
      <c r="G37" s="8">
        <v>60.128414567</v>
      </c>
      <c r="H37" s="9" t="str">
        <f>IF($B37="N/A","N/A",IF(G37&gt;95,"Yes","No"))</f>
        <v>No</v>
      </c>
      <c r="I37" s="10" t="s">
        <v>1747</v>
      </c>
      <c r="J37" s="10" t="s">
        <v>1747</v>
      </c>
      <c r="K37" s="9" t="str">
        <f t="shared" si="6"/>
        <v>N/A</v>
      </c>
    </row>
    <row r="38" spans="1:11" x14ac:dyDescent="0.2">
      <c r="A38" s="91" t="s">
        <v>41</v>
      </c>
      <c r="B38" s="37" t="s">
        <v>213</v>
      </c>
      <c r="C38" s="90">
        <v>0</v>
      </c>
      <c r="D38" s="9" t="str">
        <f t="shared" ref="D38:D47" si="7">IF($B38="N/A","N/A",IF(C38&gt;15,"No",IF(C38&lt;-15,"No","Yes")))</f>
        <v>N/A</v>
      </c>
      <c r="E38" s="8">
        <v>0</v>
      </c>
      <c r="F38" s="9" t="str">
        <f>IF($B38="N/A","N/A",IF(E38&gt;15,"No",IF(E38&lt;-15,"No","Yes")))</f>
        <v>N/A</v>
      </c>
      <c r="G38" s="8">
        <v>0.39700363039999997</v>
      </c>
      <c r="H38" s="9" t="str">
        <f>IF($B38="N/A","N/A",IF(G38&gt;15,"No",IF(G38&lt;-15,"No","Yes")))</f>
        <v>N/A</v>
      </c>
      <c r="I38" s="10" t="s">
        <v>1747</v>
      </c>
      <c r="J38" s="10" t="s">
        <v>1747</v>
      </c>
      <c r="K38" s="9" t="str">
        <f t="shared" si="6"/>
        <v>N/A</v>
      </c>
    </row>
    <row r="39" spans="1:11" x14ac:dyDescent="0.2">
      <c r="A39" s="91" t="s">
        <v>42</v>
      </c>
      <c r="B39" s="37" t="s">
        <v>213</v>
      </c>
      <c r="C39" s="90" t="s">
        <v>1747</v>
      </c>
      <c r="D39" s="9" t="str">
        <f t="shared" si="7"/>
        <v>N/A</v>
      </c>
      <c r="E39" s="8" t="s">
        <v>1747</v>
      </c>
      <c r="F39" s="9" t="str">
        <f>IF($B39="N/A","N/A",IF(E39&gt;15,"No",IF(E39&lt;-15,"No","Yes")))</f>
        <v>N/A</v>
      </c>
      <c r="G39" s="8">
        <v>100</v>
      </c>
      <c r="H39" s="9" t="str">
        <f>IF($B39="N/A","N/A",IF(G39&gt;15,"No",IF(G39&lt;-15,"No","Yes")))</f>
        <v>N/A</v>
      </c>
      <c r="I39" s="10" t="s">
        <v>1747</v>
      </c>
      <c r="J39" s="10" t="s">
        <v>1747</v>
      </c>
      <c r="K39" s="9" t="str">
        <f t="shared" si="6"/>
        <v>N/A</v>
      </c>
    </row>
    <row r="40" spans="1:11" x14ac:dyDescent="0.2">
      <c r="A40" s="91" t="s">
        <v>43</v>
      </c>
      <c r="B40" s="37" t="s">
        <v>223</v>
      </c>
      <c r="C40" s="90">
        <v>0</v>
      </c>
      <c r="D40" s="9" t="str">
        <f>IF($B40="N/A","N/A",IF(C40&gt;100,"No",IF(C40&lt;98,"No","Yes")))</f>
        <v>No</v>
      </c>
      <c r="E40" s="8">
        <v>0</v>
      </c>
      <c r="F40" s="9" t="str">
        <f>IF($B40="N/A","N/A",IF(E40&gt;100,"No",IF(E40&lt;98,"No","Yes")))</f>
        <v>No</v>
      </c>
      <c r="G40" s="8">
        <v>66.959325621000005</v>
      </c>
      <c r="H40" s="9" t="str">
        <f>IF($B40="N/A","N/A",IF(G40&gt;100,"No",IF(G40&lt;98,"No","Yes")))</f>
        <v>No</v>
      </c>
      <c r="I40" s="10" t="s">
        <v>1747</v>
      </c>
      <c r="J40" s="10" t="s">
        <v>1747</v>
      </c>
      <c r="K40" s="9" t="str">
        <f t="shared" si="6"/>
        <v>N/A</v>
      </c>
    </row>
    <row r="41" spans="1:11" x14ac:dyDescent="0.2">
      <c r="A41" s="91" t="s">
        <v>44</v>
      </c>
      <c r="B41" s="37" t="s">
        <v>213</v>
      </c>
      <c r="C41" s="90" t="s">
        <v>1747</v>
      </c>
      <c r="D41" s="9" t="str">
        <f t="shared" si="7"/>
        <v>N/A</v>
      </c>
      <c r="E41" s="8" t="s">
        <v>1747</v>
      </c>
      <c r="F41" s="9" t="str">
        <f t="shared" ref="F41:F47" si="8">IF($B41="N/A","N/A",IF(E41&gt;15,"No",IF(E41&lt;-15,"No","Yes")))</f>
        <v>N/A</v>
      </c>
      <c r="G41" s="8">
        <v>79.310135934000002</v>
      </c>
      <c r="H41" s="9" t="str">
        <f t="shared" ref="H41:H47" si="9">IF($B41="N/A","N/A",IF(G41&gt;15,"No",IF(G41&lt;-15,"No","Yes")))</f>
        <v>N/A</v>
      </c>
      <c r="I41" s="10" t="s">
        <v>1747</v>
      </c>
      <c r="J41" s="10" t="s">
        <v>1747</v>
      </c>
      <c r="K41" s="9" t="str">
        <f t="shared" si="6"/>
        <v>N/A</v>
      </c>
    </row>
    <row r="42" spans="1:11" x14ac:dyDescent="0.2">
      <c r="A42" s="91" t="s">
        <v>45</v>
      </c>
      <c r="B42" s="37" t="s">
        <v>213</v>
      </c>
      <c r="C42" s="90" t="s">
        <v>1747</v>
      </c>
      <c r="D42" s="9" t="str">
        <f t="shared" si="7"/>
        <v>N/A</v>
      </c>
      <c r="E42" s="8" t="s">
        <v>1747</v>
      </c>
      <c r="F42" s="9" t="str">
        <f t="shared" si="8"/>
        <v>N/A</v>
      </c>
      <c r="G42" s="8">
        <v>20.689864065999998</v>
      </c>
      <c r="H42" s="9" t="str">
        <f t="shared" si="9"/>
        <v>N/A</v>
      </c>
      <c r="I42" s="10" t="s">
        <v>1747</v>
      </c>
      <c r="J42" s="10" t="s">
        <v>1747</v>
      </c>
      <c r="K42" s="9" t="str">
        <f t="shared" si="6"/>
        <v>N/A</v>
      </c>
    </row>
    <row r="43" spans="1:11" x14ac:dyDescent="0.2">
      <c r="A43" s="91" t="s">
        <v>50</v>
      </c>
      <c r="B43" s="37" t="s">
        <v>213</v>
      </c>
      <c r="C43" s="90" t="s">
        <v>1747</v>
      </c>
      <c r="D43" s="9" t="str">
        <f t="shared" si="7"/>
        <v>N/A</v>
      </c>
      <c r="E43" s="8" t="s">
        <v>1747</v>
      </c>
      <c r="F43" s="9" t="str">
        <f t="shared" si="8"/>
        <v>N/A</v>
      </c>
      <c r="G43" s="8">
        <v>0</v>
      </c>
      <c r="H43" s="9" t="str">
        <f t="shared" si="9"/>
        <v>N/A</v>
      </c>
      <c r="I43" s="10" t="s">
        <v>1747</v>
      </c>
      <c r="J43" s="10" t="s">
        <v>1747</v>
      </c>
      <c r="K43" s="9" t="str">
        <f t="shared" si="6"/>
        <v>N/A</v>
      </c>
    </row>
    <row r="44" spans="1:11" x14ac:dyDescent="0.2">
      <c r="A44" s="91" t="s">
        <v>913</v>
      </c>
      <c r="B44" s="37" t="s">
        <v>213</v>
      </c>
      <c r="C44" s="90">
        <v>94.861733416000007</v>
      </c>
      <c r="D44" s="9" t="str">
        <f t="shared" si="7"/>
        <v>N/A</v>
      </c>
      <c r="E44" s="8">
        <v>96.034370401999993</v>
      </c>
      <c r="F44" s="9" t="str">
        <f t="shared" si="8"/>
        <v>N/A</v>
      </c>
      <c r="G44" s="8">
        <v>89.567631758000005</v>
      </c>
      <c r="H44" s="9" t="str">
        <f t="shared" si="9"/>
        <v>N/A</v>
      </c>
      <c r="I44" s="10">
        <v>1.236</v>
      </c>
      <c r="J44" s="10">
        <v>-6.73</v>
      </c>
      <c r="K44" s="9" t="str">
        <f>IF(J44="Div by 0", "N/A", IF(J44="N/A","N/A", IF(J44&gt;30, "No", IF(J44&lt;-30, "No", "Yes"))))</f>
        <v>Yes</v>
      </c>
    </row>
    <row r="45" spans="1:11" x14ac:dyDescent="0.2">
      <c r="A45" s="91" t="s">
        <v>914</v>
      </c>
      <c r="B45" s="37" t="s">
        <v>213</v>
      </c>
      <c r="C45" s="90">
        <v>5.1382665841000001</v>
      </c>
      <c r="D45" s="9" t="str">
        <f t="shared" si="7"/>
        <v>N/A</v>
      </c>
      <c r="E45" s="8">
        <v>3.9656295984000001</v>
      </c>
      <c r="F45" s="9" t="str">
        <f t="shared" si="8"/>
        <v>N/A</v>
      </c>
      <c r="G45" s="8">
        <v>10.21470519</v>
      </c>
      <c r="H45" s="9" t="str">
        <f t="shared" si="9"/>
        <v>N/A</v>
      </c>
      <c r="I45" s="10">
        <v>-22.8</v>
      </c>
      <c r="J45" s="10">
        <v>157.6</v>
      </c>
      <c r="K45" s="9" t="str">
        <f>IF(J45="Div by 0", "N/A", IF(J45="N/A","N/A", IF(J45&gt;30, "No", IF(J45&lt;-30, "No", "Yes"))))</f>
        <v>No</v>
      </c>
    </row>
    <row r="46" spans="1:11" x14ac:dyDescent="0.2">
      <c r="A46" s="91" t="s">
        <v>937</v>
      </c>
      <c r="B46" s="37" t="s">
        <v>213</v>
      </c>
      <c r="C46" s="90">
        <v>2.4011349599999999E-2</v>
      </c>
      <c r="D46" s="9" t="str">
        <f t="shared" si="7"/>
        <v>N/A</v>
      </c>
      <c r="E46" s="8">
        <v>2.0283607200000001E-2</v>
      </c>
      <c r="F46" s="9" t="str">
        <f t="shared" si="8"/>
        <v>N/A</v>
      </c>
      <c r="G46" s="8">
        <v>3.9910327000000001E-3</v>
      </c>
      <c r="H46" s="9" t="str">
        <f t="shared" si="9"/>
        <v>N/A</v>
      </c>
      <c r="I46" s="10">
        <v>-15.5</v>
      </c>
      <c r="J46" s="10">
        <v>-80.3</v>
      </c>
      <c r="K46" s="9" t="str">
        <f>IF(J46="Div by 0", "N/A", IF(J46="N/A","N/A", IF(J46&gt;30, "No", IF(J46&lt;-30, "No", "Yes"))))</f>
        <v>No</v>
      </c>
    </row>
    <row r="47" spans="1:11" x14ac:dyDescent="0.2">
      <c r="A47" s="91" t="s">
        <v>925</v>
      </c>
      <c r="B47" s="37" t="s">
        <v>213</v>
      </c>
      <c r="C47" s="90">
        <v>0</v>
      </c>
      <c r="D47" s="9" t="str">
        <f t="shared" si="7"/>
        <v>N/A</v>
      </c>
      <c r="E47" s="8">
        <v>0</v>
      </c>
      <c r="F47" s="9" t="str">
        <f t="shared" si="8"/>
        <v>N/A</v>
      </c>
      <c r="G47" s="8">
        <v>0.2176630514</v>
      </c>
      <c r="H47" s="9" t="str">
        <f t="shared" si="9"/>
        <v>N/A</v>
      </c>
      <c r="I47" s="10" t="s">
        <v>1747</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0</v>
      </c>
      <c r="D6" s="9" t="str">
        <f t="shared" ref="D6:D15" si="0">IF($B6="N/A","N/A",IF(C6&lt;0,"No","Yes"))</f>
        <v>N/A</v>
      </c>
      <c r="E6" s="89">
        <v>0</v>
      </c>
      <c r="F6" s="9" t="str">
        <f t="shared" ref="F6:F15" si="1">IF($B6="N/A","N/A",IF(E6&lt;0,"No","Yes"))</f>
        <v>N/A</v>
      </c>
      <c r="G6" s="89">
        <v>34365995</v>
      </c>
      <c r="H6" s="9" t="str">
        <f t="shared" ref="H6:H15" si="2">IF($B6="N/A","N/A",IF(G6&lt;0,"No","Yes"))</f>
        <v>N/A</v>
      </c>
      <c r="I6" s="10" t="s">
        <v>1747</v>
      </c>
      <c r="J6" s="10" t="s">
        <v>1747</v>
      </c>
      <c r="K6" s="9" t="str">
        <f t="shared" ref="K6:K15" si="3">IF(J6="Div by 0", "N/A", IF(J6="N/A","N/A", IF(J6&gt;30, "No", IF(J6&lt;-30, "No", "Yes"))))</f>
        <v>N/A</v>
      </c>
    </row>
    <row r="7" spans="1:11" x14ac:dyDescent="0.2">
      <c r="A7" s="88" t="s">
        <v>445</v>
      </c>
      <c r="B7" s="5" t="s">
        <v>213</v>
      </c>
      <c r="C7" s="90" t="s">
        <v>1747</v>
      </c>
      <c r="D7" s="9" t="str">
        <f t="shared" si="0"/>
        <v>N/A</v>
      </c>
      <c r="E7" s="90" t="s">
        <v>1747</v>
      </c>
      <c r="F7" s="9" t="str">
        <f t="shared" si="1"/>
        <v>N/A</v>
      </c>
      <c r="G7" s="90">
        <v>1.0935955732</v>
      </c>
      <c r="H7" s="9" t="str">
        <f t="shared" si="2"/>
        <v>N/A</v>
      </c>
      <c r="I7" s="10" t="s">
        <v>1747</v>
      </c>
      <c r="J7" s="10" t="s">
        <v>1747</v>
      </c>
      <c r="K7" s="9" t="str">
        <f t="shared" si="3"/>
        <v>N/A</v>
      </c>
    </row>
    <row r="8" spans="1:11" x14ac:dyDescent="0.2">
      <c r="A8" s="88" t="s">
        <v>446</v>
      </c>
      <c r="B8" s="5" t="s">
        <v>213</v>
      </c>
      <c r="C8" s="90" t="s">
        <v>1747</v>
      </c>
      <c r="D8" s="9" t="str">
        <f t="shared" si="0"/>
        <v>N/A</v>
      </c>
      <c r="E8" s="90" t="s">
        <v>1747</v>
      </c>
      <c r="F8" s="9" t="str">
        <f t="shared" si="1"/>
        <v>N/A</v>
      </c>
      <c r="G8" s="90">
        <v>21.658569757999999</v>
      </c>
      <c r="H8" s="9" t="str">
        <f t="shared" si="2"/>
        <v>N/A</v>
      </c>
      <c r="I8" s="10" t="s">
        <v>1747</v>
      </c>
      <c r="J8" s="10" t="s">
        <v>1747</v>
      </c>
      <c r="K8" s="9" t="str">
        <f t="shared" si="3"/>
        <v>N/A</v>
      </c>
    </row>
    <row r="9" spans="1:11" x14ac:dyDescent="0.2">
      <c r="A9" s="88" t="s">
        <v>447</v>
      </c>
      <c r="B9" s="5" t="s">
        <v>213</v>
      </c>
      <c r="C9" s="90" t="s">
        <v>1747</v>
      </c>
      <c r="D9" s="9" t="str">
        <f t="shared" si="0"/>
        <v>N/A</v>
      </c>
      <c r="E9" s="90" t="s">
        <v>1747</v>
      </c>
      <c r="F9" s="9" t="str">
        <f t="shared" si="1"/>
        <v>N/A</v>
      </c>
      <c r="G9" s="90">
        <v>40.275062601999998</v>
      </c>
      <c r="H9" s="9" t="str">
        <f t="shared" si="2"/>
        <v>N/A</v>
      </c>
      <c r="I9" s="10" t="s">
        <v>1747</v>
      </c>
      <c r="J9" s="10" t="s">
        <v>1747</v>
      </c>
      <c r="K9" s="9" t="str">
        <f t="shared" si="3"/>
        <v>N/A</v>
      </c>
    </row>
    <row r="10" spans="1:11" x14ac:dyDescent="0.2">
      <c r="A10" s="88" t="s">
        <v>448</v>
      </c>
      <c r="B10" s="5" t="s">
        <v>213</v>
      </c>
      <c r="C10" s="90" t="s">
        <v>1747</v>
      </c>
      <c r="D10" s="9" t="str">
        <f t="shared" si="0"/>
        <v>N/A</v>
      </c>
      <c r="E10" s="90" t="s">
        <v>1747</v>
      </c>
      <c r="F10" s="9" t="str">
        <f t="shared" si="1"/>
        <v>N/A</v>
      </c>
      <c r="G10" s="90">
        <v>36.655478766000002</v>
      </c>
      <c r="H10" s="9" t="str">
        <f t="shared" si="2"/>
        <v>N/A</v>
      </c>
      <c r="I10" s="10" t="s">
        <v>1747</v>
      </c>
      <c r="J10" s="10" t="s">
        <v>1747</v>
      </c>
      <c r="K10" s="9" t="str">
        <f t="shared" si="3"/>
        <v>N/A</v>
      </c>
    </row>
    <row r="11" spans="1:11" x14ac:dyDescent="0.2">
      <c r="A11" s="88" t="s">
        <v>1642</v>
      </c>
      <c r="B11" s="5" t="s">
        <v>213</v>
      </c>
      <c r="C11" s="90" t="s">
        <v>1747</v>
      </c>
      <c r="D11" s="9" t="str">
        <f t="shared" si="0"/>
        <v>N/A</v>
      </c>
      <c r="E11" s="90" t="s">
        <v>1747</v>
      </c>
      <c r="F11" s="9" t="str">
        <f t="shared" si="1"/>
        <v>N/A</v>
      </c>
      <c r="G11" s="90">
        <v>0</v>
      </c>
      <c r="H11" s="9" t="str">
        <f t="shared" si="2"/>
        <v>N/A</v>
      </c>
      <c r="I11" s="10" t="s">
        <v>1747</v>
      </c>
      <c r="J11" s="10" t="s">
        <v>1747</v>
      </c>
      <c r="K11" s="9" t="str">
        <f t="shared" si="3"/>
        <v>N/A</v>
      </c>
    </row>
    <row r="12" spans="1:11" x14ac:dyDescent="0.2">
      <c r="A12" s="88" t="s">
        <v>16</v>
      </c>
      <c r="B12" s="5" t="s">
        <v>213</v>
      </c>
      <c r="C12" s="90" t="s">
        <v>1747</v>
      </c>
      <c r="D12" s="9" t="str">
        <f t="shared" si="0"/>
        <v>N/A</v>
      </c>
      <c r="E12" s="90" t="s">
        <v>1747</v>
      </c>
      <c r="F12" s="9" t="str">
        <f t="shared" si="1"/>
        <v>N/A</v>
      </c>
      <c r="G12" s="90">
        <v>8.69813314E-2</v>
      </c>
      <c r="H12" s="9" t="str">
        <f t="shared" si="2"/>
        <v>N/A</v>
      </c>
      <c r="I12" s="10" t="s">
        <v>1747</v>
      </c>
      <c r="J12" s="10" t="s">
        <v>1747</v>
      </c>
      <c r="K12" s="9" t="str">
        <f t="shared" si="3"/>
        <v>N/A</v>
      </c>
    </row>
    <row r="13" spans="1:11" x14ac:dyDescent="0.2">
      <c r="A13" s="88" t="s">
        <v>36</v>
      </c>
      <c r="B13" s="5" t="s">
        <v>213</v>
      </c>
      <c r="C13" s="90" t="s">
        <v>1747</v>
      </c>
      <c r="D13" s="9" t="str">
        <f t="shared" si="0"/>
        <v>N/A</v>
      </c>
      <c r="E13" s="90" t="s">
        <v>1747</v>
      </c>
      <c r="F13" s="9" t="str">
        <f t="shared" si="1"/>
        <v>N/A</v>
      </c>
      <c r="G13" s="90">
        <v>1.5505078000000001E-3</v>
      </c>
      <c r="H13" s="9" t="str">
        <f t="shared" si="2"/>
        <v>N/A</v>
      </c>
      <c r="I13" s="10" t="s">
        <v>1747</v>
      </c>
      <c r="J13" s="10" t="s">
        <v>1747</v>
      </c>
      <c r="K13" s="9" t="str">
        <f t="shared" si="3"/>
        <v>N/A</v>
      </c>
    </row>
    <row r="14" spans="1:11" x14ac:dyDescent="0.2">
      <c r="A14" s="88" t="s">
        <v>37</v>
      </c>
      <c r="B14" s="5" t="s">
        <v>213</v>
      </c>
      <c r="C14" s="90" t="s">
        <v>1747</v>
      </c>
      <c r="D14" s="9" t="str">
        <f t="shared" si="0"/>
        <v>N/A</v>
      </c>
      <c r="E14" s="90" t="s">
        <v>1747</v>
      </c>
      <c r="F14" s="9" t="str">
        <f t="shared" si="1"/>
        <v>N/A</v>
      </c>
      <c r="G14" s="90">
        <v>9.8598345700000006E-2</v>
      </c>
      <c r="H14" s="9" t="str">
        <f t="shared" si="2"/>
        <v>N/A</v>
      </c>
      <c r="I14" s="10" t="s">
        <v>1747</v>
      </c>
      <c r="J14" s="10" t="s">
        <v>1747</v>
      </c>
      <c r="K14" s="9" t="str">
        <f t="shared" si="3"/>
        <v>N/A</v>
      </c>
    </row>
    <row r="15" spans="1:11" x14ac:dyDescent="0.2">
      <c r="A15" s="88" t="s">
        <v>38</v>
      </c>
      <c r="B15" s="5" t="s">
        <v>213</v>
      </c>
      <c r="C15" s="90" t="s">
        <v>1747</v>
      </c>
      <c r="D15" s="9" t="str">
        <f t="shared" si="0"/>
        <v>N/A</v>
      </c>
      <c r="E15" s="90" t="s">
        <v>1747</v>
      </c>
      <c r="F15" s="9" t="str">
        <f t="shared" si="1"/>
        <v>N/A</v>
      </c>
      <c r="G15" s="90">
        <v>0.1051664377</v>
      </c>
      <c r="H15" s="9" t="str">
        <f t="shared" si="2"/>
        <v>N/A</v>
      </c>
      <c r="I15" s="10" t="s">
        <v>1747</v>
      </c>
      <c r="J15" s="10" t="s">
        <v>1747</v>
      </c>
      <c r="K15" s="9" t="str">
        <f t="shared" si="3"/>
        <v>N/A</v>
      </c>
    </row>
    <row r="16" spans="1:11" x14ac:dyDescent="0.2">
      <c r="A16" s="88" t="s">
        <v>378</v>
      </c>
      <c r="B16" s="5" t="s">
        <v>213</v>
      </c>
      <c r="C16" s="8" t="s">
        <v>1747</v>
      </c>
      <c r="D16" s="9" t="str">
        <f t="shared" ref="D16:D41" si="4">IF($B16="N/A","N/A",IF(C16&lt;0,"No","Yes"))</f>
        <v>N/A</v>
      </c>
      <c r="E16" s="8" t="s">
        <v>1747</v>
      </c>
      <c r="F16" s="9" t="str">
        <f t="shared" ref="F16:F41" si="5">IF($B16="N/A","N/A",IF(E16&lt;0,"No","Yes"))</f>
        <v>N/A</v>
      </c>
      <c r="G16" s="8">
        <v>28.799078769000001</v>
      </c>
      <c r="H16" s="9" t="str">
        <f t="shared" ref="H16:H41" si="6">IF($B16="N/A","N/A",IF(G16&lt;0,"No","Yes"))</f>
        <v>N/A</v>
      </c>
      <c r="I16" s="10" t="s">
        <v>1747</v>
      </c>
      <c r="J16" s="10" t="s">
        <v>1747</v>
      </c>
      <c r="K16" s="9" t="str">
        <f t="shared" ref="K16:K41" si="7">IF(J16="Div by 0", "N/A", IF(J16="N/A","N/A", IF(J16&gt;30, "No", IF(J16&lt;-30, "No", "Yes"))))</f>
        <v>N/A</v>
      </c>
    </row>
    <row r="17" spans="1:11" x14ac:dyDescent="0.2">
      <c r="A17" s="88" t="s">
        <v>379</v>
      </c>
      <c r="B17" s="5" t="s">
        <v>213</v>
      </c>
      <c r="C17" s="8" t="s">
        <v>1747</v>
      </c>
      <c r="D17" s="9" t="str">
        <f t="shared" si="4"/>
        <v>N/A</v>
      </c>
      <c r="E17" s="8" t="s">
        <v>1747</v>
      </c>
      <c r="F17" s="9" t="str">
        <f t="shared" si="5"/>
        <v>N/A</v>
      </c>
      <c r="G17" s="8">
        <v>9.0647146056000008</v>
      </c>
      <c r="H17" s="9" t="str">
        <f t="shared" si="6"/>
        <v>N/A</v>
      </c>
      <c r="I17" s="10" t="s">
        <v>1747</v>
      </c>
      <c r="J17" s="10" t="s">
        <v>1747</v>
      </c>
      <c r="K17" s="9" t="str">
        <f t="shared" si="7"/>
        <v>N/A</v>
      </c>
    </row>
    <row r="18" spans="1:11" x14ac:dyDescent="0.2">
      <c r="A18" s="88" t="s">
        <v>380</v>
      </c>
      <c r="B18" s="5" t="s">
        <v>213</v>
      </c>
      <c r="C18" s="8" t="s">
        <v>1747</v>
      </c>
      <c r="D18" s="9" t="str">
        <f t="shared" si="4"/>
        <v>N/A</v>
      </c>
      <c r="E18" s="8" t="s">
        <v>1747</v>
      </c>
      <c r="F18" s="9" t="str">
        <f t="shared" si="5"/>
        <v>N/A</v>
      </c>
      <c r="G18" s="8">
        <v>1.9574706102999999</v>
      </c>
      <c r="H18" s="9" t="str">
        <f t="shared" si="6"/>
        <v>N/A</v>
      </c>
      <c r="I18" s="10" t="s">
        <v>1747</v>
      </c>
      <c r="J18" s="10" t="s">
        <v>1747</v>
      </c>
      <c r="K18" s="9" t="str">
        <f t="shared" si="7"/>
        <v>N/A</v>
      </c>
    </row>
    <row r="19" spans="1:11" x14ac:dyDescent="0.2">
      <c r="A19" s="88" t="s">
        <v>381</v>
      </c>
      <c r="B19" s="5" t="s">
        <v>213</v>
      </c>
      <c r="C19" s="8" t="s">
        <v>1747</v>
      </c>
      <c r="D19" s="9" t="str">
        <f t="shared" si="4"/>
        <v>N/A</v>
      </c>
      <c r="E19" s="8" t="s">
        <v>1747</v>
      </c>
      <c r="F19" s="9" t="str">
        <f t="shared" si="5"/>
        <v>N/A</v>
      </c>
      <c r="G19" s="8">
        <v>17.453745081000001</v>
      </c>
      <c r="H19" s="9" t="str">
        <f t="shared" si="6"/>
        <v>N/A</v>
      </c>
      <c r="I19" s="10" t="s">
        <v>1747</v>
      </c>
      <c r="J19" s="10" t="s">
        <v>1747</v>
      </c>
      <c r="K19" s="9" t="str">
        <f t="shared" si="7"/>
        <v>N/A</v>
      </c>
    </row>
    <row r="20" spans="1:11" x14ac:dyDescent="0.2">
      <c r="A20" s="88" t="s">
        <v>382</v>
      </c>
      <c r="B20" s="5" t="s">
        <v>213</v>
      </c>
      <c r="C20" s="8" t="s">
        <v>1747</v>
      </c>
      <c r="D20" s="9" t="str">
        <f t="shared" si="4"/>
        <v>N/A</v>
      </c>
      <c r="E20" s="8" t="s">
        <v>1747</v>
      </c>
      <c r="F20" s="9" t="str">
        <f t="shared" si="5"/>
        <v>N/A</v>
      </c>
      <c r="G20" s="8">
        <v>1.6440586988999999</v>
      </c>
      <c r="H20" s="9" t="str">
        <f t="shared" si="6"/>
        <v>N/A</v>
      </c>
      <c r="I20" s="10" t="s">
        <v>1747</v>
      </c>
      <c r="J20" s="10" t="s">
        <v>1747</v>
      </c>
      <c r="K20" s="9" t="str">
        <f t="shared" si="7"/>
        <v>N/A</v>
      </c>
    </row>
    <row r="21" spans="1:11" x14ac:dyDescent="0.2">
      <c r="A21" s="88" t="s">
        <v>383</v>
      </c>
      <c r="B21" s="5" t="s">
        <v>213</v>
      </c>
      <c r="C21" s="8" t="s">
        <v>1747</v>
      </c>
      <c r="D21" s="9" t="str">
        <f t="shared" si="4"/>
        <v>N/A</v>
      </c>
      <c r="E21" s="8" t="s">
        <v>1747</v>
      </c>
      <c r="F21" s="9" t="str">
        <f t="shared" si="5"/>
        <v>N/A</v>
      </c>
      <c r="G21" s="8">
        <v>1.5317128739999999</v>
      </c>
      <c r="H21" s="9" t="str">
        <f t="shared" si="6"/>
        <v>N/A</v>
      </c>
      <c r="I21" s="10" t="s">
        <v>1747</v>
      </c>
      <c r="J21" s="10" t="s">
        <v>1747</v>
      </c>
      <c r="K21" s="9" t="str">
        <f t="shared" si="7"/>
        <v>N/A</v>
      </c>
    </row>
    <row r="22" spans="1:11" x14ac:dyDescent="0.2">
      <c r="A22" s="88" t="s">
        <v>384</v>
      </c>
      <c r="B22" s="5" t="s">
        <v>213</v>
      </c>
      <c r="C22" s="8" t="s">
        <v>1747</v>
      </c>
      <c r="D22" s="9" t="str">
        <f t="shared" si="4"/>
        <v>N/A</v>
      </c>
      <c r="E22" s="8" t="s">
        <v>1747</v>
      </c>
      <c r="F22" s="9" t="str">
        <f t="shared" si="5"/>
        <v>N/A</v>
      </c>
      <c r="G22" s="8">
        <v>31.671247738999998</v>
      </c>
      <c r="H22" s="9" t="str">
        <f t="shared" si="6"/>
        <v>N/A</v>
      </c>
      <c r="I22" s="10" t="s">
        <v>1747</v>
      </c>
      <c r="J22" s="10" t="s">
        <v>1747</v>
      </c>
      <c r="K22" s="9" t="str">
        <f t="shared" si="7"/>
        <v>N/A</v>
      </c>
    </row>
    <row r="23" spans="1:11" x14ac:dyDescent="0.2">
      <c r="A23" s="88" t="s">
        <v>385</v>
      </c>
      <c r="B23" s="5" t="s">
        <v>213</v>
      </c>
      <c r="C23" s="8" t="s">
        <v>1747</v>
      </c>
      <c r="D23" s="9" t="str">
        <f t="shared" si="4"/>
        <v>N/A</v>
      </c>
      <c r="E23" s="8" t="s">
        <v>1747</v>
      </c>
      <c r="F23" s="9" t="str">
        <f t="shared" si="5"/>
        <v>N/A</v>
      </c>
      <c r="G23" s="8">
        <v>0</v>
      </c>
      <c r="H23" s="9" t="str">
        <f t="shared" si="6"/>
        <v>N/A</v>
      </c>
      <c r="I23" s="10" t="s">
        <v>1747</v>
      </c>
      <c r="J23" s="10" t="s">
        <v>1747</v>
      </c>
      <c r="K23" s="9" t="str">
        <f t="shared" si="7"/>
        <v>N/A</v>
      </c>
    </row>
    <row r="24" spans="1:11" x14ac:dyDescent="0.2">
      <c r="A24" s="88" t="s">
        <v>386</v>
      </c>
      <c r="B24" s="5" t="s">
        <v>213</v>
      </c>
      <c r="C24" s="8" t="s">
        <v>1747</v>
      </c>
      <c r="D24" s="9" t="str">
        <f t="shared" si="4"/>
        <v>N/A</v>
      </c>
      <c r="E24" s="8" t="s">
        <v>1747</v>
      </c>
      <c r="F24" s="9" t="str">
        <f t="shared" si="5"/>
        <v>N/A</v>
      </c>
      <c r="G24" s="8">
        <v>0.1074542654</v>
      </c>
      <c r="H24" s="9" t="str">
        <f t="shared" si="6"/>
        <v>N/A</v>
      </c>
      <c r="I24" s="10" t="s">
        <v>1747</v>
      </c>
      <c r="J24" s="10" t="s">
        <v>1747</v>
      </c>
      <c r="K24" s="9" t="str">
        <f t="shared" si="7"/>
        <v>N/A</v>
      </c>
    </row>
    <row r="25" spans="1:11" x14ac:dyDescent="0.2">
      <c r="A25" s="88" t="s">
        <v>387</v>
      </c>
      <c r="B25" s="5" t="s">
        <v>213</v>
      </c>
      <c r="C25" s="8" t="s">
        <v>1747</v>
      </c>
      <c r="D25" s="9" t="str">
        <f t="shared" si="4"/>
        <v>N/A</v>
      </c>
      <c r="E25" s="8" t="s">
        <v>1747</v>
      </c>
      <c r="F25" s="9" t="str">
        <f t="shared" si="5"/>
        <v>N/A</v>
      </c>
      <c r="G25" s="8">
        <v>4.8019314124000001</v>
      </c>
      <c r="H25" s="9" t="str">
        <f t="shared" si="6"/>
        <v>N/A</v>
      </c>
      <c r="I25" s="10" t="s">
        <v>1747</v>
      </c>
      <c r="J25" s="10" t="s">
        <v>1747</v>
      </c>
      <c r="K25" s="9" t="str">
        <f t="shared" si="7"/>
        <v>N/A</v>
      </c>
    </row>
    <row r="26" spans="1:11" x14ac:dyDescent="0.2">
      <c r="A26" s="88" t="s">
        <v>388</v>
      </c>
      <c r="B26" s="5" t="s">
        <v>213</v>
      </c>
      <c r="C26" s="8" t="s">
        <v>1747</v>
      </c>
      <c r="D26" s="9" t="str">
        <f t="shared" si="4"/>
        <v>N/A</v>
      </c>
      <c r="E26" s="8" t="s">
        <v>1747</v>
      </c>
      <c r="F26" s="9" t="str">
        <f t="shared" si="5"/>
        <v>N/A</v>
      </c>
      <c r="G26" s="8">
        <v>0.80026903869999999</v>
      </c>
      <c r="H26" s="9" t="str">
        <f t="shared" si="6"/>
        <v>N/A</v>
      </c>
      <c r="I26" s="10" t="s">
        <v>1747</v>
      </c>
      <c r="J26" s="10" t="s">
        <v>1747</v>
      </c>
      <c r="K26" s="9" t="str">
        <f t="shared" si="7"/>
        <v>N/A</v>
      </c>
    </row>
    <row r="27" spans="1:11" x14ac:dyDescent="0.2">
      <c r="A27" s="88" t="s">
        <v>389</v>
      </c>
      <c r="B27" s="5" t="s">
        <v>213</v>
      </c>
      <c r="C27" s="8" t="s">
        <v>1747</v>
      </c>
      <c r="D27" s="9" t="str">
        <f t="shared" si="4"/>
        <v>N/A</v>
      </c>
      <c r="E27" s="8" t="s">
        <v>1747</v>
      </c>
      <c r="F27" s="9" t="str">
        <f t="shared" si="5"/>
        <v>N/A</v>
      </c>
      <c r="G27" s="8">
        <v>3.7307962600000001E-2</v>
      </c>
      <c r="H27" s="9" t="str">
        <f t="shared" si="6"/>
        <v>N/A</v>
      </c>
      <c r="I27" s="10" t="s">
        <v>1747</v>
      </c>
      <c r="J27" s="10" t="s">
        <v>1747</v>
      </c>
      <c r="K27" s="9" t="str">
        <f t="shared" si="7"/>
        <v>N/A</v>
      </c>
    </row>
    <row r="28" spans="1:11" x14ac:dyDescent="0.2">
      <c r="A28" s="88" t="s">
        <v>390</v>
      </c>
      <c r="B28" s="5" t="s">
        <v>213</v>
      </c>
      <c r="C28" s="8" t="s">
        <v>1747</v>
      </c>
      <c r="D28" s="9" t="str">
        <f t="shared" si="4"/>
        <v>N/A</v>
      </c>
      <c r="E28" s="8" t="s">
        <v>1747</v>
      </c>
      <c r="F28" s="9" t="str">
        <f t="shared" si="5"/>
        <v>N/A</v>
      </c>
      <c r="G28" s="8">
        <v>5.9071182999999999E-3</v>
      </c>
      <c r="H28" s="9" t="str">
        <f t="shared" si="6"/>
        <v>N/A</v>
      </c>
      <c r="I28" s="10" t="s">
        <v>1747</v>
      </c>
      <c r="J28" s="10" t="s">
        <v>1747</v>
      </c>
      <c r="K28" s="9" t="str">
        <f t="shared" si="7"/>
        <v>N/A</v>
      </c>
    </row>
    <row r="29" spans="1:11" x14ac:dyDescent="0.2">
      <c r="A29" s="88" t="s">
        <v>391</v>
      </c>
      <c r="B29" s="5" t="s">
        <v>213</v>
      </c>
      <c r="C29" s="8" t="s">
        <v>1747</v>
      </c>
      <c r="D29" s="9" t="str">
        <f t="shared" si="4"/>
        <v>N/A</v>
      </c>
      <c r="E29" s="8" t="s">
        <v>1747</v>
      </c>
      <c r="F29" s="9" t="str">
        <f t="shared" si="5"/>
        <v>N/A</v>
      </c>
      <c r="G29" s="8">
        <v>0</v>
      </c>
      <c r="H29" s="9" t="str">
        <f t="shared" si="6"/>
        <v>N/A</v>
      </c>
      <c r="I29" s="10" t="s">
        <v>1747</v>
      </c>
      <c r="J29" s="10" t="s">
        <v>1747</v>
      </c>
      <c r="K29" s="9" t="str">
        <f t="shared" si="7"/>
        <v>N/A</v>
      </c>
    </row>
    <row r="30" spans="1:11" x14ac:dyDescent="0.2">
      <c r="A30" s="88" t="s">
        <v>392</v>
      </c>
      <c r="B30" s="5" t="s">
        <v>213</v>
      </c>
      <c r="C30" s="8" t="s">
        <v>1747</v>
      </c>
      <c r="D30" s="9" t="str">
        <f t="shared" si="4"/>
        <v>N/A</v>
      </c>
      <c r="E30" s="8" t="s">
        <v>1747</v>
      </c>
      <c r="F30" s="9" t="str">
        <f t="shared" si="5"/>
        <v>N/A</v>
      </c>
      <c r="G30" s="8">
        <v>0</v>
      </c>
      <c r="H30" s="9" t="str">
        <f t="shared" si="6"/>
        <v>N/A</v>
      </c>
      <c r="I30" s="10" t="s">
        <v>1747</v>
      </c>
      <c r="J30" s="10" t="s">
        <v>1747</v>
      </c>
      <c r="K30" s="9" t="str">
        <f t="shared" si="7"/>
        <v>N/A</v>
      </c>
    </row>
    <row r="31" spans="1:11" x14ac:dyDescent="0.2">
      <c r="A31" s="88" t="s">
        <v>393</v>
      </c>
      <c r="B31" s="5" t="s">
        <v>213</v>
      </c>
      <c r="C31" s="8" t="s">
        <v>1747</v>
      </c>
      <c r="D31" s="9" t="str">
        <f t="shared" si="4"/>
        <v>N/A</v>
      </c>
      <c r="E31" s="8" t="s">
        <v>1747</v>
      </c>
      <c r="F31" s="9" t="str">
        <f t="shared" si="5"/>
        <v>N/A</v>
      </c>
      <c r="G31" s="8">
        <v>0</v>
      </c>
      <c r="H31" s="9" t="str">
        <f t="shared" si="6"/>
        <v>N/A</v>
      </c>
      <c r="I31" s="10" t="s">
        <v>1747</v>
      </c>
      <c r="J31" s="10" t="s">
        <v>1747</v>
      </c>
      <c r="K31" s="9" t="str">
        <f t="shared" si="7"/>
        <v>N/A</v>
      </c>
    </row>
    <row r="32" spans="1:11" x14ac:dyDescent="0.2">
      <c r="A32" s="88" t="s">
        <v>394</v>
      </c>
      <c r="B32" s="5" t="s">
        <v>213</v>
      </c>
      <c r="C32" s="8" t="s">
        <v>1747</v>
      </c>
      <c r="D32" s="9" t="str">
        <f t="shared" si="4"/>
        <v>N/A</v>
      </c>
      <c r="E32" s="8" t="s">
        <v>1747</v>
      </c>
      <c r="F32" s="9" t="str">
        <f t="shared" si="5"/>
        <v>N/A</v>
      </c>
      <c r="G32" s="8">
        <v>0.24985655600000001</v>
      </c>
      <c r="H32" s="9" t="str">
        <f t="shared" si="6"/>
        <v>N/A</v>
      </c>
      <c r="I32" s="10" t="s">
        <v>1747</v>
      </c>
      <c r="J32" s="10" t="s">
        <v>1747</v>
      </c>
      <c r="K32" s="9" t="str">
        <f t="shared" si="7"/>
        <v>N/A</v>
      </c>
    </row>
    <row r="33" spans="1:11" x14ac:dyDescent="0.2">
      <c r="A33" s="88" t="s">
        <v>395</v>
      </c>
      <c r="B33" s="5" t="s">
        <v>213</v>
      </c>
      <c r="C33" s="8" t="s">
        <v>1747</v>
      </c>
      <c r="D33" s="9" t="str">
        <f t="shared" si="4"/>
        <v>N/A</v>
      </c>
      <c r="E33" s="8" t="s">
        <v>1747</v>
      </c>
      <c r="F33" s="9" t="str">
        <f t="shared" si="5"/>
        <v>N/A</v>
      </c>
      <c r="G33" s="8">
        <v>8.6499999800000005E-2</v>
      </c>
      <c r="H33" s="9" t="str">
        <f t="shared" si="6"/>
        <v>N/A</v>
      </c>
      <c r="I33" s="10" t="s">
        <v>1747</v>
      </c>
      <c r="J33" s="10" t="s">
        <v>1747</v>
      </c>
      <c r="K33" s="9" t="str">
        <f t="shared" si="7"/>
        <v>N/A</v>
      </c>
    </row>
    <row r="34" spans="1:11" x14ac:dyDescent="0.2">
      <c r="A34" s="88" t="s">
        <v>396</v>
      </c>
      <c r="B34" s="5" t="s">
        <v>213</v>
      </c>
      <c r="C34" s="8" t="s">
        <v>1747</v>
      </c>
      <c r="D34" s="9" t="str">
        <f t="shared" si="4"/>
        <v>N/A</v>
      </c>
      <c r="E34" s="8" t="s">
        <v>1747</v>
      </c>
      <c r="F34" s="9" t="str">
        <f t="shared" si="5"/>
        <v>N/A</v>
      </c>
      <c r="G34" s="8">
        <v>1.8477931699999998E-2</v>
      </c>
      <c r="H34" s="9" t="str">
        <f t="shared" si="6"/>
        <v>N/A</v>
      </c>
      <c r="I34" s="10" t="s">
        <v>1747</v>
      </c>
      <c r="J34" s="10" t="s">
        <v>1747</v>
      </c>
      <c r="K34" s="9" t="str">
        <f t="shared" si="7"/>
        <v>N/A</v>
      </c>
    </row>
    <row r="35" spans="1:11" x14ac:dyDescent="0.2">
      <c r="A35" s="88" t="s">
        <v>397</v>
      </c>
      <c r="B35" s="5" t="s">
        <v>213</v>
      </c>
      <c r="C35" s="8" t="s">
        <v>1747</v>
      </c>
      <c r="D35" s="9" t="str">
        <f t="shared" si="4"/>
        <v>N/A</v>
      </c>
      <c r="E35" s="8" t="s">
        <v>1747</v>
      </c>
      <c r="F35" s="9" t="str">
        <f t="shared" si="5"/>
        <v>N/A</v>
      </c>
      <c r="G35" s="8">
        <v>0.88813378649999997</v>
      </c>
      <c r="H35" s="9" t="str">
        <f t="shared" si="6"/>
        <v>N/A</v>
      </c>
      <c r="I35" s="10" t="s">
        <v>1747</v>
      </c>
      <c r="J35" s="10" t="s">
        <v>1747</v>
      </c>
      <c r="K35" s="9" t="str">
        <f t="shared" si="7"/>
        <v>N/A</v>
      </c>
    </row>
    <row r="36" spans="1:11" x14ac:dyDescent="0.2">
      <c r="A36" s="88" t="s">
        <v>398</v>
      </c>
      <c r="B36" s="5" t="s">
        <v>213</v>
      </c>
      <c r="C36" s="8" t="s">
        <v>1747</v>
      </c>
      <c r="D36" s="9" t="str">
        <f t="shared" si="4"/>
        <v>N/A</v>
      </c>
      <c r="E36" s="8" t="s">
        <v>1747</v>
      </c>
      <c r="F36" s="9" t="str">
        <f t="shared" si="5"/>
        <v>N/A</v>
      </c>
      <c r="G36" s="8">
        <v>5.2087399999999995E-4</v>
      </c>
      <c r="H36" s="9" t="str">
        <f t="shared" si="6"/>
        <v>N/A</v>
      </c>
      <c r="I36" s="10" t="s">
        <v>1747</v>
      </c>
      <c r="J36" s="10" t="s">
        <v>1747</v>
      </c>
      <c r="K36" s="9" t="str">
        <f t="shared" si="7"/>
        <v>N/A</v>
      </c>
    </row>
    <row r="37" spans="1:11" x14ac:dyDescent="0.2">
      <c r="A37" s="88" t="s">
        <v>399</v>
      </c>
      <c r="B37" s="5" t="s">
        <v>213</v>
      </c>
      <c r="C37" s="8" t="s">
        <v>1747</v>
      </c>
      <c r="D37" s="9" t="str">
        <f t="shared" si="4"/>
        <v>N/A</v>
      </c>
      <c r="E37" s="8" t="s">
        <v>1747</v>
      </c>
      <c r="F37" s="9" t="str">
        <f t="shared" si="5"/>
        <v>N/A</v>
      </c>
      <c r="G37" s="8">
        <v>0</v>
      </c>
      <c r="H37" s="9" t="str">
        <f t="shared" si="6"/>
        <v>N/A</v>
      </c>
      <c r="I37" s="10" t="s">
        <v>1747</v>
      </c>
      <c r="J37" s="10" t="s">
        <v>1747</v>
      </c>
      <c r="K37" s="9" t="str">
        <f t="shared" si="7"/>
        <v>N/A</v>
      </c>
    </row>
    <row r="38" spans="1:11" x14ac:dyDescent="0.2">
      <c r="A38" s="88" t="s">
        <v>400</v>
      </c>
      <c r="B38" s="5" t="s">
        <v>213</v>
      </c>
      <c r="C38" s="8" t="s">
        <v>1747</v>
      </c>
      <c r="D38" s="9" t="str">
        <f t="shared" si="4"/>
        <v>N/A</v>
      </c>
      <c r="E38" s="8" t="s">
        <v>1747</v>
      </c>
      <c r="F38" s="9" t="str">
        <f t="shared" si="5"/>
        <v>N/A</v>
      </c>
      <c r="G38" s="8">
        <v>1.8029805499999999E-2</v>
      </c>
      <c r="H38" s="9" t="str">
        <f t="shared" si="6"/>
        <v>N/A</v>
      </c>
      <c r="I38" s="10" t="s">
        <v>1747</v>
      </c>
      <c r="J38" s="10" t="s">
        <v>1747</v>
      </c>
      <c r="K38" s="9" t="str">
        <f t="shared" si="7"/>
        <v>N/A</v>
      </c>
    </row>
    <row r="39" spans="1:11" x14ac:dyDescent="0.2">
      <c r="A39" s="88" t="s">
        <v>401</v>
      </c>
      <c r="B39" s="5" t="s">
        <v>213</v>
      </c>
      <c r="C39" s="8" t="s">
        <v>1747</v>
      </c>
      <c r="D39" s="9" t="str">
        <f t="shared" si="4"/>
        <v>N/A</v>
      </c>
      <c r="E39" s="8" t="s">
        <v>1747</v>
      </c>
      <c r="F39" s="9" t="str">
        <f t="shared" si="5"/>
        <v>N/A</v>
      </c>
      <c r="G39" s="8">
        <v>0.85953518600000001</v>
      </c>
      <c r="H39" s="9" t="str">
        <f t="shared" si="6"/>
        <v>N/A</v>
      </c>
      <c r="I39" s="10" t="s">
        <v>1747</v>
      </c>
      <c r="J39" s="10" t="s">
        <v>1747</v>
      </c>
      <c r="K39" s="9" t="str">
        <f t="shared" si="7"/>
        <v>N/A</v>
      </c>
    </row>
    <row r="40" spans="1:11" x14ac:dyDescent="0.2">
      <c r="A40" s="88" t="s">
        <v>402</v>
      </c>
      <c r="B40" s="5" t="s">
        <v>213</v>
      </c>
      <c r="C40" s="8" t="s">
        <v>1747</v>
      </c>
      <c r="D40" s="9" t="str">
        <f t="shared" si="4"/>
        <v>N/A</v>
      </c>
      <c r="E40" s="8" t="s">
        <v>1747</v>
      </c>
      <c r="F40" s="9" t="str">
        <f t="shared" si="5"/>
        <v>N/A</v>
      </c>
      <c r="G40" s="8">
        <v>0</v>
      </c>
      <c r="H40" s="9" t="str">
        <f t="shared" si="6"/>
        <v>N/A</v>
      </c>
      <c r="I40" s="10" t="s">
        <v>1747</v>
      </c>
      <c r="J40" s="10" t="s">
        <v>1747</v>
      </c>
      <c r="K40" s="9" t="str">
        <f t="shared" si="7"/>
        <v>N/A</v>
      </c>
    </row>
    <row r="41" spans="1:11" x14ac:dyDescent="0.2">
      <c r="A41" s="88" t="s">
        <v>403</v>
      </c>
      <c r="B41" s="5" t="s">
        <v>213</v>
      </c>
      <c r="C41" s="8" t="s">
        <v>1747</v>
      </c>
      <c r="D41" s="9" t="str">
        <f t="shared" si="4"/>
        <v>N/A</v>
      </c>
      <c r="E41" s="8" t="s">
        <v>1747</v>
      </c>
      <c r="F41" s="9" t="str">
        <f t="shared" si="5"/>
        <v>N/A</v>
      </c>
      <c r="G41" s="8">
        <v>4.0476855000000003E-3</v>
      </c>
      <c r="H41" s="9" t="str">
        <f t="shared" si="6"/>
        <v>N/A</v>
      </c>
      <c r="I41" s="10" t="s">
        <v>1747</v>
      </c>
      <c r="J41" s="10" t="s">
        <v>1747</v>
      </c>
      <c r="K41" s="9" t="str">
        <f t="shared" si="7"/>
        <v>N/A</v>
      </c>
    </row>
    <row r="42" spans="1:11" x14ac:dyDescent="0.2">
      <c r="A42" s="88" t="s">
        <v>32</v>
      </c>
      <c r="B42" s="5" t="s">
        <v>213</v>
      </c>
      <c r="C42" s="8" t="s">
        <v>1747</v>
      </c>
      <c r="D42" s="9" t="str">
        <f t="shared" ref="D42:D51" si="8">IF($B42="N/A","N/A",IF(C42&lt;0,"No","Yes"))</f>
        <v>N/A</v>
      </c>
      <c r="E42" s="8" t="s">
        <v>1747</v>
      </c>
      <c r="F42" s="9" t="str">
        <f t="shared" ref="F42:F51" si="9">IF($B42="N/A","N/A",IF(E42&lt;0,"No","Yes"))</f>
        <v>N/A</v>
      </c>
      <c r="G42" s="8">
        <v>90.899242114000003</v>
      </c>
      <c r="H42" s="9" t="str">
        <f t="shared" ref="H42:H51" si="10">IF($B42="N/A","N/A",IF(G42&lt;0,"No","Yes"))</f>
        <v>N/A</v>
      </c>
      <c r="I42" s="10" t="s">
        <v>1747</v>
      </c>
      <c r="J42" s="10" t="s">
        <v>1747</v>
      </c>
      <c r="K42" s="9" t="str">
        <f t="shared" ref="K42:K51" si="11">IF(J42="Div by 0", "N/A", IF(J42="N/A","N/A", IF(J42&gt;30, "No", IF(J42&lt;-30, "No", "Yes"))))</f>
        <v>N/A</v>
      </c>
    </row>
    <row r="43" spans="1:11" x14ac:dyDescent="0.2">
      <c r="A43" s="88" t="s">
        <v>39</v>
      </c>
      <c r="B43" s="5" t="s">
        <v>213</v>
      </c>
      <c r="C43" s="8" t="s">
        <v>1747</v>
      </c>
      <c r="D43" s="9" t="str">
        <f t="shared" si="8"/>
        <v>N/A</v>
      </c>
      <c r="E43" s="8" t="s">
        <v>1747</v>
      </c>
      <c r="F43" s="9" t="str">
        <f t="shared" si="9"/>
        <v>N/A</v>
      </c>
      <c r="G43" s="8">
        <v>99.922988670999999</v>
      </c>
      <c r="H43" s="9" t="str">
        <f t="shared" si="10"/>
        <v>N/A</v>
      </c>
      <c r="I43" s="10" t="s">
        <v>1747</v>
      </c>
      <c r="J43" s="10" t="s">
        <v>1747</v>
      </c>
      <c r="K43" s="9" t="str">
        <f t="shared" si="11"/>
        <v>N/A</v>
      </c>
    </row>
    <row r="44" spans="1:11" x14ac:dyDescent="0.2">
      <c r="A44" s="88" t="s">
        <v>40</v>
      </c>
      <c r="B44" s="5" t="s">
        <v>213</v>
      </c>
      <c r="C44" s="8" t="s">
        <v>1747</v>
      </c>
      <c r="D44" s="9" t="str">
        <f t="shared" si="8"/>
        <v>N/A</v>
      </c>
      <c r="E44" s="8" t="s">
        <v>1747</v>
      </c>
      <c r="F44" s="9" t="str">
        <f t="shared" si="9"/>
        <v>N/A</v>
      </c>
      <c r="G44" s="8">
        <v>31.951907696999999</v>
      </c>
      <c r="H44" s="9" t="str">
        <f t="shared" si="10"/>
        <v>N/A</v>
      </c>
      <c r="I44" s="10" t="s">
        <v>1747</v>
      </c>
      <c r="J44" s="10" t="s">
        <v>1747</v>
      </c>
      <c r="K44" s="9" t="str">
        <f t="shared" si="11"/>
        <v>N/A</v>
      </c>
    </row>
    <row r="45" spans="1:11" x14ac:dyDescent="0.2">
      <c r="A45" s="88" t="s">
        <v>163</v>
      </c>
      <c r="B45" s="5" t="s">
        <v>213</v>
      </c>
      <c r="C45" s="8" t="s">
        <v>1747</v>
      </c>
      <c r="D45" s="9" t="str">
        <f t="shared" si="8"/>
        <v>N/A</v>
      </c>
      <c r="E45" s="8" t="s">
        <v>1747</v>
      </c>
      <c r="F45" s="9" t="str">
        <f t="shared" si="9"/>
        <v>N/A</v>
      </c>
      <c r="G45" s="8">
        <v>96.669987293999995</v>
      </c>
      <c r="H45" s="9" t="str">
        <f t="shared" si="10"/>
        <v>N/A</v>
      </c>
      <c r="I45" s="10" t="s">
        <v>1747</v>
      </c>
      <c r="J45" s="10" t="s">
        <v>1747</v>
      </c>
      <c r="K45" s="9" t="str">
        <f t="shared" si="11"/>
        <v>N/A</v>
      </c>
    </row>
    <row r="46" spans="1:11" x14ac:dyDescent="0.2">
      <c r="A46" s="88" t="s">
        <v>41</v>
      </c>
      <c r="B46" s="5" t="s">
        <v>213</v>
      </c>
      <c r="C46" s="8" t="s">
        <v>1747</v>
      </c>
      <c r="D46" s="9" t="str">
        <f t="shared" si="8"/>
        <v>N/A</v>
      </c>
      <c r="E46" s="8" t="s">
        <v>1747</v>
      </c>
      <c r="F46" s="9" t="str">
        <f t="shared" si="9"/>
        <v>N/A</v>
      </c>
      <c r="G46" s="8">
        <v>99.994181428000005</v>
      </c>
      <c r="H46" s="9" t="str">
        <f t="shared" si="10"/>
        <v>N/A</v>
      </c>
      <c r="I46" s="10" t="s">
        <v>1747</v>
      </c>
      <c r="J46" s="10" t="s">
        <v>1747</v>
      </c>
      <c r="K46" s="9" t="str">
        <f t="shared" si="11"/>
        <v>N/A</v>
      </c>
    </row>
    <row r="47" spans="1:11" x14ac:dyDescent="0.2">
      <c r="A47" s="88" t="s">
        <v>42</v>
      </c>
      <c r="B47" s="5" t="s">
        <v>213</v>
      </c>
      <c r="C47" s="8" t="s">
        <v>1747</v>
      </c>
      <c r="D47" s="9" t="str">
        <f t="shared" si="8"/>
        <v>N/A</v>
      </c>
      <c r="E47" s="8" t="s">
        <v>1747</v>
      </c>
      <c r="F47" s="9" t="str">
        <f t="shared" si="9"/>
        <v>N/A</v>
      </c>
      <c r="G47" s="8">
        <v>100</v>
      </c>
      <c r="H47" s="9" t="str">
        <f t="shared" si="10"/>
        <v>N/A</v>
      </c>
      <c r="I47" s="10" t="s">
        <v>1747</v>
      </c>
      <c r="J47" s="10" t="s">
        <v>1747</v>
      </c>
      <c r="K47" s="9" t="str">
        <f t="shared" si="11"/>
        <v>N/A</v>
      </c>
    </row>
    <row r="48" spans="1:11" x14ac:dyDescent="0.2">
      <c r="A48" s="88" t="s">
        <v>43</v>
      </c>
      <c r="B48" s="5" t="s">
        <v>213</v>
      </c>
      <c r="C48" s="8" t="s">
        <v>1747</v>
      </c>
      <c r="D48" s="9" t="str">
        <f t="shared" si="8"/>
        <v>N/A</v>
      </c>
      <c r="E48" s="8" t="s">
        <v>1747</v>
      </c>
      <c r="F48" s="9" t="str">
        <f t="shared" si="9"/>
        <v>N/A</v>
      </c>
      <c r="G48" s="8">
        <v>98.691741007999994</v>
      </c>
      <c r="H48" s="9" t="str">
        <f t="shared" si="10"/>
        <v>N/A</v>
      </c>
      <c r="I48" s="10" t="s">
        <v>1747</v>
      </c>
      <c r="J48" s="10" t="s">
        <v>1747</v>
      </c>
      <c r="K48" s="9" t="str">
        <f t="shared" si="11"/>
        <v>N/A</v>
      </c>
    </row>
    <row r="49" spans="1:12" x14ac:dyDescent="0.2">
      <c r="A49" s="88" t="s">
        <v>44</v>
      </c>
      <c r="B49" s="5" t="s">
        <v>213</v>
      </c>
      <c r="C49" s="8" t="s">
        <v>1747</v>
      </c>
      <c r="D49" s="9" t="str">
        <f t="shared" si="8"/>
        <v>N/A</v>
      </c>
      <c r="E49" s="8" t="s">
        <v>1747</v>
      </c>
      <c r="F49" s="9" t="str">
        <f t="shared" si="9"/>
        <v>N/A</v>
      </c>
      <c r="G49" s="8">
        <v>81.473220904000001</v>
      </c>
      <c r="H49" s="9" t="str">
        <f t="shared" si="10"/>
        <v>N/A</v>
      </c>
      <c r="I49" s="10" t="s">
        <v>1747</v>
      </c>
      <c r="J49" s="10" t="s">
        <v>1747</v>
      </c>
      <c r="K49" s="9" t="str">
        <f t="shared" si="11"/>
        <v>N/A</v>
      </c>
    </row>
    <row r="50" spans="1:12" x14ac:dyDescent="0.2">
      <c r="A50" s="88" t="s">
        <v>45</v>
      </c>
      <c r="B50" s="5" t="s">
        <v>213</v>
      </c>
      <c r="C50" s="8" t="s">
        <v>1747</v>
      </c>
      <c r="D50" s="9" t="str">
        <f t="shared" si="8"/>
        <v>N/A</v>
      </c>
      <c r="E50" s="8" t="s">
        <v>1747</v>
      </c>
      <c r="F50" s="9" t="str">
        <f t="shared" si="9"/>
        <v>N/A</v>
      </c>
      <c r="G50" s="8">
        <v>18.526779095999999</v>
      </c>
      <c r="H50" s="9" t="str">
        <f t="shared" si="10"/>
        <v>N/A</v>
      </c>
      <c r="I50" s="10" t="s">
        <v>1747</v>
      </c>
      <c r="J50" s="10" t="s">
        <v>1747</v>
      </c>
      <c r="K50" s="9" t="str">
        <f t="shared" si="11"/>
        <v>N/A</v>
      </c>
    </row>
    <row r="51" spans="1:12" x14ac:dyDescent="0.2">
      <c r="A51" s="88" t="s">
        <v>50</v>
      </c>
      <c r="B51" s="5" t="s">
        <v>213</v>
      </c>
      <c r="C51" s="8" t="s">
        <v>1747</v>
      </c>
      <c r="D51" s="9" t="str">
        <f t="shared" si="8"/>
        <v>N/A</v>
      </c>
      <c r="E51" s="8" t="s">
        <v>1747</v>
      </c>
      <c r="F51" s="9" t="str">
        <f t="shared" si="9"/>
        <v>N/A</v>
      </c>
      <c r="G51" s="8">
        <v>0</v>
      </c>
      <c r="H51" s="9" t="str">
        <f t="shared" si="10"/>
        <v>N/A</v>
      </c>
      <c r="I51" s="10" t="s">
        <v>1747</v>
      </c>
      <c r="J51" s="10" t="s">
        <v>1747</v>
      </c>
      <c r="K51" s="9" t="str">
        <f t="shared" si="11"/>
        <v>N/A</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v>0</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v>1.8099286999999999E-3</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v>0.38444107319999998</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v>6.5326204000000004E-3</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v>6.5326204000000004E-3</v>
      </c>
      <c r="H57" s="9" t="str">
        <f t="shared" si="14"/>
        <v>N/A</v>
      </c>
      <c r="I57" s="10" t="s">
        <v>213</v>
      </c>
      <c r="J57" s="10" t="s">
        <v>213</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v>6</v>
      </c>
      <c r="F6" s="9" t="s">
        <v>213</v>
      </c>
      <c r="G6" s="29">
        <v>7</v>
      </c>
      <c r="H6" s="9" t="s">
        <v>213</v>
      </c>
      <c r="I6" s="133" t="s">
        <v>213</v>
      </c>
      <c r="J6" s="133" t="s">
        <v>213</v>
      </c>
      <c r="K6" s="9" t="s">
        <v>213</v>
      </c>
    </row>
    <row r="7" spans="1:11" x14ac:dyDescent="0.2">
      <c r="A7" s="3" t="s">
        <v>12</v>
      </c>
      <c r="B7" s="32" t="s">
        <v>213</v>
      </c>
      <c r="C7" s="33">
        <v>8215824</v>
      </c>
      <c r="D7" s="34" t="str">
        <f>IF($B7="N/A","N/A",IF(C7&gt;15,"No",IF(C7&lt;-15,"No","Yes")))</f>
        <v>N/A</v>
      </c>
      <c r="E7" s="33">
        <v>26646535</v>
      </c>
      <c r="F7" s="34" t="str">
        <f>IF($B7="N/A","N/A",IF(E7&gt;15,"No",IF(E7&lt;-15,"No","Yes")))</f>
        <v>N/A</v>
      </c>
      <c r="G7" s="33">
        <v>30608331</v>
      </c>
      <c r="H7" s="34" t="str">
        <f>IF($B7="N/A","N/A",IF(G7&gt;15,"No",IF(G7&lt;-15,"No","Yes")))</f>
        <v>N/A</v>
      </c>
      <c r="I7" s="35">
        <v>224.3</v>
      </c>
      <c r="J7" s="35">
        <v>14.87</v>
      </c>
      <c r="K7" s="34" t="str">
        <f t="shared" ref="K7:K22" si="0">IF(J7="Div by 0", "N/A", IF(J7="N/A","N/A", IF(J7&gt;30, "No", IF(J7&lt;-30, "No", "Yes"))))</f>
        <v>Yes</v>
      </c>
    </row>
    <row r="8" spans="1:11" x14ac:dyDescent="0.2">
      <c r="A8" s="3" t="s">
        <v>362</v>
      </c>
      <c r="B8" s="32" t="s">
        <v>213</v>
      </c>
      <c r="C8" s="36" t="s">
        <v>213</v>
      </c>
      <c r="D8" s="34" t="str">
        <f>IF($B8="N/A","N/A",IF(C8&gt;15,"No",IF(C8&lt;-15,"No","Yes")))</f>
        <v>N/A</v>
      </c>
      <c r="E8" s="36">
        <v>100</v>
      </c>
      <c r="F8" s="34" t="str">
        <f>IF($B8="N/A","N/A",IF(E8&gt;15,"No",IF(E8&lt;-15,"No","Yes")))</f>
        <v>N/A</v>
      </c>
      <c r="G8" s="36">
        <v>78.625763684999995</v>
      </c>
      <c r="H8" s="34" t="str">
        <f>IF($B8="N/A","N/A",IF(G8&gt;15,"No",IF(G8&lt;-15,"No","Yes")))</f>
        <v>N/A</v>
      </c>
      <c r="I8" s="35" t="s">
        <v>213</v>
      </c>
      <c r="J8" s="35">
        <v>-21.4</v>
      </c>
      <c r="K8" s="34" t="str">
        <f t="shared" si="0"/>
        <v>Yes</v>
      </c>
    </row>
    <row r="9" spans="1:11" x14ac:dyDescent="0.2">
      <c r="A9" s="3" t="s">
        <v>119</v>
      </c>
      <c r="B9" s="37" t="s">
        <v>213</v>
      </c>
      <c r="C9" s="9">
        <v>0</v>
      </c>
      <c r="D9" s="9" t="str">
        <f>IF($B9="N/A","N/A",IF(C9&gt;15,"No",IF(C9&lt;-15,"No","Yes")))</f>
        <v>N/A</v>
      </c>
      <c r="E9" s="9">
        <v>0</v>
      </c>
      <c r="F9" s="9" t="str">
        <f>IF($B9="N/A","N/A",IF(E9&gt;15,"No",IF(E9&lt;-15,"No","Yes")))</f>
        <v>N/A</v>
      </c>
      <c r="G9" s="9">
        <v>21.374236315000001</v>
      </c>
      <c r="H9" s="9" t="str">
        <f>IF($B9="N/A","N/A",IF(G9&gt;15,"No",IF(G9&lt;-15,"No","Yes")))</f>
        <v>N/A</v>
      </c>
      <c r="I9" s="10" t="s">
        <v>1747</v>
      </c>
      <c r="J9" s="10" t="s">
        <v>1747</v>
      </c>
      <c r="K9" s="9" t="str">
        <f t="shared" si="0"/>
        <v>N/A</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99.987937911000003</v>
      </c>
      <c r="D11" s="9" t="str">
        <f>IF(OR($B11="N/A",$C11="N/A"),"N/A",IF(C11&gt;100,"No",IF(C11&lt;95,"No","Yes")))</f>
        <v>Yes</v>
      </c>
      <c r="E11" s="9">
        <v>99.976586073999997</v>
      </c>
      <c r="F11" s="9" t="str">
        <f>IF(OR($B11="N/A",$E11="N/A"),"N/A",IF(E11&gt;100,"No",IF(E11&lt;95,"No","Yes")))</f>
        <v>Yes</v>
      </c>
      <c r="G11" s="9">
        <v>95.629039688999995</v>
      </c>
      <c r="H11" s="9" t="str">
        <f>IF($B11="N/A","N/A",IF(G11&gt;100,"No",IF(G11&lt;95,"No","Yes")))</f>
        <v>Yes</v>
      </c>
      <c r="I11" s="10">
        <v>-1.0999999999999999E-2</v>
      </c>
      <c r="J11" s="10">
        <v>-4.3499999999999996</v>
      </c>
      <c r="K11" s="9" t="str">
        <f t="shared" si="0"/>
        <v>Yes</v>
      </c>
    </row>
    <row r="12" spans="1:11" x14ac:dyDescent="0.2">
      <c r="A12" s="3" t="s">
        <v>348</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7" t="s">
        <v>214</v>
      </c>
      <c r="C13" s="9">
        <v>0</v>
      </c>
      <c r="D13" s="9" t="str">
        <f t="shared" si="1"/>
        <v>No</v>
      </c>
      <c r="E13" s="9">
        <v>0</v>
      </c>
      <c r="F13" s="9" t="str">
        <f t="shared" si="2"/>
        <v>No</v>
      </c>
      <c r="G13" s="9">
        <v>1.3305593173000001</v>
      </c>
      <c r="H13" s="9" t="str">
        <f t="shared" si="3"/>
        <v>No</v>
      </c>
      <c r="I13" s="10" t="s">
        <v>1747</v>
      </c>
      <c r="J13" s="10" t="s">
        <v>1747</v>
      </c>
      <c r="K13" s="9" t="str">
        <f t="shared" si="0"/>
        <v>N/A</v>
      </c>
    </row>
    <row r="14" spans="1:11" x14ac:dyDescent="0.2">
      <c r="A14" s="3" t="s">
        <v>13</v>
      </c>
      <c r="B14" s="37" t="s">
        <v>213</v>
      </c>
      <c r="C14" s="38">
        <v>8215824</v>
      </c>
      <c r="D14" s="9" t="str">
        <f>IF($B14="N/A","N/A",IF(C14&gt;15,"No",IF(C14&lt;-15,"No","Yes")))</f>
        <v>N/A</v>
      </c>
      <c r="E14" s="38">
        <v>26646535</v>
      </c>
      <c r="F14" s="9" t="str">
        <f>IF($B14="N/A","N/A",IF(E14&gt;15,"No",IF(E14&lt;-15,"No","Yes")))</f>
        <v>N/A</v>
      </c>
      <c r="G14" s="38">
        <v>24066034</v>
      </c>
      <c r="H14" s="9" t="str">
        <f>IF($B14="N/A","N/A",IF(G14&gt;15,"No",IF(G14&lt;-15,"No","Yes")))</f>
        <v>N/A</v>
      </c>
      <c r="I14" s="10">
        <v>224.3</v>
      </c>
      <c r="J14" s="10">
        <v>-9.68</v>
      </c>
      <c r="K14" s="9" t="str">
        <f t="shared" si="0"/>
        <v>Yes</v>
      </c>
    </row>
    <row r="15" spans="1:11" ht="14.25" customHeight="1" x14ac:dyDescent="0.2">
      <c r="A15" s="3" t="s">
        <v>444</v>
      </c>
      <c r="B15" s="37" t="s">
        <v>213</v>
      </c>
      <c r="C15" s="9">
        <v>1.26828423E-2</v>
      </c>
      <c r="D15" s="9" t="str">
        <f>IF($B15="N/A","N/A",IF(C15&gt;15,"No",IF(C15&lt;-15,"No","Yes")))</f>
        <v>N/A</v>
      </c>
      <c r="E15" s="9">
        <v>8.5301898000000008E-3</v>
      </c>
      <c r="F15" s="9" t="str">
        <f>IF($B15="N/A","N/A",IF(E15&gt;15,"No",IF(E15&lt;-15,"No","Yes")))</f>
        <v>N/A</v>
      </c>
      <c r="G15" s="9">
        <v>8.8813969100000001E-2</v>
      </c>
      <c r="H15" s="9" t="str">
        <f>IF($B15="N/A","N/A",IF(G15&gt;15,"No",IF(G15&lt;-15,"No","Yes")))</f>
        <v>N/A</v>
      </c>
      <c r="I15" s="10">
        <v>-32.700000000000003</v>
      </c>
      <c r="J15" s="10">
        <v>941.2</v>
      </c>
      <c r="K15" s="9" t="str">
        <f t="shared" si="0"/>
        <v>No</v>
      </c>
    </row>
    <row r="16" spans="1:11" ht="12.75" customHeight="1" x14ac:dyDescent="0.2">
      <c r="A16" s="3" t="s">
        <v>862</v>
      </c>
      <c r="B16" s="37" t="s">
        <v>213</v>
      </c>
      <c r="C16" s="39">
        <v>139.13051823000001</v>
      </c>
      <c r="D16" s="9" t="str">
        <f>IF($B16="N/A","N/A",IF(C16&gt;15,"No",IF(C16&lt;-15,"No","Yes")))</f>
        <v>N/A</v>
      </c>
      <c r="E16" s="39">
        <v>118.71931368</v>
      </c>
      <c r="F16" s="9" t="str">
        <f>IF($B16="N/A","N/A",IF(E16&gt;15,"No",IF(E16&lt;-15,"No","Yes")))</f>
        <v>N/A</v>
      </c>
      <c r="G16" s="39">
        <v>105.46346028000001</v>
      </c>
      <c r="H16" s="9" t="str">
        <f>IF($B16="N/A","N/A",IF(G16&gt;15,"No",IF(G16&lt;-15,"No","Yes")))</f>
        <v>N/A</v>
      </c>
      <c r="I16" s="10">
        <v>-14.7</v>
      </c>
      <c r="J16" s="10">
        <v>-11.2</v>
      </c>
      <c r="K16" s="9" t="str">
        <f t="shared" si="0"/>
        <v>Yes</v>
      </c>
    </row>
    <row r="17" spans="1:11" x14ac:dyDescent="0.2">
      <c r="A17" s="3" t="s">
        <v>131</v>
      </c>
      <c r="B17" s="37" t="s">
        <v>213</v>
      </c>
      <c r="C17" s="38">
        <v>3505</v>
      </c>
      <c r="D17" s="9" t="str">
        <f>IF($B17="N/A","N/A",IF(C17&gt;15,"No",IF(C17&lt;-15,"No","Yes")))</f>
        <v>N/A</v>
      </c>
      <c r="E17" s="38">
        <v>16267</v>
      </c>
      <c r="F17" s="9" t="str">
        <f>IF($B17="N/A","N/A",IF(E17&gt;15,"No",IF(E17&lt;-15,"No","Yes")))</f>
        <v>N/A</v>
      </c>
      <c r="G17" s="38">
        <v>20352</v>
      </c>
      <c r="H17" s="9" t="str">
        <f>IF($B17="N/A","N/A",IF(G17&gt;15,"No",IF(G17&lt;-15,"No","Yes")))</f>
        <v>N/A</v>
      </c>
      <c r="I17" s="10">
        <v>364.1</v>
      </c>
      <c r="J17" s="10">
        <v>25.11</v>
      </c>
      <c r="K17" s="9" t="str">
        <f t="shared" si="0"/>
        <v>Yes</v>
      </c>
    </row>
    <row r="18" spans="1:11" x14ac:dyDescent="0.2">
      <c r="A18" s="3" t="s">
        <v>346</v>
      </c>
      <c r="B18" s="37" t="s">
        <v>213</v>
      </c>
      <c r="C18" s="8" t="s">
        <v>213</v>
      </c>
      <c r="D18" s="9" t="str">
        <f>IF($B18="N/A","N/A",IF(C18&gt;15,"No",IF(C18&lt;-15,"No","Yes")))</f>
        <v>N/A</v>
      </c>
      <c r="E18" s="8">
        <v>6.1047336899999999E-2</v>
      </c>
      <c r="F18" s="9" t="str">
        <f>IF($B18="N/A","N/A",IF(E18&gt;15,"No",IF(E18&lt;-15,"No","Yes")))</f>
        <v>N/A</v>
      </c>
      <c r="G18" s="8">
        <v>6.6491701200000003E-2</v>
      </c>
      <c r="H18" s="9" t="str">
        <f>IF($B18="N/A","N/A",IF(G18&gt;15,"No",IF(G18&lt;-15,"No","Yes")))</f>
        <v>N/A</v>
      </c>
      <c r="I18" s="10" t="s">
        <v>213</v>
      </c>
      <c r="J18" s="10">
        <v>8.9179999999999993</v>
      </c>
      <c r="K18" s="9" t="str">
        <f t="shared" si="0"/>
        <v>Yes</v>
      </c>
    </row>
    <row r="19" spans="1:11" ht="27.75" customHeight="1" x14ac:dyDescent="0.2">
      <c r="A19" s="3" t="s">
        <v>841</v>
      </c>
      <c r="B19" s="37" t="s">
        <v>213</v>
      </c>
      <c r="C19" s="39">
        <v>54.649358059999997</v>
      </c>
      <c r="D19" s="9" t="str">
        <f>IF($B19="N/A","N/A",IF(C19&gt;60,"No",IF(C19&lt;15,"No","Yes")))</f>
        <v>N/A</v>
      </c>
      <c r="E19" s="39">
        <v>49.323354029999997</v>
      </c>
      <c r="F19" s="9" t="str">
        <f>IF($B19="N/A","N/A",IF(E19&gt;60,"No",IF(E19&lt;15,"No","Yes")))</f>
        <v>N/A</v>
      </c>
      <c r="G19" s="39">
        <v>108.93926887000001</v>
      </c>
      <c r="H19" s="9" t="str">
        <f>IF($B19="N/A","N/A",IF(G19&gt;60,"No",IF(G19&lt;15,"No","Yes")))</f>
        <v>N/A</v>
      </c>
      <c r="I19" s="10">
        <v>-9.75</v>
      </c>
      <c r="J19" s="10">
        <v>120.9</v>
      </c>
      <c r="K19" s="9" t="str">
        <f t="shared" si="0"/>
        <v>No</v>
      </c>
    </row>
    <row r="20" spans="1:11" x14ac:dyDescent="0.2">
      <c r="A20" s="3" t="s">
        <v>27</v>
      </c>
      <c r="B20" s="37" t="s">
        <v>217</v>
      </c>
      <c r="C20" s="38">
        <v>0</v>
      </c>
      <c r="D20" s="9" t="str">
        <f>IF($B20="N/A","N/A",IF(C20="N/A","N/A",IF(C20=0,"Yes","No")))</f>
        <v>Yes</v>
      </c>
      <c r="E20" s="38">
        <v>11</v>
      </c>
      <c r="F20" s="9" t="str">
        <f>IF($B20="N/A","N/A",IF(E20="N/A","N/A",IF(E20=0,"Yes","No")))</f>
        <v>No</v>
      </c>
      <c r="G20" s="38">
        <v>0</v>
      </c>
      <c r="H20" s="9" t="str">
        <f>IF($B20="N/A","N/A",IF(G20=0,"Yes","No"))</f>
        <v>Yes</v>
      </c>
      <c r="I20" s="10" t="s">
        <v>1747</v>
      </c>
      <c r="J20" s="10">
        <v>-100</v>
      </c>
      <c r="K20" s="9" t="str">
        <f t="shared" si="0"/>
        <v>No</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1713</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8215824</v>
      </c>
      <c r="D6" s="9" t="str">
        <f>IF($B6="N/A","N/A",IF(C6&gt;15,"No",IF(C6&lt;-15,"No","Yes")))</f>
        <v>N/A</v>
      </c>
      <c r="E6" s="38">
        <v>26646535</v>
      </c>
      <c r="F6" s="9" t="str">
        <f>IF($B6="N/A","N/A",IF(E6&gt;15,"No",IF(E6&lt;-15,"No","Yes")))</f>
        <v>N/A</v>
      </c>
      <c r="G6" s="38">
        <v>24066034</v>
      </c>
      <c r="H6" s="9" t="str">
        <f>IF($B6="N/A","N/A",IF(G6&gt;15,"No",IF(G6&lt;-15,"No","Yes")))</f>
        <v>N/A</v>
      </c>
      <c r="I6" s="10">
        <v>224.3</v>
      </c>
      <c r="J6" s="10">
        <v>-9.68</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63.121845477999997</v>
      </c>
      <c r="D9" s="9" t="str">
        <f>IF($B9="N/A","N/A",IF(C9&gt;60,"No",IF(C9&lt;15,"No","Yes")))</f>
        <v>No</v>
      </c>
      <c r="E9" s="39">
        <v>56.629065955000002</v>
      </c>
      <c r="F9" s="9" t="str">
        <f>IF($B9="N/A","N/A",IF(E9&gt;60,"No",IF(E9&lt;15,"No","Yes")))</f>
        <v>Yes</v>
      </c>
      <c r="G9" s="39">
        <v>61.244058909000003</v>
      </c>
      <c r="H9" s="9" t="str">
        <f>IF($B9="N/A","N/A",IF(G9&gt;60,"No",IF(G9&lt;15,"No","Yes")))</f>
        <v>No</v>
      </c>
      <c r="I9" s="10">
        <v>-10.3</v>
      </c>
      <c r="J9" s="10">
        <v>8.15</v>
      </c>
      <c r="K9" s="9" t="str">
        <f t="shared" si="0"/>
        <v>Yes</v>
      </c>
    </row>
    <row r="10" spans="1:11" x14ac:dyDescent="0.2">
      <c r="A10" s="3" t="s">
        <v>14</v>
      </c>
      <c r="B10" s="37" t="s">
        <v>272</v>
      </c>
      <c r="C10" s="9">
        <v>0</v>
      </c>
      <c r="D10" s="9" t="str">
        <f>IF($B10="N/A","N/A",IF(C10&gt;15,"No",IF(C10&lt;=0,"No","Yes")))</f>
        <v>No</v>
      </c>
      <c r="E10" s="9">
        <v>0</v>
      </c>
      <c r="F10" s="9" t="str">
        <f>IF($B10="N/A","N/A",IF(E10&gt;15,"No",IF(E10&lt;=0,"No","Yes")))</f>
        <v>No</v>
      </c>
      <c r="G10" s="9">
        <v>0.68520637839999998</v>
      </c>
      <c r="H10" s="9" t="str">
        <f>IF($B10="N/A","N/A",IF(G10&gt;15,"No",IF(G10&lt;=0,"No","Yes")))</f>
        <v>Yes</v>
      </c>
      <c r="I10" s="10" t="s">
        <v>1747</v>
      </c>
      <c r="J10" s="10" t="s">
        <v>1747</v>
      </c>
      <c r="K10" s="9" t="str">
        <f t="shared" si="0"/>
        <v>N/A</v>
      </c>
    </row>
    <row r="11" spans="1:11" x14ac:dyDescent="0.2">
      <c r="A11" s="3" t="s">
        <v>877</v>
      </c>
      <c r="B11" s="37" t="s">
        <v>213</v>
      </c>
      <c r="C11" s="39" t="s">
        <v>1747</v>
      </c>
      <c r="D11" s="9" t="str">
        <f>IF($B11="N/A","N/A",IF(C11&gt;15,"No",IF(C11&lt;-15,"No","Yes")))</f>
        <v>N/A</v>
      </c>
      <c r="E11" s="39" t="s">
        <v>1747</v>
      </c>
      <c r="F11" s="9" t="str">
        <f>IF($B11="N/A","N/A",IF(E11&gt;15,"No",IF(E11&lt;-15,"No","Yes")))</f>
        <v>N/A</v>
      </c>
      <c r="G11" s="39">
        <v>125.75197996</v>
      </c>
      <c r="H11" s="9" t="str">
        <f>IF($B11="N/A","N/A",IF(G11&gt;15,"No",IF(G11&lt;-15,"No","Yes")))</f>
        <v>N/A</v>
      </c>
      <c r="I11" s="10" t="s">
        <v>1747</v>
      </c>
      <c r="J11" s="10" t="s">
        <v>1747</v>
      </c>
      <c r="K11" s="9" t="str">
        <f t="shared" si="0"/>
        <v>N/A</v>
      </c>
    </row>
    <row r="12" spans="1:11" x14ac:dyDescent="0.2">
      <c r="A12" s="3" t="s">
        <v>939</v>
      </c>
      <c r="B12" s="37" t="s">
        <v>213</v>
      </c>
      <c r="C12" s="9">
        <v>0.50522017019999998</v>
      </c>
      <c r="D12" s="9" t="str">
        <f>IF($B12="N/A","N/A",IF(C12&gt;15,"No",IF(C12&lt;-15,"No","Yes")))</f>
        <v>N/A</v>
      </c>
      <c r="E12" s="9">
        <v>1.5863601027000001</v>
      </c>
      <c r="F12" s="9" t="str">
        <f>IF($B12="N/A","N/A",IF(E12&gt;15,"No",IF(E12&lt;-15,"No","Yes")))</f>
        <v>N/A</v>
      </c>
      <c r="G12" s="9">
        <v>0.84057472870000005</v>
      </c>
      <c r="H12" s="9" t="str">
        <f>IF($B12="N/A","N/A",IF(G12&gt;15,"No",IF(G12&lt;-15,"No","Yes")))</f>
        <v>N/A</v>
      </c>
      <c r="I12" s="10">
        <v>214</v>
      </c>
      <c r="J12" s="10">
        <v>-47</v>
      </c>
      <c r="K12" s="9" t="str">
        <f t="shared" si="0"/>
        <v>No</v>
      </c>
    </row>
    <row r="13" spans="1:11" x14ac:dyDescent="0.2">
      <c r="A13" s="3" t="s">
        <v>51</v>
      </c>
      <c r="B13" s="37" t="s">
        <v>273</v>
      </c>
      <c r="C13" s="9">
        <v>99.987998769000001</v>
      </c>
      <c r="D13" s="9" t="str">
        <f>IF($B13="N/A","N/A",IF(C13&gt;99,"No",IF(C13&lt;95,"No","Yes")))</f>
        <v>No</v>
      </c>
      <c r="E13" s="9">
        <v>99.997583175000003</v>
      </c>
      <c r="F13" s="9" t="str">
        <f>IF($B13="N/A","N/A",IF(E13&gt;99,"No",IF(E13&lt;95,"No","Yes")))</f>
        <v>No</v>
      </c>
      <c r="G13" s="9">
        <v>99.999472284999996</v>
      </c>
      <c r="H13" s="9" t="str">
        <f>IF($B13="N/A","N/A",IF(G13&gt;99,"No",IF(G13&lt;95,"No","Yes")))</f>
        <v>No</v>
      </c>
      <c r="I13" s="10">
        <v>9.5999999999999992E-3</v>
      </c>
      <c r="J13" s="10">
        <v>1.9E-3</v>
      </c>
      <c r="K13" s="9" t="str">
        <f t="shared" si="0"/>
        <v>Yes</v>
      </c>
    </row>
    <row r="14" spans="1:11" x14ac:dyDescent="0.2">
      <c r="A14" s="3" t="s">
        <v>52</v>
      </c>
      <c r="B14" s="37" t="s">
        <v>274</v>
      </c>
      <c r="C14" s="9">
        <v>1.20012308E-2</v>
      </c>
      <c r="D14" s="9" t="str">
        <f>IF($B14="N/A","N/A",IF(C14&gt;6,"No",IF(C14&lt;=0,"No","Yes")))</f>
        <v>Yes</v>
      </c>
      <c r="E14" s="9">
        <v>2.4168245999999999E-3</v>
      </c>
      <c r="F14" s="9" t="str">
        <f>IF($B14="N/A","N/A",IF(E14&gt;6,"No",IF(E14&lt;=0,"No","Yes")))</f>
        <v>Yes</v>
      </c>
      <c r="G14" s="9">
        <v>5.277147E-4</v>
      </c>
      <c r="H14" s="9" t="str">
        <f>IF($B14="N/A","N/A",IF(G14&gt;6,"No",IF(G14&lt;=0,"No","Yes")))</f>
        <v>Yes</v>
      </c>
      <c r="I14" s="10">
        <v>-79.900000000000006</v>
      </c>
      <c r="J14" s="10">
        <v>-78.2</v>
      </c>
      <c r="K14" s="9" t="str">
        <f t="shared" si="0"/>
        <v>No</v>
      </c>
    </row>
    <row r="15" spans="1:11" x14ac:dyDescent="0.2">
      <c r="A15" s="3" t="s">
        <v>164</v>
      </c>
      <c r="B15" s="37" t="s">
        <v>213</v>
      </c>
      <c r="C15" s="9">
        <v>100</v>
      </c>
      <c r="D15" s="9" t="str">
        <f>IF($B15="N/A","N/A",IF(C15&gt;15,"No",IF(C15&lt;-15,"No","Yes")))</f>
        <v>N/A</v>
      </c>
      <c r="E15" s="9">
        <v>100</v>
      </c>
      <c r="F15" s="9" t="str">
        <f>IF($B15="N/A","N/A",IF(E15&gt;15,"No",IF(E15&lt;-15,"No","Yes")))</f>
        <v>N/A</v>
      </c>
      <c r="G15" s="9">
        <v>99.994456889000006</v>
      </c>
      <c r="H15" s="9" t="str">
        <f>IF($B15="N/A","N/A",IF(G15&gt;15,"No",IF(G15&lt;-15,"No","Yes")))</f>
        <v>N/A</v>
      </c>
      <c r="I15" s="10">
        <v>0</v>
      </c>
      <c r="J15" s="10">
        <v>-6.0000000000000001E-3</v>
      </c>
      <c r="K15" s="9" t="str">
        <f t="shared" si="0"/>
        <v>Yes</v>
      </c>
    </row>
    <row r="16" spans="1:11" x14ac:dyDescent="0.2">
      <c r="A16" s="3" t="s">
        <v>165</v>
      </c>
      <c r="B16" s="37" t="s">
        <v>275</v>
      </c>
      <c r="C16" s="9">
        <v>100</v>
      </c>
      <c r="D16" s="9" t="str">
        <f>IF($B16="N/A","N/A",IF(C16&gt;98,"Yes","No"))</f>
        <v>Yes</v>
      </c>
      <c r="E16" s="9">
        <v>99.999996246999999</v>
      </c>
      <c r="F16" s="9" t="str">
        <f>IF($B16="N/A","N/A",IF(E16&gt;98,"Yes","No"))</f>
        <v>Yes</v>
      </c>
      <c r="G16" s="9">
        <v>100</v>
      </c>
      <c r="H16" s="9" t="str">
        <f>IF($B16="N/A","N/A",IF(G16&gt;98,"Yes","No"))</f>
        <v>Yes</v>
      </c>
      <c r="I16" s="10">
        <v>0</v>
      </c>
      <c r="J16" s="10">
        <v>0</v>
      </c>
      <c r="K16" s="9" t="str">
        <f t="shared" si="0"/>
        <v>Yes</v>
      </c>
    </row>
    <row r="17" spans="1:11" x14ac:dyDescent="0.2">
      <c r="A17" s="3" t="s">
        <v>21</v>
      </c>
      <c r="B17" s="37" t="s">
        <v>275</v>
      </c>
      <c r="C17" s="9">
        <v>99.934959156000005</v>
      </c>
      <c r="D17" s="9" t="str">
        <f>IF($B17="N/A","N/A",IF(C17&gt;98,"Yes","No"))</f>
        <v>Yes</v>
      </c>
      <c r="E17" s="9">
        <v>99.846978282999999</v>
      </c>
      <c r="F17" s="9" t="str">
        <f>IF($B17="N/A","N/A",IF(E17&gt;98,"Yes","No"))</f>
        <v>Yes</v>
      </c>
      <c r="G17" s="9">
        <v>99.904528842000005</v>
      </c>
      <c r="H17" s="9" t="str">
        <f>IF($B17="N/A","N/A",IF(G17&gt;98,"Yes","No"))</f>
        <v>Yes</v>
      </c>
      <c r="I17" s="10">
        <v>-8.7999999999999995E-2</v>
      </c>
      <c r="J17" s="10">
        <v>5.7599999999999998E-2</v>
      </c>
      <c r="K17" s="9" t="str">
        <f t="shared" si="0"/>
        <v>Yes</v>
      </c>
    </row>
    <row r="18" spans="1:11" x14ac:dyDescent="0.2">
      <c r="A18" s="3" t="s">
        <v>53</v>
      </c>
      <c r="B18" s="37" t="s">
        <v>275</v>
      </c>
      <c r="C18" s="9">
        <v>0</v>
      </c>
      <c r="D18" s="9" t="str">
        <f>IF($B18="N/A","N/A",IF(C18&gt;98,"Yes","No"))</f>
        <v>No</v>
      </c>
      <c r="E18" s="9">
        <v>0</v>
      </c>
      <c r="F18" s="9" t="str">
        <f>IF($B18="N/A","N/A",IF(E18&gt;98,"Yes","No"))</f>
        <v>No</v>
      </c>
      <c r="G18" s="9">
        <v>44.706472106</v>
      </c>
      <c r="H18" s="9" t="str">
        <f>IF($B18="N/A","N/A",IF(G18&gt;98,"Yes","No"))</f>
        <v>No</v>
      </c>
      <c r="I18" s="10" t="s">
        <v>1747</v>
      </c>
      <c r="J18" s="10" t="s">
        <v>1747</v>
      </c>
      <c r="K18" s="9" t="str">
        <f t="shared" si="0"/>
        <v>N/A</v>
      </c>
    </row>
    <row r="19" spans="1:11" ht="12.75" customHeight="1" x14ac:dyDescent="0.2">
      <c r="A19" s="3" t="s">
        <v>678</v>
      </c>
      <c r="B19" s="37" t="s">
        <v>223</v>
      </c>
      <c r="C19" s="9">
        <v>99.520559349999999</v>
      </c>
      <c r="D19" s="9" t="str">
        <f>IF($B19="N/A","N/A",IF(C19&gt;100,"No",IF(C19&lt;98,"No","Yes")))</f>
        <v>Yes</v>
      </c>
      <c r="E19" s="9">
        <v>99.460826707999999</v>
      </c>
      <c r="F19" s="9" t="str">
        <f>IF($B19="N/A","N/A",IF(E19&gt;100,"No",IF(E19&lt;98,"No","Yes")))</f>
        <v>Yes</v>
      </c>
      <c r="G19" s="9">
        <v>99.485449076999998</v>
      </c>
      <c r="H19" s="9" t="str">
        <f>IF($B19="N/A","N/A",IF(G19&gt;100,"No",IF(G19&lt;98,"No","Yes")))</f>
        <v>Yes</v>
      </c>
      <c r="I19" s="10">
        <v>-0.06</v>
      </c>
      <c r="J19" s="10">
        <v>2.4799999999999999E-2</v>
      </c>
      <c r="K19" s="9" t="str">
        <f>IF(J19="Div by 0", "N/A", IF(J19="N/A","N/A", IF(J19&gt;30, "No", IF(J19&lt;-30, "No", "Yes"))))</f>
        <v>Yes</v>
      </c>
    </row>
    <row r="20" spans="1:11" x14ac:dyDescent="0.2">
      <c r="A20" s="3" t="s">
        <v>679</v>
      </c>
      <c r="B20" s="37" t="s">
        <v>223</v>
      </c>
      <c r="C20" s="9">
        <v>99.985649644000006</v>
      </c>
      <c r="D20" s="9" t="str">
        <f>IF($B20="N/A","N/A",IF(C20&gt;100,"No",IF(C20&lt;98,"No","Yes")))</f>
        <v>Yes</v>
      </c>
      <c r="E20" s="9">
        <v>99.993199865999998</v>
      </c>
      <c r="F20" s="9" t="str">
        <f>IF($B20="N/A","N/A",IF(E20&gt;100,"No",IF(E20&lt;98,"No","Yes")))</f>
        <v>Yes</v>
      </c>
      <c r="G20" s="9">
        <v>99.996804624999996</v>
      </c>
      <c r="H20" s="9" t="str">
        <f>IF($B20="N/A","N/A",IF(G20&gt;100,"No",IF(G20&lt;98,"No","Yes")))</f>
        <v>Yes</v>
      </c>
      <c r="I20" s="10">
        <v>7.6E-3</v>
      </c>
      <c r="J20" s="10">
        <v>3.5999999999999999E-3</v>
      </c>
      <c r="K20" s="9" t="str">
        <f>IF(J20="Div by 0", "N/A", IF(J20="N/A","N/A", IF(J20&gt;30, "No", IF(J20&lt;-30, "No", "Yes"))))</f>
        <v>Yes</v>
      </c>
    </row>
    <row r="21" spans="1:11" x14ac:dyDescent="0.2">
      <c r="A21" s="3" t="s">
        <v>680</v>
      </c>
      <c r="B21" s="37" t="s">
        <v>223</v>
      </c>
      <c r="C21" s="9">
        <v>99.985649644000006</v>
      </c>
      <c r="D21" s="9" t="str">
        <f>IF($B21="N/A","N/A",IF(C21&gt;100,"No",IF(C21&lt;98,"No","Yes")))</f>
        <v>Yes</v>
      </c>
      <c r="E21" s="9">
        <v>99.993199865999998</v>
      </c>
      <c r="F21" s="9" t="str">
        <f>IF($B21="N/A","N/A",IF(E21&gt;100,"No",IF(E21&lt;98,"No","Yes")))</f>
        <v>Yes</v>
      </c>
      <c r="G21" s="9">
        <v>99.996804624999996</v>
      </c>
      <c r="H21" s="9" t="str">
        <f>IF($B21="N/A","N/A",IF(G21&gt;100,"No",IF(G21&lt;98,"No","Yes")))</f>
        <v>Yes</v>
      </c>
      <c r="I21" s="10">
        <v>7.6E-3</v>
      </c>
      <c r="J21" s="10">
        <v>3.5999999999999999E-3</v>
      </c>
      <c r="K21" s="9" t="str">
        <f>IF(J21="Div by 0", "N/A", IF(J21="N/A","N/A", IF(J21&gt;30, "No", IF(J21&lt;-30, "No", "Yes"))))</f>
        <v>Yes</v>
      </c>
    </row>
    <row r="22" spans="1:11" ht="15" customHeight="1" x14ac:dyDescent="0.2">
      <c r="A22" s="3" t="s">
        <v>1714</v>
      </c>
      <c r="B22" s="37" t="s">
        <v>213</v>
      </c>
      <c r="C22" s="9">
        <v>69.584475033000004</v>
      </c>
      <c r="D22" s="9" t="str">
        <f>IF($B22="N/A","N/A",IF(C22&gt;15,"No",IF(C22&lt;-15,"No","Yes")))</f>
        <v>N/A</v>
      </c>
      <c r="E22" s="9">
        <v>65.097233091999996</v>
      </c>
      <c r="F22" s="9" t="str">
        <f>IF($B22="N/A","N/A",IF(E22&gt;15,"No",IF(E22&lt;-15,"No","Yes")))</f>
        <v>N/A</v>
      </c>
      <c r="G22" s="9">
        <v>63.992916323000003</v>
      </c>
      <c r="H22" s="9" t="str">
        <f>IF($B22="N/A","N/A",IF(G22&gt;15,"No",IF(G22&lt;-15,"No","Yes")))</f>
        <v>N/A</v>
      </c>
      <c r="I22" s="10">
        <v>-6.45</v>
      </c>
      <c r="J22" s="10">
        <v>-1.7</v>
      </c>
      <c r="K22" s="9" t="str">
        <f t="shared" ref="K22:K31" si="1">IF(J22="Div by 0", "N/A", IF(J22="N/A","N/A", IF(J22&gt;30, "No", IF(J22&lt;-30, "No", "Yes"))))</f>
        <v>Yes</v>
      </c>
    </row>
    <row r="23" spans="1:11" x14ac:dyDescent="0.2">
      <c r="A23" s="3" t="s">
        <v>940</v>
      </c>
      <c r="B23" s="37" t="s">
        <v>213</v>
      </c>
      <c r="C23" s="9">
        <v>30.384730734000001</v>
      </c>
      <c r="D23" s="9" t="str">
        <f>IF($B23="N/A","N/A",IF(C23&gt;15,"No",IF(C23&lt;-15,"No","Yes")))</f>
        <v>N/A</v>
      </c>
      <c r="E23" s="9">
        <v>34.765518293</v>
      </c>
      <c r="F23" s="9" t="str">
        <f>IF($B23="N/A","N/A",IF(E23&gt;15,"No",IF(E23&lt;-15,"No","Yes")))</f>
        <v>N/A</v>
      </c>
      <c r="G23" s="9">
        <v>35.773065058999997</v>
      </c>
      <c r="H23" s="9" t="str">
        <f>IF($B23="N/A","N/A",IF(G23&gt;15,"No",IF(G23&lt;-15,"No","Yes")))</f>
        <v>N/A</v>
      </c>
      <c r="I23" s="10">
        <v>14.42</v>
      </c>
      <c r="J23" s="10">
        <v>2.8980000000000001</v>
      </c>
      <c r="K23" s="9" t="str">
        <f t="shared" si="1"/>
        <v>Yes</v>
      </c>
    </row>
    <row r="24" spans="1:11" ht="25.5" x14ac:dyDescent="0.2">
      <c r="A24" s="3" t="s">
        <v>941</v>
      </c>
      <c r="B24" s="37" t="s">
        <v>213</v>
      </c>
      <c r="C24" s="9">
        <v>6.08582E-5</v>
      </c>
      <c r="D24" s="9" t="str">
        <f>IF($B24="N/A","N/A",IF(C24&gt;15,"No",IF(C24&lt;-15,"No","Yes")))</f>
        <v>N/A</v>
      </c>
      <c r="E24" s="9">
        <v>2.1578791000000002E-3</v>
      </c>
      <c r="F24" s="9" t="str">
        <f>IF($B24="N/A","N/A",IF(E24&gt;15,"No",IF(E24&lt;-15,"No","Yes")))</f>
        <v>N/A</v>
      </c>
      <c r="G24" s="9">
        <v>2.4889851E-3</v>
      </c>
      <c r="H24" s="9" t="str">
        <f>IF($B24="N/A","N/A",IF(G24&gt;15,"No",IF(G24&lt;-15,"No","Yes")))</f>
        <v>N/A</v>
      </c>
      <c r="I24" s="10">
        <v>3446</v>
      </c>
      <c r="J24" s="10">
        <v>15.34</v>
      </c>
      <c r="K24" s="9" t="str">
        <f t="shared" si="1"/>
        <v>Yes</v>
      </c>
    </row>
    <row r="25" spans="1:11" x14ac:dyDescent="0.2">
      <c r="A25" s="3" t="s">
        <v>166</v>
      </c>
      <c r="B25" s="37" t="s">
        <v>213</v>
      </c>
      <c r="C25" s="9">
        <v>99.985649644000006</v>
      </c>
      <c r="D25" s="9" t="str">
        <f t="shared" ref="D25:D27" si="2">IF($B25="N/A","N/A",IF(C25&gt;15,"No",IF(C25&lt;-15,"No","Yes")))</f>
        <v>N/A</v>
      </c>
      <c r="E25" s="9">
        <v>99.993199865999998</v>
      </c>
      <c r="F25" s="9" t="str">
        <f t="shared" ref="F25:F27" si="3">IF($B25="N/A","N/A",IF(E25&gt;15,"No",IF(E25&lt;-15,"No","Yes")))</f>
        <v>N/A</v>
      </c>
      <c r="G25" s="9">
        <v>99.996804624999996</v>
      </c>
      <c r="H25" s="9" t="str">
        <f t="shared" ref="H25:H27" si="4">IF($B25="N/A","N/A",IF(G25&gt;15,"No",IF(G25&lt;-15,"No","Yes")))</f>
        <v>N/A</v>
      </c>
      <c r="I25" s="10">
        <v>7.6E-3</v>
      </c>
      <c r="J25" s="10">
        <v>3.5999999999999999E-3</v>
      </c>
      <c r="K25" s="9" t="str">
        <f t="shared" si="1"/>
        <v>Yes</v>
      </c>
    </row>
    <row r="26" spans="1:11" x14ac:dyDescent="0.2">
      <c r="A26" s="3" t="s">
        <v>167</v>
      </c>
      <c r="B26" s="37" t="s">
        <v>213</v>
      </c>
      <c r="C26" s="9">
        <v>99.985649644000006</v>
      </c>
      <c r="D26" s="9" t="str">
        <f t="shared" si="2"/>
        <v>N/A</v>
      </c>
      <c r="E26" s="9">
        <v>99.993199865999998</v>
      </c>
      <c r="F26" s="9" t="str">
        <f t="shared" si="3"/>
        <v>N/A</v>
      </c>
      <c r="G26" s="9">
        <v>99.996804624999996</v>
      </c>
      <c r="H26" s="9" t="str">
        <f t="shared" si="4"/>
        <v>N/A</v>
      </c>
      <c r="I26" s="10">
        <v>7.6E-3</v>
      </c>
      <c r="J26" s="10">
        <v>3.5999999999999999E-3</v>
      </c>
      <c r="K26" s="9" t="str">
        <f t="shared" si="1"/>
        <v>Yes</v>
      </c>
    </row>
    <row r="27" spans="1:11" x14ac:dyDescent="0.2">
      <c r="A27" s="3" t="s">
        <v>168</v>
      </c>
      <c r="B27" s="37" t="s">
        <v>213</v>
      </c>
      <c r="C27" s="9">
        <v>99.985649644000006</v>
      </c>
      <c r="D27" s="9" t="str">
        <f t="shared" si="2"/>
        <v>N/A</v>
      </c>
      <c r="E27" s="9">
        <v>99.993199865999998</v>
      </c>
      <c r="F27" s="9" t="str">
        <f t="shared" si="3"/>
        <v>N/A</v>
      </c>
      <c r="G27" s="9">
        <v>99.996804624999996</v>
      </c>
      <c r="H27" s="9" t="str">
        <f t="shared" si="4"/>
        <v>N/A</v>
      </c>
      <c r="I27" s="10">
        <v>7.6E-3</v>
      </c>
      <c r="J27" s="10">
        <v>3.5999999999999999E-3</v>
      </c>
      <c r="K27" s="9" t="str">
        <f t="shared" si="1"/>
        <v>Yes</v>
      </c>
    </row>
    <row r="28" spans="1:11" x14ac:dyDescent="0.2">
      <c r="A28" s="3" t="s">
        <v>54</v>
      </c>
      <c r="B28" s="37" t="s">
        <v>213</v>
      </c>
      <c r="C28" s="9">
        <v>17.633374326999999</v>
      </c>
      <c r="D28" s="9" t="str">
        <f>IF($B28="N/A","N/A",IF(C28&gt;15,"No",IF(C28&lt;-15,"No","Yes")))</f>
        <v>N/A</v>
      </c>
      <c r="E28" s="9">
        <v>10.950973551000001</v>
      </c>
      <c r="F28" s="9" t="str">
        <f>IF($B28="N/A","N/A",IF(E28&gt;15,"No",IF(E28&lt;-15,"No","Yes")))</f>
        <v>N/A</v>
      </c>
      <c r="G28" s="9">
        <v>11.441648424</v>
      </c>
      <c r="H28" s="9" t="str">
        <f>IF($B28="N/A","N/A",IF(G28&gt;15,"No",IF(G28&lt;-15,"No","Yes")))</f>
        <v>N/A</v>
      </c>
      <c r="I28" s="10">
        <v>-37.9</v>
      </c>
      <c r="J28" s="10">
        <v>4.4809999999999999</v>
      </c>
      <c r="K28" s="9" t="str">
        <f t="shared" si="1"/>
        <v>Yes</v>
      </c>
    </row>
    <row r="29" spans="1:11" x14ac:dyDescent="0.2">
      <c r="A29" s="3" t="s">
        <v>55</v>
      </c>
      <c r="B29" s="37" t="s">
        <v>213</v>
      </c>
      <c r="C29" s="9">
        <v>82.352275316999993</v>
      </c>
      <c r="D29" s="9" t="str">
        <f>IF($B29="N/A","N/A",IF(C29&gt;15,"No",IF(C29&lt;-15,"No","Yes")))</f>
        <v>N/A</v>
      </c>
      <c r="E29" s="9">
        <v>89.042226315999997</v>
      </c>
      <c r="F29" s="9" t="str">
        <f>IF($B29="N/A","N/A",IF(E29&gt;15,"No",IF(E29&lt;-15,"No","Yes")))</f>
        <v>N/A</v>
      </c>
      <c r="G29" s="9">
        <v>88.555156201000003</v>
      </c>
      <c r="H29" s="9" t="str">
        <f>IF($B29="N/A","N/A",IF(G29&gt;15,"No",IF(G29&lt;-15,"No","Yes")))</f>
        <v>N/A</v>
      </c>
      <c r="I29" s="10">
        <v>8.1240000000000006</v>
      </c>
      <c r="J29" s="10">
        <v>-0.54700000000000004</v>
      </c>
      <c r="K29" s="9" t="str">
        <f t="shared" si="1"/>
        <v>Yes</v>
      </c>
    </row>
    <row r="30" spans="1:11" x14ac:dyDescent="0.2">
      <c r="A30" s="3" t="s">
        <v>56</v>
      </c>
      <c r="B30" s="37" t="s">
        <v>213</v>
      </c>
      <c r="C30" s="9">
        <v>73.784138998000003</v>
      </c>
      <c r="D30" s="9" t="str">
        <f>IF($B30="N/A","N/A",IF(C30&gt;15,"No",IF(C30&lt;-15,"No","Yes")))</f>
        <v>N/A</v>
      </c>
      <c r="E30" s="9">
        <v>73.990498201999998</v>
      </c>
      <c r="F30" s="9" t="str">
        <f>IF($B30="N/A","N/A",IF(E30&gt;15,"No",IF(E30&lt;-15,"No","Yes")))</f>
        <v>N/A</v>
      </c>
      <c r="G30" s="9">
        <v>74.624227656000002</v>
      </c>
      <c r="H30" s="9" t="str">
        <f>IF($B30="N/A","N/A",IF(G30&gt;15,"No",IF(G30&lt;-15,"No","Yes")))</f>
        <v>N/A</v>
      </c>
      <c r="I30" s="10">
        <v>0.2797</v>
      </c>
      <c r="J30" s="10">
        <v>0.85650000000000004</v>
      </c>
      <c r="K30" s="9" t="str">
        <f t="shared" si="1"/>
        <v>Yes</v>
      </c>
    </row>
    <row r="31" spans="1:11" x14ac:dyDescent="0.2">
      <c r="A31" s="3" t="s">
        <v>57</v>
      </c>
      <c r="B31" s="37" t="s">
        <v>213</v>
      </c>
      <c r="C31" s="9">
        <v>19.671429183000001</v>
      </c>
      <c r="D31" s="9" t="str">
        <f>IF($B31="N/A","N/A",IF(C31&gt;15,"No",IF(C31&lt;-15,"No","Yes")))</f>
        <v>N/A</v>
      </c>
      <c r="E31" s="9">
        <v>20.473299812</v>
      </c>
      <c r="F31" s="9" t="str">
        <f>IF($B31="N/A","N/A",IF(E31&gt;15,"No",IF(E31&lt;-15,"No","Yes")))</f>
        <v>N/A</v>
      </c>
      <c r="G31" s="9">
        <v>17.268088293999998</v>
      </c>
      <c r="H31" s="9" t="str">
        <f>IF($B31="N/A","N/A",IF(G31&gt;15,"No",IF(G31&lt;-15,"No","Yes")))</f>
        <v>N/A</v>
      </c>
      <c r="I31" s="10">
        <v>4.0759999999999996</v>
      </c>
      <c r="J31" s="10">
        <v>-15.7</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0</v>
      </c>
      <c r="D6" s="9" t="str">
        <f t="shared" ref="D6:F18" si="0">IF($B6="N/A","N/A",IF(C6&lt;0,"No","Yes"))</f>
        <v>N/A</v>
      </c>
      <c r="E6" s="38">
        <v>0</v>
      </c>
      <c r="F6" s="9" t="str">
        <f t="shared" si="0"/>
        <v>N/A</v>
      </c>
      <c r="G6" s="38">
        <v>6542297</v>
      </c>
      <c r="H6" s="9" t="str">
        <f t="shared" ref="H6:H18" si="1">IF($B6="N/A","N/A",IF(G6&lt;0,"No","Yes"))</f>
        <v>N/A</v>
      </c>
      <c r="I6" s="10" t="s">
        <v>1747</v>
      </c>
      <c r="J6" s="10" t="s">
        <v>1747</v>
      </c>
      <c r="K6" s="9" t="str">
        <f t="shared" ref="K6:K18" si="2">IF(J6="Div by 0", "N/A", IF(J6="N/A","N/A", IF(J6&gt;30, "No", IF(J6&lt;-30, "No", "Yes"))))</f>
        <v>N/A</v>
      </c>
    </row>
    <row r="7" spans="1:11" x14ac:dyDescent="0.2">
      <c r="A7" s="28" t="s">
        <v>445</v>
      </c>
      <c r="B7" s="87" t="s">
        <v>213</v>
      </c>
      <c r="C7" s="9" t="s">
        <v>1747</v>
      </c>
      <c r="D7" s="9" t="str">
        <f t="shared" si="0"/>
        <v>N/A</v>
      </c>
      <c r="E7" s="9" t="s">
        <v>1747</v>
      </c>
      <c r="F7" s="9" t="str">
        <f t="shared" si="0"/>
        <v>N/A</v>
      </c>
      <c r="G7" s="9">
        <v>1.9867181206</v>
      </c>
      <c r="H7" s="9" t="str">
        <f t="shared" si="1"/>
        <v>N/A</v>
      </c>
      <c r="I7" s="10" t="s">
        <v>1747</v>
      </c>
      <c r="J7" s="10" t="s">
        <v>1747</v>
      </c>
      <c r="K7" s="9" t="str">
        <f t="shared" si="2"/>
        <v>N/A</v>
      </c>
    </row>
    <row r="8" spans="1:11" x14ac:dyDescent="0.2">
      <c r="A8" s="28" t="s">
        <v>446</v>
      </c>
      <c r="B8" s="87" t="s">
        <v>213</v>
      </c>
      <c r="C8" s="9" t="s">
        <v>1747</v>
      </c>
      <c r="D8" s="9" t="str">
        <f t="shared" si="0"/>
        <v>N/A</v>
      </c>
      <c r="E8" s="9" t="s">
        <v>1747</v>
      </c>
      <c r="F8" s="9" t="str">
        <f t="shared" si="0"/>
        <v>N/A</v>
      </c>
      <c r="G8" s="9">
        <v>33.934197728999997</v>
      </c>
      <c r="H8" s="9" t="str">
        <f t="shared" si="1"/>
        <v>N/A</v>
      </c>
      <c r="I8" s="10" t="s">
        <v>1747</v>
      </c>
      <c r="J8" s="10" t="s">
        <v>1747</v>
      </c>
      <c r="K8" s="9" t="str">
        <f t="shared" si="2"/>
        <v>N/A</v>
      </c>
    </row>
    <row r="9" spans="1:11" x14ac:dyDescent="0.2">
      <c r="A9" s="28" t="s">
        <v>447</v>
      </c>
      <c r="B9" s="87" t="s">
        <v>213</v>
      </c>
      <c r="C9" s="9" t="s">
        <v>1747</v>
      </c>
      <c r="D9" s="9" t="str">
        <f t="shared" si="0"/>
        <v>N/A</v>
      </c>
      <c r="E9" s="9" t="s">
        <v>1747</v>
      </c>
      <c r="F9" s="9" t="str">
        <f t="shared" si="0"/>
        <v>N/A</v>
      </c>
      <c r="G9" s="9">
        <v>26.451351872</v>
      </c>
      <c r="H9" s="9" t="str">
        <f t="shared" si="1"/>
        <v>N/A</v>
      </c>
      <c r="I9" s="10" t="s">
        <v>1747</v>
      </c>
      <c r="J9" s="10" t="s">
        <v>1747</v>
      </c>
      <c r="K9" s="9" t="str">
        <f t="shared" si="2"/>
        <v>N/A</v>
      </c>
    </row>
    <row r="10" spans="1:11" x14ac:dyDescent="0.2">
      <c r="A10" s="28" t="s">
        <v>448</v>
      </c>
      <c r="B10" s="87" t="s">
        <v>213</v>
      </c>
      <c r="C10" s="9" t="s">
        <v>1747</v>
      </c>
      <c r="D10" s="9" t="str">
        <f t="shared" si="0"/>
        <v>N/A</v>
      </c>
      <c r="E10" s="9" t="s">
        <v>1747</v>
      </c>
      <c r="F10" s="9" t="str">
        <f t="shared" si="0"/>
        <v>N/A</v>
      </c>
      <c r="G10" s="9">
        <v>37.128152391</v>
      </c>
      <c r="H10" s="9" t="str">
        <f t="shared" si="1"/>
        <v>N/A</v>
      </c>
      <c r="I10" s="10" t="s">
        <v>1747</v>
      </c>
      <c r="J10" s="10" t="s">
        <v>1747</v>
      </c>
      <c r="K10" s="9" t="str">
        <f t="shared" si="2"/>
        <v>N/A</v>
      </c>
    </row>
    <row r="11" spans="1:11" x14ac:dyDescent="0.2">
      <c r="A11" s="2" t="s">
        <v>207</v>
      </c>
      <c r="B11" s="87" t="s">
        <v>213</v>
      </c>
      <c r="C11" s="9" t="s">
        <v>1747</v>
      </c>
      <c r="D11" s="9" t="str">
        <f t="shared" si="0"/>
        <v>N/A</v>
      </c>
      <c r="E11" s="9" t="s">
        <v>1747</v>
      </c>
      <c r="F11" s="9" t="str">
        <f t="shared" si="0"/>
        <v>N/A</v>
      </c>
      <c r="G11" s="9">
        <v>0</v>
      </c>
      <c r="H11" s="9" t="str">
        <f t="shared" si="1"/>
        <v>N/A</v>
      </c>
      <c r="I11" s="10" t="s">
        <v>1747</v>
      </c>
      <c r="J11" s="10" t="s">
        <v>1747</v>
      </c>
      <c r="K11" s="9" t="str">
        <f t="shared" si="2"/>
        <v>N/A</v>
      </c>
    </row>
    <row r="12" spans="1:11" x14ac:dyDescent="0.2">
      <c r="A12" s="2" t="s">
        <v>939</v>
      </c>
      <c r="B12" s="87" t="s">
        <v>213</v>
      </c>
      <c r="C12" s="9" t="s">
        <v>1747</v>
      </c>
      <c r="D12" s="9" t="str">
        <f t="shared" si="0"/>
        <v>N/A</v>
      </c>
      <c r="E12" s="9" t="s">
        <v>1747</v>
      </c>
      <c r="F12" s="9" t="str">
        <f t="shared" si="0"/>
        <v>N/A</v>
      </c>
      <c r="G12" s="9">
        <v>0</v>
      </c>
      <c r="H12" s="9" t="str">
        <f t="shared" si="1"/>
        <v>N/A</v>
      </c>
      <c r="I12" s="10" t="s">
        <v>1747</v>
      </c>
      <c r="J12" s="10" t="s">
        <v>1747</v>
      </c>
      <c r="K12" s="9" t="str">
        <f t="shared" si="2"/>
        <v>N/A</v>
      </c>
    </row>
    <row r="13" spans="1:11" x14ac:dyDescent="0.2">
      <c r="A13" s="2" t="s">
        <v>51</v>
      </c>
      <c r="B13" s="87" t="s">
        <v>213</v>
      </c>
      <c r="C13" s="9" t="s">
        <v>1747</v>
      </c>
      <c r="D13" s="9" t="str">
        <f t="shared" si="0"/>
        <v>N/A</v>
      </c>
      <c r="E13" s="9" t="s">
        <v>1747</v>
      </c>
      <c r="F13" s="9" t="str">
        <f t="shared" si="0"/>
        <v>N/A</v>
      </c>
      <c r="G13" s="9">
        <v>100</v>
      </c>
      <c r="H13" s="9" t="str">
        <f t="shared" si="1"/>
        <v>N/A</v>
      </c>
      <c r="I13" s="10" t="s">
        <v>1747</v>
      </c>
      <c r="J13" s="10" t="s">
        <v>1747</v>
      </c>
      <c r="K13" s="9" t="str">
        <f t="shared" si="2"/>
        <v>N/A</v>
      </c>
    </row>
    <row r="14" spans="1:11" x14ac:dyDescent="0.2">
      <c r="A14" s="2" t="s">
        <v>52</v>
      </c>
      <c r="B14" s="87" t="s">
        <v>213</v>
      </c>
      <c r="C14" s="9" t="s">
        <v>1747</v>
      </c>
      <c r="D14" s="9" t="str">
        <f t="shared" si="0"/>
        <v>N/A</v>
      </c>
      <c r="E14" s="9" t="s">
        <v>1747</v>
      </c>
      <c r="F14" s="9" t="str">
        <f t="shared" si="0"/>
        <v>N/A</v>
      </c>
      <c r="G14" s="9">
        <v>0</v>
      </c>
      <c r="H14" s="9" t="str">
        <f t="shared" si="1"/>
        <v>N/A</v>
      </c>
      <c r="I14" s="10" t="s">
        <v>1747</v>
      </c>
      <c r="J14" s="10" t="s">
        <v>1747</v>
      </c>
      <c r="K14" s="9" t="str">
        <f t="shared" si="2"/>
        <v>N/A</v>
      </c>
    </row>
    <row r="15" spans="1:11" x14ac:dyDescent="0.2">
      <c r="A15" s="2" t="s">
        <v>164</v>
      </c>
      <c r="B15" s="87" t="s">
        <v>213</v>
      </c>
      <c r="C15" s="9" t="s">
        <v>1747</v>
      </c>
      <c r="D15" s="9" t="str">
        <f t="shared" si="0"/>
        <v>N/A</v>
      </c>
      <c r="E15" s="9" t="s">
        <v>1747</v>
      </c>
      <c r="F15" s="9" t="str">
        <f t="shared" si="0"/>
        <v>N/A</v>
      </c>
      <c r="G15" s="9">
        <v>84.031403648999998</v>
      </c>
      <c r="H15" s="9" t="str">
        <f t="shared" si="1"/>
        <v>N/A</v>
      </c>
      <c r="I15" s="10" t="s">
        <v>1747</v>
      </c>
      <c r="J15" s="10" t="s">
        <v>1747</v>
      </c>
      <c r="K15" s="9" t="str">
        <f t="shared" si="2"/>
        <v>N/A</v>
      </c>
    </row>
    <row r="16" spans="1:11" x14ac:dyDescent="0.2">
      <c r="A16" s="2" t="s">
        <v>165</v>
      </c>
      <c r="B16" s="87" t="s">
        <v>213</v>
      </c>
      <c r="C16" s="9" t="s">
        <v>1747</v>
      </c>
      <c r="D16" s="9" t="str">
        <f t="shared" si="0"/>
        <v>N/A</v>
      </c>
      <c r="E16" s="9" t="s">
        <v>1747</v>
      </c>
      <c r="F16" s="9" t="str">
        <f t="shared" si="0"/>
        <v>N/A</v>
      </c>
      <c r="G16" s="9">
        <v>100</v>
      </c>
      <c r="H16" s="9" t="str">
        <f t="shared" si="1"/>
        <v>N/A</v>
      </c>
      <c r="I16" s="10" t="s">
        <v>1747</v>
      </c>
      <c r="J16" s="10" t="s">
        <v>1747</v>
      </c>
      <c r="K16" s="9" t="str">
        <f t="shared" si="2"/>
        <v>N/A</v>
      </c>
    </row>
    <row r="17" spans="1:11" x14ac:dyDescent="0.2">
      <c r="A17" s="2" t="s">
        <v>21</v>
      </c>
      <c r="B17" s="87" t="s">
        <v>213</v>
      </c>
      <c r="C17" s="9" t="s">
        <v>1747</v>
      </c>
      <c r="D17" s="9" t="str">
        <f t="shared" si="0"/>
        <v>N/A</v>
      </c>
      <c r="E17" s="9" t="s">
        <v>1747</v>
      </c>
      <c r="F17" s="9" t="str">
        <f t="shared" si="0"/>
        <v>N/A</v>
      </c>
      <c r="G17" s="9">
        <v>99.895908118999998</v>
      </c>
      <c r="H17" s="9" t="str">
        <f t="shared" si="1"/>
        <v>N/A</v>
      </c>
      <c r="I17" s="10" t="s">
        <v>1747</v>
      </c>
      <c r="J17" s="10" t="s">
        <v>1747</v>
      </c>
      <c r="K17" s="9" t="str">
        <f t="shared" si="2"/>
        <v>N/A</v>
      </c>
    </row>
    <row r="18" spans="1:11" x14ac:dyDescent="0.2">
      <c r="A18" s="2" t="s">
        <v>53</v>
      </c>
      <c r="B18" s="87" t="s">
        <v>213</v>
      </c>
      <c r="C18" s="9" t="s">
        <v>1747</v>
      </c>
      <c r="D18" s="9" t="str">
        <f t="shared" si="0"/>
        <v>N/A</v>
      </c>
      <c r="E18" s="9" t="s">
        <v>1747</v>
      </c>
      <c r="F18" s="9" t="str">
        <f t="shared" si="0"/>
        <v>N/A</v>
      </c>
      <c r="G18" s="9">
        <v>99.989071116999995</v>
      </c>
      <c r="H18" s="9" t="str">
        <f t="shared" si="1"/>
        <v>N/A</v>
      </c>
      <c r="I18" s="10" t="s">
        <v>1747</v>
      </c>
      <c r="J18" s="10" t="s">
        <v>1747</v>
      </c>
      <c r="K18" s="9" t="str">
        <f t="shared" si="2"/>
        <v>N/A</v>
      </c>
    </row>
    <row r="19" spans="1:11" x14ac:dyDescent="0.2">
      <c r="A19" s="3" t="s">
        <v>678</v>
      </c>
      <c r="B19" s="87" t="s">
        <v>213</v>
      </c>
      <c r="C19" s="9" t="s">
        <v>1747</v>
      </c>
      <c r="D19" s="9" t="str">
        <f t="shared" ref="D19:D21" si="3">IF($B19="N/A","N/A",IF(C19&lt;0,"No","Yes"))</f>
        <v>N/A</v>
      </c>
      <c r="E19" s="9" t="s">
        <v>1747</v>
      </c>
      <c r="F19" s="9" t="str">
        <f t="shared" ref="F19:F21" si="4">IF($B19="N/A","N/A",IF(E19&lt;0,"No","Yes"))</f>
        <v>N/A</v>
      </c>
      <c r="G19" s="9">
        <v>99.876908675999999</v>
      </c>
      <c r="H19" s="9" t="str">
        <f t="shared" ref="H19:H21" si="5">IF($B19="N/A","N/A",IF(G19&lt;0,"No","Yes"))</f>
        <v>N/A</v>
      </c>
      <c r="I19" s="10" t="s">
        <v>1747</v>
      </c>
      <c r="J19" s="10" t="s">
        <v>1747</v>
      </c>
      <c r="K19" s="9" t="str">
        <f>IF(J19="Div by 0", "N/A", IF(J19="N/A","N/A", IF(J19&gt;30, "No", IF(J19&lt;-30, "No", "Yes"))))</f>
        <v>N/A</v>
      </c>
    </row>
    <row r="20" spans="1:11" x14ac:dyDescent="0.2">
      <c r="A20" s="3" t="s">
        <v>679</v>
      </c>
      <c r="B20" s="87" t="s">
        <v>213</v>
      </c>
      <c r="C20" s="9" t="s">
        <v>1747</v>
      </c>
      <c r="D20" s="9" t="str">
        <f t="shared" si="3"/>
        <v>N/A</v>
      </c>
      <c r="E20" s="9" t="s">
        <v>1747</v>
      </c>
      <c r="F20" s="9" t="str">
        <f t="shared" si="4"/>
        <v>N/A</v>
      </c>
      <c r="G20" s="9">
        <v>99.999067605999997</v>
      </c>
      <c r="H20" s="9" t="str">
        <f t="shared" si="5"/>
        <v>N/A</v>
      </c>
      <c r="I20" s="10" t="s">
        <v>1747</v>
      </c>
      <c r="J20" s="10" t="s">
        <v>1747</v>
      </c>
      <c r="K20" s="9" t="str">
        <f>IF(J20="Div by 0", "N/A", IF(J20="N/A","N/A", IF(J20&gt;30, "No", IF(J20&lt;-30, "No", "Yes"))))</f>
        <v>N/A</v>
      </c>
    </row>
    <row r="21" spans="1:11" x14ac:dyDescent="0.2">
      <c r="A21" s="3" t="s">
        <v>680</v>
      </c>
      <c r="B21" s="87" t="s">
        <v>213</v>
      </c>
      <c r="C21" s="9" t="s">
        <v>1747</v>
      </c>
      <c r="D21" s="9" t="str">
        <f t="shared" si="3"/>
        <v>N/A</v>
      </c>
      <c r="E21" s="9" t="s">
        <v>1747</v>
      </c>
      <c r="F21" s="9" t="str">
        <f t="shared" si="4"/>
        <v>N/A</v>
      </c>
      <c r="G21" s="9">
        <v>99.999067605999997</v>
      </c>
      <c r="H21" s="9" t="str">
        <f t="shared" si="5"/>
        <v>N/A</v>
      </c>
      <c r="I21" s="10" t="s">
        <v>1747</v>
      </c>
      <c r="J21" s="10" t="s">
        <v>1747</v>
      </c>
      <c r="K21" s="9" t="str">
        <f>IF(J21="Div by 0", "N/A", IF(J21="N/A","N/A", IF(J21&gt;30, "No", IF(J21&lt;-30, "No", "Yes"))))</f>
        <v>N/A</v>
      </c>
    </row>
    <row r="22" spans="1:11" ht="16.5" customHeight="1" x14ac:dyDescent="0.2">
      <c r="A22" s="3" t="s">
        <v>1714</v>
      </c>
      <c r="B22" s="87" t="s">
        <v>213</v>
      </c>
      <c r="C22" s="9" t="s">
        <v>1747</v>
      </c>
      <c r="D22" s="9" t="str">
        <f t="shared" ref="D22:D31" si="6">IF($B22="N/A","N/A",IF(C22&lt;0,"No","Yes"))</f>
        <v>N/A</v>
      </c>
      <c r="E22" s="9" t="s">
        <v>1747</v>
      </c>
      <c r="F22" s="9" t="str">
        <f t="shared" ref="F22:F31" si="7">IF($B22="N/A","N/A",IF(E22&lt;0,"No","Yes"))</f>
        <v>N/A</v>
      </c>
      <c r="G22" s="9">
        <v>61.749413087999997</v>
      </c>
      <c r="I22" s="10" t="s">
        <v>1747</v>
      </c>
      <c r="J22" s="10" t="s">
        <v>1747</v>
      </c>
      <c r="K22" s="9" t="str">
        <f t="shared" ref="K22:K31" si="8">IF(J22="Div by 0", "N/A", IF(J22="N/A","N/A", IF(J22&gt;30, "No", IF(J22&lt;-30, "No", "Yes"))))</f>
        <v>N/A</v>
      </c>
    </row>
    <row r="23" spans="1:11" x14ac:dyDescent="0.2">
      <c r="A23" s="3" t="s">
        <v>942</v>
      </c>
      <c r="B23" s="87" t="s">
        <v>213</v>
      </c>
      <c r="C23" s="9" t="s">
        <v>1747</v>
      </c>
      <c r="D23" s="9" t="str">
        <f t="shared" si="6"/>
        <v>N/A</v>
      </c>
      <c r="E23" s="9" t="s">
        <v>1747</v>
      </c>
      <c r="F23" s="9" t="str">
        <f t="shared" si="7"/>
        <v>N/A</v>
      </c>
      <c r="G23" s="9">
        <v>37.933832719999998</v>
      </c>
      <c r="H23" s="9" t="str">
        <f t="shared" ref="H23:H31" si="9">IF($B23="N/A","N/A",IF(G23&lt;0,"No","Yes"))</f>
        <v>N/A</v>
      </c>
      <c r="I23" s="10" t="s">
        <v>1747</v>
      </c>
      <c r="J23" s="10" t="s">
        <v>1747</v>
      </c>
      <c r="K23" s="9" t="str">
        <f t="shared" si="8"/>
        <v>N/A</v>
      </c>
    </row>
    <row r="24" spans="1:11" ht="25.5" x14ac:dyDescent="0.2">
      <c r="A24" s="3" t="s">
        <v>943</v>
      </c>
      <c r="B24" s="87" t="s">
        <v>213</v>
      </c>
      <c r="C24" s="9" t="s">
        <v>1747</v>
      </c>
      <c r="D24" s="9" t="str">
        <f t="shared" si="6"/>
        <v>N/A</v>
      </c>
      <c r="E24" s="9" t="s">
        <v>1747</v>
      </c>
      <c r="F24" s="9" t="str">
        <f t="shared" si="7"/>
        <v>N/A</v>
      </c>
      <c r="G24" s="9">
        <v>6.0666765800000001E-2</v>
      </c>
      <c r="H24" s="9" t="str">
        <f t="shared" si="9"/>
        <v>N/A</v>
      </c>
      <c r="I24" s="10" t="s">
        <v>1747</v>
      </c>
      <c r="J24" s="10" t="s">
        <v>1747</v>
      </c>
      <c r="K24" s="9" t="str">
        <f t="shared" si="8"/>
        <v>N/A</v>
      </c>
    </row>
    <row r="25" spans="1:11" x14ac:dyDescent="0.2">
      <c r="A25" s="2" t="s">
        <v>166</v>
      </c>
      <c r="B25" s="87" t="s">
        <v>213</v>
      </c>
      <c r="C25" s="9" t="s">
        <v>1747</v>
      </c>
      <c r="D25" s="9" t="str">
        <f t="shared" si="6"/>
        <v>N/A</v>
      </c>
      <c r="E25" s="9" t="s">
        <v>1747</v>
      </c>
      <c r="F25" s="9" t="str">
        <f t="shared" si="7"/>
        <v>N/A</v>
      </c>
      <c r="G25" s="9">
        <v>99.999067605999997</v>
      </c>
      <c r="H25" s="9" t="str">
        <f t="shared" si="9"/>
        <v>N/A</v>
      </c>
      <c r="I25" s="10" t="s">
        <v>1747</v>
      </c>
      <c r="J25" s="10" t="s">
        <v>1747</v>
      </c>
      <c r="K25" s="9" t="str">
        <f t="shared" si="8"/>
        <v>N/A</v>
      </c>
    </row>
    <row r="26" spans="1:11" x14ac:dyDescent="0.2">
      <c r="A26" s="2" t="s">
        <v>167</v>
      </c>
      <c r="B26" s="87" t="s">
        <v>213</v>
      </c>
      <c r="C26" s="9" t="s">
        <v>1747</v>
      </c>
      <c r="D26" s="9" t="str">
        <f t="shared" si="6"/>
        <v>N/A</v>
      </c>
      <c r="E26" s="9" t="s">
        <v>1747</v>
      </c>
      <c r="F26" s="9" t="str">
        <f t="shared" si="7"/>
        <v>N/A</v>
      </c>
      <c r="G26" s="9">
        <v>99.999067605999997</v>
      </c>
      <c r="H26" s="9" t="str">
        <f t="shared" si="9"/>
        <v>N/A</v>
      </c>
      <c r="I26" s="10" t="s">
        <v>1747</v>
      </c>
      <c r="J26" s="10" t="s">
        <v>1747</v>
      </c>
      <c r="K26" s="9" t="str">
        <f t="shared" si="8"/>
        <v>N/A</v>
      </c>
    </row>
    <row r="27" spans="1:11" x14ac:dyDescent="0.2">
      <c r="A27" s="2" t="s">
        <v>168</v>
      </c>
      <c r="B27" s="87" t="s">
        <v>213</v>
      </c>
      <c r="C27" s="9" t="s">
        <v>1747</v>
      </c>
      <c r="D27" s="9" t="str">
        <f t="shared" si="6"/>
        <v>N/A</v>
      </c>
      <c r="E27" s="9" t="s">
        <v>1747</v>
      </c>
      <c r="F27" s="9" t="str">
        <f t="shared" si="7"/>
        <v>N/A</v>
      </c>
      <c r="G27" s="9">
        <v>99.999067605999997</v>
      </c>
      <c r="H27" s="9" t="str">
        <f t="shared" si="9"/>
        <v>N/A</v>
      </c>
      <c r="I27" s="10" t="s">
        <v>1747</v>
      </c>
      <c r="J27" s="10" t="s">
        <v>1747</v>
      </c>
      <c r="K27" s="9" t="str">
        <f t="shared" si="8"/>
        <v>N/A</v>
      </c>
    </row>
    <row r="28" spans="1:11" x14ac:dyDescent="0.2">
      <c r="A28" s="2" t="s">
        <v>54</v>
      </c>
      <c r="B28" s="87" t="s">
        <v>213</v>
      </c>
      <c r="C28" s="9" t="s">
        <v>1747</v>
      </c>
      <c r="D28" s="9" t="str">
        <f t="shared" si="6"/>
        <v>N/A</v>
      </c>
      <c r="E28" s="9" t="s">
        <v>1747</v>
      </c>
      <c r="F28" s="9" t="str">
        <f t="shared" si="7"/>
        <v>N/A</v>
      </c>
      <c r="G28" s="9">
        <v>10.024720674999999</v>
      </c>
      <c r="H28" s="9" t="str">
        <f t="shared" si="9"/>
        <v>N/A</v>
      </c>
      <c r="I28" s="10" t="s">
        <v>1747</v>
      </c>
      <c r="J28" s="10" t="s">
        <v>1747</v>
      </c>
      <c r="K28" s="9" t="str">
        <f t="shared" si="8"/>
        <v>N/A</v>
      </c>
    </row>
    <row r="29" spans="1:11" x14ac:dyDescent="0.2">
      <c r="A29" s="2" t="s">
        <v>55</v>
      </c>
      <c r="B29" s="87" t="s">
        <v>213</v>
      </c>
      <c r="C29" s="9" t="s">
        <v>1747</v>
      </c>
      <c r="D29" s="9" t="str">
        <f t="shared" si="6"/>
        <v>N/A</v>
      </c>
      <c r="E29" s="9" t="s">
        <v>1747</v>
      </c>
      <c r="F29" s="9" t="str">
        <f t="shared" si="7"/>
        <v>N/A</v>
      </c>
      <c r="G29" s="9">
        <v>89.974346929999996</v>
      </c>
      <c r="H29" s="9" t="str">
        <f t="shared" si="9"/>
        <v>N/A</v>
      </c>
      <c r="I29" s="10" t="s">
        <v>1747</v>
      </c>
      <c r="J29" s="10" t="s">
        <v>1747</v>
      </c>
      <c r="K29" s="9" t="str">
        <f t="shared" si="8"/>
        <v>N/A</v>
      </c>
    </row>
    <row r="30" spans="1:11" x14ac:dyDescent="0.2">
      <c r="A30" s="2" t="s">
        <v>56</v>
      </c>
      <c r="B30" s="87" t="s">
        <v>213</v>
      </c>
      <c r="C30" s="9" t="s">
        <v>1747</v>
      </c>
      <c r="D30" s="9" t="str">
        <f t="shared" si="6"/>
        <v>N/A</v>
      </c>
      <c r="E30" s="9" t="s">
        <v>1747</v>
      </c>
      <c r="F30" s="9" t="str">
        <f t="shared" si="7"/>
        <v>N/A</v>
      </c>
      <c r="G30" s="9">
        <v>76.326953668000002</v>
      </c>
      <c r="H30" s="9" t="str">
        <f t="shared" si="9"/>
        <v>N/A</v>
      </c>
      <c r="I30" s="10" t="s">
        <v>1747</v>
      </c>
      <c r="J30" s="10" t="s">
        <v>1747</v>
      </c>
      <c r="K30" s="9" t="str">
        <f t="shared" si="8"/>
        <v>N/A</v>
      </c>
    </row>
    <row r="31" spans="1:11" x14ac:dyDescent="0.2">
      <c r="A31" s="2" t="s">
        <v>57</v>
      </c>
      <c r="B31" s="87" t="s">
        <v>213</v>
      </c>
      <c r="C31" s="9" t="s">
        <v>1747</v>
      </c>
      <c r="D31" s="9" t="str">
        <f t="shared" si="6"/>
        <v>N/A</v>
      </c>
      <c r="E31" s="9" t="s">
        <v>1747</v>
      </c>
      <c r="F31" s="9" t="str">
        <f t="shared" si="7"/>
        <v>N/A</v>
      </c>
      <c r="G31" s="9">
        <v>18.654778283999999</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46" t="s">
        <v>1746</v>
      </c>
      <c r="B3" s="22"/>
      <c r="C3" s="22"/>
      <c r="D3" s="22"/>
      <c r="E3" s="22"/>
      <c r="F3" s="22"/>
      <c r="G3" s="22"/>
      <c r="H3" s="22"/>
      <c r="I3" s="22"/>
      <c r="J3" s="22"/>
      <c r="K3" s="23"/>
    </row>
    <row r="4" spans="1:12" s="21" customFormat="1" x14ac:dyDescent="0.2">
      <c r="A4" s="170" t="s">
        <v>650</v>
      </c>
      <c r="B4" s="171"/>
      <c r="C4" s="171"/>
      <c r="D4" s="171"/>
      <c r="E4" s="171"/>
      <c r="F4" s="171"/>
      <c r="G4" s="171"/>
      <c r="H4" s="171"/>
      <c r="I4" s="171"/>
      <c r="J4" s="171"/>
      <c r="K4" s="171"/>
      <c r="L4" s="172"/>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7</v>
      </c>
      <c r="D6" s="46" t="s">
        <v>213</v>
      </c>
      <c r="E6" s="29">
        <v>7</v>
      </c>
      <c r="F6" s="46" t="s">
        <v>213</v>
      </c>
      <c r="G6" s="29">
        <v>7</v>
      </c>
      <c r="H6" s="46" t="s">
        <v>213</v>
      </c>
      <c r="I6" s="133" t="s">
        <v>213</v>
      </c>
      <c r="J6" s="133" t="s">
        <v>213</v>
      </c>
      <c r="K6" s="46" t="s">
        <v>213</v>
      </c>
      <c r="L6" s="46" t="s">
        <v>213</v>
      </c>
    </row>
    <row r="7" spans="1:12" x14ac:dyDescent="0.2">
      <c r="A7" s="3" t="s">
        <v>17</v>
      </c>
      <c r="B7" s="32" t="s">
        <v>213</v>
      </c>
      <c r="C7" s="33">
        <v>2367035</v>
      </c>
      <c r="D7" s="84" t="str">
        <f>IF($B7="N/A","N/A",IF(C7&gt;10,"No",IF(C7&lt;-10,"No","Yes")))</f>
        <v>N/A</v>
      </c>
      <c r="E7" s="33">
        <v>2471701</v>
      </c>
      <c r="F7" s="84" t="str">
        <f>IF($B7="N/A","N/A",IF(E7&gt;10,"No",IF(E7&lt;-10,"No","Yes")))</f>
        <v>N/A</v>
      </c>
      <c r="G7" s="33">
        <v>2563817</v>
      </c>
      <c r="H7" s="84" t="str">
        <f>IF($B7="N/A","N/A",IF(G7&gt;10,"No",IF(G7&lt;-10,"No","Yes")))</f>
        <v>N/A</v>
      </c>
      <c r="I7" s="85">
        <v>4.4219999999999997</v>
      </c>
      <c r="J7" s="85">
        <v>3.7269999999999999</v>
      </c>
      <c r="K7" s="86" t="s">
        <v>739</v>
      </c>
      <c r="L7" s="34" t="str">
        <f>IF(J7="Div by 0", "N/A", IF(K7="N/A","N/A", IF(J7&gt;VALUE(MID(K7,1,2)), "No", IF(J7&lt;-1*VALUE(MID(K7,1,2)), "No", "Yes"))))</f>
        <v>Yes</v>
      </c>
    </row>
    <row r="8" spans="1:12" x14ac:dyDescent="0.2">
      <c r="A8" s="3" t="s">
        <v>58</v>
      </c>
      <c r="B8" s="37" t="s">
        <v>213</v>
      </c>
      <c r="C8" s="49">
        <v>13581718511</v>
      </c>
      <c r="D8" s="46" t="str">
        <f>IF($B8="N/A","N/A",IF(C8&gt;10,"No",IF(C8&lt;-10,"No","Yes")))</f>
        <v>N/A</v>
      </c>
      <c r="E8" s="49">
        <v>14694387513</v>
      </c>
      <c r="F8" s="46" t="str">
        <f>IF($B8="N/A","N/A",IF(E8&gt;10,"No",IF(E8&lt;-10,"No","Yes")))</f>
        <v>N/A</v>
      </c>
      <c r="G8" s="49">
        <v>16037947050</v>
      </c>
      <c r="H8" s="46" t="str">
        <f>IF($B8="N/A","N/A",IF(G8&gt;10,"No",IF(G8&lt;-10,"No","Yes")))</f>
        <v>N/A</v>
      </c>
      <c r="I8" s="12">
        <v>8.1920000000000002</v>
      </c>
      <c r="J8" s="12">
        <v>9.1430000000000007</v>
      </c>
      <c r="K8" s="47" t="s">
        <v>739</v>
      </c>
      <c r="L8" s="9" t="str">
        <f>IF(J8="Div by 0", "N/A", IF(K8="N/A","N/A", IF(J8&gt;VALUE(MID(K8,1,2)), "No", IF(J8&lt;-1*VALUE(MID(K8,1,2)), "No", "Yes"))))</f>
        <v>Yes</v>
      </c>
    </row>
    <row r="9" spans="1:12" x14ac:dyDescent="0.2">
      <c r="A9" s="61" t="s">
        <v>944</v>
      </c>
      <c r="B9" s="9" t="s">
        <v>213</v>
      </c>
      <c r="C9" s="8">
        <v>6.0321457013000002</v>
      </c>
      <c r="D9" s="46" t="str">
        <f>IF($B9="N/A","N/A",IF(C9&gt;10,"No",IF(C9&lt;-10,"No","Yes")))</f>
        <v>N/A</v>
      </c>
      <c r="E9" s="8">
        <v>4.9755613643999999</v>
      </c>
      <c r="F9" s="46" t="str">
        <f>IF($B9="N/A","N/A",IF(E9&gt;10,"No",IF(E9&lt;-10,"No","Yes")))</f>
        <v>N/A</v>
      </c>
      <c r="G9" s="8">
        <v>4.7032217978000004</v>
      </c>
      <c r="H9" s="46" t="str">
        <f>IF($B9="N/A","N/A",IF(G9&gt;10,"No",IF(G9&lt;-10,"No","Yes")))</f>
        <v>N/A</v>
      </c>
      <c r="I9" s="12">
        <v>-17.5</v>
      </c>
      <c r="J9" s="12">
        <v>-5.47</v>
      </c>
      <c r="K9" s="9" t="s">
        <v>213</v>
      </c>
      <c r="L9" s="9" t="str">
        <f>IF(J9="Div by 0", "N/A", IF(K9="N/A","N/A", IF(J9&gt;VALUE(MID(K9,1,2)), "No", IF(J9&lt;-1*VALUE(MID(K9,1,2)), "No", "Yes"))))</f>
        <v>N/A</v>
      </c>
    </row>
    <row r="10" spans="1:12" x14ac:dyDescent="0.2">
      <c r="A10" s="61" t="s">
        <v>945</v>
      </c>
      <c r="B10" s="9" t="s">
        <v>213</v>
      </c>
      <c r="C10" s="8">
        <v>18.265593876000001</v>
      </c>
      <c r="D10" s="46" t="str">
        <f t="shared" ref="D10:D19" si="0">IF($B10="N/A","N/A",IF(C10&gt;10,"No",IF(C10&lt;-10,"No","Yes")))</f>
        <v>N/A</v>
      </c>
      <c r="E10" s="8">
        <v>17.660105328</v>
      </c>
      <c r="F10" s="46" t="str">
        <f t="shared" ref="F10:F19" si="1">IF($B10="N/A","N/A",IF(E10&gt;10,"No",IF(E10&lt;-10,"No","Yes")))</f>
        <v>N/A</v>
      </c>
      <c r="G10" s="8">
        <v>17.462478795999999</v>
      </c>
      <c r="H10" s="46" t="str">
        <f t="shared" ref="H10:H19" si="2">IF($B10="N/A","N/A",IF(G10&gt;10,"No",IF(G10&lt;-10,"No","Yes")))</f>
        <v>N/A</v>
      </c>
      <c r="I10" s="12">
        <v>-3.31</v>
      </c>
      <c r="J10" s="12">
        <v>-1.1200000000000001</v>
      </c>
      <c r="K10" s="9" t="s">
        <v>213</v>
      </c>
      <c r="L10" s="9" t="str">
        <f t="shared" ref="L10:L26" si="3">IF(J10="Div by 0", "N/A", IF(K10="N/A","N/A", IF(J10&gt;VALUE(MID(K10,1,2)), "No", IF(J10&lt;-1*VALUE(MID(K10,1,2)), "No", "Yes"))))</f>
        <v>N/A</v>
      </c>
    </row>
    <row r="11" spans="1:12" x14ac:dyDescent="0.2">
      <c r="A11" s="61" t="s">
        <v>946</v>
      </c>
      <c r="B11" s="9" t="s">
        <v>213</v>
      </c>
      <c r="C11" s="8">
        <v>47.579440101000003</v>
      </c>
      <c r="D11" s="46" t="str">
        <f t="shared" si="0"/>
        <v>N/A</v>
      </c>
      <c r="E11" s="8">
        <v>18.841073415</v>
      </c>
      <c r="F11" s="46" t="str">
        <f t="shared" si="1"/>
        <v>N/A</v>
      </c>
      <c r="G11" s="8">
        <v>9.5772436176000006</v>
      </c>
      <c r="H11" s="46" t="str">
        <f t="shared" si="2"/>
        <v>N/A</v>
      </c>
      <c r="I11" s="12">
        <v>-60.4</v>
      </c>
      <c r="J11" s="12">
        <v>-49.2</v>
      </c>
      <c r="K11" s="9" t="s">
        <v>213</v>
      </c>
      <c r="L11" s="9" t="str">
        <f t="shared" si="3"/>
        <v>N/A</v>
      </c>
    </row>
    <row r="12" spans="1:12" x14ac:dyDescent="0.2">
      <c r="A12" s="61" t="s">
        <v>947</v>
      </c>
      <c r="B12" s="9" t="s">
        <v>213</v>
      </c>
      <c r="C12" s="8">
        <v>0</v>
      </c>
      <c r="D12" s="46" t="str">
        <f t="shared" si="0"/>
        <v>N/A</v>
      </c>
      <c r="E12" s="8">
        <v>0</v>
      </c>
      <c r="F12" s="46" t="str">
        <f t="shared" si="1"/>
        <v>N/A</v>
      </c>
      <c r="G12" s="8">
        <v>1.4470611600000001E-2</v>
      </c>
      <c r="H12" s="46" t="str">
        <f t="shared" si="2"/>
        <v>N/A</v>
      </c>
      <c r="I12" s="12" t="s">
        <v>1747</v>
      </c>
      <c r="J12" s="12" t="s">
        <v>1747</v>
      </c>
      <c r="K12" s="9" t="s">
        <v>213</v>
      </c>
      <c r="L12" s="9" t="str">
        <f t="shared" si="3"/>
        <v>N/A</v>
      </c>
    </row>
    <row r="13" spans="1:12" x14ac:dyDescent="0.2">
      <c r="A13" s="61" t="s">
        <v>948</v>
      </c>
      <c r="B13" s="11" t="s">
        <v>213</v>
      </c>
      <c r="C13" s="8">
        <v>28.122820321999999</v>
      </c>
      <c r="D13" s="46" t="str">
        <f t="shared" si="0"/>
        <v>N/A</v>
      </c>
      <c r="E13" s="8">
        <v>58.523259893000002</v>
      </c>
      <c r="F13" s="46" t="str">
        <f t="shared" si="1"/>
        <v>N/A</v>
      </c>
      <c r="G13" s="8">
        <v>6.1527792349999997</v>
      </c>
      <c r="H13" s="46" t="str">
        <f t="shared" si="2"/>
        <v>N/A</v>
      </c>
      <c r="I13" s="12">
        <v>108.1</v>
      </c>
      <c r="J13" s="12">
        <v>-89.5</v>
      </c>
      <c r="K13" s="9" t="s">
        <v>213</v>
      </c>
      <c r="L13" s="9" t="str">
        <f t="shared" si="3"/>
        <v>N/A</v>
      </c>
    </row>
    <row r="14" spans="1:12" ht="12.75" customHeight="1" x14ac:dyDescent="0.2">
      <c r="A14" s="61" t="s">
        <v>949</v>
      </c>
      <c r="B14" s="11" t="s">
        <v>213</v>
      </c>
      <c r="C14" s="8">
        <v>0</v>
      </c>
      <c r="D14" s="46" t="str">
        <f t="shared" si="0"/>
        <v>N/A</v>
      </c>
      <c r="E14" s="8">
        <v>0</v>
      </c>
      <c r="F14" s="46" t="str">
        <f t="shared" si="1"/>
        <v>N/A</v>
      </c>
      <c r="G14" s="8">
        <v>11.401749813</v>
      </c>
      <c r="H14" s="46" t="str">
        <f t="shared" si="2"/>
        <v>N/A</v>
      </c>
      <c r="I14" s="12" t="s">
        <v>1747</v>
      </c>
      <c r="J14" s="12" t="s">
        <v>1747</v>
      </c>
      <c r="K14" s="9" t="s">
        <v>213</v>
      </c>
      <c r="L14" s="9" t="str">
        <f t="shared" si="3"/>
        <v>N/A</v>
      </c>
    </row>
    <row r="15" spans="1:12" x14ac:dyDescent="0.2">
      <c r="A15" s="61" t="s">
        <v>950</v>
      </c>
      <c r="B15" s="11" t="s">
        <v>213</v>
      </c>
      <c r="C15" s="8">
        <v>0</v>
      </c>
      <c r="D15" s="46" t="str">
        <f t="shared" si="0"/>
        <v>N/A</v>
      </c>
      <c r="E15" s="8">
        <v>0</v>
      </c>
      <c r="F15" s="46" t="str">
        <f t="shared" si="1"/>
        <v>N/A</v>
      </c>
      <c r="G15" s="8">
        <v>5.3786990299999997E-2</v>
      </c>
      <c r="H15" s="46" t="str">
        <f t="shared" si="2"/>
        <v>N/A</v>
      </c>
      <c r="I15" s="12" t="s">
        <v>1747</v>
      </c>
      <c r="J15" s="12" t="s">
        <v>1747</v>
      </c>
      <c r="K15" s="9" t="s">
        <v>213</v>
      </c>
      <c r="L15" s="9" t="str">
        <f t="shared" si="3"/>
        <v>N/A</v>
      </c>
    </row>
    <row r="16" spans="1:12" ht="12.75" customHeight="1" x14ac:dyDescent="0.2">
      <c r="A16" s="61" t="s">
        <v>951</v>
      </c>
      <c r="B16" s="11" t="s">
        <v>213</v>
      </c>
      <c r="C16" s="8">
        <v>0</v>
      </c>
      <c r="D16" s="46" t="str">
        <f t="shared" si="0"/>
        <v>N/A</v>
      </c>
      <c r="E16" s="8">
        <v>0</v>
      </c>
      <c r="F16" s="46" t="str">
        <f t="shared" si="1"/>
        <v>N/A</v>
      </c>
      <c r="G16" s="8">
        <v>50.634269138999997</v>
      </c>
      <c r="H16" s="46" t="str">
        <f t="shared" si="2"/>
        <v>N/A</v>
      </c>
      <c r="I16" s="12" t="s">
        <v>1747</v>
      </c>
      <c r="J16" s="12" t="s">
        <v>1747</v>
      </c>
      <c r="K16" s="9" t="s">
        <v>213</v>
      </c>
      <c r="L16" s="9" t="str">
        <f t="shared" si="3"/>
        <v>N/A</v>
      </c>
    </row>
    <row r="17" spans="1:12" ht="12.75" customHeight="1" x14ac:dyDescent="0.2">
      <c r="A17" s="4" t="s">
        <v>952</v>
      </c>
      <c r="B17" s="11" t="s">
        <v>213</v>
      </c>
      <c r="C17" s="8" t="s">
        <v>213</v>
      </c>
      <c r="D17" s="46" t="str">
        <f t="shared" si="0"/>
        <v>N/A</v>
      </c>
      <c r="E17" s="8">
        <v>76.183365221000003</v>
      </c>
      <c r="F17" s="46" t="str">
        <f t="shared" si="1"/>
        <v>N/A</v>
      </c>
      <c r="G17" s="8">
        <v>74.303314159999999</v>
      </c>
      <c r="H17" s="46" t="str">
        <f t="shared" si="2"/>
        <v>N/A</v>
      </c>
      <c r="I17" s="12" t="s">
        <v>213</v>
      </c>
      <c r="J17" s="12">
        <v>-2.4700000000000002</v>
      </c>
      <c r="K17" s="9" t="s">
        <v>213</v>
      </c>
      <c r="L17" s="9" t="str">
        <f t="shared" si="3"/>
        <v>N/A</v>
      </c>
    </row>
    <row r="18" spans="1:12" ht="12.75" customHeight="1" x14ac:dyDescent="0.2">
      <c r="A18" s="4" t="s">
        <v>953</v>
      </c>
      <c r="B18" s="11" t="s">
        <v>213</v>
      </c>
      <c r="C18" s="8" t="s">
        <v>213</v>
      </c>
      <c r="D18" s="46" t="str">
        <f t="shared" si="0"/>
        <v>N/A</v>
      </c>
      <c r="E18" s="8">
        <v>18.841073415</v>
      </c>
      <c r="F18" s="46" t="str">
        <f t="shared" si="1"/>
        <v>N/A</v>
      </c>
      <c r="G18" s="8">
        <v>20.993464041999999</v>
      </c>
      <c r="H18" s="46" t="str">
        <f t="shared" si="2"/>
        <v>N/A</v>
      </c>
      <c r="I18" s="12" t="s">
        <v>213</v>
      </c>
      <c r="J18" s="12">
        <v>11.42</v>
      </c>
      <c r="K18" s="9" t="s">
        <v>213</v>
      </c>
      <c r="L18" s="9" t="str">
        <f t="shared" si="3"/>
        <v>N/A</v>
      </c>
    </row>
    <row r="19" spans="1:12" ht="12.75" customHeight="1" x14ac:dyDescent="0.2">
      <c r="A19" s="18" t="s">
        <v>132</v>
      </c>
      <c r="B19" s="1" t="s">
        <v>213</v>
      </c>
      <c r="C19" s="38">
        <v>7531</v>
      </c>
      <c r="D19" s="46" t="str">
        <f t="shared" si="0"/>
        <v>N/A</v>
      </c>
      <c r="E19" s="38">
        <v>18941</v>
      </c>
      <c r="F19" s="46" t="str">
        <f t="shared" si="1"/>
        <v>N/A</v>
      </c>
      <c r="G19" s="38">
        <v>5628</v>
      </c>
      <c r="H19" s="46" t="str">
        <f t="shared" si="2"/>
        <v>N/A</v>
      </c>
      <c r="I19" s="12">
        <v>151.5</v>
      </c>
      <c r="J19" s="12">
        <v>-70.3</v>
      </c>
      <c r="K19" s="38" t="s">
        <v>213</v>
      </c>
      <c r="L19" s="9" t="str">
        <f t="shared" si="3"/>
        <v>N/A</v>
      </c>
    </row>
    <row r="20" spans="1:12" ht="12.75" customHeight="1" x14ac:dyDescent="0.2">
      <c r="A20" s="18" t="s">
        <v>133</v>
      </c>
      <c r="B20" s="50" t="s">
        <v>276</v>
      </c>
      <c r="C20" s="8">
        <v>0.31816175089999998</v>
      </c>
      <c r="D20" s="46" t="str">
        <f>IF($B20="N/A","N/A",IF(C20&gt;=2,"No",IF(C20&lt;0,"No","Yes")))</f>
        <v>Yes</v>
      </c>
      <c r="E20" s="8">
        <v>0.76631437219999998</v>
      </c>
      <c r="F20" s="46" t="str">
        <f>IF($B20="N/A","N/A",IF(E20&gt;=2,"No",IF(E20&lt;0,"No","Yes")))</f>
        <v>Yes</v>
      </c>
      <c r="G20" s="8">
        <v>0.21951644749999999</v>
      </c>
      <c r="H20" s="46" t="str">
        <f>IF($B20="N/A","N/A",IF(G20&gt;=2,"No",IF(G20&lt;0,"No","Yes")))</f>
        <v>Yes</v>
      </c>
      <c r="I20" s="12">
        <v>140.9</v>
      </c>
      <c r="J20" s="12">
        <v>-71.400000000000006</v>
      </c>
      <c r="K20" s="9" t="s">
        <v>213</v>
      </c>
      <c r="L20" s="9" t="str">
        <f t="shared" si="3"/>
        <v>N/A</v>
      </c>
    </row>
    <row r="21" spans="1:12" ht="25.5" x14ac:dyDescent="0.2">
      <c r="A21" s="2" t="s">
        <v>134</v>
      </c>
      <c r="B21" s="50" t="s">
        <v>213</v>
      </c>
      <c r="C21" s="49">
        <v>50878003</v>
      </c>
      <c r="D21" s="46" t="str">
        <f t="shared" ref="D21:D26" si="4">IF($B21="N/A","N/A",IF(C21&gt;10,"No",IF(C21&lt;-10,"No","Yes")))</f>
        <v>N/A</v>
      </c>
      <c r="E21" s="49">
        <v>111164626</v>
      </c>
      <c r="F21" s="46" t="str">
        <f t="shared" ref="F21:F26" si="5">IF($B21="N/A","N/A",IF(E21&gt;10,"No",IF(E21&lt;-10,"No","Yes")))</f>
        <v>N/A</v>
      </c>
      <c r="G21" s="49">
        <v>21507040</v>
      </c>
      <c r="H21" s="46" t="str">
        <f t="shared" ref="H21:H26" si="6">IF($B21="N/A","N/A",IF(G21&gt;10,"No",IF(G21&lt;-10,"No","Yes")))</f>
        <v>N/A</v>
      </c>
      <c r="I21" s="12">
        <v>118.5</v>
      </c>
      <c r="J21" s="12">
        <v>-80.7</v>
      </c>
      <c r="K21" s="9" t="s">
        <v>213</v>
      </c>
      <c r="L21" s="9" t="str">
        <f t="shared" si="3"/>
        <v>N/A</v>
      </c>
    </row>
    <row r="22" spans="1:12" ht="25.5" x14ac:dyDescent="0.2">
      <c r="A22" s="2" t="s">
        <v>1708</v>
      </c>
      <c r="B22" s="50" t="s">
        <v>213</v>
      </c>
      <c r="C22" s="49">
        <v>6755.8097197999996</v>
      </c>
      <c r="D22" s="46" t="str">
        <f t="shared" si="4"/>
        <v>N/A</v>
      </c>
      <c r="E22" s="49">
        <v>5868.9945620999997</v>
      </c>
      <c r="F22" s="46" t="str">
        <f t="shared" si="5"/>
        <v>N/A</v>
      </c>
      <c r="G22" s="49">
        <v>3821.4356787000002</v>
      </c>
      <c r="H22" s="46" t="str">
        <f t="shared" si="6"/>
        <v>N/A</v>
      </c>
      <c r="I22" s="12">
        <v>-13.1</v>
      </c>
      <c r="J22" s="12">
        <v>-34.9</v>
      </c>
      <c r="K22" s="9" t="s">
        <v>213</v>
      </c>
      <c r="L22" s="9" t="str">
        <f t="shared" si="3"/>
        <v>N/A</v>
      </c>
    </row>
    <row r="23" spans="1:12" ht="12.75" customHeight="1" x14ac:dyDescent="0.2">
      <c r="A23" s="18" t="s">
        <v>135</v>
      </c>
      <c r="B23" s="37" t="s">
        <v>213</v>
      </c>
      <c r="C23" s="1">
        <v>7198</v>
      </c>
      <c r="D23" s="46" t="str">
        <f t="shared" si="4"/>
        <v>N/A</v>
      </c>
      <c r="E23" s="1">
        <v>16222</v>
      </c>
      <c r="F23" s="46" t="str">
        <f t="shared" si="5"/>
        <v>N/A</v>
      </c>
      <c r="G23" s="1">
        <v>5227</v>
      </c>
      <c r="H23" s="46" t="str">
        <f t="shared" si="6"/>
        <v>N/A</v>
      </c>
      <c r="I23" s="12">
        <v>125.4</v>
      </c>
      <c r="J23" s="12">
        <v>-67.8</v>
      </c>
      <c r="K23" s="38" t="s">
        <v>213</v>
      </c>
      <c r="L23" s="9" t="str">
        <f t="shared" si="3"/>
        <v>N/A</v>
      </c>
    </row>
    <row r="24" spans="1:12" ht="12.75" customHeight="1" x14ac:dyDescent="0.2">
      <c r="A24" s="18" t="s">
        <v>136</v>
      </c>
      <c r="B24" s="37" t="s">
        <v>213</v>
      </c>
      <c r="C24" s="13">
        <v>0.30409351779999999</v>
      </c>
      <c r="D24" s="46" t="str">
        <f t="shared" si="4"/>
        <v>N/A</v>
      </c>
      <c r="E24" s="13">
        <v>0.65630915710000004</v>
      </c>
      <c r="F24" s="46" t="str">
        <f t="shared" si="5"/>
        <v>N/A</v>
      </c>
      <c r="G24" s="13">
        <v>0.20387570560000001</v>
      </c>
      <c r="H24" s="46" t="str">
        <f t="shared" si="6"/>
        <v>N/A</v>
      </c>
      <c r="I24" s="12">
        <v>115.8</v>
      </c>
      <c r="J24" s="12">
        <v>-68.900000000000006</v>
      </c>
      <c r="K24" s="9" t="s">
        <v>213</v>
      </c>
      <c r="L24" s="9" t="str">
        <f t="shared" si="3"/>
        <v>N/A</v>
      </c>
    </row>
    <row r="25" spans="1:12" ht="25.5" x14ac:dyDescent="0.2">
      <c r="A25" s="2" t="s">
        <v>137</v>
      </c>
      <c r="B25" s="37" t="s">
        <v>213</v>
      </c>
      <c r="C25" s="14">
        <v>50599954</v>
      </c>
      <c r="D25" s="46" t="str">
        <f t="shared" si="4"/>
        <v>N/A</v>
      </c>
      <c r="E25" s="14">
        <v>109077755</v>
      </c>
      <c r="F25" s="46" t="str">
        <f t="shared" si="5"/>
        <v>N/A</v>
      </c>
      <c r="G25" s="14">
        <v>21157647</v>
      </c>
      <c r="H25" s="46" t="str">
        <f t="shared" si="6"/>
        <v>N/A</v>
      </c>
      <c r="I25" s="12">
        <v>115.6</v>
      </c>
      <c r="J25" s="12">
        <v>-80.599999999999994</v>
      </c>
      <c r="K25" s="9" t="s">
        <v>213</v>
      </c>
      <c r="L25" s="9" t="str">
        <f t="shared" si="3"/>
        <v>N/A</v>
      </c>
    </row>
    <row r="26" spans="1:12" ht="25.5" x14ac:dyDescent="0.2">
      <c r="A26" s="2" t="s">
        <v>954</v>
      </c>
      <c r="B26" s="37" t="s">
        <v>213</v>
      </c>
      <c r="C26" s="14">
        <v>7029.7240899999997</v>
      </c>
      <c r="D26" s="46" t="str">
        <f t="shared" si="4"/>
        <v>N/A</v>
      </c>
      <c r="E26" s="14">
        <v>6724.0633091</v>
      </c>
      <c r="F26" s="46" t="str">
        <f t="shared" si="5"/>
        <v>N/A</v>
      </c>
      <c r="G26" s="14">
        <v>4047.7610484000002</v>
      </c>
      <c r="H26" s="46" t="str">
        <f t="shared" si="6"/>
        <v>N/A</v>
      </c>
      <c r="I26" s="12">
        <v>-4.3499999999999996</v>
      </c>
      <c r="J26" s="12">
        <v>-39.799999999999997</v>
      </c>
      <c r="K26" s="9" t="s">
        <v>213</v>
      </c>
      <c r="L26" s="9" t="str">
        <f t="shared" si="3"/>
        <v>N/A</v>
      </c>
    </row>
    <row r="27" spans="1:12" x14ac:dyDescent="0.2">
      <c r="A27" s="18" t="s">
        <v>138</v>
      </c>
      <c r="B27" s="1" t="s">
        <v>213</v>
      </c>
      <c r="C27" s="38">
        <v>0</v>
      </c>
      <c r="D27" s="46" t="str">
        <f>IF($B27="N/A","N/A",IF(C27&gt;10,"No",IF(C27&lt;-10,"No","Yes")))</f>
        <v>N/A</v>
      </c>
      <c r="E27" s="38">
        <v>0</v>
      </c>
      <c r="F27" s="46" t="str">
        <f>IF($B27="N/A","N/A",IF(E27&gt;10,"No",IF(E27&lt;-10,"No","Yes")))</f>
        <v>N/A</v>
      </c>
      <c r="G27" s="38">
        <v>0</v>
      </c>
      <c r="H27" s="46" t="str">
        <f>IF($B27="N/A","N/A",IF(G27&gt;10,"No",IF(G27&lt;-10,"No","Yes")))</f>
        <v>N/A</v>
      </c>
      <c r="I27" s="12" t="s">
        <v>1747</v>
      </c>
      <c r="J27" s="12" t="s">
        <v>1747</v>
      </c>
      <c r="K27" s="38" t="s">
        <v>213</v>
      </c>
      <c r="L27" s="9" t="str">
        <f>IF(J27="Div by 0", "N/A", IF(K27="N/A","N/A", IF(J27&gt;VALUE(MID(K27,1,2)), "No", IF(J27&lt;-1*VALUE(MID(K27,1,2)), "No", "Yes"))))</f>
        <v>N/A</v>
      </c>
    </row>
    <row r="28" spans="1:12" x14ac:dyDescent="0.2">
      <c r="A28" s="2" t="s">
        <v>139</v>
      </c>
      <c r="B28" s="50" t="s">
        <v>213</v>
      </c>
      <c r="C28" s="8">
        <v>0</v>
      </c>
      <c r="D28" s="46" t="str">
        <f>IF($B28="N/A","N/A",IF(C28&gt;10,"No",IF(C28&lt;-10,"No","Yes")))</f>
        <v>N/A</v>
      </c>
      <c r="E28" s="8">
        <v>0</v>
      </c>
      <c r="F28" s="46" t="str">
        <f>IF($B28="N/A","N/A",IF(E28&gt;10,"No",IF(E28&lt;-10,"No","Yes")))</f>
        <v>N/A</v>
      </c>
      <c r="G28" s="8">
        <v>0</v>
      </c>
      <c r="H28" s="46" t="str">
        <f>IF($B28="N/A","N/A",IF(G28&gt;10,"No",IF(G28&lt;-10,"No","Yes")))</f>
        <v>N/A</v>
      </c>
      <c r="I28" s="12" t="s">
        <v>1747</v>
      </c>
      <c r="J28" s="12" t="s">
        <v>1747</v>
      </c>
      <c r="K28" s="9" t="s">
        <v>213</v>
      </c>
      <c r="L28" s="9" t="str">
        <f>IF(J28="Div by 0", "N/A", IF(K28="N/A","N/A", IF(J28&gt;VALUE(MID(K28,1,2)), "No", IF(J28&lt;-1*VALUE(MID(K28,1,2)), "No", "Yes"))))</f>
        <v>N/A</v>
      </c>
    </row>
    <row r="29" spans="1:12" x14ac:dyDescent="0.2">
      <c r="A29" s="18" t="s">
        <v>140</v>
      </c>
      <c r="B29" s="38" t="s">
        <v>213</v>
      </c>
      <c r="C29" s="38">
        <v>0</v>
      </c>
      <c r="D29" s="46" t="str">
        <f>IF($B29="N/A","N/A",IF(C29&gt;10,"No",IF(C29&lt;-10,"No","Yes")))</f>
        <v>N/A</v>
      </c>
      <c r="E29" s="38">
        <v>0</v>
      </c>
      <c r="F29" s="46" t="str">
        <f>IF($B29="N/A","N/A",IF(E29&gt;10,"No",IF(E29&lt;-10,"No","Yes")))</f>
        <v>N/A</v>
      </c>
      <c r="G29" s="38">
        <v>0</v>
      </c>
      <c r="H29" s="46" t="str">
        <f>IF($B29="N/A","N/A",IF(G29&gt;10,"No",IF(G29&lt;-10,"No","Yes")))</f>
        <v>N/A</v>
      </c>
      <c r="I29" s="12" t="s">
        <v>1747</v>
      </c>
      <c r="J29" s="12" t="s">
        <v>1747</v>
      </c>
      <c r="K29" s="38" t="s">
        <v>213</v>
      </c>
      <c r="L29" s="9" t="str">
        <f>IF(J29="Div by 0", "N/A", IF(K29="N/A","N/A", IF(J29&gt;VALUE(MID(K29,1,2)), "No", IF(J29&lt;-1*VALUE(MID(K29,1,2)), "No", "Yes"))))</f>
        <v>N/A</v>
      </c>
    </row>
    <row r="30" spans="1:12" x14ac:dyDescent="0.2">
      <c r="A30" s="2" t="s">
        <v>141</v>
      </c>
      <c r="B30" s="37" t="s">
        <v>213</v>
      </c>
      <c r="C30" s="8">
        <v>0</v>
      </c>
      <c r="D30" s="46" t="str">
        <f>IF($B30="N/A","N/A",IF(C30&gt;10,"No",IF(C30&lt;-10,"No","Yes")))</f>
        <v>N/A</v>
      </c>
      <c r="E30" s="8">
        <v>0</v>
      </c>
      <c r="F30" s="46" t="str">
        <f>IF($B30="N/A","N/A",IF(E30&gt;10,"No",IF(E30&lt;-10,"No","Yes")))</f>
        <v>N/A</v>
      </c>
      <c r="G30" s="8">
        <v>0</v>
      </c>
      <c r="H30" s="46" t="str">
        <f>IF($B30="N/A","N/A",IF(G30&gt;10,"No",IF(G30&lt;-10,"No","Yes")))</f>
        <v>N/A</v>
      </c>
      <c r="I30" s="12" t="s">
        <v>1747</v>
      </c>
      <c r="J30" s="12" t="s">
        <v>1747</v>
      </c>
      <c r="K30" s="9" t="s">
        <v>213</v>
      </c>
      <c r="L30" s="9" t="str">
        <f>IF(J30="Div by 0", "N/A", IF(K30="N/A","N/A", IF(J30&gt;VALUE(MID(K30,1,2)), "No", IF(J30&lt;-1*VALUE(MID(K30,1,2)), "No", "Yes"))))</f>
        <v>N/A</v>
      </c>
    </row>
    <row r="31" spans="1:12" ht="12.75" customHeight="1" x14ac:dyDescent="0.2">
      <c r="A31" s="18" t="s">
        <v>142</v>
      </c>
      <c r="B31" s="1" t="s">
        <v>213</v>
      </c>
      <c r="C31" s="1">
        <v>0</v>
      </c>
      <c r="D31" s="46" t="str">
        <f>IF($B31="N/A","N/A",IF(C31&gt;10,"No",IF(C31&lt;-10,"No","Yes")))</f>
        <v>N/A</v>
      </c>
      <c r="E31" s="1">
        <v>0</v>
      </c>
      <c r="F31" s="46" t="str">
        <f>IF($B31="N/A","N/A",IF(E31&gt;10,"No",IF(E31&lt;-10,"No","Yes")))</f>
        <v>N/A</v>
      </c>
      <c r="G31" s="1">
        <v>0</v>
      </c>
      <c r="H31" s="46" t="str">
        <f>IF($B31="N/A","N/A",IF(G31&gt;10,"No",IF(G31&lt;-10,"No","Yes")))</f>
        <v>N/A</v>
      </c>
      <c r="I31" s="12" t="s">
        <v>1747</v>
      </c>
      <c r="J31" s="12" t="s">
        <v>1747</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7" t="s">
        <v>1743</v>
      </c>
      <c r="B34" s="168"/>
      <c r="C34" s="168"/>
      <c r="D34" s="168"/>
      <c r="E34" s="168"/>
      <c r="F34" s="168"/>
      <c r="G34" s="168"/>
      <c r="H34" s="168"/>
      <c r="I34" s="168"/>
      <c r="J34" s="168"/>
      <c r="K34" s="168"/>
      <c r="L34" s="169"/>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7" sqref="A17"/>
      <selection pane="topRight" activeCell="A17" sqref="A17"/>
      <selection pane="bottomLeft" activeCell="A17" sqref="A17"/>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3" t="s">
        <v>1605</v>
      </c>
      <c r="B2" s="174"/>
      <c r="C2" s="174"/>
      <c r="D2" s="174"/>
      <c r="E2" s="174"/>
      <c r="F2" s="174"/>
      <c r="G2" s="174"/>
      <c r="H2" s="174"/>
      <c r="I2" s="174"/>
      <c r="J2" s="174"/>
      <c r="K2" s="174"/>
      <c r="L2" s="175"/>
    </row>
    <row r="3" spans="1:14" s="21" customFormat="1" x14ac:dyDescent="0.2">
      <c r="A3" s="146" t="s">
        <v>1746</v>
      </c>
      <c r="B3" s="22"/>
      <c r="C3" s="22"/>
      <c r="D3" s="22"/>
      <c r="E3" s="22"/>
      <c r="F3" s="22"/>
      <c r="G3" s="22"/>
      <c r="H3" s="22"/>
      <c r="I3" s="22"/>
      <c r="J3" s="22"/>
      <c r="K3" s="23"/>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2359504</v>
      </c>
      <c r="D6" s="46" t="str">
        <f>IF($B6="N/A","N/A",IF(C6&gt;10,"No",IF(C6&lt;-10,"No","Yes")))</f>
        <v>N/A</v>
      </c>
      <c r="E6" s="38">
        <v>2452760</v>
      </c>
      <c r="F6" s="46" t="str">
        <f>IF($B6="N/A","N/A",IF(E6&gt;10,"No",IF(E6&lt;-10,"No","Yes")))</f>
        <v>N/A</v>
      </c>
      <c r="G6" s="38">
        <v>2558189</v>
      </c>
      <c r="H6" s="46" t="str">
        <f>IF($B6="N/A","N/A",IF(G6&gt;10,"No",IF(G6&lt;-10,"No","Yes")))</f>
        <v>N/A</v>
      </c>
      <c r="I6" s="12">
        <v>3.952</v>
      </c>
      <c r="J6" s="12">
        <v>4.298</v>
      </c>
      <c r="K6" s="52" t="s">
        <v>739</v>
      </c>
      <c r="L6" s="9" t="str">
        <f>IF(J6="Div by 0", "N/A", IF(K6="N/A","N/A", IF(J6&gt;VALUE(MID(K6,1,2)), "No", IF(J6&lt;-1*VALUE(MID(K6,1,2)), "No", "Yes"))))</f>
        <v>Yes</v>
      </c>
    </row>
    <row r="7" spans="1:14" x14ac:dyDescent="0.2">
      <c r="A7" s="18" t="s">
        <v>59</v>
      </c>
      <c r="B7" s="38" t="s">
        <v>213</v>
      </c>
      <c r="C7" s="38">
        <v>1940287.76</v>
      </c>
      <c r="D7" s="46" t="str">
        <f>IF($B7="N/A","N/A",IF(C7&gt;10,"No",IF(C7&lt;-10,"No","Yes")))</f>
        <v>N/A</v>
      </c>
      <c r="E7" s="38">
        <v>2087100.52</v>
      </c>
      <c r="F7" s="46" t="str">
        <f>IF($B7="N/A","N/A",IF(E7&gt;10,"No",IF(E7&lt;-10,"No","Yes")))</f>
        <v>N/A</v>
      </c>
      <c r="G7" s="38">
        <v>2159943.9</v>
      </c>
      <c r="H7" s="46" t="str">
        <f>IF($B7="N/A","N/A",IF(G7&gt;10,"No",IF(G7&lt;-10,"No","Yes")))</f>
        <v>N/A</v>
      </c>
      <c r="I7" s="12">
        <v>7.5670000000000002</v>
      </c>
      <c r="J7" s="12">
        <v>3.49</v>
      </c>
      <c r="K7" s="52" t="s">
        <v>740</v>
      </c>
      <c r="L7" s="9" t="str">
        <f>IF(J7="Div by 0", "N/A", IF(K7="N/A","N/A", IF(J7&gt;VALUE(MID(K7,1,2)), "No", IF(J7&lt;-1*VALUE(MID(K7,1,2)), "No", "Yes"))))</f>
        <v>Yes</v>
      </c>
    </row>
    <row r="8" spans="1:14" x14ac:dyDescent="0.2">
      <c r="A8" s="72" t="s">
        <v>143</v>
      </c>
      <c r="B8" s="38" t="s">
        <v>213</v>
      </c>
      <c r="C8" s="38">
        <v>278174</v>
      </c>
      <c r="D8" s="46" t="str">
        <f>IF($B8="N/A","N/A",IF(C8&gt;10,"No",IF(C8&lt;-10,"No","Yes")))</f>
        <v>N/A</v>
      </c>
      <c r="E8" s="38">
        <v>266476</v>
      </c>
      <c r="F8" s="46" t="str">
        <f>IF($B8="N/A","N/A",IF(E8&gt;10,"No",IF(E8&lt;-10,"No","Yes")))</f>
        <v>N/A</v>
      </c>
      <c r="G8" s="38">
        <v>283282</v>
      </c>
      <c r="H8" s="46" t="str">
        <f>IF($B8="N/A","N/A",IF(G8&gt;10,"No",IF(G8&lt;-10,"No","Yes")))</f>
        <v>N/A</v>
      </c>
      <c r="I8" s="12">
        <v>-4.21</v>
      </c>
      <c r="J8" s="12">
        <v>6.3070000000000004</v>
      </c>
      <c r="K8" s="38" t="s">
        <v>213</v>
      </c>
      <c r="L8" s="9" t="str">
        <f>IF(J8="Div by 0", "N/A", IF(K8="N/A","N/A", IF(J8&gt;VALUE(MID(K8,1,2)), "No", IF(J8&lt;-1*VALUE(MID(K8,1,2)), "No", "Yes"))))</f>
        <v>N/A</v>
      </c>
    </row>
    <row r="9" spans="1:14" x14ac:dyDescent="0.2">
      <c r="A9" s="18" t="s">
        <v>681</v>
      </c>
      <c r="B9" s="38" t="s">
        <v>213</v>
      </c>
      <c r="C9" s="38">
        <v>254367</v>
      </c>
      <c r="D9" s="46" t="str">
        <f t="shared" ref="D9:D11" si="0">IF($B9="N/A","N/A",IF(C9&gt;10,"No",IF(C9&lt;-10,"No","Yes")))</f>
        <v>N/A</v>
      </c>
      <c r="E9" s="38">
        <v>239873</v>
      </c>
      <c r="F9" s="46" t="str">
        <f t="shared" ref="F9:F11" si="1">IF($B9="N/A","N/A",IF(E9&gt;10,"No",IF(E9&lt;-10,"No","Yes")))</f>
        <v>N/A</v>
      </c>
      <c r="G9" s="38">
        <v>255205</v>
      </c>
      <c r="H9" s="46" t="str">
        <f t="shared" ref="H9:H11" si="2">IF($B9="N/A","N/A",IF(G9&gt;10,"No",IF(G9&lt;-10,"No","Yes")))</f>
        <v>N/A</v>
      </c>
      <c r="I9" s="12">
        <v>-5.7</v>
      </c>
      <c r="J9" s="12">
        <v>6.3920000000000003</v>
      </c>
      <c r="K9" s="38" t="s">
        <v>213</v>
      </c>
      <c r="L9" s="9" t="str">
        <f t="shared" ref="L9:L11" si="3">IF(J9="Div by 0", "N/A", IF(K9="N/A","N/A", IF(J9&gt;VALUE(MID(K9,1,2)), "No", IF(J9&lt;-1*VALUE(MID(K9,1,2)), "No", "Yes"))))</f>
        <v>N/A</v>
      </c>
    </row>
    <row r="10" spans="1:14" x14ac:dyDescent="0.2">
      <c r="A10" s="18" t="s">
        <v>425</v>
      </c>
      <c r="B10" s="38" t="s">
        <v>213</v>
      </c>
      <c r="C10" s="38">
        <v>23807</v>
      </c>
      <c r="D10" s="46" t="str">
        <f t="shared" si="0"/>
        <v>N/A</v>
      </c>
      <c r="E10" s="38">
        <v>26603</v>
      </c>
      <c r="F10" s="46" t="str">
        <f t="shared" si="1"/>
        <v>N/A</v>
      </c>
      <c r="G10" s="38">
        <v>28077</v>
      </c>
      <c r="H10" s="46" t="str">
        <f t="shared" si="2"/>
        <v>N/A</v>
      </c>
      <c r="I10" s="12">
        <v>11.74</v>
      </c>
      <c r="J10" s="12">
        <v>5.5410000000000004</v>
      </c>
      <c r="K10" s="38" t="s">
        <v>213</v>
      </c>
      <c r="L10" s="9" t="str">
        <f t="shared" si="3"/>
        <v>N/A</v>
      </c>
    </row>
    <row r="11" spans="1:14" x14ac:dyDescent="0.2">
      <c r="A11" s="18" t="s">
        <v>169</v>
      </c>
      <c r="B11" s="38" t="s">
        <v>213</v>
      </c>
      <c r="C11" s="8">
        <v>11.789511694</v>
      </c>
      <c r="D11" s="46" t="str">
        <f t="shared" si="0"/>
        <v>N/A</v>
      </c>
      <c r="E11" s="8">
        <v>10.864332426000001</v>
      </c>
      <c r="F11" s="46" t="str">
        <f t="shared" si="1"/>
        <v>N/A</v>
      </c>
      <c r="G11" s="8">
        <v>11.073536787</v>
      </c>
      <c r="H11" s="46" t="str">
        <f t="shared" si="2"/>
        <v>N/A</v>
      </c>
      <c r="I11" s="12">
        <v>-7.85</v>
      </c>
      <c r="J11" s="12">
        <v>1.9259999999999999</v>
      </c>
      <c r="K11" s="38" t="s">
        <v>213</v>
      </c>
      <c r="L11" s="9" t="str">
        <f t="shared" si="3"/>
        <v>N/A</v>
      </c>
    </row>
    <row r="12" spans="1:14" x14ac:dyDescent="0.2">
      <c r="A12" s="18" t="s">
        <v>144</v>
      </c>
      <c r="B12" s="38" t="s">
        <v>213</v>
      </c>
      <c r="C12" s="38">
        <v>149444.66667000001</v>
      </c>
      <c r="D12" s="46" t="str">
        <f>IF($B12="N/A","N/A",IF(C12&gt;10,"No",IF(C12&lt;-10,"No","Yes")))</f>
        <v>N/A</v>
      </c>
      <c r="E12" s="38">
        <v>153048</v>
      </c>
      <c r="F12" s="46" t="str">
        <f>IF($B12="N/A","N/A",IF(E12&gt;10,"No",IF(E12&lt;-10,"No","Yes")))</f>
        <v>N/A</v>
      </c>
      <c r="G12" s="38">
        <v>158298.41667000001</v>
      </c>
      <c r="H12" s="46" t="str">
        <f>IF($B12="N/A","N/A",IF(G12&gt;10,"No",IF(G12&lt;-10,"No","Yes")))</f>
        <v>N/A</v>
      </c>
      <c r="I12" s="12">
        <v>2.411</v>
      </c>
      <c r="J12" s="12">
        <v>3.431</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99.026303373000005</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0.96908398870000001</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4.6126381000000001E-3</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24909</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0.97369662680000002</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90.071861576000003</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35.248303825999997</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2.2642418403</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0</v>
      </c>
      <c r="H21" s="78" t="str">
        <f t="shared" si="7"/>
        <v>N/A</v>
      </c>
      <c r="I21" s="12" t="s">
        <v>213</v>
      </c>
      <c r="J21" s="12" t="s">
        <v>213</v>
      </c>
      <c r="K21" s="77" t="s">
        <v>213</v>
      </c>
      <c r="L21" s="9" t="str">
        <f t="shared" si="4"/>
        <v>N/A</v>
      </c>
    </row>
    <row r="22" spans="1:14" x14ac:dyDescent="0.2">
      <c r="A22" s="2" t="s">
        <v>1715</v>
      </c>
      <c r="B22" s="50" t="s">
        <v>217</v>
      </c>
      <c r="C22" s="1">
        <v>13800</v>
      </c>
      <c r="D22" s="46" t="str">
        <f>IF($B22="N/A","N/A",IF(C22&gt;0,"No",IF(C22&lt;0,"No","Yes")))</f>
        <v>No</v>
      </c>
      <c r="E22" s="1">
        <v>17317</v>
      </c>
      <c r="F22" s="46" t="str">
        <f>IF($B22="N/A","N/A",IF(E22&gt;0,"No",IF(E22&lt;0,"No","Yes")))</f>
        <v>No</v>
      </c>
      <c r="G22" s="1">
        <v>13882</v>
      </c>
      <c r="H22" s="46" t="str">
        <f>IF($B22="N/A","N/A",IF(G22&gt;0,"No",IF(G22&lt;0,"No","Yes")))</f>
        <v>No</v>
      </c>
      <c r="I22" s="12">
        <v>25.49</v>
      </c>
      <c r="J22" s="12">
        <v>-19.8</v>
      </c>
      <c r="K22" s="47" t="s">
        <v>213</v>
      </c>
      <c r="L22" s="9" t="str">
        <f t="shared" si="4"/>
        <v>N/A</v>
      </c>
    </row>
    <row r="23" spans="1:14" x14ac:dyDescent="0.2">
      <c r="A23" s="6" t="s">
        <v>145</v>
      </c>
      <c r="B23" s="50" t="s">
        <v>279</v>
      </c>
      <c r="C23" s="8">
        <v>1.1855457757000001</v>
      </c>
      <c r="D23" s="46" t="str">
        <f>IF($B23="N/A","N/A",IF(C23&gt;=10,"No",IF(C23&lt;0,"No","Yes")))</f>
        <v>Yes</v>
      </c>
      <c r="E23" s="8">
        <v>1.482044717</v>
      </c>
      <c r="F23" s="46" t="str">
        <f>IF($B23="N/A","N/A",IF(E23&gt;=10,"No",IF(E23&lt;0,"No","Yes")))</f>
        <v>Yes</v>
      </c>
      <c r="G23" s="8">
        <v>1.1037495665999999</v>
      </c>
      <c r="H23" s="46" t="str">
        <f>IF($B23="N/A","N/A",IF(G23&gt;=10,"No",IF(G23&lt;0,"No","Yes")))</f>
        <v>Yes</v>
      </c>
      <c r="I23" s="12">
        <v>25.01</v>
      </c>
      <c r="J23" s="12">
        <v>-25.5</v>
      </c>
      <c r="K23" s="47" t="s">
        <v>213</v>
      </c>
      <c r="L23" s="9" t="str">
        <f t="shared" si="4"/>
        <v>N/A</v>
      </c>
    </row>
    <row r="24" spans="1:14" x14ac:dyDescent="0.2">
      <c r="A24" s="2" t="s">
        <v>426</v>
      </c>
      <c r="B24" s="37" t="s">
        <v>213</v>
      </c>
      <c r="C24" s="13">
        <v>96.493046867000004</v>
      </c>
      <c r="D24" s="78" t="str">
        <f t="shared" ref="D24:D27" si="8">IF($B24="N/A","N/A",IF(C24&gt;10,"No",IF(C24&lt;-10,"No","Yes")))</f>
        <v>N/A</v>
      </c>
      <c r="E24" s="13">
        <v>96.839151604999998</v>
      </c>
      <c r="F24" s="46" t="str">
        <f t="shared" ref="F24:F27" si="9">IF($B24="N/A","N/A",IF(E24&gt;10,"No",IF(E24&lt;-10,"No","Yes")))</f>
        <v>N/A</v>
      </c>
      <c r="G24" s="13">
        <v>97.195070122999994</v>
      </c>
      <c r="H24" s="46" t="str">
        <f t="shared" ref="H24:H27" si="10">IF($B24="N/A","N/A",IF(G24&gt;10,"No",IF(G24&lt;-10,"No","Yes")))</f>
        <v>N/A</v>
      </c>
      <c r="I24" s="12">
        <v>0.35870000000000002</v>
      </c>
      <c r="J24" s="12">
        <v>0.36749999999999999</v>
      </c>
      <c r="K24" s="47" t="s">
        <v>213</v>
      </c>
      <c r="L24" s="9" t="str">
        <f t="shared" si="4"/>
        <v>N/A</v>
      </c>
    </row>
    <row r="25" spans="1:14" x14ac:dyDescent="0.2">
      <c r="A25" s="2" t="s">
        <v>427</v>
      </c>
      <c r="B25" s="37" t="s">
        <v>213</v>
      </c>
      <c r="C25" s="13">
        <v>2.0913023272000002</v>
      </c>
      <c r="D25" s="78" t="str">
        <f t="shared" si="8"/>
        <v>N/A</v>
      </c>
      <c r="E25" s="13">
        <v>1.5928034992</v>
      </c>
      <c r="F25" s="46" t="str">
        <f t="shared" si="9"/>
        <v>N/A</v>
      </c>
      <c r="G25" s="13">
        <v>2.3693157670999998</v>
      </c>
      <c r="H25" s="46" t="str">
        <f t="shared" si="10"/>
        <v>N/A</v>
      </c>
      <c r="I25" s="12">
        <v>-23.8</v>
      </c>
      <c r="J25" s="12">
        <v>48.75</v>
      </c>
      <c r="K25" s="47" t="s">
        <v>213</v>
      </c>
      <c r="L25" s="9" t="str">
        <f t="shared" si="4"/>
        <v>N/A</v>
      </c>
    </row>
    <row r="26" spans="1:14" x14ac:dyDescent="0.2">
      <c r="A26" s="2" t="s">
        <v>423</v>
      </c>
      <c r="B26" s="37" t="s">
        <v>213</v>
      </c>
      <c r="C26" s="13">
        <v>0</v>
      </c>
      <c r="D26" s="78" t="str">
        <f t="shared" si="8"/>
        <v>N/A</v>
      </c>
      <c r="E26" s="13">
        <v>0</v>
      </c>
      <c r="F26" s="46" t="str">
        <f t="shared" si="9"/>
        <v>N/A</v>
      </c>
      <c r="G26" s="13">
        <v>0</v>
      </c>
      <c r="H26" s="46" t="str">
        <f t="shared" si="10"/>
        <v>N/A</v>
      </c>
      <c r="I26" s="12" t="s">
        <v>1747</v>
      </c>
      <c r="J26" s="12" t="s">
        <v>1747</v>
      </c>
      <c r="K26" s="47" t="s">
        <v>213</v>
      </c>
      <c r="L26" s="9" t="str">
        <f t="shared" si="4"/>
        <v>N/A</v>
      </c>
    </row>
    <row r="27" spans="1:14" x14ac:dyDescent="0.2">
      <c r="A27" s="2" t="s">
        <v>424</v>
      </c>
      <c r="B27" s="37" t="s">
        <v>213</v>
      </c>
      <c r="C27" s="13">
        <v>0</v>
      </c>
      <c r="D27" s="78" t="str">
        <f t="shared" si="8"/>
        <v>N/A</v>
      </c>
      <c r="E27" s="13">
        <v>0</v>
      </c>
      <c r="F27" s="46" t="str">
        <f t="shared" si="9"/>
        <v>N/A</v>
      </c>
      <c r="G27" s="13">
        <v>0</v>
      </c>
      <c r="H27" s="46" t="str">
        <f t="shared" si="10"/>
        <v>N/A</v>
      </c>
      <c r="I27" s="12" t="s">
        <v>1747</v>
      </c>
      <c r="J27" s="12" t="s">
        <v>1747</v>
      </c>
      <c r="K27" s="47" t="s">
        <v>213</v>
      </c>
      <c r="L27" s="9" t="str">
        <f t="shared" si="4"/>
        <v>N/A</v>
      </c>
    </row>
    <row r="28" spans="1:14" x14ac:dyDescent="0.2">
      <c r="A28" s="2" t="s">
        <v>955</v>
      </c>
      <c r="B28" s="37" t="s">
        <v>213</v>
      </c>
      <c r="C28" s="74">
        <v>14.964373867999999</v>
      </c>
      <c r="D28" s="78" t="str">
        <f>IF($B28="N/A","N/A",IF(C28&gt;10,"No",IF(C28&lt;-10,"No","Yes")))</f>
        <v>N/A</v>
      </c>
      <c r="E28" s="74">
        <v>15.041178101</v>
      </c>
      <c r="F28" s="78" t="str">
        <f>IF($B28="N/A","N/A",IF(E28&gt;10,"No",IF(E28&lt;-10,"No","Yes")))</f>
        <v>N/A</v>
      </c>
      <c r="G28" s="74">
        <v>15.494281306</v>
      </c>
      <c r="H28" s="78" t="str">
        <f>IF($B28="N/A","N/A",IF(G28&gt;10,"No",IF(G28&lt;-10,"No","Yes")))</f>
        <v>N/A</v>
      </c>
      <c r="I28" s="12">
        <v>0.51319999999999999</v>
      </c>
      <c r="J28" s="12">
        <v>3.012</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100</v>
      </c>
      <c r="D30" s="46" t="str">
        <f>IF($B30="N/A","N/A",IF(C30&gt;=98,"Yes","No"))</f>
        <v>Yes</v>
      </c>
      <c r="E30" s="13">
        <v>100</v>
      </c>
      <c r="F30" s="46" t="str">
        <f>IF($B30="N/A","N/A",IF(E30&gt;=98,"Yes","No"))</f>
        <v>Yes</v>
      </c>
      <c r="G30" s="13">
        <v>99.823038875999998</v>
      </c>
      <c r="H30" s="46" t="str">
        <f>IF($B30="N/A","N/A",IF(G30&gt;=98,"Yes","No"))</f>
        <v>Yes</v>
      </c>
      <c r="I30" s="12">
        <v>0</v>
      </c>
      <c r="J30" s="12">
        <v>-0.17699999999999999</v>
      </c>
      <c r="K30" s="47" t="s">
        <v>740</v>
      </c>
      <c r="L30" s="9" t="str">
        <f t="shared" si="4"/>
        <v>Yes</v>
      </c>
    </row>
    <row r="31" spans="1:14" x14ac:dyDescent="0.2">
      <c r="A31" s="2" t="s">
        <v>18</v>
      </c>
      <c r="B31" s="50" t="s">
        <v>277</v>
      </c>
      <c r="C31" s="13">
        <v>99.995041330999996</v>
      </c>
      <c r="D31" s="46" t="str">
        <f>IF($B31="N/A","N/A",IF(C31&gt;=95,"Yes","No"))</f>
        <v>Yes</v>
      </c>
      <c r="E31" s="13">
        <v>99.994862929999996</v>
      </c>
      <c r="F31" s="46" t="str">
        <f>IF($B31="N/A","N/A",IF(E31&gt;=95,"Yes","No"))</f>
        <v>Yes</v>
      </c>
      <c r="G31" s="13">
        <v>99.998670935000007</v>
      </c>
      <c r="H31" s="46" t="str">
        <f>IF($B31="N/A","N/A",IF(G31&gt;=95,"Yes","No"))</f>
        <v>Yes</v>
      </c>
      <c r="I31" s="12">
        <v>0</v>
      </c>
      <c r="J31" s="12">
        <v>3.8E-3</v>
      </c>
      <c r="K31" s="47" t="s">
        <v>740</v>
      </c>
      <c r="L31" s="9" t="str">
        <f t="shared" si="4"/>
        <v>Yes</v>
      </c>
    </row>
    <row r="32" spans="1:14" x14ac:dyDescent="0.2">
      <c r="A32" s="2" t="s">
        <v>23</v>
      </c>
      <c r="B32" s="37" t="s">
        <v>213</v>
      </c>
      <c r="C32" s="13">
        <v>67.259474873000002</v>
      </c>
      <c r="D32" s="46" t="str">
        <f t="shared" ref="D32:D37" si="11">IF($B32="N/A","N/A",IF(C32&gt;10,"No",IF(C32&lt;-10,"No","Yes")))</f>
        <v>N/A</v>
      </c>
      <c r="E32" s="13">
        <v>67.673804204000007</v>
      </c>
      <c r="F32" s="46" t="str">
        <f t="shared" ref="F32:F37" si="12">IF($B32="N/A","N/A",IF(E32&gt;10,"No",IF(E32&lt;-10,"No","Yes")))</f>
        <v>N/A</v>
      </c>
      <c r="G32" s="13">
        <v>69.994163839999999</v>
      </c>
      <c r="H32" s="46" t="str">
        <f t="shared" ref="H32:H37" si="13">IF($B32="N/A","N/A",IF(G32&gt;10,"No",IF(G32&lt;-10,"No","Yes")))</f>
        <v>N/A</v>
      </c>
      <c r="I32" s="12">
        <v>0.61599999999999999</v>
      </c>
      <c r="J32" s="12">
        <v>3.4289999999999998</v>
      </c>
      <c r="K32" s="47" t="s">
        <v>740</v>
      </c>
      <c r="L32" s="9" t="str">
        <f t="shared" si="4"/>
        <v>Yes</v>
      </c>
    </row>
    <row r="33" spans="1:12" x14ac:dyDescent="0.2">
      <c r="A33" s="2" t="s">
        <v>24</v>
      </c>
      <c r="B33" s="37" t="s">
        <v>213</v>
      </c>
      <c r="C33" s="13">
        <v>28.531716835000001</v>
      </c>
      <c r="D33" s="46" t="str">
        <f t="shared" si="11"/>
        <v>N/A</v>
      </c>
      <c r="E33" s="13">
        <v>28.107438151</v>
      </c>
      <c r="F33" s="46" t="str">
        <f t="shared" si="12"/>
        <v>N/A</v>
      </c>
      <c r="G33" s="13">
        <v>28.435701975000001</v>
      </c>
      <c r="H33" s="46" t="str">
        <f t="shared" si="13"/>
        <v>N/A</v>
      </c>
      <c r="I33" s="12">
        <v>-1.49</v>
      </c>
      <c r="J33" s="12">
        <v>1.1679999999999999</v>
      </c>
      <c r="K33" s="47" t="s">
        <v>740</v>
      </c>
      <c r="L33" s="9" t="str">
        <f t="shared" si="4"/>
        <v>Yes</v>
      </c>
    </row>
    <row r="34" spans="1:12" x14ac:dyDescent="0.2">
      <c r="A34" s="2" t="s">
        <v>25</v>
      </c>
      <c r="B34" s="37" t="s">
        <v>213</v>
      </c>
      <c r="C34" s="13">
        <v>9.2858499100000005E-2</v>
      </c>
      <c r="D34" s="46" t="str">
        <f t="shared" si="11"/>
        <v>N/A</v>
      </c>
      <c r="E34" s="13">
        <v>9.0999527100000005E-2</v>
      </c>
      <c r="F34" s="46" t="str">
        <f t="shared" si="12"/>
        <v>N/A</v>
      </c>
      <c r="G34" s="13">
        <v>0.2222666113</v>
      </c>
      <c r="H34" s="46" t="str">
        <f t="shared" si="13"/>
        <v>N/A</v>
      </c>
      <c r="I34" s="12">
        <v>-2</v>
      </c>
      <c r="J34" s="12">
        <v>144.30000000000001</v>
      </c>
      <c r="K34" s="47" t="s">
        <v>740</v>
      </c>
      <c r="L34" s="9" t="str">
        <f t="shared" si="4"/>
        <v>No</v>
      </c>
    </row>
    <row r="35" spans="1:12" x14ac:dyDescent="0.2">
      <c r="A35" s="2" t="s">
        <v>26</v>
      </c>
      <c r="B35" s="50" t="s">
        <v>213</v>
      </c>
      <c r="C35" s="13">
        <v>0.77427289799999999</v>
      </c>
      <c r="D35" s="11" t="str">
        <f t="shared" si="11"/>
        <v>N/A</v>
      </c>
      <c r="E35" s="13">
        <v>0.80015981999999997</v>
      </c>
      <c r="F35" s="11" t="str">
        <f t="shared" si="12"/>
        <v>N/A</v>
      </c>
      <c r="G35" s="13">
        <v>1.0165394347000001</v>
      </c>
      <c r="H35" s="11" t="str">
        <f t="shared" si="13"/>
        <v>N/A</v>
      </c>
      <c r="I35" s="12">
        <v>3.343</v>
      </c>
      <c r="J35" s="12">
        <v>27.04</v>
      </c>
      <c r="K35" s="50" t="s">
        <v>213</v>
      </c>
      <c r="L35" s="9" t="str">
        <f t="shared" si="4"/>
        <v>N/A</v>
      </c>
    </row>
    <row r="36" spans="1:12" x14ac:dyDescent="0.2">
      <c r="A36" s="2" t="s">
        <v>60</v>
      </c>
      <c r="B36" s="50" t="s">
        <v>213</v>
      </c>
      <c r="C36" s="13">
        <v>0</v>
      </c>
      <c r="D36" s="11" t="str">
        <f t="shared" si="11"/>
        <v>N/A</v>
      </c>
      <c r="E36" s="13">
        <v>0</v>
      </c>
      <c r="F36" s="11" t="str">
        <f t="shared" si="12"/>
        <v>N/A</v>
      </c>
      <c r="G36" s="13">
        <v>5.0817199999999999E-4</v>
      </c>
      <c r="H36" s="11" t="str">
        <f t="shared" si="13"/>
        <v>N/A</v>
      </c>
      <c r="I36" s="12" t="s">
        <v>1747</v>
      </c>
      <c r="J36" s="12" t="s">
        <v>1747</v>
      </c>
      <c r="K36" s="50" t="s">
        <v>213</v>
      </c>
      <c r="L36" s="9" t="str">
        <f t="shared" si="4"/>
        <v>N/A</v>
      </c>
    </row>
    <row r="37" spans="1:12" x14ac:dyDescent="0.2">
      <c r="A37" s="2" t="s">
        <v>61</v>
      </c>
      <c r="B37" s="50" t="s">
        <v>213</v>
      </c>
      <c r="C37" s="13">
        <v>0</v>
      </c>
      <c r="D37" s="11" t="str">
        <f t="shared" si="11"/>
        <v>N/A</v>
      </c>
      <c r="E37" s="13">
        <v>0</v>
      </c>
      <c r="F37" s="11" t="str">
        <f t="shared" si="12"/>
        <v>N/A</v>
      </c>
      <c r="G37" s="13">
        <v>0</v>
      </c>
      <c r="H37" s="11" t="str">
        <f t="shared" si="13"/>
        <v>N/A</v>
      </c>
      <c r="I37" s="12" t="s">
        <v>1747</v>
      </c>
      <c r="J37" s="12" t="s">
        <v>1747</v>
      </c>
      <c r="K37" s="50" t="s">
        <v>213</v>
      </c>
      <c r="L37" s="9" t="str">
        <f t="shared" si="4"/>
        <v>N/A</v>
      </c>
    </row>
    <row r="38" spans="1:12" x14ac:dyDescent="0.2">
      <c r="A38" s="2" t="s">
        <v>62</v>
      </c>
      <c r="B38" s="50" t="s">
        <v>278</v>
      </c>
      <c r="C38" s="13">
        <v>3.3416768948</v>
      </c>
      <c r="D38" s="11" t="str">
        <f>IF($B38="N/A","N/A",IF(C38&gt;=5,"No",IF(C38&lt;0,"No","Yes")))</f>
        <v>Yes</v>
      </c>
      <c r="E38" s="13">
        <v>3.3275982973999998</v>
      </c>
      <c r="F38" s="11" t="str">
        <f>IF($B38="N/A","N/A",IF(E38&gt;=5,"No",IF(E38&lt;0,"No","Yes")))</f>
        <v>Yes</v>
      </c>
      <c r="G38" s="13">
        <v>0.33081996679999998</v>
      </c>
      <c r="H38" s="11" t="str">
        <f>IF($B38="N/A","N/A",IF(G38&gt;=5,"No",IF(G38&lt;0,"No","Yes")))</f>
        <v>Yes</v>
      </c>
      <c r="I38" s="12">
        <v>-0.42099999999999999</v>
      </c>
      <c r="J38" s="12">
        <v>-90.1</v>
      </c>
      <c r="K38" s="47" t="s">
        <v>740</v>
      </c>
      <c r="L38" s="9" t="str">
        <f t="shared" si="4"/>
        <v>No</v>
      </c>
    </row>
    <row r="39" spans="1:12" x14ac:dyDescent="0.2">
      <c r="A39" s="2" t="s">
        <v>63</v>
      </c>
      <c r="B39" s="50" t="s">
        <v>213</v>
      </c>
      <c r="C39" s="13">
        <v>3.2535227742999999</v>
      </c>
      <c r="D39" s="11" t="str">
        <f>IF($B39="N/A","N/A",IF(C39&gt;10,"No",IF(C39&lt;-10,"No","Yes")))</f>
        <v>N/A</v>
      </c>
      <c r="E39" s="13">
        <v>3.2336225314</v>
      </c>
      <c r="F39" s="11" t="str">
        <f>IF($B39="N/A","N/A",IF(E39&gt;10,"No",IF(E39&lt;-10,"No","Yes")))</f>
        <v>N/A</v>
      </c>
      <c r="G39" s="13">
        <v>3.3163695097999999</v>
      </c>
      <c r="H39" s="11" t="str">
        <f>IF($B39="N/A","N/A",IF(G39&gt;10,"No",IF(G39&lt;-10,"No","Yes")))</f>
        <v>N/A</v>
      </c>
      <c r="I39" s="12">
        <v>-0.61199999999999999</v>
      </c>
      <c r="J39" s="12">
        <v>2.5590000000000002</v>
      </c>
      <c r="K39" s="50" t="s">
        <v>740</v>
      </c>
      <c r="L39" s="9" t="str">
        <f t="shared" si="4"/>
        <v>Yes</v>
      </c>
    </row>
    <row r="40" spans="1:12" x14ac:dyDescent="0.2">
      <c r="A40" s="2" t="s">
        <v>64</v>
      </c>
      <c r="B40" s="50" t="s">
        <v>213</v>
      </c>
      <c r="C40" s="13">
        <v>100</v>
      </c>
      <c r="D40" s="11" t="str">
        <f>IF($B40="N/A","N/A",IF(C40&gt;10,"No",IF(C40&lt;-10,"No","Yes")))</f>
        <v>N/A</v>
      </c>
      <c r="E40" s="13">
        <v>100</v>
      </c>
      <c r="F40" s="11" t="str">
        <f>IF($B40="N/A","N/A",IF(E40&gt;10,"No",IF(E40&lt;-10,"No","Yes")))</f>
        <v>N/A</v>
      </c>
      <c r="G40" s="13">
        <v>7.6450688951999997</v>
      </c>
      <c r="H40" s="11" t="str">
        <f>IF($B40="N/A","N/A",IF(G40&gt;10,"No",IF(G40&lt;-10,"No","Yes")))</f>
        <v>N/A</v>
      </c>
      <c r="I40" s="12">
        <v>0</v>
      </c>
      <c r="J40" s="12">
        <v>-92.4</v>
      </c>
      <c r="K40" s="47" t="s">
        <v>740</v>
      </c>
      <c r="L40" s="9" t="str">
        <f t="shared" si="4"/>
        <v>No</v>
      </c>
    </row>
    <row r="41" spans="1:12" x14ac:dyDescent="0.2">
      <c r="A41" s="3" t="s">
        <v>19</v>
      </c>
      <c r="B41" s="37" t="s">
        <v>281</v>
      </c>
      <c r="C41" s="8">
        <v>3.4578877595000002</v>
      </c>
      <c r="D41" s="46" t="str">
        <f>IF($B41="N/A","N/A",IF(C41&gt;8,"No",IF(C41&lt;2,"No","Yes")))</f>
        <v>Yes</v>
      </c>
      <c r="E41" s="8">
        <v>3.0361714966000002</v>
      </c>
      <c r="F41" s="46" t="str">
        <f>IF($B41="N/A","N/A",IF(E41&gt;8,"No",IF(E41&lt;2,"No","Yes")))</f>
        <v>Yes</v>
      </c>
      <c r="G41" s="8">
        <v>3.0699451838999998</v>
      </c>
      <c r="H41" s="46" t="str">
        <f>IF($B41="N/A","N/A",IF(G41&gt;8,"No",IF(G41&lt;2,"No","Yes")))</f>
        <v>Yes</v>
      </c>
      <c r="I41" s="12">
        <v>-12.2</v>
      </c>
      <c r="J41" s="12">
        <v>1.1120000000000001</v>
      </c>
      <c r="K41" s="47" t="s">
        <v>740</v>
      </c>
      <c r="L41" s="9" t="str">
        <f t="shared" si="4"/>
        <v>Yes</v>
      </c>
    </row>
    <row r="42" spans="1:12" x14ac:dyDescent="0.2">
      <c r="A42" s="3" t="s">
        <v>170</v>
      </c>
      <c r="B42" s="37" t="s">
        <v>213</v>
      </c>
      <c r="C42" s="8">
        <v>16.413746279000001</v>
      </c>
      <c r="D42" s="11" t="str">
        <f t="shared" ref="D42:D49" si="14">IF($B42="N/A","N/A",IF(C42&gt;10,"No",IF(C42&lt;-10,"No","Yes")))</f>
        <v>N/A</v>
      </c>
      <c r="E42" s="8">
        <v>16.37975179</v>
      </c>
      <c r="F42" s="11" t="str">
        <f t="shared" ref="F42:F49" si="15">IF($B42="N/A","N/A",IF(E42&gt;10,"No",IF(E42&lt;-10,"No","Yes")))</f>
        <v>N/A</v>
      </c>
      <c r="G42" s="8">
        <v>15.90863693</v>
      </c>
      <c r="H42" s="11" t="str">
        <f t="shared" ref="H42:H49" si="16">IF($B42="N/A","N/A",IF(G42&gt;10,"No",IF(G42&lt;-10,"No","Yes")))</f>
        <v>N/A</v>
      </c>
      <c r="I42" s="12">
        <v>-0.20699999999999999</v>
      </c>
      <c r="J42" s="12">
        <v>-2.88</v>
      </c>
      <c r="K42" s="47" t="s">
        <v>740</v>
      </c>
      <c r="L42" s="9" t="str">
        <f>IF(J42="Div by 0", "N/A", IF(OR(J42="N/A",K42="N/A"),"N/A", IF(J42&gt;VALUE(MID(K42,1,2)), "No", IF(J42&lt;-1*VALUE(MID(K42,1,2)), "No", "Yes"))))</f>
        <v>Yes</v>
      </c>
    </row>
    <row r="43" spans="1:12" x14ac:dyDescent="0.2">
      <c r="A43" s="3" t="s">
        <v>171</v>
      </c>
      <c r="B43" s="37" t="s">
        <v>213</v>
      </c>
      <c r="C43" s="8">
        <v>33.156926200999997</v>
      </c>
      <c r="D43" s="11" t="str">
        <f t="shared" si="14"/>
        <v>N/A</v>
      </c>
      <c r="E43" s="8">
        <v>32.995645721999999</v>
      </c>
      <c r="F43" s="11" t="str">
        <f t="shared" si="15"/>
        <v>N/A</v>
      </c>
      <c r="G43" s="8">
        <v>32.403938879999998</v>
      </c>
      <c r="H43" s="11" t="str">
        <f t="shared" si="16"/>
        <v>N/A</v>
      </c>
      <c r="I43" s="12">
        <v>-0.48599999999999999</v>
      </c>
      <c r="J43" s="12">
        <v>-1.79</v>
      </c>
      <c r="K43" s="47" t="s">
        <v>740</v>
      </c>
      <c r="L43" s="9" t="str">
        <f>IF(J43="Div by 0", "N/A", IF(OR(J43="N/A",K43="N/A"),"N/A", IF(J43&gt;VALUE(MID(K43,1,2)), "No", IF(J43&lt;-1*VALUE(MID(K43,1,2)), "No", "Yes"))))</f>
        <v>Yes</v>
      </c>
    </row>
    <row r="44" spans="1:12" x14ac:dyDescent="0.2">
      <c r="A44" s="3" t="s">
        <v>172</v>
      </c>
      <c r="B44" s="37" t="s">
        <v>213</v>
      </c>
      <c r="C44" s="8">
        <v>3.711924201</v>
      </c>
      <c r="D44" s="11" t="str">
        <f t="shared" si="14"/>
        <v>N/A</v>
      </c>
      <c r="E44" s="8">
        <v>3.9090249352000002</v>
      </c>
      <c r="F44" s="11" t="str">
        <f t="shared" si="15"/>
        <v>N/A</v>
      </c>
      <c r="G44" s="8">
        <v>3.8205933963000001</v>
      </c>
      <c r="H44" s="11" t="str">
        <f t="shared" si="16"/>
        <v>N/A</v>
      </c>
      <c r="I44" s="12">
        <v>5.31</v>
      </c>
      <c r="J44" s="12">
        <v>-2.2599999999999998</v>
      </c>
      <c r="K44" s="47" t="s">
        <v>740</v>
      </c>
      <c r="L44" s="9" t="str">
        <f t="shared" ref="L44:L53" si="17">IF(J44="Div by 0", "N/A", IF(OR(J44="N/A",K44="N/A"),"N/A", IF(J44&gt;VALUE(MID(K44,1,2)), "No", IF(J44&lt;-1*VALUE(MID(K44,1,2)), "No", "Yes"))))</f>
        <v>Yes</v>
      </c>
    </row>
    <row r="45" spans="1:12" x14ac:dyDescent="0.2">
      <c r="A45" s="3" t="s">
        <v>173</v>
      </c>
      <c r="B45" s="37" t="s">
        <v>213</v>
      </c>
      <c r="C45" s="8">
        <v>25.003390542999998</v>
      </c>
      <c r="D45" s="11" t="str">
        <f t="shared" si="14"/>
        <v>N/A</v>
      </c>
      <c r="E45" s="8">
        <v>25.420505879</v>
      </c>
      <c r="F45" s="11" t="str">
        <f t="shared" si="15"/>
        <v>N/A</v>
      </c>
      <c r="G45" s="8">
        <v>25.727536159</v>
      </c>
      <c r="H45" s="11" t="str">
        <f t="shared" si="16"/>
        <v>N/A</v>
      </c>
      <c r="I45" s="12">
        <v>1.6679999999999999</v>
      </c>
      <c r="J45" s="12">
        <v>1.208</v>
      </c>
      <c r="K45" s="47" t="s">
        <v>740</v>
      </c>
      <c r="L45" s="9" t="str">
        <f t="shared" si="17"/>
        <v>Yes</v>
      </c>
    </row>
    <row r="46" spans="1:12" x14ac:dyDescent="0.2">
      <c r="A46" s="3" t="s">
        <v>174</v>
      </c>
      <c r="B46" s="37" t="s">
        <v>213</v>
      </c>
      <c r="C46" s="8">
        <v>10.65969797</v>
      </c>
      <c r="D46" s="11" t="str">
        <f t="shared" si="14"/>
        <v>N/A</v>
      </c>
      <c r="E46" s="8">
        <v>10.832205352000001</v>
      </c>
      <c r="F46" s="11" t="str">
        <f t="shared" si="15"/>
        <v>N/A</v>
      </c>
      <c r="G46" s="8">
        <v>11.492935041000001</v>
      </c>
      <c r="H46" s="11" t="str">
        <f t="shared" si="16"/>
        <v>N/A</v>
      </c>
      <c r="I46" s="12">
        <v>1.6180000000000001</v>
      </c>
      <c r="J46" s="12">
        <v>6.1</v>
      </c>
      <c r="K46" s="47" t="s">
        <v>740</v>
      </c>
      <c r="L46" s="9" t="str">
        <f t="shared" si="17"/>
        <v>Yes</v>
      </c>
    </row>
    <row r="47" spans="1:12" x14ac:dyDescent="0.2">
      <c r="A47" s="3" t="s">
        <v>175</v>
      </c>
      <c r="B47" s="37" t="s">
        <v>213</v>
      </c>
      <c r="C47" s="8">
        <v>3.1941458883</v>
      </c>
      <c r="D47" s="11" t="str">
        <f t="shared" si="14"/>
        <v>N/A</v>
      </c>
      <c r="E47" s="8">
        <v>3.1696945481999999</v>
      </c>
      <c r="F47" s="11" t="str">
        <f t="shared" si="15"/>
        <v>N/A</v>
      </c>
      <c r="G47" s="8">
        <v>3.3008898092000001</v>
      </c>
      <c r="H47" s="11" t="str">
        <f t="shared" si="16"/>
        <v>N/A</v>
      </c>
      <c r="I47" s="12">
        <v>-0.76600000000000001</v>
      </c>
      <c r="J47" s="12">
        <v>4.1390000000000002</v>
      </c>
      <c r="K47" s="47" t="s">
        <v>740</v>
      </c>
      <c r="L47" s="9" t="str">
        <f t="shared" si="17"/>
        <v>Yes</v>
      </c>
    </row>
    <row r="48" spans="1:12" x14ac:dyDescent="0.2">
      <c r="A48" s="3" t="s">
        <v>176</v>
      </c>
      <c r="B48" s="37" t="s">
        <v>213</v>
      </c>
      <c r="C48" s="8">
        <v>2.4471668622</v>
      </c>
      <c r="D48" s="11" t="str">
        <f t="shared" si="14"/>
        <v>N/A</v>
      </c>
      <c r="E48" s="8">
        <v>2.3560804970999998</v>
      </c>
      <c r="F48" s="11" t="str">
        <f t="shared" si="15"/>
        <v>N/A</v>
      </c>
      <c r="G48" s="8">
        <v>2.3712477851</v>
      </c>
      <c r="H48" s="11" t="str">
        <f t="shared" si="16"/>
        <v>N/A</v>
      </c>
      <c r="I48" s="12">
        <v>-3.72</v>
      </c>
      <c r="J48" s="12">
        <v>0.64380000000000004</v>
      </c>
      <c r="K48" s="47" t="s">
        <v>740</v>
      </c>
      <c r="L48" s="9" t="str">
        <f t="shared" si="17"/>
        <v>Yes</v>
      </c>
    </row>
    <row r="49" spans="1:12" x14ac:dyDescent="0.2">
      <c r="A49" s="3" t="s">
        <v>957</v>
      </c>
      <c r="B49" s="37" t="s">
        <v>213</v>
      </c>
      <c r="C49" s="8">
        <v>1.9545209502000001</v>
      </c>
      <c r="D49" s="11" t="str">
        <f t="shared" si="14"/>
        <v>N/A</v>
      </c>
      <c r="E49" s="8">
        <v>1.9009197802</v>
      </c>
      <c r="F49" s="11" t="str">
        <f t="shared" si="15"/>
        <v>N/A</v>
      </c>
      <c r="G49" s="8">
        <v>1.9041986342999999</v>
      </c>
      <c r="H49" s="11" t="str">
        <f t="shared" si="16"/>
        <v>N/A</v>
      </c>
      <c r="I49" s="12">
        <v>-2.74</v>
      </c>
      <c r="J49" s="12">
        <v>0.17249999999999999</v>
      </c>
      <c r="K49" s="47" t="s">
        <v>740</v>
      </c>
      <c r="L49" s="9" t="str">
        <f t="shared" si="17"/>
        <v>Yes</v>
      </c>
    </row>
    <row r="50" spans="1:12" x14ac:dyDescent="0.2">
      <c r="A50" s="2" t="s">
        <v>208</v>
      </c>
      <c r="B50" s="37" t="s">
        <v>213</v>
      </c>
      <c r="C50" s="38">
        <v>1249113</v>
      </c>
      <c r="D50" s="9" t="str">
        <f t="shared" ref="D50:D53" si="18">IF($B50="N/A","N/A",IF(C50&lt;0,"No","Yes"))</f>
        <v>N/A</v>
      </c>
      <c r="E50" s="38">
        <v>1283272</v>
      </c>
      <c r="F50" s="9" t="str">
        <f t="shared" ref="F50:F53" si="19">IF($B50="N/A","N/A",IF(E50&lt;0,"No","Yes"))</f>
        <v>N/A</v>
      </c>
      <c r="G50" s="38">
        <v>1312194</v>
      </c>
      <c r="H50" s="9" t="str">
        <f t="shared" ref="H50:H53" si="20">IF($B50="N/A","N/A",IF(G50&lt;0,"No","Yes"))</f>
        <v>N/A</v>
      </c>
      <c r="I50" s="12">
        <v>2.7349999999999999</v>
      </c>
      <c r="J50" s="12">
        <v>2.254</v>
      </c>
      <c r="K50" s="47" t="s">
        <v>740</v>
      </c>
      <c r="L50" s="9" t="str">
        <f t="shared" si="17"/>
        <v>Yes</v>
      </c>
    </row>
    <row r="51" spans="1:12" x14ac:dyDescent="0.2">
      <c r="A51" s="2" t="s">
        <v>209</v>
      </c>
      <c r="B51" s="37" t="s">
        <v>213</v>
      </c>
      <c r="C51" s="38">
        <v>87252</v>
      </c>
      <c r="D51" s="9" t="str">
        <f t="shared" si="18"/>
        <v>N/A</v>
      </c>
      <c r="E51" s="38">
        <v>95489</v>
      </c>
      <c r="F51" s="9" t="str">
        <f t="shared" si="19"/>
        <v>N/A</v>
      </c>
      <c r="G51" s="38">
        <v>97317</v>
      </c>
      <c r="H51" s="9" t="str">
        <f t="shared" si="20"/>
        <v>N/A</v>
      </c>
      <c r="I51" s="12">
        <v>9.44</v>
      </c>
      <c r="J51" s="12">
        <v>1.9139999999999999</v>
      </c>
      <c r="K51" s="47" t="s">
        <v>740</v>
      </c>
      <c r="L51" s="9" t="str">
        <f t="shared" si="17"/>
        <v>Yes</v>
      </c>
    </row>
    <row r="52" spans="1:12" x14ac:dyDescent="0.2">
      <c r="A52" s="2" t="s">
        <v>210</v>
      </c>
      <c r="B52" s="37" t="s">
        <v>213</v>
      </c>
      <c r="C52" s="38">
        <v>816094</v>
      </c>
      <c r="D52" s="9" t="str">
        <f t="shared" si="18"/>
        <v>N/A</v>
      </c>
      <c r="E52" s="38">
        <v>863983</v>
      </c>
      <c r="F52" s="9" t="str">
        <f t="shared" si="19"/>
        <v>N/A</v>
      </c>
      <c r="G52" s="38">
        <v>923671</v>
      </c>
      <c r="H52" s="9" t="str">
        <f t="shared" si="20"/>
        <v>N/A</v>
      </c>
      <c r="I52" s="12">
        <v>5.8680000000000003</v>
      </c>
      <c r="J52" s="12">
        <v>6.9080000000000004</v>
      </c>
      <c r="K52" s="47" t="s">
        <v>740</v>
      </c>
      <c r="L52" s="9" t="str">
        <f t="shared" si="17"/>
        <v>Yes</v>
      </c>
    </row>
    <row r="53" spans="1:12" x14ac:dyDescent="0.2">
      <c r="A53" s="2" t="s">
        <v>958</v>
      </c>
      <c r="B53" s="37" t="s">
        <v>213</v>
      </c>
      <c r="C53" s="38">
        <v>117705</v>
      </c>
      <c r="D53" s="9" t="str">
        <f t="shared" si="18"/>
        <v>N/A</v>
      </c>
      <c r="E53" s="38">
        <v>121926</v>
      </c>
      <c r="F53" s="9" t="str">
        <f t="shared" si="19"/>
        <v>N/A</v>
      </c>
      <c r="G53" s="38">
        <v>132588</v>
      </c>
      <c r="H53" s="9" t="str">
        <f t="shared" si="20"/>
        <v>N/A</v>
      </c>
      <c r="I53" s="12">
        <v>3.5859999999999999</v>
      </c>
      <c r="J53" s="12">
        <v>8.7449999999999992</v>
      </c>
      <c r="K53" s="47" t="s">
        <v>740</v>
      </c>
      <c r="L53" s="9" t="str">
        <f t="shared" si="17"/>
        <v>Yes</v>
      </c>
    </row>
    <row r="54" spans="1:12" x14ac:dyDescent="0.2">
      <c r="A54" s="2" t="s">
        <v>959</v>
      </c>
      <c r="B54" s="37" t="s">
        <v>213</v>
      </c>
      <c r="C54" s="8">
        <v>99.999491418999995</v>
      </c>
      <c r="D54" s="46" t="str">
        <f>IF($B54="N/A","N/A",IF(C54&gt;10,"No",IF(C54&lt;-10,"No","Yes")))</f>
        <v>N/A</v>
      </c>
      <c r="E54" s="8">
        <v>100</v>
      </c>
      <c r="F54" s="46" t="str">
        <f>IF($B54="N/A","N/A",IF(E54&gt;10,"No",IF(E54&lt;-10,"No","Yes")))</f>
        <v>N/A</v>
      </c>
      <c r="G54" s="8">
        <v>100</v>
      </c>
      <c r="H54" s="46" t="str">
        <f>IF($B54="N/A","N/A",IF(G54&gt;10,"No",IF(G54&lt;-10,"No","Yes")))</f>
        <v>N/A</v>
      </c>
      <c r="I54" s="12">
        <v>5.0000000000000001E-4</v>
      </c>
      <c r="J54" s="12">
        <v>0</v>
      </c>
      <c r="K54" s="37" t="s">
        <v>213</v>
      </c>
      <c r="L54" s="9" t="str">
        <f t="shared" si="4"/>
        <v>N/A</v>
      </c>
    </row>
    <row r="55" spans="1:12" x14ac:dyDescent="0.2">
      <c r="A55" s="2" t="s">
        <v>960</v>
      </c>
      <c r="B55" s="37" t="s">
        <v>213</v>
      </c>
      <c r="C55" s="8">
        <v>99.999152363999997</v>
      </c>
      <c r="D55" s="46" t="str">
        <f>IF($B55="N/A","N/A",IF(C55&gt;10,"No",IF(C55&lt;-10,"No","Yes")))</f>
        <v>N/A</v>
      </c>
      <c r="E55" s="8">
        <v>99.999021510000006</v>
      </c>
      <c r="F55" s="46" t="str">
        <f>IF($B55="N/A","N/A",IF(E55&gt;10,"No",IF(E55&lt;-10,"No","Yes")))</f>
        <v>N/A</v>
      </c>
      <c r="G55" s="8">
        <v>99.999335466999995</v>
      </c>
      <c r="H55" s="46" t="str">
        <f>IF($B55="N/A","N/A",IF(G55&gt;10,"No",IF(G55&lt;-10,"No","Yes")))</f>
        <v>N/A</v>
      </c>
      <c r="I55" s="12">
        <v>0</v>
      </c>
      <c r="J55" s="12">
        <v>2.9999999999999997E-4</v>
      </c>
      <c r="K55" s="37" t="s">
        <v>213</v>
      </c>
      <c r="L55" s="9" t="str">
        <f t="shared" si="4"/>
        <v>N/A</v>
      </c>
    </row>
    <row r="56" spans="1:12" x14ac:dyDescent="0.2">
      <c r="A56" s="2" t="s">
        <v>177</v>
      </c>
      <c r="B56" s="37" t="s">
        <v>213</v>
      </c>
      <c r="C56" s="8">
        <v>57.332727556000002</v>
      </c>
      <c r="D56" s="46" t="str">
        <f t="shared" ref="D56:D57" si="21">IF($B56="N/A","N/A",IF(C56&gt;10,"No",IF(C56&lt;-10,"No","Yes")))</f>
        <v>N/A</v>
      </c>
      <c r="E56" s="8">
        <v>57.112477372000001</v>
      </c>
      <c r="F56" s="46" t="str">
        <f t="shared" ref="F56:F57" si="22">IF($B56="N/A","N/A",IF(E56&gt;10,"No",IF(E56&lt;-10,"No","Yes")))</f>
        <v>N/A</v>
      </c>
      <c r="G56" s="8">
        <v>56.964633966000001</v>
      </c>
      <c r="H56" s="46" t="str">
        <f t="shared" ref="H56:H57" si="23">IF($B56="N/A","N/A",IF(G56&gt;10,"No",IF(G56&lt;-10,"No","Yes")))</f>
        <v>N/A</v>
      </c>
      <c r="I56" s="12">
        <v>-0.38400000000000001</v>
      </c>
      <c r="J56" s="12">
        <v>-0.25900000000000001</v>
      </c>
      <c r="K56" s="47" t="s">
        <v>740</v>
      </c>
      <c r="L56" s="9" t="str">
        <f>IF(J56="Div by 0", "N/A", IF(OR(J56="N/A",K56="N/A"),"N/A", IF(J56&gt;VALUE(MID(K56,1,2)), "No", IF(J56&lt;-1*VALUE(MID(K56,1,2)), "No", "Yes"))))</f>
        <v>Yes</v>
      </c>
    </row>
    <row r="57" spans="1:12" x14ac:dyDescent="0.2">
      <c r="A57" s="6" t="s">
        <v>178</v>
      </c>
      <c r="B57" s="37" t="s">
        <v>213</v>
      </c>
      <c r="C57" s="8">
        <v>42.666424808000002</v>
      </c>
      <c r="D57" s="46" t="str">
        <f t="shared" si="21"/>
        <v>N/A</v>
      </c>
      <c r="E57" s="8">
        <v>42.886544137999998</v>
      </c>
      <c r="F57" s="46" t="str">
        <f t="shared" si="22"/>
        <v>N/A</v>
      </c>
      <c r="G57" s="8">
        <v>43.034701501999997</v>
      </c>
      <c r="H57" s="46" t="str">
        <f t="shared" si="23"/>
        <v>N/A</v>
      </c>
      <c r="I57" s="12">
        <v>0.51590000000000003</v>
      </c>
      <c r="J57" s="12">
        <v>0.34549999999999997</v>
      </c>
      <c r="K57" s="47" t="s">
        <v>740</v>
      </c>
      <c r="L57" s="9" t="str">
        <f>IF(J57="Div by 0", "N/A", IF(OR(J57="N/A",K57="N/A"),"N/A", IF(J57&gt;VALUE(MID(K57,1,2)), "No", IF(J57&lt;-1*VALUE(MID(K57,1,2)), "No", "Yes"))))</f>
        <v>Yes</v>
      </c>
    </row>
    <row r="58" spans="1:12" x14ac:dyDescent="0.2">
      <c r="A58" s="7" t="s">
        <v>686</v>
      </c>
      <c r="B58" s="37" t="s">
        <v>282</v>
      </c>
      <c r="C58" s="8">
        <v>63.296820009999998</v>
      </c>
      <c r="D58" s="46" t="str">
        <f>IF($B58="N/A","N/A",IF(C58&gt;70,"No",IF(C58&lt;40,"No","Yes")))</f>
        <v>Yes</v>
      </c>
      <c r="E58" s="8">
        <v>68.090029192000003</v>
      </c>
      <c r="F58" s="46" t="str">
        <f>IF($B58="N/A","N/A",IF(E58&gt;70,"No",IF(E58&lt;40,"No","Yes")))</f>
        <v>Yes</v>
      </c>
      <c r="G58" s="8">
        <v>67.22611191</v>
      </c>
      <c r="H58" s="46" t="str">
        <f>IF($B58="N/A","N/A",IF(G58&gt;70,"No",IF(G58&lt;40,"No","Yes")))</f>
        <v>Yes</v>
      </c>
      <c r="I58" s="12">
        <v>7.5730000000000004</v>
      </c>
      <c r="J58" s="12">
        <v>-1.27</v>
      </c>
      <c r="K58" s="47" t="s">
        <v>740</v>
      </c>
      <c r="L58" s="9" t="str">
        <f t="shared" si="4"/>
        <v>Yes</v>
      </c>
    </row>
    <row r="59" spans="1:12" x14ac:dyDescent="0.2">
      <c r="A59" s="2" t="s">
        <v>687</v>
      </c>
      <c r="B59" s="37" t="s">
        <v>213</v>
      </c>
      <c r="C59" s="8">
        <v>70.171272107999997</v>
      </c>
      <c r="D59" s="46" t="str">
        <f>IF($B59="N/A","N/A",IF(C59&gt;10,"No",IF(C59&lt;-10,"No","Yes")))</f>
        <v>N/A</v>
      </c>
      <c r="E59" s="8">
        <v>71.458106517999994</v>
      </c>
      <c r="F59" s="46" t="str">
        <f>IF($B59="N/A","N/A",IF(E59&gt;10,"No",IF(E59&lt;-10,"No","Yes")))</f>
        <v>N/A</v>
      </c>
      <c r="G59" s="8">
        <v>67.465339164</v>
      </c>
      <c r="H59" s="46" t="str">
        <f>IF($B59="N/A","N/A",IF(G59&gt;10,"No",IF(G59&lt;-10,"No","Yes")))</f>
        <v>N/A</v>
      </c>
      <c r="I59" s="12">
        <v>1.8340000000000001</v>
      </c>
      <c r="J59" s="12">
        <v>-5.59</v>
      </c>
      <c r="K59" s="37" t="s">
        <v>213</v>
      </c>
      <c r="L59" s="9" t="str">
        <f t="shared" si="4"/>
        <v>N/A</v>
      </c>
    </row>
    <row r="60" spans="1:12" x14ac:dyDescent="0.2">
      <c r="A60" s="2" t="s">
        <v>688</v>
      </c>
      <c r="B60" s="37" t="s">
        <v>213</v>
      </c>
      <c r="C60" s="8">
        <v>74.712816355000001</v>
      </c>
      <c r="D60" s="46" t="str">
        <f t="shared" ref="D60:D66" si="24">IF($B60="N/A","N/A",IF(C60&gt;10,"No",IF(C60&lt;-10,"No","Yes")))</f>
        <v>N/A</v>
      </c>
      <c r="E60" s="8">
        <v>76.629978676999997</v>
      </c>
      <c r="F60" s="46" t="str">
        <f t="shared" ref="F60:F66" si="25">IF($B60="N/A","N/A",IF(E60&gt;10,"No",IF(E60&lt;-10,"No","Yes")))</f>
        <v>N/A</v>
      </c>
      <c r="G60" s="8">
        <v>73.472504212000004</v>
      </c>
      <c r="H60" s="46" t="str">
        <f t="shared" ref="H60:H66" si="26">IF($B60="N/A","N/A",IF(G60&gt;10,"No",IF(G60&lt;-10,"No","Yes")))</f>
        <v>N/A</v>
      </c>
      <c r="I60" s="12">
        <v>2.5659999999999998</v>
      </c>
      <c r="J60" s="12">
        <v>-4.12</v>
      </c>
      <c r="K60" s="37" t="s">
        <v>213</v>
      </c>
      <c r="L60" s="9" t="str">
        <f t="shared" si="4"/>
        <v>N/A</v>
      </c>
    </row>
    <row r="61" spans="1:12" x14ac:dyDescent="0.2">
      <c r="A61" s="2" t="s">
        <v>1748</v>
      </c>
      <c r="B61" s="37" t="s">
        <v>213</v>
      </c>
      <c r="C61" s="8">
        <v>65.342874369</v>
      </c>
      <c r="D61" s="46" t="str">
        <f t="shared" si="24"/>
        <v>N/A</v>
      </c>
      <c r="E61" s="8">
        <v>70.313590656000002</v>
      </c>
      <c r="F61" s="46" t="str">
        <f t="shared" si="25"/>
        <v>N/A</v>
      </c>
      <c r="G61" s="8">
        <v>71.036646970999996</v>
      </c>
      <c r="H61" s="46" t="str">
        <f t="shared" si="26"/>
        <v>N/A</v>
      </c>
      <c r="I61" s="12">
        <v>7.6070000000000002</v>
      </c>
      <c r="J61" s="12">
        <v>1.028</v>
      </c>
      <c r="K61" s="37" t="s">
        <v>213</v>
      </c>
      <c r="L61" s="9" t="str">
        <f t="shared" si="4"/>
        <v>N/A</v>
      </c>
    </row>
    <row r="62" spans="1:12" x14ac:dyDescent="0.2">
      <c r="A62" s="2" t="s">
        <v>689</v>
      </c>
      <c r="B62" s="37" t="s">
        <v>213</v>
      </c>
      <c r="C62" s="8">
        <v>47.908238943000001</v>
      </c>
      <c r="D62" s="46" t="str">
        <f t="shared" si="24"/>
        <v>N/A</v>
      </c>
      <c r="E62" s="8">
        <v>55.862694810000001</v>
      </c>
      <c r="F62" s="46" t="str">
        <f t="shared" si="25"/>
        <v>N/A</v>
      </c>
      <c r="G62" s="8">
        <v>55.651354787000002</v>
      </c>
      <c r="H62" s="46" t="str">
        <f t="shared" si="26"/>
        <v>N/A</v>
      </c>
      <c r="I62" s="12">
        <v>16.600000000000001</v>
      </c>
      <c r="J62" s="12">
        <v>-0.378</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1747</v>
      </c>
      <c r="J63" s="12" t="s">
        <v>1747</v>
      </c>
      <c r="K63" s="37" t="s">
        <v>213</v>
      </c>
      <c r="L63" s="9" t="str">
        <f>IF(J63="Div by 0", "N/A", IF(K63="N/A","N/A", IF(J63&gt;VALUE(MID(K63,1,2)), "No", IF(J63&lt;-1*VALUE(MID(K63,1,2)), "No", "Yes"))))</f>
        <v>N/A</v>
      </c>
    </row>
    <row r="64" spans="1:12" x14ac:dyDescent="0.2">
      <c r="A64" s="3" t="s">
        <v>146</v>
      </c>
      <c r="B64" s="37" t="s">
        <v>213</v>
      </c>
      <c r="C64" s="8">
        <v>0.93913805610000001</v>
      </c>
      <c r="D64" s="46" t="str">
        <f t="shared" si="24"/>
        <v>N/A</v>
      </c>
      <c r="E64" s="8">
        <v>0.89544023880000001</v>
      </c>
      <c r="F64" s="46" t="str">
        <f t="shared" si="25"/>
        <v>N/A</v>
      </c>
      <c r="G64" s="8">
        <v>1.0206439007999999</v>
      </c>
      <c r="H64" s="46" t="str">
        <f t="shared" si="26"/>
        <v>N/A</v>
      </c>
      <c r="I64" s="12">
        <v>-4.6500000000000004</v>
      </c>
      <c r="J64" s="12">
        <v>13.98</v>
      </c>
      <c r="K64" s="37" t="s">
        <v>213</v>
      </c>
      <c r="L64" s="9" t="str">
        <f t="shared" si="4"/>
        <v>N/A</v>
      </c>
    </row>
    <row r="65" spans="1:12" x14ac:dyDescent="0.2">
      <c r="A65" s="3" t="s">
        <v>147</v>
      </c>
      <c r="B65" s="37" t="s">
        <v>213</v>
      </c>
      <c r="C65" s="8">
        <v>1.2688259904999999</v>
      </c>
      <c r="D65" s="46" t="str">
        <f t="shared" si="24"/>
        <v>N/A</v>
      </c>
      <c r="E65" s="8">
        <v>1.2678370488999999</v>
      </c>
      <c r="F65" s="46" t="str">
        <f t="shared" si="25"/>
        <v>N/A</v>
      </c>
      <c r="G65" s="8">
        <v>1.2800461577</v>
      </c>
      <c r="H65" s="46" t="str">
        <f t="shared" si="26"/>
        <v>N/A</v>
      </c>
      <c r="I65" s="12">
        <v>-7.8E-2</v>
      </c>
      <c r="J65" s="12">
        <v>0.96299999999999997</v>
      </c>
      <c r="K65" s="37" t="s">
        <v>213</v>
      </c>
      <c r="L65" s="9" t="str">
        <f t="shared" si="4"/>
        <v>N/A</v>
      </c>
    </row>
    <row r="66" spans="1:12" x14ac:dyDescent="0.2">
      <c r="A66" s="3" t="s">
        <v>148</v>
      </c>
      <c r="B66" s="37" t="s">
        <v>213</v>
      </c>
      <c r="C66" s="8">
        <v>1.3543524402</v>
      </c>
      <c r="D66" s="46" t="str">
        <f t="shared" si="24"/>
        <v>N/A</v>
      </c>
      <c r="E66" s="8">
        <v>1.3460754415</v>
      </c>
      <c r="F66" s="46" t="str">
        <f t="shared" si="25"/>
        <v>N/A</v>
      </c>
      <c r="G66" s="8">
        <v>1.3635036348</v>
      </c>
      <c r="H66" s="46" t="str">
        <f t="shared" si="26"/>
        <v>N/A</v>
      </c>
      <c r="I66" s="12">
        <v>-0.61099999999999999</v>
      </c>
      <c r="J66" s="12">
        <v>1.2949999999999999</v>
      </c>
      <c r="K66" s="37" t="s">
        <v>213</v>
      </c>
      <c r="L66" s="9" t="str">
        <f t="shared" si="4"/>
        <v>N/A</v>
      </c>
    </row>
    <row r="67" spans="1:12" x14ac:dyDescent="0.2">
      <c r="A67" s="2" t="s">
        <v>961</v>
      </c>
      <c r="B67" s="50" t="s">
        <v>213</v>
      </c>
      <c r="C67" s="1">
        <v>14598</v>
      </c>
      <c r="D67" s="11" t="str">
        <f>IF($B67="N/A","N/A",IF(C67&gt;10,"No",IF(C67&lt;-10,"No","Yes")))</f>
        <v>N/A</v>
      </c>
      <c r="E67" s="1">
        <v>15593</v>
      </c>
      <c r="F67" s="11" t="str">
        <f>IF($B67="N/A","N/A",IF(E67&gt;10,"No",IF(E67&lt;-10,"No","Yes")))</f>
        <v>N/A</v>
      </c>
      <c r="G67" s="1">
        <v>14190</v>
      </c>
      <c r="H67" s="11" t="str">
        <f>IF($B67="N/A","N/A",IF(G67&gt;10,"No",IF(G67&lt;-10,"No","Yes")))</f>
        <v>N/A</v>
      </c>
      <c r="I67" s="12">
        <v>6.8159999999999998</v>
      </c>
      <c r="J67" s="12">
        <v>-9</v>
      </c>
      <c r="K67" s="37" t="s">
        <v>213</v>
      </c>
      <c r="L67" s="9" t="str">
        <f t="shared" si="4"/>
        <v>N/A</v>
      </c>
    </row>
    <row r="68" spans="1:12" x14ac:dyDescent="0.2">
      <c r="A68" s="3" t="s">
        <v>201</v>
      </c>
      <c r="B68" s="50" t="s">
        <v>217</v>
      </c>
      <c r="C68" s="1">
        <v>11</v>
      </c>
      <c r="D68" s="46" t="str">
        <f t="shared" ref="D68:D69" si="27">IF($B68="N/A","N/A",IF(C68&gt;0,"No",IF(C68&lt;0,"No","Yes")))</f>
        <v>No</v>
      </c>
      <c r="E68" s="1">
        <v>11</v>
      </c>
      <c r="F68" s="46" t="str">
        <f t="shared" ref="F68:F69" si="28">IF($B68="N/A","N/A",IF(E68&gt;0,"No",IF(E68&lt;0,"No","Yes")))</f>
        <v>No</v>
      </c>
      <c r="G68" s="1">
        <v>19</v>
      </c>
      <c r="H68" s="46" t="str">
        <f t="shared" ref="H68:H69" si="29">IF($B68="N/A","N/A",IF(G68&gt;0,"No",IF(G68&lt;0,"No","Yes")))</f>
        <v>No</v>
      </c>
      <c r="I68" s="12">
        <v>10</v>
      </c>
      <c r="J68" s="12">
        <v>72.73</v>
      </c>
      <c r="K68" s="37" t="s">
        <v>213</v>
      </c>
      <c r="L68" s="9" t="str">
        <f t="shared" si="4"/>
        <v>N/A</v>
      </c>
    </row>
    <row r="69" spans="1:12" x14ac:dyDescent="0.2">
      <c r="A69" s="3" t="s">
        <v>202</v>
      </c>
      <c r="B69" s="50" t="s">
        <v>217</v>
      </c>
      <c r="C69" s="1">
        <v>2654</v>
      </c>
      <c r="D69" s="46" t="str">
        <f t="shared" si="27"/>
        <v>No</v>
      </c>
      <c r="E69" s="1">
        <v>2624</v>
      </c>
      <c r="F69" s="46" t="str">
        <f t="shared" si="28"/>
        <v>No</v>
      </c>
      <c r="G69" s="1">
        <v>2767</v>
      </c>
      <c r="H69" s="46" t="str">
        <f t="shared" si="29"/>
        <v>No</v>
      </c>
      <c r="I69" s="12">
        <v>-1.1299999999999999</v>
      </c>
      <c r="J69" s="12">
        <v>5.45</v>
      </c>
      <c r="K69" s="37" t="s">
        <v>213</v>
      </c>
      <c r="L69" s="9" t="str">
        <f t="shared" si="4"/>
        <v>N/A</v>
      </c>
    </row>
    <row r="70" spans="1:12" x14ac:dyDescent="0.2">
      <c r="A70" s="3" t="s">
        <v>203</v>
      </c>
      <c r="B70" s="73" t="s">
        <v>213</v>
      </c>
      <c r="C70" s="13">
        <v>95.139412207999996</v>
      </c>
      <c r="D70" s="11" t="str">
        <f>IF($B70="N/A","N/A",IF(C70&gt;10,"No",IF(C70&lt;-10,"No","Yes")))</f>
        <v>N/A</v>
      </c>
      <c r="E70" s="13">
        <v>93.902439024000003</v>
      </c>
      <c r="F70" s="11" t="str">
        <f>IF($B70="N/A","N/A",IF(E70&gt;10,"No",IF(E70&lt;-10,"No","Yes")))</f>
        <v>N/A</v>
      </c>
      <c r="G70" s="13">
        <v>90.675822190000005</v>
      </c>
      <c r="H70" s="11" t="str">
        <f>IF($B70="N/A","N/A",IF(G70&gt;10,"No",IF(G70&lt;-10,"No","Yes")))</f>
        <v>N/A</v>
      </c>
      <c r="I70" s="12">
        <v>-1.3</v>
      </c>
      <c r="J70" s="12">
        <v>-3.44</v>
      </c>
      <c r="K70" s="73" t="s">
        <v>213</v>
      </c>
      <c r="L70" s="9" t="str">
        <f t="shared" si="4"/>
        <v>N/A</v>
      </c>
    </row>
    <row r="71" spans="1:12" x14ac:dyDescent="0.2">
      <c r="A71" s="2" t="s">
        <v>65</v>
      </c>
      <c r="B71" s="50" t="s">
        <v>213</v>
      </c>
      <c r="C71" s="1">
        <v>322448</v>
      </c>
      <c r="D71" s="11" t="str">
        <f>IF($B71="N/A","N/A",IF(C71&gt;10,"No",IF(C71&lt;-10,"No","Yes")))</f>
        <v>N/A</v>
      </c>
      <c r="E71" s="1">
        <v>335322</v>
      </c>
      <c r="F71" s="11" t="str">
        <f>IF($B71="N/A","N/A",IF(E71&gt;10,"No",IF(E71&lt;-10,"No","Yes")))</f>
        <v>N/A</v>
      </c>
      <c r="G71" s="1">
        <v>360853</v>
      </c>
      <c r="H71" s="11" t="str">
        <f>IF($B71="N/A","N/A",IF(G71&gt;10,"No",IF(G71&lt;-10,"No","Yes")))</f>
        <v>N/A</v>
      </c>
      <c r="I71" s="12">
        <v>3.9929999999999999</v>
      </c>
      <c r="J71" s="12">
        <v>7.6139999999999999</v>
      </c>
      <c r="K71" s="50" t="s">
        <v>740</v>
      </c>
      <c r="L71" s="9" t="str">
        <f t="shared" ref="L71:L103" si="30">IF(J71="Div by 0", "N/A", IF(K71="N/A","N/A", IF(J71&gt;VALUE(MID(K71,1,2)), "No", IF(J71&lt;-1*VALUE(MID(K71,1,2)), "No", "Yes"))))</f>
        <v>Yes</v>
      </c>
    </row>
    <row r="72" spans="1:12" x14ac:dyDescent="0.2">
      <c r="A72" s="4" t="s">
        <v>66</v>
      </c>
      <c r="B72" s="50" t="s">
        <v>213</v>
      </c>
      <c r="C72" s="1">
        <v>277433.77</v>
      </c>
      <c r="D72" s="11" t="str">
        <f>IF($B72="N/A","N/A",IF(C72&gt;10,"No",IF(C72&lt;-10,"No","Yes")))</f>
        <v>N/A</v>
      </c>
      <c r="E72" s="1">
        <v>292307.51</v>
      </c>
      <c r="F72" s="11" t="str">
        <f>IF($B72="N/A","N/A",IF(E72&gt;10,"No",IF(E72&lt;-10,"No","Yes")))</f>
        <v>N/A</v>
      </c>
      <c r="G72" s="1">
        <v>308362.63</v>
      </c>
      <c r="H72" s="11" t="str">
        <f>IF($B72="N/A","N/A",IF(G72&gt;10,"No",IF(G72&lt;-10,"No","Yes")))</f>
        <v>N/A</v>
      </c>
      <c r="I72" s="12">
        <v>5.3609999999999998</v>
      </c>
      <c r="J72" s="12">
        <v>5.4930000000000003</v>
      </c>
      <c r="K72" s="50" t="s">
        <v>741</v>
      </c>
      <c r="L72" s="9" t="str">
        <f t="shared" si="30"/>
        <v>Yes</v>
      </c>
    </row>
    <row r="73" spans="1:12" x14ac:dyDescent="0.2">
      <c r="A73" s="3" t="s">
        <v>67</v>
      </c>
      <c r="B73" s="37" t="s">
        <v>283</v>
      </c>
      <c r="C73" s="8">
        <v>92.125496584999993</v>
      </c>
      <c r="D73" s="46" t="str">
        <f>IF($B73="N/A","N/A",IF(C73&gt;=90,"Yes","No"))</f>
        <v>Yes</v>
      </c>
      <c r="E73" s="8">
        <v>92.278723533000004</v>
      </c>
      <c r="F73" s="46" t="str">
        <f>IF($B73="N/A","N/A",IF(E73&gt;=90,"Yes","No"))</f>
        <v>Yes</v>
      </c>
      <c r="G73" s="8">
        <v>92.571343071000001</v>
      </c>
      <c r="H73" s="46" t="str">
        <f>IF($B73="N/A","N/A",IF(G73&gt;=90,"Yes","No"))</f>
        <v>Yes</v>
      </c>
      <c r="I73" s="12">
        <v>0.1663</v>
      </c>
      <c r="J73" s="12">
        <v>0.31709999999999999</v>
      </c>
      <c r="K73" s="47" t="s">
        <v>740</v>
      </c>
      <c r="L73" s="9" t="str">
        <f t="shared" si="30"/>
        <v>Yes</v>
      </c>
    </row>
    <row r="74" spans="1:12" x14ac:dyDescent="0.2">
      <c r="A74" s="2" t="s">
        <v>962</v>
      </c>
      <c r="B74" s="37" t="s">
        <v>283</v>
      </c>
      <c r="C74" s="8">
        <v>92.190215417000005</v>
      </c>
      <c r="D74" s="46" t="str">
        <f>IF($B74="N/A","N/A",IF(C74&gt;=90,"Yes","No"))</f>
        <v>Yes</v>
      </c>
      <c r="E74" s="8">
        <v>92.343813577000006</v>
      </c>
      <c r="F74" s="46" t="str">
        <f>IF($B74="N/A","N/A",IF(E74&gt;=90,"Yes","No"))</f>
        <v>Yes</v>
      </c>
      <c r="G74" s="8">
        <v>92.281566948999995</v>
      </c>
      <c r="H74" s="46" t="str">
        <f>IF($B74="N/A","N/A",IF(G74&gt;=90,"Yes","No"))</f>
        <v>Yes</v>
      </c>
      <c r="I74" s="12">
        <v>0.1666</v>
      </c>
      <c r="J74" s="12">
        <v>-6.7000000000000004E-2</v>
      </c>
      <c r="K74" s="47" t="s">
        <v>740</v>
      </c>
      <c r="L74" s="9" t="str">
        <f t="shared" si="30"/>
        <v>Yes</v>
      </c>
    </row>
    <row r="75" spans="1:12" x14ac:dyDescent="0.2">
      <c r="A75" s="6" t="s">
        <v>963</v>
      </c>
      <c r="B75" s="50" t="s">
        <v>284</v>
      </c>
      <c r="C75" s="13">
        <v>39.629141337</v>
      </c>
      <c r="D75" s="46" t="str">
        <f>IF($B75="N/A","N/A",IF(C75&gt;55,"No",IF(C75&lt;30,"No","Yes")))</f>
        <v>Yes</v>
      </c>
      <c r="E75" s="13">
        <v>41.231012634000002</v>
      </c>
      <c r="F75" s="46" t="str">
        <f>IF($B75="N/A","N/A",IF(E75&gt;55,"No",IF(E75&lt;30,"No","Yes")))</f>
        <v>Yes</v>
      </c>
      <c r="G75" s="13">
        <v>42.304608576</v>
      </c>
      <c r="H75" s="46" t="str">
        <f>IF($B75="N/A","N/A",IF(G75&gt;55,"No",IF(G75&lt;30,"No","Yes")))</f>
        <v>Yes</v>
      </c>
      <c r="I75" s="12">
        <v>4.0419999999999998</v>
      </c>
      <c r="J75" s="12">
        <v>2.6040000000000001</v>
      </c>
      <c r="K75" s="50" t="s">
        <v>740</v>
      </c>
      <c r="L75" s="9" t="str">
        <f t="shared" si="30"/>
        <v>Yes</v>
      </c>
    </row>
    <row r="76" spans="1:12" ht="25.5" x14ac:dyDescent="0.2">
      <c r="A76" s="2" t="s">
        <v>964</v>
      </c>
      <c r="B76" s="50" t="s">
        <v>278</v>
      </c>
      <c r="C76" s="13">
        <v>1.8409169851</v>
      </c>
      <c r="D76" s="46" t="str">
        <f>IF($B76="N/A","N/A",IF(C76&gt;=5,"No",IF(C76&lt;0,"No","Yes")))</f>
        <v>Yes</v>
      </c>
      <c r="E76" s="13">
        <v>2.0672666869</v>
      </c>
      <c r="F76" s="46" t="str">
        <f>IF($B76="N/A","N/A",IF(E76&gt;=5,"No",IF(E76&lt;0,"No","Yes")))</f>
        <v>Yes</v>
      </c>
      <c r="G76" s="13">
        <v>1.0793868972</v>
      </c>
      <c r="H76" s="46" t="str">
        <f>IF($B76="N/A","N/A",IF(G76&gt;=5,"No",IF(G76&lt;0,"No","Yes")))</f>
        <v>Yes</v>
      </c>
      <c r="I76" s="12">
        <v>12.3</v>
      </c>
      <c r="J76" s="12">
        <v>-47.8</v>
      </c>
      <c r="K76" s="50" t="s">
        <v>213</v>
      </c>
      <c r="L76" s="9" t="str">
        <f t="shared" si="30"/>
        <v>N/A</v>
      </c>
    </row>
    <row r="77" spans="1:12" ht="25.5" x14ac:dyDescent="0.2">
      <c r="A77" s="2" t="s">
        <v>965</v>
      </c>
      <c r="B77" s="50" t="s">
        <v>213</v>
      </c>
      <c r="C77" s="13">
        <v>16.889855107999999</v>
      </c>
      <c r="D77" s="50" t="s">
        <v>213</v>
      </c>
      <c r="E77" s="13">
        <v>17.716105713000001</v>
      </c>
      <c r="F77" s="50" t="s">
        <v>213</v>
      </c>
      <c r="G77" s="13">
        <v>18.207691221000001</v>
      </c>
      <c r="H77" s="50" t="s">
        <v>213</v>
      </c>
      <c r="I77" s="12">
        <v>4.8920000000000003</v>
      </c>
      <c r="J77" s="12">
        <v>2.7749999999999999</v>
      </c>
      <c r="K77" s="50" t="s">
        <v>213</v>
      </c>
      <c r="L77" s="9" t="str">
        <f t="shared" si="30"/>
        <v>N/A</v>
      </c>
    </row>
    <row r="78" spans="1:12" ht="25.5" x14ac:dyDescent="0.2">
      <c r="A78" s="2" t="s">
        <v>966</v>
      </c>
      <c r="B78" s="50" t="s">
        <v>213</v>
      </c>
      <c r="C78" s="13">
        <v>35.223974097999999</v>
      </c>
      <c r="D78" s="50" t="s">
        <v>213</v>
      </c>
      <c r="E78" s="13">
        <v>34.794615325000002</v>
      </c>
      <c r="F78" s="50" t="s">
        <v>213</v>
      </c>
      <c r="G78" s="13">
        <v>32.253299820000002</v>
      </c>
      <c r="H78" s="50" t="s">
        <v>213</v>
      </c>
      <c r="I78" s="12">
        <v>-1.22</v>
      </c>
      <c r="J78" s="12">
        <v>-7.3</v>
      </c>
      <c r="K78" s="50" t="s">
        <v>213</v>
      </c>
      <c r="L78" s="9" t="str">
        <f t="shared" si="30"/>
        <v>N/A</v>
      </c>
    </row>
    <row r="79" spans="1:12" ht="25.5" x14ac:dyDescent="0.2">
      <c r="A79" s="2" t="s">
        <v>967</v>
      </c>
      <c r="B79" s="50" t="s">
        <v>213</v>
      </c>
      <c r="C79" s="13">
        <v>7.7469855604999998</v>
      </c>
      <c r="D79" s="50" t="s">
        <v>213</v>
      </c>
      <c r="E79" s="13">
        <v>8.3788120076000006</v>
      </c>
      <c r="F79" s="50" t="s">
        <v>213</v>
      </c>
      <c r="G79" s="13">
        <v>9.2092902096000007</v>
      </c>
      <c r="H79" s="50" t="s">
        <v>213</v>
      </c>
      <c r="I79" s="12">
        <v>8.1560000000000006</v>
      </c>
      <c r="J79" s="12">
        <v>9.9120000000000008</v>
      </c>
      <c r="K79" s="50" t="s">
        <v>213</v>
      </c>
      <c r="L79" s="9" t="str">
        <f t="shared" si="30"/>
        <v>N/A</v>
      </c>
    </row>
    <row r="80" spans="1:12" ht="25.5" x14ac:dyDescent="0.2">
      <c r="A80" s="2" t="s">
        <v>968</v>
      </c>
      <c r="B80" s="50" t="s">
        <v>213</v>
      </c>
      <c r="C80" s="13">
        <v>7.2576043269000001</v>
      </c>
      <c r="D80" s="50" t="s">
        <v>213</v>
      </c>
      <c r="E80" s="13">
        <v>7.0922874133000002</v>
      </c>
      <c r="F80" s="50" t="s">
        <v>213</v>
      </c>
      <c r="G80" s="13">
        <v>5.9281757392000003</v>
      </c>
      <c r="H80" s="50" t="s">
        <v>213</v>
      </c>
      <c r="I80" s="12">
        <v>-2.2799999999999998</v>
      </c>
      <c r="J80" s="12">
        <v>-16.399999999999999</v>
      </c>
      <c r="K80" s="50" t="s">
        <v>213</v>
      </c>
      <c r="L80" s="9" t="str">
        <f t="shared" si="30"/>
        <v>N/A</v>
      </c>
    </row>
    <row r="81" spans="1:12" ht="25.5" x14ac:dyDescent="0.2">
      <c r="A81" s="2" t="s">
        <v>969</v>
      </c>
      <c r="B81" s="50" t="s">
        <v>213</v>
      </c>
      <c r="C81" s="13">
        <v>0</v>
      </c>
      <c r="D81" s="50" t="s">
        <v>213</v>
      </c>
      <c r="E81" s="13">
        <v>0</v>
      </c>
      <c r="F81" s="50" t="s">
        <v>213</v>
      </c>
      <c r="G81" s="13">
        <v>0</v>
      </c>
      <c r="H81" s="50" t="s">
        <v>213</v>
      </c>
      <c r="I81" s="12" t="s">
        <v>1747</v>
      </c>
      <c r="J81" s="12" t="s">
        <v>1747</v>
      </c>
      <c r="K81" s="50" t="s">
        <v>213</v>
      </c>
      <c r="L81" s="9" t="str">
        <f t="shared" si="30"/>
        <v>N/A</v>
      </c>
    </row>
    <row r="82" spans="1:12" x14ac:dyDescent="0.2">
      <c r="A82" s="2" t="s">
        <v>970</v>
      </c>
      <c r="B82" s="50" t="s">
        <v>213</v>
      </c>
      <c r="C82" s="13">
        <v>5.2777502108999998</v>
      </c>
      <c r="D82" s="50" t="s">
        <v>213</v>
      </c>
      <c r="E82" s="13">
        <v>5.5054544587000001</v>
      </c>
      <c r="F82" s="50" t="s">
        <v>213</v>
      </c>
      <c r="G82" s="13">
        <v>5.9395377065000003</v>
      </c>
      <c r="H82" s="50" t="s">
        <v>213</v>
      </c>
      <c r="I82" s="12">
        <v>4.3140000000000001</v>
      </c>
      <c r="J82" s="12">
        <v>7.8849999999999998</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25.762913709999999</v>
      </c>
      <c r="D84" s="50" t="s">
        <v>213</v>
      </c>
      <c r="E84" s="13">
        <v>24.445458394999999</v>
      </c>
      <c r="F84" s="50" t="s">
        <v>213</v>
      </c>
      <c r="G84" s="13">
        <v>27.382618406999999</v>
      </c>
      <c r="H84" s="50" t="s">
        <v>213</v>
      </c>
      <c r="I84" s="12">
        <v>-5.1100000000000003</v>
      </c>
      <c r="J84" s="12">
        <v>12.02</v>
      </c>
      <c r="K84" s="50" t="s">
        <v>213</v>
      </c>
      <c r="L84" s="9" t="str">
        <f t="shared" si="30"/>
        <v>N/A</v>
      </c>
    </row>
    <row r="85" spans="1:12" ht="25.5" x14ac:dyDescent="0.2">
      <c r="A85" s="2" t="s">
        <v>973</v>
      </c>
      <c r="B85" s="50" t="s">
        <v>213</v>
      </c>
      <c r="C85" s="13">
        <v>0</v>
      </c>
      <c r="D85" s="50" t="s">
        <v>213</v>
      </c>
      <c r="E85" s="13">
        <v>0</v>
      </c>
      <c r="F85" s="50" t="s">
        <v>213</v>
      </c>
      <c r="G85" s="13">
        <v>0</v>
      </c>
      <c r="H85" s="50" t="s">
        <v>213</v>
      </c>
      <c r="I85" s="12" t="s">
        <v>1747</v>
      </c>
      <c r="J85" s="12" t="s">
        <v>1747</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70.085409119999994</v>
      </c>
      <c r="D87" s="50" t="s">
        <v>213</v>
      </c>
      <c r="E87" s="13">
        <v>68.399627820000006</v>
      </c>
      <c r="F87" s="50" t="s">
        <v>213</v>
      </c>
      <c r="G87" s="13">
        <v>66.643480862999994</v>
      </c>
      <c r="H87" s="50" t="s">
        <v>213</v>
      </c>
      <c r="I87" s="12">
        <v>-2.41</v>
      </c>
      <c r="J87" s="12">
        <v>-2.57</v>
      </c>
      <c r="K87" s="50" t="s">
        <v>213</v>
      </c>
      <c r="L87" s="9" t="str">
        <f t="shared" si="30"/>
        <v>N/A</v>
      </c>
    </row>
    <row r="88" spans="1:12" x14ac:dyDescent="0.2">
      <c r="A88" s="2" t="s">
        <v>976</v>
      </c>
      <c r="B88" s="50" t="s">
        <v>213</v>
      </c>
      <c r="C88" s="13">
        <v>29.914590879999999</v>
      </c>
      <c r="D88" s="50" t="s">
        <v>213</v>
      </c>
      <c r="E88" s="13">
        <v>31.600372180000001</v>
      </c>
      <c r="F88" s="50" t="s">
        <v>213</v>
      </c>
      <c r="G88" s="13">
        <v>33.356519136999999</v>
      </c>
      <c r="H88" s="50" t="s">
        <v>213</v>
      </c>
      <c r="I88" s="12">
        <v>5.6349999999999998</v>
      </c>
      <c r="J88" s="12">
        <v>5.5570000000000004</v>
      </c>
      <c r="K88" s="50" t="s">
        <v>213</v>
      </c>
      <c r="L88" s="9" t="str">
        <f t="shared" si="30"/>
        <v>N/A</v>
      </c>
    </row>
    <row r="89" spans="1:12" x14ac:dyDescent="0.2">
      <c r="A89" s="6" t="s">
        <v>68</v>
      </c>
      <c r="B89" s="50" t="s">
        <v>213</v>
      </c>
      <c r="C89" s="1">
        <v>3776</v>
      </c>
      <c r="D89" s="11" t="str">
        <f>IF($B89="N/A","N/A",IF(C89&gt;10,"No",IF(C89&lt;-10,"No","Yes")))</f>
        <v>N/A</v>
      </c>
      <c r="E89" s="1">
        <v>3869</v>
      </c>
      <c r="F89" s="11" t="str">
        <f>IF($B89="N/A","N/A",IF(E89&gt;10,"No",IF(E89&lt;-10,"No","Yes")))</f>
        <v>N/A</v>
      </c>
      <c r="G89" s="1">
        <v>19138</v>
      </c>
      <c r="H89" s="11" t="str">
        <f>IF($B89="N/A","N/A",IF(G89&gt;10,"No",IF(G89&lt;-10,"No","Yes")))</f>
        <v>N/A</v>
      </c>
      <c r="I89" s="12">
        <v>2.4630000000000001</v>
      </c>
      <c r="J89" s="12">
        <v>394.6</v>
      </c>
      <c r="K89" s="50" t="s">
        <v>740</v>
      </c>
      <c r="L89" s="9" t="str">
        <f t="shared" si="30"/>
        <v>No</v>
      </c>
    </row>
    <row r="90" spans="1:12" x14ac:dyDescent="0.2">
      <c r="A90" s="2" t="s">
        <v>109</v>
      </c>
      <c r="B90" s="50" t="s">
        <v>213</v>
      </c>
      <c r="C90" s="13">
        <v>0.29131355930000002</v>
      </c>
      <c r="D90" s="46" t="str">
        <f>IF($B90="N/A","N/A",IF(C90&gt;10,"No",IF(C90&lt;-10,"No","Yes")))</f>
        <v>N/A</v>
      </c>
      <c r="E90" s="13">
        <v>0.38769707930000002</v>
      </c>
      <c r="F90" s="46" t="str">
        <f>IF($B90="N/A","N/A",IF(E90&gt;10,"No",IF(E90&lt;-10,"No","Yes")))</f>
        <v>N/A</v>
      </c>
      <c r="G90" s="13">
        <v>0.2037830494</v>
      </c>
      <c r="H90" s="46" t="str">
        <f>IF($B90="N/A","N/A",IF(G90&gt;10,"No",IF(G90&lt;-10,"No","Yes")))</f>
        <v>N/A</v>
      </c>
      <c r="I90" s="12">
        <v>33.090000000000003</v>
      </c>
      <c r="J90" s="12">
        <v>-47.4</v>
      </c>
      <c r="K90" s="50" t="s">
        <v>740</v>
      </c>
      <c r="L90" s="9" t="str">
        <f t="shared" si="30"/>
        <v>No</v>
      </c>
    </row>
    <row r="91" spans="1:12" x14ac:dyDescent="0.2">
      <c r="A91" s="2" t="s">
        <v>110</v>
      </c>
      <c r="B91" s="50" t="s">
        <v>213</v>
      </c>
      <c r="C91" s="13">
        <v>11.016949153000001</v>
      </c>
      <c r="D91" s="46" t="str">
        <f>IF($B91="N/A","N/A",IF(C91&gt;10,"No",IF(C91&lt;-10,"No","Yes")))</f>
        <v>N/A</v>
      </c>
      <c r="E91" s="13">
        <v>11.062289997000001</v>
      </c>
      <c r="F91" s="46" t="str">
        <f>IF($B91="N/A","N/A",IF(E91&gt;10,"No",IF(E91&lt;-10,"No","Yes")))</f>
        <v>N/A</v>
      </c>
      <c r="G91" s="13">
        <v>4.8385411223999997</v>
      </c>
      <c r="H91" s="46" t="str">
        <f>IF($B91="N/A","N/A",IF(G91&gt;10,"No",IF(G91&lt;-10,"No","Yes")))</f>
        <v>N/A</v>
      </c>
      <c r="I91" s="12">
        <v>0.41160000000000002</v>
      </c>
      <c r="J91" s="12">
        <v>-56.3</v>
      </c>
      <c r="K91" s="50" t="s">
        <v>740</v>
      </c>
      <c r="L91" s="9" t="str">
        <f t="shared" si="30"/>
        <v>No</v>
      </c>
    </row>
    <row r="92" spans="1:12" x14ac:dyDescent="0.2">
      <c r="A92" s="4" t="s">
        <v>7</v>
      </c>
      <c r="B92" s="50" t="s">
        <v>213</v>
      </c>
      <c r="C92" s="13">
        <v>0.56071056419999998</v>
      </c>
      <c r="D92" s="11" t="str">
        <f>IF($B92="N/A","N/A",IF(C92&gt;10,"No",IF(C92&lt;-10,"No","Yes")))</f>
        <v>N/A</v>
      </c>
      <c r="E92" s="13">
        <v>0.59077543379999997</v>
      </c>
      <c r="F92" s="11" t="str">
        <f>IF($B92="N/A","N/A",IF(E92&gt;10,"No",IF(E92&lt;-10,"No","Yes")))</f>
        <v>N/A</v>
      </c>
      <c r="G92" s="13">
        <v>0.61354623630000005</v>
      </c>
      <c r="H92" s="11" t="str">
        <f>IF($B92="N/A","N/A",IF(G92&gt;10,"No",IF(G92&lt;-10,"No","Yes")))</f>
        <v>N/A</v>
      </c>
      <c r="I92" s="12">
        <v>5.3620000000000001</v>
      </c>
      <c r="J92" s="12">
        <v>3.8540000000000001</v>
      </c>
      <c r="K92" s="50" t="s">
        <v>741</v>
      </c>
      <c r="L92" s="9" t="str">
        <f t="shared" si="30"/>
        <v>Yes</v>
      </c>
    </row>
    <row r="93" spans="1:12" x14ac:dyDescent="0.2">
      <c r="A93" s="4" t="s">
        <v>180</v>
      </c>
      <c r="B93" s="50" t="s">
        <v>213</v>
      </c>
      <c r="C93" s="13">
        <v>62.638627003000003</v>
      </c>
      <c r="D93" s="11" t="str">
        <f t="shared" ref="D93:D94" si="31">IF($B93="N/A","N/A",IF(C93&gt;10,"No",IF(C93&lt;-10,"No","Yes")))</f>
        <v>N/A</v>
      </c>
      <c r="E93" s="13">
        <v>62.329044918000001</v>
      </c>
      <c r="F93" s="11" t="str">
        <f t="shared" ref="F93:F94" si="32">IF($B93="N/A","N/A",IF(E93&gt;10,"No",IF(E93&lt;-10,"No","Yes")))</f>
        <v>N/A</v>
      </c>
      <c r="G93" s="13">
        <v>61.828223680999997</v>
      </c>
      <c r="H93" s="11" t="str">
        <f t="shared" ref="H93:H94" si="33">IF($B93="N/A","N/A",IF(G93&gt;10,"No",IF(G93&lt;-10,"No","Yes")))</f>
        <v>N/A</v>
      </c>
      <c r="I93" s="12">
        <v>-0.49399999999999999</v>
      </c>
      <c r="J93" s="12">
        <v>-0.80400000000000005</v>
      </c>
      <c r="K93" s="50" t="s">
        <v>740</v>
      </c>
      <c r="L93" s="9" t="str">
        <f>IF(J93="Div by 0", "N/A", IF(OR(J93="N/A",K93="N/A"),"N/A", IF(J93&gt;VALUE(MID(K93,1,2)), "No", IF(J93&lt;-1*VALUE(MID(K93,1,2)), "No", "Yes"))))</f>
        <v>Yes</v>
      </c>
    </row>
    <row r="94" spans="1:12" x14ac:dyDescent="0.2">
      <c r="A94" s="4" t="s">
        <v>181</v>
      </c>
      <c r="B94" s="50" t="s">
        <v>213</v>
      </c>
      <c r="C94" s="13">
        <v>37.361372996999997</v>
      </c>
      <c r="D94" s="11" t="str">
        <f t="shared" si="31"/>
        <v>N/A</v>
      </c>
      <c r="E94" s="13">
        <v>37.670955081999999</v>
      </c>
      <c r="F94" s="11" t="str">
        <f t="shared" si="32"/>
        <v>N/A</v>
      </c>
      <c r="G94" s="13">
        <v>38.171776319000003</v>
      </c>
      <c r="H94" s="11" t="str">
        <f t="shared" si="33"/>
        <v>N/A</v>
      </c>
      <c r="I94" s="12">
        <v>0.8286</v>
      </c>
      <c r="J94" s="12">
        <v>1.329</v>
      </c>
      <c r="K94" s="50" t="s">
        <v>740</v>
      </c>
      <c r="L94" s="9" t="str">
        <f>IF(J94="Div by 0", "N/A", IF(OR(J94="N/A",K94="N/A"),"N/A", IF(J94&gt;VALUE(MID(K94,1,2)), "No", IF(J94&lt;-1*VALUE(MID(K94,1,2)), "No", "Yes"))))</f>
        <v>Yes</v>
      </c>
    </row>
    <row r="95" spans="1:12" x14ac:dyDescent="0.2">
      <c r="A95" s="2" t="s">
        <v>8</v>
      </c>
      <c r="B95" s="50" t="s">
        <v>285</v>
      </c>
      <c r="C95" s="13">
        <v>7.6930233711999998</v>
      </c>
      <c r="D95" s="46" t="str">
        <f>IF($B95="N/A","N/A",IF(C95&gt;10,"No",IF(C95&lt;5,"No","Yes")))</f>
        <v>Yes</v>
      </c>
      <c r="E95" s="13">
        <v>7.6770984308000001</v>
      </c>
      <c r="F95" s="46" t="str">
        <f>IF($B95="N/A","N/A",IF(E95&gt;10,"No",IF(E95&lt;5,"No","Yes")))</f>
        <v>Yes</v>
      </c>
      <c r="G95" s="13">
        <v>7.5116460165000003</v>
      </c>
      <c r="H95" s="46" t="str">
        <f t="shared" ref="H95:H98" si="34">IF($B95="N/A","N/A",IF(G95&gt;10,"No",IF(G95&lt;5,"No","Yes")))</f>
        <v>Yes</v>
      </c>
      <c r="I95" s="12">
        <v>-0.20699999999999999</v>
      </c>
      <c r="J95" s="12">
        <v>-2.16</v>
      </c>
      <c r="K95" s="50" t="s">
        <v>741</v>
      </c>
      <c r="L95" s="9" t="str">
        <f t="shared" si="30"/>
        <v>Yes</v>
      </c>
    </row>
    <row r="96" spans="1:12" x14ac:dyDescent="0.2">
      <c r="A96" s="2" t="s">
        <v>149</v>
      </c>
      <c r="B96" s="50" t="s">
        <v>285</v>
      </c>
      <c r="C96" s="13">
        <v>5.450491242</v>
      </c>
      <c r="D96" s="46" t="str">
        <f>IF($B96="N/A","N/A",IF(C96&gt;10,"No",IF(C96&lt;5,"No","Yes")))</f>
        <v>Yes</v>
      </c>
      <c r="E96" s="13">
        <v>5.2182678141999999</v>
      </c>
      <c r="F96" s="46" t="str">
        <f t="shared" ref="F96:F98" si="35">IF($B96="N/A","N/A",IF(E96&gt;10,"No",IF(E96&lt;5,"No","Yes")))</f>
        <v>Yes</v>
      </c>
      <c r="G96" s="13">
        <v>5.7921092522000004</v>
      </c>
      <c r="H96" s="46" t="str">
        <f t="shared" si="34"/>
        <v>Yes</v>
      </c>
      <c r="I96" s="12">
        <v>-4.26</v>
      </c>
      <c r="J96" s="12">
        <v>11</v>
      </c>
      <c r="K96" s="50" t="s">
        <v>741</v>
      </c>
      <c r="L96" s="9" t="str">
        <f t="shared" si="30"/>
        <v>Yes</v>
      </c>
    </row>
    <row r="97" spans="1:12" x14ac:dyDescent="0.2">
      <c r="A97" s="2" t="s">
        <v>150</v>
      </c>
      <c r="B97" s="50" t="s">
        <v>285</v>
      </c>
      <c r="C97" s="13">
        <v>7.2647372600000004</v>
      </c>
      <c r="D97" s="46" t="str">
        <f>IF($B97="N/A","N/A",IF(C97&gt;10,"No",IF(C97&lt;5,"No","Yes")))</f>
        <v>Yes</v>
      </c>
      <c r="E97" s="13">
        <v>7.2759914350999999</v>
      </c>
      <c r="F97" s="46" t="str">
        <f t="shared" si="35"/>
        <v>Yes</v>
      </c>
      <c r="G97" s="13">
        <v>7.1270018539000004</v>
      </c>
      <c r="H97" s="46" t="str">
        <f t="shared" si="34"/>
        <v>Yes</v>
      </c>
      <c r="I97" s="12">
        <v>0.15490000000000001</v>
      </c>
      <c r="J97" s="12">
        <v>-2.0499999999999998</v>
      </c>
      <c r="K97" s="50" t="s">
        <v>741</v>
      </c>
      <c r="L97" s="9" t="str">
        <f t="shared" si="30"/>
        <v>Yes</v>
      </c>
    </row>
    <row r="98" spans="1:12" x14ac:dyDescent="0.2">
      <c r="A98" s="2" t="s">
        <v>151</v>
      </c>
      <c r="B98" s="50" t="s">
        <v>285</v>
      </c>
      <c r="C98" s="13">
        <v>7.7069791097999998</v>
      </c>
      <c r="D98" s="46" t="str">
        <f>IF($B98="N/A","N/A",IF(C98&gt;10,"No",IF(C98&lt;5,"No","Yes")))</f>
        <v>Yes</v>
      </c>
      <c r="E98" s="13">
        <v>7.6902201465999998</v>
      </c>
      <c r="F98" s="46" t="str">
        <f t="shared" si="35"/>
        <v>Yes</v>
      </c>
      <c r="G98" s="13">
        <v>7.5304902550000001</v>
      </c>
      <c r="H98" s="46" t="str">
        <f t="shared" si="34"/>
        <v>Yes</v>
      </c>
      <c r="I98" s="12">
        <v>-0.217</v>
      </c>
      <c r="J98" s="12">
        <v>-2.08</v>
      </c>
      <c r="K98" s="50" t="s">
        <v>741</v>
      </c>
      <c r="L98" s="9" t="str">
        <f t="shared" si="30"/>
        <v>Yes</v>
      </c>
    </row>
    <row r="99" spans="1:12" x14ac:dyDescent="0.2">
      <c r="A99" s="2" t="s">
        <v>977</v>
      </c>
      <c r="B99" s="50" t="s">
        <v>213</v>
      </c>
      <c r="C99" s="1">
        <v>8353</v>
      </c>
      <c r="D99" s="11" t="str">
        <f t="shared" ref="D99:D110" si="36">IF($B99="N/A","N/A",IF(C99&gt;10,"No",IF(C99&lt;-10,"No","Yes")))</f>
        <v>N/A</v>
      </c>
      <c r="E99" s="1">
        <v>9211</v>
      </c>
      <c r="F99" s="11" t="str">
        <f t="shared" ref="F99:F110" si="37">IF($B99="N/A","N/A",IF(E99&gt;10,"No",IF(E99&lt;-10,"No","Yes")))</f>
        <v>N/A</v>
      </c>
      <c r="G99" s="1">
        <v>7488</v>
      </c>
      <c r="H99" s="11" t="str">
        <f t="shared" ref="H99:H110" si="38">IF($B99="N/A","N/A",IF(G99&gt;10,"No",IF(G99&lt;-10,"No","Yes")))</f>
        <v>N/A</v>
      </c>
      <c r="I99" s="12">
        <v>10.27</v>
      </c>
      <c r="J99" s="12">
        <v>-18.7</v>
      </c>
      <c r="K99" s="47" t="s">
        <v>740</v>
      </c>
      <c r="L99" s="9" t="str">
        <f t="shared" si="30"/>
        <v>No</v>
      </c>
    </row>
    <row r="100" spans="1:12" x14ac:dyDescent="0.2">
      <c r="A100" s="2" t="s">
        <v>978</v>
      </c>
      <c r="B100" s="50" t="s">
        <v>213</v>
      </c>
      <c r="C100" s="1">
        <v>1832</v>
      </c>
      <c r="D100" s="11" t="str">
        <f t="shared" si="36"/>
        <v>N/A</v>
      </c>
      <c r="E100" s="1">
        <v>1767</v>
      </c>
      <c r="F100" s="11" t="str">
        <f t="shared" si="37"/>
        <v>N/A</v>
      </c>
      <c r="G100" s="1">
        <v>1805</v>
      </c>
      <c r="H100" s="11" t="str">
        <f t="shared" si="38"/>
        <v>N/A</v>
      </c>
      <c r="I100" s="12">
        <v>-3.55</v>
      </c>
      <c r="J100" s="12">
        <v>2.1509999999999998</v>
      </c>
      <c r="K100" s="47" t="s">
        <v>740</v>
      </c>
      <c r="L100" s="9" t="str">
        <f t="shared" si="30"/>
        <v>Yes</v>
      </c>
    </row>
    <row r="101" spans="1:12" x14ac:dyDescent="0.2">
      <c r="A101" s="2" t="s">
        <v>1</v>
      </c>
      <c r="B101" s="50" t="s">
        <v>213</v>
      </c>
      <c r="C101" s="13">
        <v>96.289944425000002</v>
      </c>
      <c r="D101" s="11" t="str">
        <f t="shared" si="36"/>
        <v>N/A</v>
      </c>
      <c r="E101" s="13">
        <v>96.744621588000001</v>
      </c>
      <c r="F101" s="11" t="str">
        <f t="shared" si="37"/>
        <v>N/A</v>
      </c>
      <c r="G101" s="13">
        <v>96.504393755999999</v>
      </c>
      <c r="H101" s="11" t="str">
        <f t="shared" si="38"/>
        <v>N/A</v>
      </c>
      <c r="I101" s="12">
        <v>0.47220000000000001</v>
      </c>
      <c r="J101" s="12">
        <v>-0.248</v>
      </c>
      <c r="K101" s="50" t="s">
        <v>741</v>
      </c>
      <c r="L101" s="9" t="str">
        <f t="shared" si="30"/>
        <v>Yes</v>
      </c>
    </row>
    <row r="102" spans="1:12" x14ac:dyDescent="0.2">
      <c r="A102" s="2" t="s">
        <v>69</v>
      </c>
      <c r="B102" s="50" t="s">
        <v>213</v>
      </c>
      <c r="C102" s="13">
        <v>95.748586888000006</v>
      </c>
      <c r="D102" s="11" t="str">
        <f t="shared" si="36"/>
        <v>N/A</v>
      </c>
      <c r="E102" s="13">
        <v>95.664691774999994</v>
      </c>
      <c r="F102" s="11" t="str">
        <f t="shared" si="37"/>
        <v>N/A</v>
      </c>
      <c r="G102" s="13">
        <v>97.439115090000001</v>
      </c>
      <c r="H102" s="11" t="str">
        <f t="shared" si="38"/>
        <v>N/A</v>
      </c>
      <c r="I102" s="12">
        <v>-8.7999999999999995E-2</v>
      </c>
      <c r="J102" s="12">
        <v>1.855</v>
      </c>
      <c r="K102" s="50" t="s">
        <v>741</v>
      </c>
      <c r="L102" s="9" t="str">
        <f t="shared" si="30"/>
        <v>Yes</v>
      </c>
    </row>
    <row r="103" spans="1:12" x14ac:dyDescent="0.2">
      <c r="A103" s="4" t="s">
        <v>70</v>
      </c>
      <c r="B103" s="50" t="s">
        <v>213</v>
      </c>
      <c r="C103" s="1">
        <v>304076</v>
      </c>
      <c r="D103" s="11" t="str">
        <f t="shared" si="36"/>
        <v>N/A</v>
      </c>
      <c r="E103" s="1">
        <v>315716</v>
      </c>
      <c r="F103" s="11" t="str">
        <f t="shared" si="37"/>
        <v>N/A</v>
      </c>
      <c r="G103" s="1">
        <v>339088</v>
      </c>
      <c r="H103" s="11" t="str">
        <f t="shared" si="38"/>
        <v>N/A</v>
      </c>
      <c r="I103" s="12">
        <v>3.8279999999999998</v>
      </c>
      <c r="J103" s="12">
        <v>7.4029999999999996</v>
      </c>
      <c r="K103" s="50" t="s">
        <v>740</v>
      </c>
      <c r="L103" s="9" t="str">
        <f t="shared" si="30"/>
        <v>Yes</v>
      </c>
    </row>
    <row r="104" spans="1:12" x14ac:dyDescent="0.2">
      <c r="A104" s="2" t="s">
        <v>692</v>
      </c>
      <c r="B104" s="50" t="s">
        <v>213</v>
      </c>
      <c r="C104" s="13">
        <v>2.8907246872000001</v>
      </c>
      <c r="D104" s="11" t="str">
        <f t="shared" si="36"/>
        <v>N/A</v>
      </c>
      <c r="E104" s="13">
        <v>2.5069999620000001</v>
      </c>
      <c r="F104" s="11" t="str">
        <f t="shared" si="37"/>
        <v>N/A</v>
      </c>
      <c r="G104" s="13">
        <v>2.2404213655</v>
      </c>
      <c r="H104" s="11" t="str">
        <f t="shared" si="38"/>
        <v>N/A</v>
      </c>
      <c r="I104" s="12">
        <v>-13.3</v>
      </c>
      <c r="J104" s="12">
        <v>-10.6</v>
      </c>
      <c r="K104" s="50" t="s">
        <v>741</v>
      </c>
      <c r="L104" s="9" t="str">
        <f t="shared" ref="L104:L110" si="39">IF(J104="Div by 0", "N/A", IF(K104="N/A","N/A", IF(J104&gt;VALUE(MID(K104,1,2)), "No", IF(J104&lt;-1*VALUE(MID(K104,1,2)), "No", "Yes"))))</f>
        <v>Yes</v>
      </c>
    </row>
    <row r="105" spans="1:12" x14ac:dyDescent="0.2">
      <c r="A105" s="2" t="s">
        <v>691</v>
      </c>
      <c r="B105" s="50" t="s">
        <v>213</v>
      </c>
      <c r="C105" s="13">
        <v>0.70377142559999994</v>
      </c>
      <c r="D105" s="11" t="str">
        <f t="shared" si="36"/>
        <v>N/A</v>
      </c>
      <c r="E105" s="13">
        <v>0.72280150519999997</v>
      </c>
      <c r="F105" s="11" t="str">
        <f t="shared" si="37"/>
        <v>N/A</v>
      </c>
      <c r="G105" s="13">
        <v>0.73432265370000005</v>
      </c>
      <c r="H105" s="11" t="str">
        <f t="shared" si="38"/>
        <v>N/A</v>
      </c>
      <c r="I105" s="12">
        <v>2.7040000000000002</v>
      </c>
      <c r="J105" s="12">
        <v>1.5940000000000001</v>
      </c>
      <c r="K105" s="50" t="s">
        <v>741</v>
      </c>
      <c r="L105" s="9" t="str">
        <f t="shared" si="39"/>
        <v>Yes</v>
      </c>
    </row>
    <row r="106" spans="1:12" x14ac:dyDescent="0.2">
      <c r="A106" s="2" t="s">
        <v>690</v>
      </c>
      <c r="B106" s="50" t="s">
        <v>213</v>
      </c>
      <c r="C106" s="13">
        <v>96.405503886999995</v>
      </c>
      <c r="D106" s="11" t="str">
        <f t="shared" si="36"/>
        <v>N/A</v>
      </c>
      <c r="E106" s="13">
        <v>96.770198532999999</v>
      </c>
      <c r="F106" s="11" t="str">
        <f t="shared" si="37"/>
        <v>N/A</v>
      </c>
      <c r="G106" s="13">
        <v>97.025255981000001</v>
      </c>
      <c r="H106" s="11" t="str">
        <f t="shared" si="38"/>
        <v>N/A</v>
      </c>
      <c r="I106" s="12">
        <v>0.37830000000000003</v>
      </c>
      <c r="J106" s="12">
        <v>0.2636</v>
      </c>
      <c r="K106" s="50" t="s">
        <v>741</v>
      </c>
      <c r="L106" s="9" t="str">
        <f t="shared" si="39"/>
        <v>Yes</v>
      </c>
    </row>
    <row r="107" spans="1:12" ht="25.5" x14ac:dyDescent="0.2">
      <c r="A107" s="4" t="s">
        <v>979</v>
      </c>
      <c r="B107" s="50" t="s">
        <v>213</v>
      </c>
      <c r="C107" s="13">
        <v>39.409145039999999</v>
      </c>
      <c r="D107" s="11" t="str">
        <f t="shared" si="36"/>
        <v>N/A</v>
      </c>
      <c r="E107" s="13">
        <v>38.434400367000002</v>
      </c>
      <c r="F107" s="11" t="str">
        <f t="shared" si="37"/>
        <v>N/A</v>
      </c>
      <c r="G107" s="13">
        <v>37.892161074000001</v>
      </c>
      <c r="H107" s="11" t="str">
        <f t="shared" si="38"/>
        <v>N/A</v>
      </c>
      <c r="I107" s="12">
        <v>-2.4700000000000002</v>
      </c>
      <c r="J107" s="12">
        <v>-1.41</v>
      </c>
      <c r="K107" s="50" t="s">
        <v>741</v>
      </c>
      <c r="L107" s="9" t="str">
        <f t="shared" si="39"/>
        <v>Yes</v>
      </c>
    </row>
    <row r="108" spans="1:12" ht="25.5" x14ac:dyDescent="0.2">
      <c r="A108" s="4" t="s">
        <v>980</v>
      </c>
      <c r="B108" s="50" t="s">
        <v>213</v>
      </c>
      <c r="C108" s="13">
        <v>58.980052598</v>
      </c>
      <c r="D108" s="11" t="str">
        <f t="shared" si="36"/>
        <v>N/A</v>
      </c>
      <c r="E108" s="13">
        <v>59.952821467</v>
      </c>
      <c r="F108" s="11" t="str">
        <f t="shared" si="37"/>
        <v>N/A</v>
      </c>
      <c r="G108" s="13">
        <v>60.522705922</v>
      </c>
      <c r="H108" s="11" t="str">
        <f t="shared" si="38"/>
        <v>N/A</v>
      </c>
      <c r="I108" s="12">
        <v>1.649</v>
      </c>
      <c r="J108" s="12">
        <v>0.9506</v>
      </c>
      <c r="K108" s="50" t="s">
        <v>741</v>
      </c>
      <c r="L108" s="9" t="str">
        <f t="shared" si="39"/>
        <v>Yes</v>
      </c>
    </row>
    <row r="109" spans="1:12" ht="25.5" x14ac:dyDescent="0.2">
      <c r="A109" s="4" t="s">
        <v>981</v>
      </c>
      <c r="B109" s="50" t="s">
        <v>213</v>
      </c>
      <c r="C109" s="13">
        <v>0.64537537840000003</v>
      </c>
      <c r="D109" s="11" t="str">
        <f t="shared" si="36"/>
        <v>N/A</v>
      </c>
      <c r="E109" s="13">
        <v>0.61612420300000004</v>
      </c>
      <c r="F109" s="11" t="str">
        <f t="shared" si="37"/>
        <v>N/A</v>
      </c>
      <c r="G109" s="13">
        <v>0.59109942280000005</v>
      </c>
      <c r="H109" s="11" t="str">
        <f t="shared" si="38"/>
        <v>N/A</v>
      </c>
      <c r="I109" s="12">
        <v>-4.53</v>
      </c>
      <c r="J109" s="12">
        <v>-4.0599999999999996</v>
      </c>
      <c r="K109" s="50" t="s">
        <v>741</v>
      </c>
      <c r="L109" s="9" t="str">
        <f t="shared" si="39"/>
        <v>Yes</v>
      </c>
    </row>
    <row r="110" spans="1:12" ht="25.5" x14ac:dyDescent="0.2">
      <c r="A110" s="4" t="s">
        <v>982</v>
      </c>
      <c r="B110" s="50" t="s">
        <v>213</v>
      </c>
      <c r="C110" s="13">
        <v>0.96542698360000001</v>
      </c>
      <c r="D110" s="11" t="str">
        <f t="shared" si="36"/>
        <v>N/A</v>
      </c>
      <c r="E110" s="13">
        <v>0.99665396250000005</v>
      </c>
      <c r="F110" s="11" t="str">
        <f t="shared" si="37"/>
        <v>N/A</v>
      </c>
      <c r="G110" s="13">
        <v>0.99403358149999999</v>
      </c>
      <c r="H110" s="11" t="str">
        <f t="shared" si="38"/>
        <v>N/A</v>
      </c>
      <c r="I110" s="12">
        <v>3.2349999999999999</v>
      </c>
      <c r="J110" s="12">
        <v>-0.26300000000000001</v>
      </c>
      <c r="K110" s="50" t="s">
        <v>741</v>
      </c>
      <c r="L110" s="9" t="str">
        <f t="shared" si="39"/>
        <v>Yes</v>
      </c>
    </row>
    <row r="111" spans="1:12" x14ac:dyDescent="0.2">
      <c r="A111" s="2" t="s">
        <v>983</v>
      </c>
      <c r="B111" s="50" t="s">
        <v>286</v>
      </c>
      <c r="C111" s="13">
        <v>99.998882401000003</v>
      </c>
      <c r="D111" s="46" t="str">
        <f>IF($B111="N/A","N/A",IF(C111&gt;=99,"Yes","No"))</f>
        <v>Yes</v>
      </c>
      <c r="E111" s="13">
        <v>100</v>
      </c>
      <c r="F111" s="46" t="str">
        <f>IF($B111="N/A","N/A",IF(E111&gt;=99,"Yes","No"))</f>
        <v>Yes</v>
      </c>
      <c r="G111" s="13">
        <v>99.120684842000003</v>
      </c>
      <c r="H111" s="46" t="str">
        <f>IF($B111="N/A","N/A",IF(G111&gt;=99,"Yes","No"))</f>
        <v>Yes</v>
      </c>
      <c r="I111" s="12">
        <v>1.1000000000000001E-3</v>
      </c>
      <c r="J111" s="12">
        <v>-0.879</v>
      </c>
      <c r="K111" s="50" t="s">
        <v>740</v>
      </c>
      <c r="L111" s="9" t="str">
        <f t="shared" ref="L111:L145" si="40">IF(J111="Div by 0", "N/A", IF(K111="N/A","N/A", IF(J111&gt;VALUE(MID(K111,1,2)), "No", IF(J111&lt;-1*VALUE(MID(K111,1,2)), "No", "Yes"))))</f>
        <v>Yes</v>
      </c>
    </row>
    <row r="112" spans="1:12" x14ac:dyDescent="0.2">
      <c r="A112" s="2" t="s">
        <v>984</v>
      </c>
      <c r="B112" s="50" t="s">
        <v>213</v>
      </c>
      <c r="C112" s="13">
        <v>2.5642553200000001E-2</v>
      </c>
      <c r="D112" s="46" t="str">
        <f>IF($B112="N/A","N/A",IF(C112&gt;10,"No",IF(C112&lt;-10,"No","Yes")))</f>
        <v>N/A</v>
      </c>
      <c r="E112" s="13">
        <v>3.01718783E-2</v>
      </c>
      <c r="F112" s="46" t="str">
        <f>IF($B112="N/A","N/A",IF(E112&gt;10,"No",IF(E112&lt;-10,"No","Yes")))</f>
        <v>N/A</v>
      </c>
      <c r="G112" s="13">
        <v>0.41272668509999999</v>
      </c>
      <c r="H112" s="46" t="str">
        <f>IF($B112="N/A","N/A",IF(G112&gt;10,"No",IF(G112&lt;-10,"No","Yes")))</f>
        <v>N/A</v>
      </c>
      <c r="I112" s="12">
        <v>17.66</v>
      </c>
      <c r="J112" s="12">
        <v>1268</v>
      </c>
      <c r="K112" s="50" t="s">
        <v>740</v>
      </c>
      <c r="L112" s="9" t="str">
        <f t="shared" si="40"/>
        <v>No</v>
      </c>
    </row>
    <row r="113" spans="1:12" x14ac:dyDescent="0.2">
      <c r="A113" s="3" t="s">
        <v>985</v>
      </c>
      <c r="B113" s="50" t="s">
        <v>280</v>
      </c>
      <c r="C113" s="8">
        <v>99.439834353999998</v>
      </c>
      <c r="D113" s="46" t="str">
        <f>IF($B113="N/A","N/A",IF(C113&gt;=98,"Yes","No"))</f>
        <v>Yes</v>
      </c>
      <c r="E113" s="8">
        <v>99.255572727000001</v>
      </c>
      <c r="F113" s="46" t="str">
        <f>IF($B113="N/A","N/A",IF(E113&gt;=98,"Yes","No"))</f>
        <v>Yes</v>
      </c>
      <c r="G113" s="8">
        <v>98.932890426</v>
      </c>
      <c r="H113" s="46" t="str">
        <f>IF($B113="N/A","N/A",IF(G113&gt;=98,"Yes","No"))</f>
        <v>Yes</v>
      </c>
      <c r="I113" s="12">
        <v>-0.185</v>
      </c>
      <c r="J113" s="12">
        <v>-0.32500000000000001</v>
      </c>
      <c r="K113" s="47" t="s">
        <v>740</v>
      </c>
      <c r="L113" s="9" t="str">
        <f t="shared" si="40"/>
        <v>Yes</v>
      </c>
    </row>
    <row r="114" spans="1:12" x14ac:dyDescent="0.2">
      <c r="A114" s="3" t="s">
        <v>986</v>
      </c>
      <c r="B114" s="50" t="s">
        <v>287</v>
      </c>
      <c r="C114" s="8">
        <v>95.964993108000002</v>
      </c>
      <c r="D114" s="46" t="str">
        <f>IF($B114="N/A","N/A",IF(C114&gt;=80,"Yes","No"))</f>
        <v>Yes</v>
      </c>
      <c r="E114" s="8">
        <v>96.560280607999999</v>
      </c>
      <c r="F114" s="46" t="str">
        <f>IF($B114="N/A","N/A",IF(E114&gt;=80,"Yes","No"))</f>
        <v>Yes</v>
      </c>
      <c r="G114" s="8">
        <v>89.182838849999996</v>
      </c>
      <c r="H114" s="46" t="str">
        <f>IF($B114="N/A","N/A",IF(G114&gt;=80,"Yes","No"))</f>
        <v>Yes</v>
      </c>
      <c r="I114" s="12">
        <v>0.62029999999999996</v>
      </c>
      <c r="J114" s="12">
        <v>-7.64</v>
      </c>
      <c r="K114" s="47" t="s">
        <v>740</v>
      </c>
      <c r="L114" s="9" t="str">
        <f t="shared" si="40"/>
        <v>Yes</v>
      </c>
    </row>
    <row r="115" spans="1:12" ht="25.5" x14ac:dyDescent="0.2">
      <c r="A115" s="2" t="s">
        <v>987</v>
      </c>
      <c r="B115" s="50" t="s">
        <v>288</v>
      </c>
      <c r="C115" s="13" t="s">
        <v>1747</v>
      </c>
      <c r="D115" s="46" t="str">
        <f>IF($B115="N/A","N/A",IF(C115&gt;=100,"Yes","No"))</f>
        <v>Yes</v>
      </c>
      <c r="E115" s="13" t="s">
        <v>1747</v>
      </c>
      <c r="F115" s="46" t="str">
        <f t="shared" ref="F115:F116" si="41">IF($B115="N/A","N/A",IF(E115&gt;=100,"Yes","No"))</f>
        <v>Yes</v>
      </c>
      <c r="G115" s="13" t="s">
        <v>1747</v>
      </c>
      <c r="H115" s="46" t="str">
        <f t="shared" ref="H115:H116" si="42">IF($B115="N/A","N/A",IF(G115&gt;=100,"Yes","No"))</f>
        <v>Yes</v>
      </c>
      <c r="I115" s="12" t="s">
        <v>1747</v>
      </c>
      <c r="J115" s="12" t="s">
        <v>1747</v>
      </c>
      <c r="K115" s="47" t="s">
        <v>739</v>
      </c>
      <c r="L115" s="9" t="str">
        <f t="shared" si="40"/>
        <v>N/A</v>
      </c>
    </row>
    <row r="116" spans="1:12" ht="25.5" x14ac:dyDescent="0.2">
      <c r="A116" s="3" t="s">
        <v>988</v>
      </c>
      <c r="B116" s="50" t="s">
        <v>288</v>
      </c>
      <c r="C116" s="13" t="s">
        <v>1747</v>
      </c>
      <c r="D116" s="46" t="str">
        <f>IF($B116="N/A","N/A",IF(C116&gt;=100,"Yes","No"))</f>
        <v>Yes</v>
      </c>
      <c r="E116" s="13" t="s">
        <v>1747</v>
      </c>
      <c r="F116" s="46" t="str">
        <f t="shared" si="41"/>
        <v>Yes</v>
      </c>
      <c r="G116" s="13" t="s">
        <v>1747</v>
      </c>
      <c r="H116" s="46" t="str">
        <f t="shared" si="42"/>
        <v>Yes</v>
      </c>
      <c r="I116" s="12" t="s">
        <v>1747</v>
      </c>
      <c r="J116" s="12" t="s">
        <v>1747</v>
      </c>
      <c r="K116" s="47" t="s">
        <v>739</v>
      </c>
      <c r="L116" s="9" t="str">
        <f t="shared" si="40"/>
        <v>N/A</v>
      </c>
    </row>
    <row r="117" spans="1:12" ht="25.5" x14ac:dyDescent="0.2">
      <c r="A117" s="2" t="s">
        <v>989</v>
      </c>
      <c r="B117" s="50" t="s">
        <v>213</v>
      </c>
      <c r="C117" s="13" t="s">
        <v>1747</v>
      </c>
      <c r="D117" s="38" t="s">
        <v>742</v>
      </c>
      <c r="E117" s="13" t="s">
        <v>1747</v>
      </c>
      <c r="F117" s="38" t="s">
        <v>742</v>
      </c>
      <c r="G117" s="13" t="s">
        <v>1747</v>
      </c>
      <c r="H117" s="46" t="str">
        <f>IF($B117="N/A","N/A",IF(G117&lt;100,"No",IF(G117=100,"No","Yes")))</f>
        <v>N/A</v>
      </c>
      <c r="I117" s="12" t="s">
        <v>1747</v>
      </c>
      <c r="J117" s="12" t="s">
        <v>1747</v>
      </c>
      <c r="K117" s="47" t="s">
        <v>739</v>
      </c>
      <c r="L117" s="9" t="str">
        <f t="shared" si="40"/>
        <v>N/A</v>
      </c>
    </row>
    <row r="118" spans="1:12" ht="25.5" x14ac:dyDescent="0.2">
      <c r="A118" s="2" t="s">
        <v>990</v>
      </c>
      <c r="B118" s="37" t="s">
        <v>213</v>
      </c>
      <c r="C118" s="13" t="s">
        <v>1747</v>
      </c>
      <c r="D118" s="46" t="str">
        <f>IF($B118="N/A","N/A",IF(C118&gt;10,"No",IF(C118&lt;-10,"No","Yes")))</f>
        <v>N/A</v>
      </c>
      <c r="E118" s="13" t="s">
        <v>1747</v>
      </c>
      <c r="F118" s="46" t="str">
        <f>IF($B118="N/A","N/A",IF(E118&gt;10,"No",IF(E118&lt;-10,"No","Yes")))</f>
        <v>N/A</v>
      </c>
      <c r="G118" s="13" t="s">
        <v>1747</v>
      </c>
      <c r="H118" s="46" t="str">
        <f>IF($B118="N/A","N/A",IF(G118&gt;10,"No",IF(G118&lt;-10,"No","Yes")))</f>
        <v>N/A</v>
      </c>
      <c r="I118" s="12" t="s">
        <v>1747</v>
      </c>
      <c r="J118" s="12" t="s">
        <v>1747</v>
      </c>
      <c r="K118" s="47" t="s">
        <v>739</v>
      </c>
      <c r="L118" s="9" t="str">
        <f>IF(J118="Div by 0", "N/A", IF(OR(J118="N/A",K118="N/A"),"N/A", IF(J118&gt;VALUE(MID(K118,1,2)), "No", IF(J118&lt;-1*VALUE(MID(K118,1,2)), "No", "Yes"))))</f>
        <v>N/A</v>
      </c>
    </row>
    <row r="119" spans="1:12" x14ac:dyDescent="0.2">
      <c r="A119" s="7" t="s">
        <v>100</v>
      </c>
      <c r="B119" s="37" t="s">
        <v>213</v>
      </c>
      <c r="C119" s="38">
        <v>178955</v>
      </c>
      <c r="D119" s="46" t="str">
        <f t="shared" ref="D119:D145" si="43">IF($B119="N/A","N/A",IF(C119&gt;10,"No",IF(C119&lt;-10,"No","Yes")))</f>
        <v>N/A</v>
      </c>
      <c r="E119" s="38">
        <v>181866</v>
      </c>
      <c r="F119" s="46" t="str">
        <f t="shared" ref="F119:F145" si="44">IF($B119="N/A","N/A",IF(E119&gt;10,"No",IF(E119&lt;-10,"No","Yes")))</f>
        <v>N/A</v>
      </c>
      <c r="G119" s="38">
        <v>193446</v>
      </c>
      <c r="H119" s="46" t="str">
        <f t="shared" ref="H119:H145" si="45">IF($B119="N/A","N/A",IF(G119&gt;10,"No",IF(G119&lt;-10,"No","Yes")))</f>
        <v>N/A</v>
      </c>
      <c r="I119" s="12">
        <v>1.627</v>
      </c>
      <c r="J119" s="12">
        <v>6.367</v>
      </c>
      <c r="K119" s="47" t="s">
        <v>740</v>
      </c>
      <c r="L119" s="9" t="str">
        <f t="shared" si="40"/>
        <v>Yes</v>
      </c>
    </row>
    <row r="120" spans="1:12" x14ac:dyDescent="0.2">
      <c r="A120" s="2" t="s">
        <v>991</v>
      </c>
      <c r="B120" s="37" t="s">
        <v>213</v>
      </c>
      <c r="C120" s="38">
        <v>41297</v>
      </c>
      <c r="D120" s="46" t="str">
        <f t="shared" si="43"/>
        <v>N/A</v>
      </c>
      <c r="E120" s="38">
        <v>42346</v>
      </c>
      <c r="F120" s="46" t="str">
        <f t="shared" si="44"/>
        <v>N/A</v>
      </c>
      <c r="G120" s="38">
        <v>46625</v>
      </c>
      <c r="H120" s="46" t="str">
        <f t="shared" si="45"/>
        <v>N/A</v>
      </c>
      <c r="I120" s="12">
        <v>2.54</v>
      </c>
      <c r="J120" s="12">
        <v>10.1</v>
      </c>
      <c r="K120" s="47" t="s">
        <v>740</v>
      </c>
      <c r="L120" s="9" t="str">
        <f t="shared" si="40"/>
        <v>No</v>
      </c>
    </row>
    <row r="121" spans="1:12" x14ac:dyDescent="0.2">
      <c r="A121" s="2" t="s">
        <v>992</v>
      </c>
      <c r="B121" s="37" t="s">
        <v>213</v>
      </c>
      <c r="C121" s="38">
        <v>0</v>
      </c>
      <c r="D121" s="46" t="str">
        <f t="shared" si="43"/>
        <v>N/A</v>
      </c>
      <c r="E121" s="38">
        <v>0</v>
      </c>
      <c r="F121" s="46" t="str">
        <f t="shared" si="44"/>
        <v>N/A</v>
      </c>
      <c r="G121" s="38">
        <v>0</v>
      </c>
      <c r="H121" s="46" t="str">
        <f t="shared" si="45"/>
        <v>N/A</v>
      </c>
      <c r="I121" s="12" t="s">
        <v>1747</v>
      </c>
      <c r="J121" s="12" t="s">
        <v>1747</v>
      </c>
      <c r="K121" s="47" t="s">
        <v>740</v>
      </c>
      <c r="L121" s="9" t="str">
        <f t="shared" si="40"/>
        <v>N/A</v>
      </c>
    </row>
    <row r="122" spans="1:12" x14ac:dyDescent="0.2">
      <c r="A122" s="2" t="s">
        <v>993</v>
      </c>
      <c r="B122" s="37" t="s">
        <v>213</v>
      </c>
      <c r="C122" s="38">
        <v>41437</v>
      </c>
      <c r="D122" s="46" t="str">
        <f t="shared" si="43"/>
        <v>N/A</v>
      </c>
      <c r="E122" s="38">
        <v>44292</v>
      </c>
      <c r="F122" s="46" t="str">
        <f t="shared" si="44"/>
        <v>N/A</v>
      </c>
      <c r="G122" s="38">
        <v>49165</v>
      </c>
      <c r="H122" s="46" t="str">
        <f t="shared" si="45"/>
        <v>N/A</v>
      </c>
      <c r="I122" s="12">
        <v>6.89</v>
      </c>
      <c r="J122" s="12">
        <v>11</v>
      </c>
      <c r="K122" s="47" t="s">
        <v>740</v>
      </c>
      <c r="L122" s="9" t="str">
        <f t="shared" si="40"/>
        <v>No</v>
      </c>
    </row>
    <row r="123" spans="1:12" x14ac:dyDescent="0.2">
      <c r="A123" s="2" t="s">
        <v>994</v>
      </c>
      <c r="B123" s="37" t="s">
        <v>213</v>
      </c>
      <c r="C123" s="38">
        <v>96221</v>
      </c>
      <c r="D123" s="46" t="str">
        <f t="shared" si="43"/>
        <v>N/A</v>
      </c>
      <c r="E123" s="38">
        <v>95228</v>
      </c>
      <c r="F123" s="46" t="str">
        <f t="shared" si="44"/>
        <v>N/A</v>
      </c>
      <c r="G123" s="38">
        <v>97656</v>
      </c>
      <c r="H123" s="46" t="str">
        <f t="shared" si="45"/>
        <v>N/A</v>
      </c>
      <c r="I123" s="12">
        <v>-1.03</v>
      </c>
      <c r="J123" s="12">
        <v>2.5499999999999998</v>
      </c>
      <c r="K123" s="47" t="s">
        <v>740</v>
      </c>
      <c r="L123" s="9" t="str">
        <f t="shared" si="40"/>
        <v>Yes</v>
      </c>
    </row>
    <row r="124" spans="1:12" x14ac:dyDescent="0.2">
      <c r="A124" s="2" t="s">
        <v>995</v>
      </c>
      <c r="B124" s="37" t="s">
        <v>213</v>
      </c>
      <c r="C124" s="38">
        <v>0</v>
      </c>
      <c r="D124" s="46" t="str">
        <f t="shared" si="43"/>
        <v>N/A</v>
      </c>
      <c r="E124" s="38">
        <v>0</v>
      </c>
      <c r="F124" s="46" t="str">
        <f t="shared" si="44"/>
        <v>N/A</v>
      </c>
      <c r="G124" s="38">
        <v>0</v>
      </c>
      <c r="H124" s="46" t="str">
        <f t="shared" si="45"/>
        <v>N/A</v>
      </c>
      <c r="I124" s="12" t="s">
        <v>1747</v>
      </c>
      <c r="J124" s="12" t="s">
        <v>1747</v>
      </c>
      <c r="K124" s="47" t="s">
        <v>740</v>
      </c>
      <c r="L124" s="9" t="str">
        <f t="shared" si="40"/>
        <v>N/A</v>
      </c>
    </row>
    <row r="125" spans="1:12" x14ac:dyDescent="0.2">
      <c r="A125" s="7" t="s">
        <v>101</v>
      </c>
      <c r="B125" s="37" t="s">
        <v>213</v>
      </c>
      <c r="C125" s="38">
        <v>386077</v>
      </c>
      <c r="D125" s="46" t="str">
        <f t="shared" si="43"/>
        <v>N/A</v>
      </c>
      <c r="E125" s="38">
        <v>394407</v>
      </c>
      <c r="F125" s="46" t="str">
        <f t="shared" si="44"/>
        <v>N/A</v>
      </c>
      <c r="G125" s="38">
        <v>405353</v>
      </c>
      <c r="H125" s="46" t="str">
        <f t="shared" si="45"/>
        <v>N/A</v>
      </c>
      <c r="I125" s="12">
        <v>2.1579999999999999</v>
      </c>
      <c r="J125" s="12">
        <v>2.7749999999999999</v>
      </c>
      <c r="K125" s="47" t="s">
        <v>740</v>
      </c>
      <c r="L125" s="9" t="str">
        <f t="shared" si="40"/>
        <v>Yes</v>
      </c>
    </row>
    <row r="126" spans="1:12" x14ac:dyDescent="0.2">
      <c r="A126" s="2" t="s">
        <v>996</v>
      </c>
      <c r="B126" s="37" t="s">
        <v>213</v>
      </c>
      <c r="C126" s="38">
        <v>249130</v>
      </c>
      <c r="D126" s="46" t="str">
        <f t="shared" si="43"/>
        <v>N/A</v>
      </c>
      <c r="E126" s="38">
        <v>253007</v>
      </c>
      <c r="F126" s="46" t="str">
        <f t="shared" si="44"/>
        <v>N/A</v>
      </c>
      <c r="G126" s="38">
        <v>254076</v>
      </c>
      <c r="H126" s="46" t="str">
        <f t="shared" si="45"/>
        <v>N/A</v>
      </c>
      <c r="I126" s="12">
        <v>1.556</v>
      </c>
      <c r="J126" s="12">
        <v>0.42249999999999999</v>
      </c>
      <c r="K126" s="47" t="s">
        <v>740</v>
      </c>
      <c r="L126" s="9" t="str">
        <f t="shared" si="40"/>
        <v>Yes</v>
      </c>
    </row>
    <row r="127" spans="1:12" x14ac:dyDescent="0.2">
      <c r="A127" s="2" t="s">
        <v>997</v>
      </c>
      <c r="B127" s="37" t="s">
        <v>213</v>
      </c>
      <c r="C127" s="38">
        <v>0</v>
      </c>
      <c r="D127" s="46" t="str">
        <f t="shared" si="43"/>
        <v>N/A</v>
      </c>
      <c r="E127" s="38">
        <v>0</v>
      </c>
      <c r="F127" s="46" t="str">
        <f t="shared" si="44"/>
        <v>N/A</v>
      </c>
      <c r="G127" s="38">
        <v>0</v>
      </c>
      <c r="H127" s="46" t="str">
        <f t="shared" si="45"/>
        <v>N/A</v>
      </c>
      <c r="I127" s="12" t="s">
        <v>1747</v>
      </c>
      <c r="J127" s="12" t="s">
        <v>1747</v>
      </c>
      <c r="K127" s="47" t="s">
        <v>740</v>
      </c>
      <c r="L127" s="9" t="str">
        <f t="shared" si="40"/>
        <v>N/A</v>
      </c>
    </row>
    <row r="128" spans="1:12" x14ac:dyDescent="0.2">
      <c r="A128" s="2" t="s">
        <v>998</v>
      </c>
      <c r="B128" s="37" t="s">
        <v>213</v>
      </c>
      <c r="C128" s="38">
        <v>44330</v>
      </c>
      <c r="D128" s="46" t="str">
        <f t="shared" si="43"/>
        <v>N/A</v>
      </c>
      <c r="E128" s="38">
        <v>49648</v>
      </c>
      <c r="F128" s="46" t="str">
        <f t="shared" si="44"/>
        <v>N/A</v>
      </c>
      <c r="G128" s="38">
        <v>57023</v>
      </c>
      <c r="H128" s="46" t="str">
        <f t="shared" si="45"/>
        <v>N/A</v>
      </c>
      <c r="I128" s="12">
        <v>12</v>
      </c>
      <c r="J128" s="12">
        <v>14.85</v>
      </c>
      <c r="K128" s="47" t="s">
        <v>740</v>
      </c>
      <c r="L128" s="9" t="str">
        <f t="shared" si="40"/>
        <v>No</v>
      </c>
    </row>
    <row r="129" spans="1:12" x14ac:dyDescent="0.2">
      <c r="A129" s="2" t="s">
        <v>999</v>
      </c>
      <c r="B129" s="37" t="s">
        <v>213</v>
      </c>
      <c r="C129" s="38">
        <v>92617</v>
      </c>
      <c r="D129" s="46" t="str">
        <f t="shared" si="43"/>
        <v>N/A</v>
      </c>
      <c r="E129" s="38">
        <v>91752</v>
      </c>
      <c r="F129" s="46" t="str">
        <f t="shared" si="44"/>
        <v>N/A</v>
      </c>
      <c r="G129" s="38">
        <v>94254</v>
      </c>
      <c r="H129" s="46" t="str">
        <f t="shared" si="45"/>
        <v>N/A</v>
      </c>
      <c r="I129" s="12">
        <v>-0.93400000000000005</v>
      </c>
      <c r="J129" s="12">
        <v>2.7269999999999999</v>
      </c>
      <c r="K129" s="47" t="s">
        <v>740</v>
      </c>
      <c r="L129" s="9" t="str">
        <f t="shared" si="40"/>
        <v>Yes</v>
      </c>
    </row>
    <row r="130" spans="1:12" x14ac:dyDescent="0.2">
      <c r="A130" s="2" t="s">
        <v>1000</v>
      </c>
      <c r="B130" s="37" t="s">
        <v>213</v>
      </c>
      <c r="C130" s="38">
        <v>0</v>
      </c>
      <c r="D130" s="46" t="str">
        <f t="shared" si="43"/>
        <v>N/A</v>
      </c>
      <c r="E130" s="38">
        <v>0</v>
      </c>
      <c r="F130" s="46" t="str">
        <f t="shared" si="44"/>
        <v>N/A</v>
      </c>
      <c r="G130" s="38">
        <v>0</v>
      </c>
      <c r="H130" s="46" t="str">
        <f t="shared" si="45"/>
        <v>N/A</v>
      </c>
      <c r="I130" s="12" t="s">
        <v>1747</v>
      </c>
      <c r="J130" s="12" t="s">
        <v>1747</v>
      </c>
      <c r="K130" s="47" t="s">
        <v>740</v>
      </c>
      <c r="L130" s="9" t="str">
        <f t="shared" si="40"/>
        <v>N/A</v>
      </c>
    </row>
    <row r="131" spans="1:12" x14ac:dyDescent="0.2">
      <c r="A131" s="7" t="s">
        <v>104</v>
      </c>
      <c r="B131" s="37" t="s">
        <v>213</v>
      </c>
      <c r="C131" s="38">
        <v>1260520</v>
      </c>
      <c r="D131" s="46" t="str">
        <f t="shared" si="43"/>
        <v>N/A</v>
      </c>
      <c r="E131" s="38">
        <v>1312284</v>
      </c>
      <c r="F131" s="46" t="str">
        <f t="shared" si="44"/>
        <v>N/A</v>
      </c>
      <c r="G131" s="38">
        <v>1306520</v>
      </c>
      <c r="H131" s="46" t="str">
        <f t="shared" si="45"/>
        <v>N/A</v>
      </c>
      <c r="I131" s="12">
        <v>4.1070000000000002</v>
      </c>
      <c r="J131" s="12">
        <v>-0.439</v>
      </c>
      <c r="K131" s="47" t="s">
        <v>740</v>
      </c>
      <c r="L131" s="9" t="str">
        <f t="shared" si="40"/>
        <v>Yes</v>
      </c>
    </row>
    <row r="132" spans="1:12" x14ac:dyDescent="0.2">
      <c r="A132" s="2" t="s">
        <v>1001</v>
      </c>
      <c r="B132" s="37" t="s">
        <v>213</v>
      </c>
      <c r="C132" s="38">
        <v>152130</v>
      </c>
      <c r="D132" s="46" t="str">
        <f t="shared" si="43"/>
        <v>N/A</v>
      </c>
      <c r="E132" s="38">
        <v>155710</v>
      </c>
      <c r="F132" s="46" t="str">
        <f t="shared" si="44"/>
        <v>N/A</v>
      </c>
      <c r="G132" s="38">
        <v>523279</v>
      </c>
      <c r="H132" s="46" t="str">
        <f t="shared" si="45"/>
        <v>N/A</v>
      </c>
      <c r="I132" s="12">
        <v>2.3530000000000002</v>
      </c>
      <c r="J132" s="12">
        <v>236.1</v>
      </c>
      <c r="K132" s="47" t="s">
        <v>740</v>
      </c>
      <c r="L132" s="9" t="str">
        <f t="shared" si="40"/>
        <v>No</v>
      </c>
    </row>
    <row r="133" spans="1:12" x14ac:dyDescent="0.2">
      <c r="A133" s="2" t="s">
        <v>1002</v>
      </c>
      <c r="B133" s="37" t="s">
        <v>213</v>
      </c>
      <c r="C133" s="38">
        <v>18151</v>
      </c>
      <c r="D133" s="46" t="str">
        <f t="shared" si="43"/>
        <v>N/A</v>
      </c>
      <c r="E133" s="38">
        <v>18905</v>
      </c>
      <c r="F133" s="46" t="str">
        <f t="shared" si="44"/>
        <v>N/A</v>
      </c>
      <c r="G133" s="38">
        <v>396</v>
      </c>
      <c r="H133" s="46" t="str">
        <f t="shared" si="45"/>
        <v>N/A</v>
      </c>
      <c r="I133" s="12">
        <v>4.1539999999999999</v>
      </c>
      <c r="J133" s="12">
        <v>-97.9</v>
      </c>
      <c r="K133" s="47" t="s">
        <v>740</v>
      </c>
      <c r="L133" s="9" t="str">
        <f t="shared" si="40"/>
        <v>No</v>
      </c>
    </row>
    <row r="134" spans="1:12" x14ac:dyDescent="0.2">
      <c r="A134" s="2" t="s">
        <v>1003</v>
      </c>
      <c r="B134" s="37" t="s">
        <v>213</v>
      </c>
      <c r="C134" s="38">
        <v>0</v>
      </c>
      <c r="D134" s="46" t="str">
        <f t="shared" si="43"/>
        <v>N/A</v>
      </c>
      <c r="E134" s="38">
        <v>0</v>
      </c>
      <c r="F134" s="46" t="str">
        <f t="shared" si="44"/>
        <v>N/A</v>
      </c>
      <c r="G134" s="38">
        <v>0</v>
      </c>
      <c r="H134" s="46" t="str">
        <f t="shared" si="45"/>
        <v>N/A</v>
      </c>
      <c r="I134" s="12" t="s">
        <v>1747</v>
      </c>
      <c r="J134" s="12" t="s">
        <v>1747</v>
      </c>
      <c r="K134" s="47" t="s">
        <v>740</v>
      </c>
      <c r="L134" s="9" t="str">
        <f t="shared" si="40"/>
        <v>N/A</v>
      </c>
    </row>
    <row r="135" spans="1:12" x14ac:dyDescent="0.2">
      <c r="A135" s="2" t="s">
        <v>1004</v>
      </c>
      <c r="B135" s="37" t="s">
        <v>213</v>
      </c>
      <c r="C135" s="38">
        <v>378683</v>
      </c>
      <c r="D135" s="46" t="str">
        <f t="shared" si="43"/>
        <v>N/A</v>
      </c>
      <c r="E135" s="38">
        <v>364619</v>
      </c>
      <c r="F135" s="46" t="str">
        <f t="shared" si="44"/>
        <v>N/A</v>
      </c>
      <c r="G135" s="38">
        <v>569945</v>
      </c>
      <c r="H135" s="46" t="str">
        <f t="shared" si="45"/>
        <v>N/A</v>
      </c>
      <c r="I135" s="12">
        <v>-3.71</v>
      </c>
      <c r="J135" s="12">
        <v>56.31</v>
      </c>
      <c r="K135" s="47" t="s">
        <v>740</v>
      </c>
      <c r="L135" s="9" t="str">
        <f t="shared" si="40"/>
        <v>No</v>
      </c>
    </row>
    <row r="136" spans="1:12" x14ac:dyDescent="0.2">
      <c r="A136" s="2" t="s">
        <v>1005</v>
      </c>
      <c r="B136" s="37" t="s">
        <v>213</v>
      </c>
      <c r="C136" s="38">
        <v>659812</v>
      </c>
      <c r="D136" s="46" t="str">
        <f t="shared" si="43"/>
        <v>N/A</v>
      </c>
      <c r="E136" s="38">
        <v>726375</v>
      </c>
      <c r="F136" s="46" t="str">
        <f t="shared" si="44"/>
        <v>N/A</v>
      </c>
      <c r="G136" s="38">
        <v>176213</v>
      </c>
      <c r="H136" s="46" t="str">
        <f t="shared" si="45"/>
        <v>N/A</v>
      </c>
      <c r="I136" s="12">
        <v>10.09</v>
      </c>
      <c r="J136" s="12">
        <v>-75.7</v>
      </c>
      <c r="K136" s="47" t="s">
        <v>740</v>
      </c>
      <c r="L136" s="9" t="str">
        <f t="shared" si="40"/>
        <v>No</v>
      </c>
    </row>
    <row r="137" spans="1:12" x14ac:dyDescent="0.2">
      <c r="A137" s="2" t="s">
        <v>1006</v>
      </c>
      <c r="B137" s="37" t="s">
        <v>213</v>
      </c>
      <c r="C137" s="38">
        <v>51744</v>
      </c>
      <c r="D137" s="46" t="str">
        <f t="shared" si="43"/>
        <v>N/A</v>
      </c>
      <c r="E137" s="38">
        <v>46675</v>
      </c>
      <c r="F137" s="46" t="str">
        <f t="shared" si="44"/>
        <v>N/A</v>
      </c>
      <c r="G137" s="38">
        <v>36687</v>
      </c>
      <c r="H137" s="46" t="str">
        <f t="shared" si="45"/>
        <v>N/A</v>
      </c>
      <c r="I137" s="12">
        <v>-9.8000000000000007</v>
      </c>
      <c r="J137" s="12">
        <v>-21.4</v>
      </c>
      <c r="K137" s="47" t="s">
        <v>740</v>
      </c>
      <c r="L137" s="9" t="str">
        <f t="shared" si="40"/>
        <v>No</v>
      </c>
    </row>
    <row r="138" spans="1:12" x14ac:dyDescent="0.2">
      <c r="A138" s="2" t="s">
        <v>1007</v>
      </c>
      <c r="B138" s="37" t="s">
        <v>213</v>
      </c>
      <c r="C138" s="38">
        <v>0</v>
      </c>
      <c r="D138" s="46" t="str">
        <f t="shared" si="43"/>
        <v>N/A</v>
      </c>
      <c r="E138" s="38">
        <v>0</v>
      </c>
      <c r="F138" s="46" t="str">
        <f t="shared" si="44"/>
        <v>N/A</v>
      </c>
      <c r="G138" s="38">
        <v>0</v>
      </c>
      <c r="H138" s="46" t="str">
        <f t="shared" si="45"/>
        <v>N/A</v>
      </c>
      <c r="I138" s="12" t="s">
        <v>1747</v>
      </c>
      <c r="J138" s="12" t="s">
        <v>1747</v>
      </c>
      <c r="K138" s="47" t="s">
        <v>740</v>
      </c>
      <c r="L138" s="9" t="str">
        <f t="shared" si="40"/>
        <v>N/A</v>
      </c>
    </row>
    <row r="139" spans="1:12" x14ac:dyDescent="0.2">
      <c r="A139" s="7" t="s">
        <v>105</v>
      </c>
      <c r="B139" s="37" t="s">
        <v>213</v>
      </c>
      <c r="C139" s="38">
        <v>533952</v>
      </c>
      <c r="D139" s="46" t="str">
        <f t="shared" si="43"/>
        <v>N/A</v>
      </c>
      <c r="E139" s="38">
        <v>564203</v>
      </c>
      <c r="F139" s="46" t="str">
        <f t="shared" si="44"/>
        <v>N/A</v>
      </c>
      <c r="G139" s="38">
        <v>652870</v>
      </c>
      <c r="H139" s="46" t="str">
        <f t="shared" si="45"/>
        <v>N/A</v>
      </c>
      <c r="I139" s="12">
        <v>5.665</v>
      </c>
      <c r="J139" s="12">
        <v>15.72</v>
      </c>
      <c r="K139" s="47" t="s">
        <v>740</v>
      </c>
      <c r="L139" s="9" t="str">
        <f t="shared" si="40"/>
        <v>No</v>
      </c>
    </row>
    <row r="140" spans="1:12" x14ac:dyDescent="0.2">
      <c r="A140" s="2" t="s">
        <v>1008</v>
      </c>
      <c r="B140" s="37" t="s">
        <v>213</v>
      </c>
      <c r="C140" s="38">
        <v>62061</v>
      </c>
      <c r="D140" s="46" t="str">
        <f t="shared" si="43"/>
        <v>N/A</v>
      </c>
      <c r="E140" s="38">
        <v>65360</v>
      </c>
      <c r="F140" s="46" t="str">
        <f t="shared" si="44"/>
        <v>N/A</v>
      </c>
      <c r="G140" s="38">
        <v>310955</v>
      </c>
      <c r="H140" s="46" t="str">
        <f t="shared" si="45"/>
        <v>N/A</v>
      </c>
      <c r="I140" s="12">
        <v>5.3159999999999998</v>
      </c>
      <c r="J140" s="12">
        <v>375.8</v>
      </c>
      <c r="K140" s="47" t="s">
        <v>740</v>
      </c>
      <c r="L140" s="9" t="str">
        <f t="shared" si="40"/>
        <v>No</v>
      </c>
    </row>
    <row r="141" spans="1:12" x14ac:dyDescent="0.2">
      <c r="A141" s="2" t="s">
        <v>1009</v>
      </c>
      <c r="B141" s="37" t="s">
        <v>213</v>
      </c>
      <c r="C141" s="38">
        <v>18482</v>
      </c>
      <c r="D141" s="46" t="str">
        <f t="shared" si="43"/>
        <v>N/A</v>
      </c>
      <c r="E141" s="38">
        <v>19798</v>
      </c>
      <c r="F141" s="46" t="str">
        <f t="shared" si="44"/>
        <v>N/A</v>
      </c>
      <c r="G141" s="38">
        <v>1523</v>
      </c>
      <c r="H141" s="46" t="str">
        <f t="shared" si="45"/>
        <v>N/A</v>
      </c>
      <c r="I141" s="12">
        <v>7.12</v>
      </c>
      <c r="J141" s="12">
        <v>-92.3</v>
      </c>
      <c r="K141" s="47" t="s">
        <v>740</v>
      </c>
      <c r="L141" s="9" t="str">
        <f t="shared" si="40"/>
        <v>No</v>
      </c>
    </row>
    <row r="142" spans="1:12" x14ac:dyDescent="0.2">
      <c r="A142" s="2" t="s">
        <v>1010</v>
      </c>
      <c r="B142" s="37" t="s">
        <v>213</v>
      </c>
      <c r="C142" s="38">
        <v>0</v>
      </c>
      <c r="D142" s="46" t="str">
        <f t="shared" si="43"/>
        <v>N/A</v>
      </c>
      <c r="E142" s="38">
        <v>0</v>
      </c>
      <c r="F142" s="46" t="str">
        <f t="shared" si="44"/>
        <v>N/A</v>
      </c>
      <c r="G142" s="38">
        <v>0</v>
      </c>
      <c r="H142" s="46" t="str">
        <f t="shared" si="45"/>
        <v>N/A</v>
      </c>
      <c r="I142" s="12" t="s">
        <v>1747</v>
      </c>
      <c r="J142" s="12" t="s">
        <v>1747</v>
      </c>
      <c r="K142" s="47" t="s">
        <v>740</v>
      </c>
      <c r="L142" s="9" t="str">
        <f t="shared" si="40"/>
        <v>N/A</v>
      </c>
    </row>
    <row r="143" spans="1:12" x14ac:dyDescent="0.2">
      <c r="A143" s="2" t="s">
        <v>1011</v>
      </c>
      <c r="B143" s="37" t="s">
        <v>213</v>
      </c>
      <c r="C143" s="38">
        <v>38307</v>
      </c>
      <c r="D143" s="46" t="str">
        <f t="shared" si="43"/>
        <v>N/A</v>
      </c>
      <c r="E143" s="38">
        <v>32912</v>
      </c>
      <c r="F143" s="46" t="str">
        <f t="shared" si="44"/>
        <v>N/A</v>
      </c>
      <c r="G143" s="38">
        <v>189442</v>
      </c>
      <c r="H143" s="46" t="str">
        <f t="shared" si="45"/>
        <v>N/A</v>
      </c>
      <c r="I143" s="12">
        <v>-14.1</v>
      </c>
      <c r="J143" s="12">
        <v>475.6</v>
      </c>
      <c r="K143" s="47" t="s">
        <v>740</v>
      </c>
      <c r="L143" s="9" t="str">
        <f t="shared" si="40"/>
        <v>No</v>
      </c>
    </row>
    <row r="144" spans="1:12" x14ac:dyDescent="0.2">
      <c r="A144" s="2" t="s">
        <v>1012</v>
      </c>
      <c r="B144" s="37" t="s">
        <v>213</v>
      </c>
      <c r="C144" s="38">
        <v>415102</v>
      </c>
      <c r="D144" s="46" t="str">
        <f t="shared" si="43"/>
        <v>N/A</v>
      </c>
      <c r="E144" s="38">
        <v>446133</v>
      </c>
      <c r="F144" s="46" t="str">
        <f t="shared" si="44"/>
        <v>N/A</v>
      </c>
      <c r="G144" s="38">
        <v>150950</v>
      </c>
      <c r="H144" s="46" t="str">
        <f t="shared" si="45"/>
        <v>N/A</v>
      </c>
      <c r="I144" s="12">
        <v>7.476</v>
      </c>
      <c r="J144" s="12">
        <v>-66.2</v>
      </c>
      <c r="K144" s="47" t="s">
        <v>740</v>
      </c>
      <c r="L144" s="9" t="str">
        <f t="shared" si="40"/>
        <v>No</v>
      </c>
    </row>
    <row r="145" spans="1:12" x14ac:dyDescent="0.2">
      <c r="A145" s="2" t="s">
        <v>1013</v>
      </c>
      <c r="B145" s="37" t="s">
        <v>213</v>
      </c>
      <c r="C145" s="38">
        <v>0</v>
      </c>
      <c r="D145" s="46" t="str">
        <f t="shared" si="43"/>
        <v>N/A</v>
      </c>
      <c r="E145" s="38">
        <v>0</v>
      </c>
      <c r="F145" s="46" t="str">
        <f t="shared" si="44"/>
        <v>N/A</v>
      </c>
      <c r="G145" s="38">
        <v>0</v>
      </c>
      <c r="H145" s="46" t="str">
        <f t="shared" si="45"/>
        <v>N/A</v>
      </c>
      <c r="I145" s="12" t="s">
        <v>1747</v>
      </c>
      <c r="J145" s="12" t="s">
        <v>1747</v>
      </c>
      <c r="K145" s="47" t="s">
        <v>740</v>
      </c>
      <c r="L145" s="9" t="str">
        <f t="shared" si="40"/>
        <v>N/A</v>
      </c>
    </row>
    <row r="146" spans="1:12" ht="25.5" x14ac:dyDescent="0.2">
      <c r="A146" s="18" t="s">
        <v>1014</v>
      </c>
      <c r="B146" s="1" t="s">
        <v>213</v>
      </c>
      <c r="C146" s="1">
        <v>89328</v>
      </c>
      <c r="D146" s="11" t="str">
        <f t="shared" ref="D146:D151" si="46">IF($B146="N/A","N/A",IF(C146&gt;10,"No",IF(C146&lt;-10,"No","Yes")))</f>
        <v>N/A</v>
      </c>
      <c r="E146" s="1">
        <v>88090</v>
      </c>
      <c r="F146" s="11" t="str">
        <f t="shared" ref="F146:F151" si="47">IF($B146="N/A","N/A",IF(E146&gt;10,"No",IF(E146&lt;-10,"No","Yes")))</f>
        <v>N/A</v>
      </c>
      <c r="G146" s="1">
        <v>90114</v>
      </c>
      <c r="H146" s="11" t="str">
        <f t="shared" ref="H146:H151" si="48">IF($B146="N/A","N/A",IF(G146&gt;10,"No",IF(G146&lt;-10,"No","Yes")))</f>
        <v>N/A</v>
      </c>
      <c r="I146" s="59">
        <v>-1.39</v>
      </c>
      <c r="J146" s="59">
        <v>2.298</v>
      </c>
      <c r="K146" s="47" t="s">
        <v>739</v>
      </c>
      <c r="L146" s="9" t="str">
        <f t="shared" ref="L146:L151" si="49">IF(J146="Div by 0", "N/A", IF(K146="N/A","N/A", IF(J146&gt;VALUE(MID(K146,1,2)), "No", IF(J146&lt;-1*VALUE(MID(K146,1,2)), "No", "Yes"))))</f>
        <v>Yes</v>
      </c>
    </row>
    <row r="147" spans="1:12" x14ac:dyDescent="0.2">
      <c r="A147" s="6" t="s">
        <v>326</v>
      </c>
      <c r="B147" s="50" t="s">
        <v>213</v>
      </c>
      <c r="C147" s="13">
        <v>3.7858804223</v>
      </c>
      <c r="D147" s="11" t="str">
        <f t="shared" si="46"/>
        <v>N/A</v>
      </c>
      <c r="E147" s="13">
        <v>3.5914643096000001</v>
      </c>
      <c r="F147" s="11" t="str">
        <f t="shared" si="47"/>
        <v>N/A</v>
      </c>
      <c r="G147" s="13">
        <v>3.5225700680999998</v>
      </c>
      <c r="H147" s="11" t="str">
        <f t="shared" si="48"/>
        <v>N/A</v>
      </c>
      <c r="I147" s="59">
        <v>-5.14</v>
      </c>
      <c r="J147" s="59">
        <v>-1.92</v>
      </c>
      <c r="K147" s="47" t="s">
        <v>739</v>
      </c>
      <c r="L147" s="9" t="str">
        <f t="shared" si="49"/>
        <v>Yes</v>
      </c>
    </row>
    <row r="148" spans="1:12" x14ac:dyDescent="0.2">
      <c r="A148" s="2" t="s">
        <v>327</v>
      </c>
      <c r="B148" s="50" t="s">
        <v>213</v>
      </c>
      <c r="C148" s="13">
        <v>34.370651840000001</v>
      </c>
      <c r="D148" s="11" t="str">
        <f t="shared" si="46"/>
        <v>N/A</v>
      </c>
      <c r="E148" s="13">
        <v>33.109542189999999</v>
      </c>
      <c r="F148" s="11" t="str">
        <f t="shared" si="47"/>
        <v>N/A</v>
      </c>
      <c r="G148" s="13">
        <v>31.474416633000001</v>
      </c>
      <c r="H148" s="11" t="str">
        <f t="shared" si="48"/>
        <v>N/A</v>
      </c>
      <c r="I148" s="59">
        <v>-3.67</v>
      </c>
      <c r="J148" s="59">
        <v>-4.9400000000000004</v>
      </c>
      <c r="K148" s="47" t="s">
        <v>739</v>
      </c>
      <c r="L148" s="9" t="str">
        <f t="shared" si="49"/>
        <v>Yes</v>
      </c>
    </row>
    <row r="149" spans="1:12" x14ac:dyDescent="0.2">
      <c r="A149" s="2" t="s">
        <v>328</v>
      </c>
      <c r="B149" s="50" t="s">
        <v>213</v>
      </c>
      <c r="C149" s="13">
        <v>6.8033060762000002</v>
      </c>
      <c r="D149" s="11" t="str">
        <f t="shared" si="46"/>
        <v>N/A</v>
      </c>
      <c r="E149" s="13">
        <v>6.5878648198</v>
      </c>
      <c r="F149" s="11" t="str">
        <f t="shared" si="47"/>
        <v>N/A</v>
      </c>
      <c r="G149" s="13">
        <v>6.6988526049999999</v>
      </c>
      <c r="H149" s="11" t="str">
        <f t="shared" si="48"/>
        <v>N/A</v>
      </c>
      <c r="I149" s="59">
        <v>-3.17</v>
      </c>
      <c r="J149" s="59">
        <v>1.6850000000000001</v>
      </c>
      <c r="K149" s="47" t="s">
        <v>739</v>
      </c>
      <c r="L149" s="9" t="str">
        <f t="shared" si="49"/>
        <v>Yes</v>
      </c>
    </row>
    <row r="150" spans="1:12" x14ac:dyDescent="0.2">
      <c r="A150" s="2" t="s">
        <v>329</v>
      </c>
      <c r="B150" s="50" t="s">
        <v>213</v>
      </c>
      <c r="C150" s="13">
        <v>0.1124139244</v>
      </c>
      <c r="D150" s="11" t="str">
        <f t="shared" si="46"/>
        <v>N/A</v>
      </c>
      <c r="E150" s="13">
        <v>0.1300785501</v>
      </c>
      <c r="F150" s="11" t="str">
        <f t="shared" si="47"/>
        <v>N/A</v>
      </c>
      <c r="G150" s="13">
        <v>0.13134127300000001</v>
      </c>
      <c r="H150" s="11" t="str">
        <f t="shared" si="48"/>
        <v>N/A</v>
      </c>
      <c r="I150" s="59">
        <v>15.71</v>
      </c>
      <c r="J150" s="59">
        <v>0.97070000000000001</v>
      </c>
      <c r="K150" s="47" t="s">
        <v>739</v>
      </c>
      <c r="L150" s="9" t="str">
        <f t="shared" si="49"/>
        <v>Yes</v>
      </c>
    </row>
    <row r="151" spans="1:12" x14ac:dyDescent="0.2">
      <c r="A151" s="2" t="s">
        <v>330</v>
      </c>
      <c r="B151" s="50" t="s">
        <v>213</v>
      </c>
      <c r="C151" s="13">
        <v>2.5657737E-2</v>
      </c>
      <c r="D151" s="11" t="str">
        <f t="shared" si="46"/>
        <v>N/A</v>
      </c>
      <c r="E151" s="13">
        <v>3.27896165E-2</v>
      </c>
      <c r="F151" s="11" t="str">
        <f t="shared" si="47"/>
        <v>N/A</v>
      </c>
      <c r="G151" s="13">
        <v>5.4834806299999997E-2</v>
      </c>
      <c r="H151" s="11" t="str">
        <f t="shared" si="48"/>
        <v>N/A</v>
      </c>
      <c r="I151" s="59">
        <v>27.8</v>
      </c>
      <c r="J151" s="59">
        <v>67.23</v>
      </c>
      <c r="K151" s="47" t="s">
        <v>739</v>
      </c>
      <c r="L151" s="9" t="str">
        <f t="shared" si="49"/>
        <v>No</v>
      </c>
    </row>
    <row r="152" spans="1:12" x14ac:dyDescent="0.2">
      <c r="A152" s="18" t="s">
        <v>1015</v>
      </c>
      <c r="B152" s="37" t="s">
        <v>213</v>
      </c>
      <c r="C152" s="38">
        <v>111309</v>
      </c>
      <c r="D152" s="46" t="str">
        <f t="shared" ref="D152:D158" si="50">IF($B152="N/A","N/A",IF(C152&gt;10,"No",IF(C152&lt;-10,"No","Yes")))</f>
        <v>N/A</v>
      </c>
      <c r="E152" s="38">
        <v>115824</v>
      </c>
      <c r="F152" s="46" t="str">
        <f t="shared" ref="F152:F158" si="51">IF($B152="N/A","N/A",IF(E152&gt;10,"No",IF(E152&lt;-10,"No","Yes")))</f>
        <v>N/A</v>
      </c>
      <c r="G152" s="38">
        <v>120868</v>
      </c>
      <c r="H152" s="46" t="str">
        <f t="shared" ref="H152:H158" si="52">IF($B152="N/A","N/A",IF(G152&gt;10,"No",IF(G152&lt;-10,"No","Yes")))</f>
        <v>N/A</v>
      </c>
      <c r="I152" s="12">
        <v>4.056</v>
      </c>
      <c r="J152" s="12">
        <v>4.3550000000000004</v>
      </c>
      <c r="K152" s="47" t="s">
        <v>739</v>
      </c>
      <c r="L152" s="9" t="str">
        <f t="shared" ref="L152:L159" si="53">IF(J152="Div by 0", "N/A", IF(K152="N/A","N/A", IF(J152&gt;VALUE(MID(K152,1,2)), "No", IF(J152&lt;-1*VALUE(MID(K152,1,2)), "No", "Yes"))))</f>
        <v>Yes</v>
      </c>
    </row>
    <row r="153" spans="1:12" x14ac:dyDescent="0.2">
      <c r="A153" s="6" t="s">
        <v>1016</v>
      </c>
      <c r="B153" s="37" t="s">
        <v>213</v>
      </c>
      <c r="C153" s="8">
        <v>4.7174745200999997</v>
      </c>
      <c r="D153" s="46" t="str">
        <f t="shared" si="50"/>
        <v>N/A</v>
      </c>
      <c r="E153" s="8">
        <v>4.7221905119000001</v>
      </c>
      <c r="F153" s="46" t="str">
        <f t="shared" si="51"/>
        <v>N/A</v>
      </c>
      <c r="G153" s="8">
        <v>4.7247486404999997</v>
      </c>
      <c r="H153" s="46" t="str">
        <f t="shared" si="52"/>
        <v>N/A</v>
      </c>
      <c r="I153" s="12">
        <v>0.1</v>
      </c>
      <c r="J153" s="12">
        <v>5.4199999999999998E-2</v>
      </c>
      <c r="K153" s="47" t="s">
        <v>739</v>
      </c>
      <c r="L153" s="9" t="str">
        <f t="shared" si="53"/>
        <v>Yes</v>
      </c>
    </row>
    <row r="154" spans="1:12" x14ac:dyDescent="0.2">
      <c r="A154" s="18" t="s">
        <v>1017</v>
      </c>
      <c r="B154" s="37" t="s">
        <v>213</v>
      </c>
      <c r="C154" s="8">
        <v>27.380067615000002</v>
      </c>
      <c r="D154" s="46" t="str">
        <f t="shared" si="50"/>
        <v>N/A</v>
      </c>
      <c r="E154" s="8">
        <v>29.059857258000001</v>
      </c>
      <c r="F154" s="46" t="str">
        <f t="shared" si="51"/>
        <v>N/A</v>
      </c>
      <c r="G154" s="8">
        <v>29.266048405999999</v>
      </c>
      <c r="H154" s="46" t="str">
        <f t="shared" si="52"/>
        <v>N/A</v>
      </c>
      <c r="I154" s="12">
        <v>6.1349999999999998</v>
      </c>
      <c r="J154" s="12">
        <v>0.70950000000000002</v>
      </c>
      <c r="K154" s="47" t="s">
        <v>739</v>
      </c>
      <c r="L154" s="9" t="str">
        <f t="shared" si="53"/>
        <v>Yes</v>
      </c>
    </row>
    <row r="155" spans="1:12" x14ac:dyDescent="0.2">
      <c r="A155" s="18" t="s">
        <v>1018</v>
      </c>
      <c r="B155" s="37" t="s">
        <v>213</v>
      </c>
      <c r="C155" s="8">
        <v>13.597287588</v>
      </c>
      <c r="D155" s="46" t="str">
        <f t="shared" si="50"/>
        <v>N/A</v>
      </c>
      <c r="E155" s="8">
        <v>13.781195566999999</v>
      </c>
      <c r="F155" s="46" t="str">
        <f t="shared" si="51"/>
        <v>N/A</v>
      </c>
      <c r="G155" s="8">
        <v>14.420270727</v>
      </c>
      <c r="H155" s="46" t="str">
        <f t="shared" si="52"/>
        <v>N/A</v>
      </c>
      <c r="I155" s="12">
        <v>1.353</v>
      </c>
      <c r="J155" s="12">
        <v>4.6369999999999996</v>
      </c>
      <c r="K155" s="47" t="s">
        <v>739</v>
      </c>
      <c r="L155" s="9" t="str">
        <f t="shared" si="53"/>
        <v>Yes</v>
      </c>
    </row>
    <row r="156" spans="1:12" x14ac:dyDescent="0.2">
      <c r="A156" s="18" t="s">
        <v>1019</v>
      </c>
      <c r="B156" s="37" t="s">
        <v>213</v>
      </c>
      <c r="C156" s="8">
        <v>0.26504934470000002</v>
      </c>
      <c r="D156" s="46" t="str">
        <f t="shared" si="50"/>
        <v>N/A</v>
      </c>
      <c r="E156" s="8">
        <v>0.24895525660000001</v>
      </c>
      <c r="F156" s="46" t="str">
        <f t="shared" si="51"/>
        <v>N/A</v>
      </c>
      <c r="G156" s="8">
        <v>0.20604353550000001</v>
      </c>
      <c r="H156" s="46" t="str">
        <f t="shared" si="52"/>
        <v>N/A</v>
      </c>
      <c r="I156" s="12">
        <v>-6.07</v>
      </c>
      <c r="J156" s="12">
        <v>-17.2</v>
      </c>
      <c r="K156" s="47" t="s">
        <v>739</v>
      </c>
      <c r="L156" s="9" t="str">
        <f t="shared" si="53"/>
        <v>Yes</v>
      </c>
    </row>
    <row r="157" spans="1:12" x14ac:dyDescent="0.2">
      <c r="A157" s="18" t="s">
        <v>1020</v>
      </c>
      <c r="B157" s="37" t="s">
        <v>213</v>
      </c>
      <c r="C157" s="8">
        <v>1.2124685365000001</v>
      </c>
      <c r="D157" s="46" t="str">
        <f t="shared" si="50"/>
        <v>N/A</v>
      </c>
      <c r="E157" s="8">
        <v>0.94877198460000001</v>
      </c>
      <c r="F157" s="46" t="str">
        <f t="shared" si="51"/>
        <v>N/A</v>
      </c>
      <c r="G157" s="8">
        <v>0.47620506379999999</v>
      </c>
      <c r="H157" s="46" t="str">
        <f t="shared" si="52"/>
        <v>N/A</v>
      </c>
      <c r="I157" s="12">
        <v>-21.7</v>
      </c>
      <c r="J157" s="12">
        <v>-49.8</v>
      </c>
      <c r="K157" s="47" t="s">
        <v>739</v>
      </c>
      <c r="L157" s="9" t="str">
        <f t="shared" si="53"/>
        <v>No</v>
      </c>
    </row>
    <row r="158" spans="1:12" x14ac:dyDescent="0.2">
      <c r="A158" s="2" t="s">
        <v>1021</v>
      </c>
      <c r="B158" s="37" t="s">
        <v>213</v>
      </c>
      <c r="C158" s="38">
        <v>18221</v>
      </c>
      <c r="D158" s="46" t="str">
        <f t="shared" si="50"/>
        <v>N/A</v>
      </c>
      <c r="E158" s="38">
        <v>19335</v>
      </c>
      <c r="F158" s="46" t="str">
        <f t="shared" si="51"/>
        <v>N/A</v>
      </c>
      <c r="G158" s="38">
        <v>20628</v>
      </c>
      <c r="H158" s="46" t="str">
        <f t="shared" si="52"/>
        <v>N/A</v>
      </c>
      <c r="I158" s="12">
        <v>6.1139999999999999</v>
      </c>
      <c r="J158" s="12">
        <v>6.6870000000000003</v>
      </c>
      <c r="K158" s="47" t="s">
        <v>739</v>
      </c>
      <c r="L158" s="9" t="str">
        <f t="shared" si="53"/>
        <v>Yes</v>
      </c>
    </row>
    <row r="159" spans="1:12" ht="25.5" x14ac:dyDescent="0.2">
      <c r="A159" s="18" t="s">
        <v>1022</v>
      </c>
      <c r="B159" s="37" t="s">
        <v>213</v>
      </c>
      <c r="C159" s="38">
        <v>113283</v>
      </c>
      <c r="D159" s="46" t="str">
        <f>IF($B159="N/A","N/A",IF(C159&gt;10,"No",IF(C159&lt;-10,"No","Yes")))</f>
        <v>N/A</v>
      </c>
      <c r="E159" s="38">
        <v>117796</v>
      </c>
      <c r="F159" s="46" t="str">
        <f>IF($B159="N/A","N/A",IF(E159&gt;10,"No",IF(E159&lt;-10,"No","Yes")))</f>
        <v>N/A</v>
      </c>
      <c r="G159" s="38">
        <v>123253</v>
      </c>
      <c r="H159" s="46" t="str">
        <f>IF($B159="N/A","N/A",IF(G159&gt;10,"No",IF(G159&lt;-10,"No","Yes")))</f>
        <v>N/A</v>
      </c>
      <c r="I159" s="12">
        <v>3.984</v>
      </c>
      <c r="J159" s="12">
        <v>4.633</v>
      </c>
      <c r="K159" s="47" t="s">
        <v>739</v>
      </c>
      <c r="L159" s="9" t="str">
        <f t="shared" si="53"/>
        <v>Yes</v>
      </c>
    </row>
    <row r="160" spans="1:12" x14ac:dyDescent="0.2">
      <c r="A160" s="4" t="s">
        <v>1023</v>
      </c>
      <c r="B160" s="37" t="s">
        <v>213</v>
      </c>
      <c r="C160" s="38">
        <v>69290</v>
      </c>
      <c r="D160" s="46" t="str">
        <f t="shared" ref="D160:D234" si="54">IF($B160="N/A","N/A",IF(C160&gt;10,"No",IF(C160&lt;-10,"No","Yes")))</f>
        <v>N/A</v>
      </c>
      <c r="E160" s="38">
        <v>73891</v>
      </c>
      <c r="F160" s="46" t="str">
        <f t="shared" ref="F160:F234" si="55">IF($B160="N/A","N/A",IF(E160&gt;10,"No",IF(E160&lt;-10,"No","Yes")))</f>
        <v>N/A</v>
      </c>
      <c r="G160" s="38">
        <v>87567</v>
      </c>
      <c r="H160" s="46" t="str">
        <f t="shared" ref="H160:H223" si="56">IF($B160="N/A","N/A",IF(G160&gt;10,"No",IF(G160&lt;-10,"No","Yes")))</f>
        <v>N/A</v>
      </c>
      <c r="I160" s="12">
        <v>6.64</v>
      </c>
      <c r="J160" s="12">
        <v>18.510000000000002</v>
      </c>
      <c r="K160" s="47" t="s">
        <v>739</v>
      </c>
      <c r="L160" s="9" t="str">
        <f t="shared" ref="L160:L223" si="57">IF(J160="Div by 0", "N/A", IF(K160="N/A","N/A", IF(J160&gt;VALUE(MID(K160,1,2)), "No", IF(J160&lt;-1*VALUE(MID(K160,1,2)), "No", "Yes"))))</f>
        <v>Yes</v>
      </c>
    </row>
    <row r="161" spans="1:12" x14ac:dyDescent="0.2">
      <c r="A161" s="65" t="s">
        <v>71</v>
      </c>
      <c r="B161" s="37" t="s">
        <v>213</v>
      </c>
      <c r="C161" s="8">
        <v>2.9366341400999998</v>
      </c>
      <c r="D161" s="46" t="str">
        <f t="shared" si="54"/>
        <v>N/A</v>
      </c>
      <c r="E161" s="8">
        <v>3.0125654365000001</v>
      </c>
      <c r="F161" s="46" t="str">
        <f t="shared" si="55"/>
        <v>N/A</v>
      </c>
      <c r="G161" s="8">
        <v>3.4230074477999999</v>
      </c>
      <c r="H161" s="46" t="str">
        <f t="shared" si="56"/>
        <v>N/A</v>
      </c>
      <c r="I161" s="12">
        <v>2.5859999999999999</v>
      </c>
      <c r="J161" s="12">
        <v>13.62</v>
      </c>
      <c r="K161" s="47" t="s">
        <v>739</v>
      </c>
      <c r="L161" s="9" t="str">
        <f t="shared" si="57"/>
        <v>Yes</v>
      </c>
    </row>
    <row r="162" spans="1:12" x14ac:dyDescent="0.2">
      <c r="A162" s="4" t="s">
        <v>111</v>
      </c>
      <c r="B162" s="37" t="s">
        <v>213</v>
      </c>
      <c r="C162" s="8">
        <v>17.694951244999999</v>
      </c>
      <c r="D162" s="46" t="str">
        <f t="shared" si="54"/>
        <v>N/A</v>
      </c>
      <c r="E162" s="8">
        <v>18.607106331000001</v>
      </c>
      <c r="F162" s="46" t="str">
        <f t="shared" si="55"/>
        <v>N/A</v>
      </c>
      <c r="G162" s="8">
        <v>21.169732121999999</v>
      </c>
      <c r="H162" s="46" t="str">
        <f t="shared" si="56"/>
        <v>N/A</v>
      </c>
      <c r="I162" s="12">
        <v>5.1550000000000002</v>
      </c>
      <c r="J162" s="12">
        <v>13.77</v>
      </c>
      <c r="K162" s="47" t="s">
        <v>739</v>
      </c>
      <c r="L162" s="9" t="str">
        <f t="shared" si="57"/>
        <v>Yes</v>
      </c>
    </row>
    <row r="163" spans="1:12" x14ac:dyDescent="0.2">
      <c r="A163" s="4" t="s">
        <v>112</v>
      </c>
      <c r="B163" s="37" t="s">
        <v>213</v>
      </c>
      <c r="C163" s="8">
        <v>9.7343276081999992</v>
      </c>
      <c r="D163" s="46" t="str">
        <f t="shared" si="54"/>
        <v>N/A</v>
      </c>
      <c r="E163" s="8">
        <v>10.143075553999999</v>
      </c>
      <c r="F163" s="46" t="str">
        <f t="shared" si="55"/>
        <v>N/A</v>
      </c>
      <c r="G163" s="8">
        <v>11.479130536</v>
      </c>
      <c r="H163" s="46" t="str">
        <f t="shared" si="56"/>
        <v>N/A</v>
      </c>
      <c r="I163" s="12">
        <v>4.1989999999999998</v>
      </c>
      <c r="J163" s="12">
        <v>13.17</v>
      </c>
      <c r="K163" s="47" t="s">
        <v>739</v>
      </c>
      <c r="L163" s="9" t="str">
        <f t="shared" si="57"/>
        <v>Yes</v>
      </c>
    </row>
    <row r="164" spans="1:12" x14ac:dyDescent="0.2">
      <c r="A164" s="4" t="s">
        <v>113</v>
      </c>
      <c r="B164" s="37" t="s">
        <v>213</v>
      </c>
      <c r="C164" s="8">
        <v>2.3799702E-3</v>
      </c>
      <c r="D164" s="46" t="str">
        <f t="shared" si="54"/>
        <v>N/A</v>
      </c>
      <c r="E164" s="8">
        <v>2.7433086000000001E-3</v>
      </c>
      <c r="F164" s="46" t="str">
        <f t="shared" si="55"/>
        <v>N/A</v>
      </c>
      <c r="G164" s="8">
        <v>4.3627346000000003E-3</v>
      </c>
      <c r="H164" s="46" t="str">
        <f t="shared" si="56"/>
        <v>N/A</v>
      </c>
      <c r="I164" s="12">
        <v>15.27</v>
      </c>
      <c r="J164" s="12">
        <v>59.03</v>
      </c>
      <c r="K164" s="47" t="s">
        <v>739</v>
      </c>
      <c r="L164" s="9" t="str">
        <f t="shared" si="57"/>
        <v>No</v>
      </c>
    </row>
    <row r="165" spans="1:12" x14ac:dyDescent="0.2">
      <c r="A165" s="4" t="s">
        <v>114</v>
      </c>
      <c r="B165" s="37" t="s">
        <v>213</v>
      </c>
      <c r="C165" s="8">
        <v>2.2473929999999999E-3</v>
      </c>
      <c r="D165" s="46" t="str">
        <f t="shared" si="54"/>
        <v>N/A</v>
      </c>
      <c r="E165" s="8">
        <v>1.7724117E-3</v>
      </c>
      <c r="F165" s="46" t="str">
        <f t="shared" si="55"/>
        <v>N/A</v>
      </c>
      <c r="G165" s="8">
        <v>4.1355860000000001E-3</v>
      </c>
      <c r="H165" s="46" t="str">
        <f t="shared" si="56"/>
        <v>N/A</v>
      </c>
      <c r="I165" s="12">
        <v>-21.1</v>
      </c>
      <c r="J165" s="12">
        <v>133.30000000000001</v>
      </c>
      <c r="K165" s="47" t="s">
        <v>739</v>
      </c>
      <c r="L165" s="9" t="str">
        <f t="shared" si="57"/>
        <v>No</v>
      </c>
    </row>
    <row r="166" spans="1:12" x14ac:dyDescent="0.2">
      <c r="A166" s="4" t="s">
        <v>428</v>
      </c>
      <c r="B166" s="37" t="s">
        <v>213</v>
      </c>
      <c r="C166" s="38">
        <v>29776</v>
      </c>
      <c r="D166" s="46" t="str">
        <f>IF($B166="N/A","N/A",IF(C166&gt;10,"No",IF(C166&lt;-10,"No","Yes")))</f>
        <v>N/A</v>
      </c>
      <c r="E166" s="38">
        <v>31725</v>
      </c>
      <c r="F166" s="46" t="str">
        <f>IF($B166="N/A","N/A",IF(E166&gt;10,"No",IF(E166&lt;-10,"No","Yes")))</f>
        <v>N/A</v>
      </c>
      <c r="G166" s="38">
        <v>38811</v>
      </c>
      <c r="H166" s="46" t="str">
        <f>IF($B166="N/A","N/A",IF(G166&gt;10,"No",IF(G166&lt;-10,"No","Yes")))</f>
        <v>N/A</v>
      </c>
      <c r="I166" s="12">
        <v>6.5460000000000003</v>
      </c>
      <c r="J166" s="12">
        <v>22.34</v>
      </c>
      <c r="K166" s="47" t="s">
        <v>739</v>
      </c>
      <c r="L166" s="9" t="str">
        <f t="shared" si="57"/>
        <v>Yes</v>
      </c>
    </row>
    <row r="167" spans="1:12" x14ac:dyDescent="0.2">
      <c r="A167" s="4" t="s">
        <v>429</v>
      </c>
      <c r="B167" s="37" t="s">
        <v>213</v>
      </c>
      <c r="C167" s="38">
        <v>1890</v>
      </c>
      <c r="D167" s="46" t="str">
        <f>IF($B167="N/A","N/A",IF(C167&gt;10,"No",IF(C167&lt;-10,"No","Yes")))</f>
        <v>N/A</v>
      </c>
      <c r="E167" s="38">
        <v>2115</v>
      </c>
      <c r="F167" s="46" t="str">
        <f>IF($B167="N/A","N/A",IF(E167&gt;10,"No",IF(E167&lt;-10,"No","Yes")))</f>
        <v>N/A</v>
      </c>
      <c r="G167" s="38">
        <v>2141</v>
      </c>
      <c r="H167" s="46" t="str">
        <f>IF($B167="N/A","N/A",IF(G167&gt;10,"No",IF(G167&lt;-10,"No","Yes")))</f>
        <v>N/A</v>
      </c>
      <c r="I167" s="12">
        <v>11.9</v>
      </c>
      <c r="J167" s="12">
        <v>1.2290000000000001</v>
      </c>
      <c r="K167" s="47" t="s">
        <v>739</v>
      </c>
      <c r="L167" s="9" t="str">
        <f t="shared" si="57"/>
        <v>Yes</v>
      </c>
    </row>
    <row r="168" spans="1:12" x14ac:dyDescent="0.2">
      <c r="A168" s="4" t="s">
        <v>430</v>
      </c>
      <c r="B168" s="37" t="s">
        <v>213</v>
      </c>
      <c r="C168" s="38">
        <v>19431</v>
      </c>
      <c r="D168" s="46" t="str">
        <f>IF($B168="N/A","N/A",IF(C168&gt;10,"No",IF(C168&lt;-10,"No","Yes")))</f>
        <v>N/A</v>
      </c>
      <c r="E168" s="38">
        <v>20687</v>
      </c>
      <c r="F168" s="46" t="str">
        <f>IF($B168="N/A","N/A",IF(E168&gt;10,"No",IF(E168&lt;-10,"No","Yes")))</f>
        <v>N/A</v>
      </c>
      <c r="G168" s="38">
        <v>25788</v>
      </c>
      <c r="H168" s="46" t="str">
        <f>IF($B168="N/A","N/A",IF(G168&gt;10,"No",IF(G168&lt;-10,"No","Yes")))</f>
        <v>N/A</v>
      </c>
      <c r="I168" s="12">
        <v>6.4640000000000004</v>
      </c>
      <c r="J168" s="12">
        <v>24.66</v>
      </c>
      <c r="K168" s="47" t="s">
        <v>739</v>
      </c>
      <c r="L168" s="9" t="str">
        <f t="shared" si="57"/>
        <v>Yes</v>
      </c>
    </row>
    <row r="169" spans="1:12" x14ac:dyDescent="0.2">
      <c r="A169" s="4" t="s">
        <v>431</v>
      </c>
      <c r="B169" s="37" t="s">
        <v>213</v>
      </c>
      <c r="C169" s="38">
        <v>18151</v>
      </c>
      <c r="D169" s="46" t="str">
        <f>IF($B169="N/A","N/A",IF(C169&gt;10,"No",IF(C169&lt;-10,"No","Yes")))</f>
        <v>N/A</v>
      </c>
      <c r="E169" s="38">
        <v>19318</v>
      </c>
      <c r="F169" s="46" t="str">
        <f>IF($B169="N/A","N/A",IF(E169&gt;10,"No",IF(E169&lt;-10,"No","Yes")))</f>
        <v>N/A</v>
      </c>
      <c r="G169" s="38">
        <v>20743</v>
      </c>
      <c r="H169" s="46" t="str">
        <f>IF($B169="N/A","N/A",IF(G169&gt;10,"No",IF(G169&lt;-10,"No","Yes")))</f>
        <v>N/A</v>
      </c>
      <c r="I169" s="12">
        <v>6.4290000000000003</v>
      </c>
      <c r="J169" s="12">
        <v>7.3769999999999998</v>
      </c>
      <c r="K169" s="47" t="s">
        <v>739</v>
      </c>
      <c r="L169" s="9" t="str">
        <f t="shared" si="57"/>
        <v>Yes</v>
      </c>
    </row>
    <row r="170" spans="1:12" x14ac:dyDescent="0.2">
      <c r="A170" s="4" t="s">
        <v>432</v>
      </c>
      <c r="B170" s="37" t="s">
        <v>213</v>
      </c>
      <c r="C170" s="38">
        <v>42</v>
      </c>
      <c r="D170" s="46" t="str">
        <f>IF($B170="N/A","N/A",IF(C170&gt;10,"No",IF(C170&lt;-10,"No","Yes")))</f>
        <v>N/A</v>
      </c>
      <c r="E170" s="38">
        <v>46</v>
      </c>
      <c r="F170" s="46" t="str">
        <f>IF($B170="N/A","N/A",IF(E170&gt;10,"No",IF(E170&lt;-10,"No","Yes")))</f>
        <v>N/A</v>
      </c>
      <c r="G170" s="38">
        <v>84</v>
      </c>
      <c r="H170" s="46" t="str">
        <f>IF($B170="N/A","N/A",IF(G170&gt;10,"No",IF(G170&lt;-10,"No","Yes")))</f>
        <v>N/A</v>
      </c>
      <c r="I170" s="12">
        <v>9.5239999999999991</v>
      </c>
      <c r="J170" s="12">
        <v>82.61</v>
      </c>
      <c r="K170" s="47" t="s">
        <v>739</v>
      </c>
      <c r="L170" s="9" t="str">
        <f t="shared" si="57"/>
        <v>No</v>
      </c>
    </row>
    <row r="171" spans="1:12" x14ac:dyDescent="0.2">
      <c r="A171" s="6" t="s">
        <v>1024</v>
      </c>
      <c r="B171" s="37" t="s">
        <v>213</v>
      </c>
      <c r="C171" s="38">
        <v>35610</v>
      </c>
      <c r="D171" s="46" t="str">
        <f t="shared" si="54"/>
        <v>N/A</v>
      </c>
      <c r="E171" s="38">
        <v>38416</v>
      </c>
      <c r="F171" s="46" t="str">
        <f t="shared" si="55"/>
        <v>N/A</v>
      </c>
      <c r="G171" s="38">
        <v>46874</v>
      </c>
      <c r="H171" s="46" t="str">
        <f t="shared" si="56"/>
        <v>N/A</v>
      </c>
      <c r="I171" s="12">
        <v>7.88</v>
      </c>
      <c r="J171" s="12">
        <v>22.02</v>
      </c>
      <c r="K171" s="47" t="s">
        <v>739</v>
      </c>
      <c r="L171" s="9" t="str">
        <f t="shared" si="57"/>
        <v>Yes</v>
      </c>
    </row>
    <row r="172" spans="1:12" x14ac:dyDescent="0.2">
      <c r="A172" s="4" t="s">
        <v>1025</v>
      </c>
      <c r="B172" s="37" t="s">
        <v>213</v>
      </c>
      <c r="C172" s="38">
        <v>28688</v>
      </c>
      <c r="D172" s="46" t="str">
        <f>IF($B172="N/A","N/A",IF(C172&gt;10,"No",IF(C172&lt;-10,"No","Yes")))</f>
        <v>N/A</v>
      </c>
      <c r="E172" s="38">
        <v>30588</v>
      </c>
      <c r="F172" s="46" t="str">
        <f>IF($B172="N/A","N/A",IF(E172&gt;10,"No",IF(E172&lt;-10,"No","Yes")))</f>
        <v>N/A</v>
      </c>
      <c r="G172" s="38">
        <v>37438</v>
      </c>
      <c r="H172" s="46" t="str">
        <f>IF($B172="N/A","N/A",IF(G172&gt;10,"No",IF(G172&lt;-10,"No","Yes")))</f>
        <v>N/A</v>
      </c>
      <c r="I172" s="12">
        <v>6.6230000000000002</v>
      </c>
      <c r="J172" s="12">
        <v>22.39</v>
      </c>
      <c r="K172" s="47" t="s">
        <v>739</v>
      </c>
      <c r="L172" s="9" t="str">
        <f t="shared" si="57"/>
        <v>Yes</v>
      </c>
    </row>
    <row r="173" spans="1:12" x14ac:dyDescent="0.2">
      <c r="A173" s="4" t="s">
        <v>1026</v>
      </c>
      <c r="B173" s="37" t="s">
        <v>213</v>
      </c>
      <c r="C173" s="38">
        <v>1813</v>
      </c>
      <c r="D173" s="46" t="str">
        <f>IF($B173="N/A","N/A",IF(C173&gt;10,"No",IF(C173&lt;-10,"No","Yes")))</f>
        <v>N/A</v>
      </c>
      <c r="E173" s="38">
        <v>2033</v>
      </c>
      <c r="F173" s="46" t="str">
        <f>IF($B173="N/A","N/A",IF(E173&gt;10,"No",IF(E173&lt;-10,"No","Yes")))</f>
        <v>N/A</v>
      </c>
      <c r="G173" s="38">
        <v>2063</v>
      </c>
      <c r="H173" s="46" t="str">
        <f>IF($B173="N/A","N/A",IF(G173&gt;10,"No",IF(G173&lt;-10,"No","Yes")))</f>
        <v>N/A</v>
      </c>
      <c r="I173" s="12">
        <v>12.13</v>
      </c>
      <c r="J173" s="12">
        <v>1.476</v>
      </c>
      <c r="K173" s="47" t="s">
        <v>739</v>
      </c>
      <c r="L173" s="9" t="str">
        <f t="shared" si="57"/>
        <v>Yes</v>
      </c>
    </row>
    <row r="174" spans="1:12" ht="25.5" x14ac:dyDescent="0.2">
      <c r="A174" s="4" t="s">
        <v>1027</v>
      </c>
      <c r="B174" s="37" t="s">
        <v>213</v>
      </c>
      <c r="C174" s="38">
        <v>2783</v>
      </c>
      <c r="D174" s="46" t="str">
        <f>IF($B174="N/A","N/A",IF(C174&gt;10,"No",IF(C174&lt;-10,"No","Yes")))</f>
        <v>N/A</v>
      </c>
      <c r="E174" s="38">
        <v>3164</v>
      </c>
      <c r="F174" s="46" t="str">
        <f>IF($B174="N/A","N/A",IF(E174&gt;10,"No",IF(E174&lt;-10,"No","Yes")))</f>
        <v>N/A</v>
      </c>
      <c r="G174" s="38">
        <v>4423</v>
      </c>
      <c r="H174" s="46" t="str">
        <f>IF($B174="N/A","N/A",IF(G174&gt;10,"No",IF(G174&lt;-10,"No","Yes")))</f>
        <v>N/A</v>
      </c>
      <c r="I174" s="12">
        <v>13.69</v>
      </c>
      <c r="J174" s="12">
        <v>39.79</v>
      </c>
      <c r="K174" s="47" t="s">
        <v>739</v>
      </c>
      <c r="L174" s="9" t="str">
        <f t="shared" si="57"/>
        <v>No</v>
      </c>
    </row>
    <row r="175" spans="1:12" ht="25.5" x14ac:dyDescent="0.2">
      <c r="A175" s="4" t="s">
        <v>1028</v>
      </c>
      <c r="B175" s="37" t="s">
        <v>213</v>
      </c>
      <c r="C175" s="38">
        <v>2326</v>
      </c>
      <c r="D175" s="46" t="str">
        <f>IF($B175="N/A","N/A",IF(C175&gt;10,"No",IF(C175&lt;-10,"No","Yes")))</f>
        <v>N/A</v>
      </c>
      <c r="E175" s="38">
        <v>2628</v>
      </c>
      <c r="F175" s="46" t="str">
        <f>IF($B175="N/A","N/A",IF(E175&gt;10,"No",IF(E175&lt;-10,"No","Yes")))</f>
        <v>N/A</v>
      </c>
      <c r="G175" s="38">
        <v>2947</v>
      </c>
      <c r="H175" s="46" t="str">
        <f>IF($B175="N/A","N/A",IF(G175&gt;10,"No",IF(G175&lt;-10,"No","Yes")))</f>
        <v>N/A</v>
      </c>
      <c r="I175" s="12">
        <v>12.98</v>
      </c>
      <c r="J175" s="12">
        <v>12.14</v>
      </c>
      <c r="K175" s="47" t="s">
        <v>739</v>
      </c>
      <c r="L175" s="9" t="str">
        <f t="shared" si="57"/>
        <v>Yes</v>
      </c>
    </row>
    <row r="176" spans="1:12" ht="25.5" x14ac:dyDescent="0.2">
      <c r="A176" s="4" t="s">
        <v>1029</v>
      </c>
      <c r="B176" s="37" t="s">
        <v>213</v>
      </c>
      <c r="C176" s="38">
        <v>0</v>
      </c>
      <c r="D176" s="46" t="str">
        <f>IF($B176="N/A","N/A",IF(C176&gt;10,"No",IF(C176&lt;-10,"No","Yes")))</f>
        <v>N/A</v>
      </c>
      <c r="E176" s="38">
        <v>11</v>
      </c>
      <c r="F176" s="46" t="str">
        <f>IF($B176="N/A","N/A",IF(E176&gt;10,"No",IF(E176&lt;-10,"No","Yes")))</f>
        <v>N/A</v>
      </c>
      <c r="G176" s="38">
        <v>11</v>
      </c>
      <c r="H176" s="46" t="str">
        <f>IF($B176="N/A","N/A",IF(G176&gt;10,"No",IF(G176&lt;-10,"No","Yes")))</f>
        <v>N/A</v>
      </c>
      <c r="I176" s="12" t="s">
        <v>1747</v>
      </c>
      <c r="J176" s="12">
        <v>0</v>
      </c>
      <c r="K176" s="47" t="s">
        <v>739</v>
      </c>
      <c r="L176" s="9" t="str">
        <f t="shared" si="57"/>
        <v>Yes</v>
      </c>
    </row>
    <row r="177" spans="1:12" x14ac:dyDescent="0.2">
      <c r="A177" s="6" t="s">
        <v>1030</v>
      </c>
      <c r="B177" s="37" t="s">
        <v>213</v>
      </c>
      <c r="C177" s="38">
        <v>0</v>
      </c>
      <c r="D177" s="46" t="str">
        <f t="shared" si="54"/>
        <v>N/A</v>
      </c>
      <c r="E177" s="38">
        <v>0</v>
      </c>
      <c r="F177" s="46" t="str">
        <f t="shared" si="55"/>
        <v>N/A</v>
      </c>
      <c r="G177" s="38">
        <v>0</v>
      </c>
      <c r="H177" s="46" t="str">
        <f t="shared" si="56"/>
        <v>N/A</v>
      </c>
      <c r="I177" s="12" t="s">
        <v>1747</v>
      </c>
      <c r="J177" s="12" t="s">
        <v>1747</v>
      </c>
      <c r="K177" s="47" t="s">
        <v>739</v>
      </c>
      <c r="L177" s="9" t="str">
        <f t="shared" si="57"/>
        <v>N/A</v>
      </c>
    </row>
    <row r="178" spans="1:12" x14ac:dyDescent="0.2">
      <c r="A178" s="4" t="s">
        <v>1031</v>
      </c>
      <c r="B178" s="37" t="s">
        <v>213</v>
      </c>
      <c r="C178" s="38">
        <v>0</v>
      </c>
      <c r="D178" s="46" t="str">
        <f t="shared" si="54"/>
        <v>N/A</v>
      </c>
      <c r="E178" s="38">
        <v>0</v>
      </c>
      <c r="F178" s="46" t="str">
        <f t="shared" si="55"/>
        <v>N/A</v>
      </c>
      <c r="G178" s="38">
        <v>0</v>
      </c>
      <c r="H178" s="46" t="str">
        <f t="shared" si="56"/>
        <v>N/A</v>
      </c>
      <c r="I178" s="12" t="s">
        <v>1747</v>
      </c>
      <c r="J178" s="12" t="s">
        <v>1747</v>
      </c>
      <c r="K178" s="47" t="s">
        <v>739</v>
      </c>
      <c r="L178" s="9" t="str">
        <f t="shared" si="57"/>
        <v>N/A</v>
      </c>
    </row>
    <row r="179" spans="1:12" x14ac:dyDescent="0.2">
      <c r="A179" s="4" t="s">
        <v>1032</v>
      </c>
      <c r="B179" s="37" t="s">
        <v>213</v>
      </c>
      <c r="C179" s="38">
        <v>0</v>
      </c>
      <c r="D179" s="46" t="str">
        <f t="shared" si="54"/>
        <v>N/A</v>
      </c>
      <c r="E179" s="38">
        <v>0</v>
      </c>
      <c r="F179" s="46" t="str">
        <f t="shared" si="55"/>
        <v>N/A</v>
      </c>
      <c r="G179" s="38">
        <v>0</v>
      </c>
      <c r="H179" s="46" t="str">
        <f t="shared" si="56"/>
        <v>N/A</v>
      </c>
      <c r="I179" s="12" t="s">
        <v>1747</v>
      </c>
      <c r="J179" s="12" t="s">
        <v>1747</v>
      </c>
      <c r="K179" s="47" t="s">
        <v>739</v>
      </c>
      <c r="L179" s="9" t="str">
        <f t="shared" si="57"/>
        <v>N/A</v>
      </c>
    </row>
    <row r="180" spans="1:12" x14ac:dyDescent="0.2">
      <c r="A180" s="4" t="s">
        <v>1033</v>
      </c>
      <c r="B180" s="37" t="s">
        <v>213</v>
      </c>
      <c r="C180" s="38">
        <v>0</v>
      </c>
      <c r="D180" s="46" t="str">
        <f t="shared" si="54"/>
        <v>N/A</v>
      </c>
      <c r="E180" s="38">
        <v>0</v>
      </c>
      <c r="F180" s="46" t="str">
        <f t="shared" si="55"/>
        <v>N/A</v>
      </c>
      <c r="G180" s="38">
        <v>0</v>
      </c>
      <c r="H180" s="46" t="str">
        <f t="shared" si="56"/>
        <v>N/A</v>
      </c>
      <c r="I180" s="12" t="s">
        <v>1747</v>
      </c>
      <c r="J180" s="12" t="s">
        <v>1747</v>
      </c>
      <c r="K180" s="47" t="s">
        <v>739</v>
      </c>
      <c r="L180" s="9" t="str">
        <f t="shared" si="57"/>
        <v>N/A</v>
      </c>
    </row>
    <row r="181" spans="1:12" x14ac:dyDescent="0.2">
      <c r="A181" s="4" t="s">
        <v>1034</v>
      </c>
      <c r="B181" s="37" t="s">
        <v>213</v>
      </c>
      <c r="C181" s="38">
        <v>0</v>
      </c>
      <c r="D181" s="46" t="str">
        <f t="shared" si="54"/>
        <v>N/A</v>
      </c>
      <c r="E181" s="38">
        <v>0</v>
      </c>
      <c r="F181" s="46" t="str">
        <f t="shared" si="55"/>
        <v>N/A</v>
      </c>
      <c r="G181" s="38">
        <v>0</v>
      </c>
      <c r="H181" s="46" t="str">
        <f t="shared" si="56"/>
        <v>N/A</v>
      </c>
      <c r="I181" s="12" t="s">
        <v>1747</v>
      </c>
      <c r="J181" s="12" t="s">
        <v>1747</v>
      </c>
      <c r="K181" s="47" t="s">
        <v>739</v>
      </c>
      <c r="L181" s="9" t="str">
        <f t="shared" si="57"/>
        <v>N/A</v>
      </c>
    </row>
    <row r="182" spans="1:12" x14ac:dyDescent="0.2">
      <c r="A182" s="4" t="s">
        <v>1035</v>
      </c>
      <c r="B182" s="37" t="s">
        <v>213</v>
      </c>
      <c r="C182" s="38">
        <v>0</v>
      </c>
      <c r="D182" s="46" t="str">
        <f t="shared" si="54"/>
        <v>N/A</v>
      </c>
      <c r="E182" s="38">
        <v>0</v>
      </c>
      <c r="F182" s="46" t="str">
        <f t="shared" si="55"/>
        <v>N/A</v>
      </c>
      <c r="G182" s="38">
        <v>0</v>
      </c>
      <c r="H182" s="46" t="str">
        <f t="shared" si="56"/>
        <v>N/A</v>
      </c>
      <c r="I182" s="12" t="s">
        <v>1747</v>
      </c>
      <c r="J182" s="12" t="s">
        <v>1747</v>
      </c>
      <c r="K182" s="47" t="s">
        <v>739</v>
      </c>
      <c r="L182" s="9" t="str">
        <f t="shared" si="57"/>
        <v>N/A</v>
      </c>
    </row>
    <row r="183" spans="1:12" x14ac:dyDescent="0.2">
      <c r="A183" s="6" t="s">
        <v>1036</v>
      </c>
      <c r="B183" s="50" t="s">
        <v>213</v>
      </c>
      <c r="C183" s="1">
        <v>8651</v>
      </c>
      <c r="D183" s="11" t="str">
        <f t="shared" si="54"/>
        <v>N/A</v>
      </c>
      <c r="E183" s="1">
        <v>8782</v>
      </c>
      <c r="F183" s="11" t="str">
        <f t="shared" si="55"/>
        <v>N/A</v>
      </c>
      <c r="G183" s="1">
        <v>9589</v>
      </c>
      <c r="H183" s="11" t="str">
        <f t="shared" si="56"/>
        <v>N/A</v>
      </c>
      <c r="I183" s="59">
        <v>1.514</v>
      </c>
      <c r="J183" s="59">
        <v>9.1890000000000001</v>
      </c>
      <c r="K183" s="50" t="s">
        <v>739</v>
      </c>
      <c r="L183" s="11" t="str">
        <f t="shared" si="57"/>
        <v>Yes</v>
      </c>
    </row>
    <row r="184" spans="1:12" x14ac:dyDescent="0.2">
      <c r="A184" s="4" t="s">
        <v>1037</v>
      </c>
      <c r="B184" s="37" t="s">
        <v>213</v>
      </c>
      <c r="C184" s="38">
        <v>11</v>
      </c>
      <c r="D184" s="46" t="str">
        <f t="shared" si="54"/>
        <v>N/A</v>
      </c>
      <c r="E184" s="38">
        <v>11</v>
      </c>
      <c r="F184" s="46" t="str">
        <f t="shared" si="55"/>
        <v>N/A</v>
      </c>
      <c r="G184" s="38">
        <v>11</v>
      </c>
      <c r="H184" s="46" t="str">
        <f t="shared" si="56"/>
        <v>N/A</v>
      </c>
      <c r="I184" s="12">
        <v>200</v>
      </c>
      <c r="J184" s="12">
        <v>33.33</v>
      </c>
      <c r="K184" s="47" t="s">
        <v>739</v>
      </c>
      <c r="L184" s="9" t="str">
        <f t="shared" si="57"/>
        <v>No</v>
      </c>
    </row>
    <row r="185" spans="1:12" x14ac:dyDescent="0.2">
      <c r="A185" s="4" t="s">
        <v>1038</v>
      </c>
      <c r="B185" s="37" t="s">
        <v>213</v>
      </c>
      <c r="C185" s="38">
        <v>0</v>
      </c>
      <c r="D185" s="46" t="str">
        <f t="shared" si="54"/>
        <v>N/A</v>
      </c>
      <c r="E185" s="38">
        <v>11</v>
      </c>
      <c r="F185" s="46" t="str">
        <f t="shared" si="55"/>
        <v>N/A</v>
      </c>
      <c r="G185" s="38">
        <v>11</v>
      </c>
      <c r="H185" s="46" t="str">
        <f t="shared" si="56"/>
        <v>N/A</v>
      </c>
      <c r="I185" s="12" t="s">
        <v>1747</v>
      </c>
      <c r="J185" s="12">
        <v>0</v>
      </c>
      <c r="K185" s="47" t="s">
        <v>739</v>
      </c>
      <c r="L185" s="9" t="str">
        <f t="shared" si="57"/>
        <v>Yes</v>
      </c>
    </row>
    <row r="186" spans="1:12" ht="25.5" x14ac:dyDescent="0.2">
      <c r="A186" s="4" t="s">
        <v>1039</v>
      </c>
      <c r="B186" s="37" t="s">
        <v>213</v>
      </c>
      <c r="C186" s="38">
        <v>4447</v>
      </c>
      <c r="D186" s="46" t="str">
        <f t="shared" si="54"/>
        <v>N/A</v>
      </c>
      <c r="E186" s="38">
        <v>4550</v>
      </c>
      <c r="F186" s="46" t="str">
        <f t="shared" si="55"/>
        <v>N/A</v>
      </c>
      <c r="G186" s="38">
        <v>5354</v>
      </c>
      <c r="H186" s="46" t="str">
        <f t="shared" si="56"/>
        <v>N/A</v>
      </c>
      <c r="I186" s="12">
        <v>2.3159999999999998</v>
      </c>
      <c r="J186" s="12">
        <v>17.670000000000002</v>
      </c>
      <c r="K186" s="47" t="s">
        <v>739</v>
      </c>
      <c r="L186" s="9" t="str">
        <f t="shared" si="57"/>
        <v>Yes</v>
      </c>
    </row>
    <row r="187" spans="1:12" ht="25.5" x14ac:dyDescent="0.2">
      <c r="A187" s="4" t="s">
        <v>1040</v>
      </c>
      <c r="B187" s="37" t="s">
        <v>213</v>
      </c>
      <c r="C187" s="38">
        <v>4182</v>
      </c>
      <c r="D187" s="46" t="str">
        <f t="shared" si="54"/>
        <v>N/A</v>
      </c>
      <c r="E187" s="38">
        <v>4207</v>
      </c>
      <c r="F187" s="46" t="str">
        <f t="shared" si="55"/>
        <v>N/A</v>
      </c>
      <c r="G187" s="38">
        <v>4198</v>
      </c>
      <c r="H187" s="46" t="str">
        <f t="shared" si="56"/>
        <v>N/A</v>
      </c>
      <c r="I187" s="12">
        <v>0.5978</v>
      </c>
      <c r="J187" s="12">
        <v>-0.214</v>
      </c>
      <c r="K187" s="47" t="s">
        <v>739</v>
      </c>
      <c r="L187" s="9" t="str">
        <f t="shared" si="57"/>
        <v>Yes</v>
      </c>
    </row>
    <row r="188" spans="1:12" ht="25.5" x14ac:dyDescent="0.2">
      <c r="A188" s="4" t="s">
        <v>1041</v>
      </c>
      <c r="B188" s="37" t="s">
        <v>213</v>
      </c>
      <c r="C188" s="38">
        <v>21</v>
      </c>
      <c r="D188" s="46" t="str">
        <f t="shared" si="54"/>
        <v>N/A</v>
      </c>
      <c r="E188" s="38">
        <v>21</v>
      </c>
      <c r="F188" s="46" t="str">
        <f t="shared" si="55"/>
        <v>N/A</v>
      </c>
      <c r="G188" s="38">
        <v>32</v>
      </c>
      <c r="H188" s="46" t="str">
        <f t="shared" si="56"/>
        <v>N/A</v>
      </c>
      <c r="I188" s="12">
        <v>0</v>
      </c>
      <c r="J188" s="12">
        <v>52.38</v>
      </c>
      <c r="K188" s="47" t="s">
        <v>739</v>
      </c>
      <c r="L188" s="9" t="str">
        <f t="shared" si="57"/>
        <v>No</v>
      </c>
    </row>
    <row r="189" spans="1:12" x14ac:dyDescent="0.2">
      <c r="A189" s="6" t="s">
        <v>1042</v>
      </c>
      <c r="B189" s="50" t="s">
        <v>213</v>
      </c>
      <c r="C189" s="1">
        <v>0</v>
      </c>
      <c r="D189" s="11" t="str">
        <f t="shared" si="54"/>
        <v>N/A</v>
      </c>
      <c r="E189" s="1">
        <v>0</v>
      </c>
      <c r="F189" s="11" t="str">
        <f t="shared" si="55"/>
        <v>N/A</v>
      </c>
      <c r="G189" s="1">
        <v>0</v>
      </c>
      <c r="H189" s="11" t="str">
        <f t="shared" si="56"/>
        <v>N/A</v>
      </c>
      <c r="I189" s="59" t="s">
        <v>1747</v>
      </c>
      <c r="J189" s="59" t="s">
        <v>1747</v>
      </c>
      <c r="K189" s="50" t="s">
        <v>739</v>
      </c>
      <c r="L189" s="11" t="str">
        <f t="shared" si="57"/>
        <v>N/A</v>
      </c>
    </row>
    <row r="190" spans="1:12" ht="25.5" x14ac:dyDescent="0.2">
      <c r="A190" s="4" t="s">
        <v>1043</v>
      </c>
      <c r="B190" s="37" t="s">
        <v>213</v>
      </c>
      <c r="C190" s="38">
        <v>0</v>
      </c>
      <c r="D190" s="46" t="str">
        <f t="shared" si="54"/>
        <v>N/A</v>
      </c>
      <c r="E190" s="38">
        <v>0</v>
      </c>
      <c r="F190" s="46" t="str">
        <f t="shared" si="55"/>
        <v>N/A</v>
      </c>
      <c r="G190" s="38">
        <v>0</v>
      </c>
      <c r="H190" s="46" t="str">
        <f t="shared" si="56"/>
        <v>N/A</v>
      </c>
      <c r="I190" s="12" t="s">
        <v>1747</v>
      </c>
      <c r="J190" s="12" t="s">
        <v>1747</v>
      </c>
      <c r="K190" s="47" t="s">
        <v>739</v>
      </c>
      <c r="L190" s="9" t="str">
        <f t="shared" si="57"/>
        <v>N/A</v>
      </c>
    </row>
    <row r="191" spans="1:12" ht="25.5" x14ac:dyDescent="0.2">
      <c r="A191" s="4" t="s">
        <v>1044</v>
      </c>
      <c r="B191" s="37" t="s">
        <v>213</v>
      </c>
      <c r="C191" s="38">
        <v>0</v>
      </c>
      <c r="D191" s="46" t="str">
        <f t="shared" si="54"/>
        <v>N/A</v>
      </c>
      <c r="E191" s="38">
        <v>0</v>
      </c>
      <c r="F191" s="46" t="str">
        <f t="shared" si="55"/>
        <v>N/A</v>
      </c>
      <c r="G191" s="38">
        <v>0</v>
      </c>
      <c r="H191" s="46" t="str">
        <f t="shared" si="56"/>
        <v>N/A</v>
      </c>
      <c r="I191" s="12" t="s">
        <v>1747</v>
      </c>
      <c r="J191" s="12" t="s">
        <v>1747</v>
      </c>
      <c r="K191" s="47" t="s">
        <v>739</v>
      </c>
      <c r="L191" s="9" t="str">
        <f t="shared" si="57"/>
        <v>N/A</v>
      </c>
    </row>
    <row r="192" spans="1:12" ht="25.5" x14ac:dyDescent="0.2">
      <c r="A192" s="4" t="s">
        <v>1045</v>
      </c>
      <c r="B192" s="37" t="s">
        <v>213</v>
      </c>
      <c r="C192" s="38">
        <v>0</v>
      </c>
      <c r="D192" s="46" t="str">
        <f t="shared" si="54"/>
        <v>N/A</v>
      </c>
      <c r="E192" s="38">
        <v>0</v>
      </c>
      <c r="F192" s="46" t="str">
        <f t="shared" si="55"/>
        <v>N/A</v>
      </c>
      <c r="G192" s="38">
        <v>0</v>
      </c>
      <c r="H192" s="46" t="str">
        <f t="shared" si="56"/>
        <v>N/A</v>
      </c>
      <c r="I192" s="12" t="s">
        <v>1747</v>
      </c>
      <c r="J192" s="12" t="s">
        <v>1747</v>
      </c>
      <c r="K192" s="47" t="s">
        <v>739</v>
      </c>
      <c r="L192" s="9" t="str">
        <f t="shared" si="57"/>
        <v>N/A</v>
      </c>
    </row>
    <row r="193" spans="1:12" ht="25.5" x14ac:dyDescent="0.2">
      <c r="A193" s="4" t="s">
        <v>1046</v>
      </c>
      <c r="B193" s="37" t="s">
        <v>213</v>
      </c>
      <c r="C193" s="38">
        <v>0</v>
      </c>
      <c r="D193" s="46" t="str">
        <f t="shared" si="54"/>
        <v>N/A</v>
      </c>
      <c r="E193" s="38">
        <v>0</v>
      </c>
      <c r="F193" s="46" t="str">
        <f t="shared" si="55"/>
        <v>N/A</v>
      </c>
      <c r="G193" s="38">
        <v>0</v>
      </c>
      <c r="H193" s="46" t="str">
        <f t="shared" si="56"/>
        <v>N/A</v>
      </c>
      <c r="I193" s="12" t="s">
        <v>1747</v>
      </c>
      <c r="J193" s="12" t="s">
        <v>1747</v>
      </c>
      <c r="K193" s="47" t="s">
        <v>739</v>
      </c>
      <c r="L193" s="9" t="str">
        <f t="shared" si="57"/>
        <v>N/A</v>
      </c>
    </row>
    <row r="194" spans="1:12" ht="25.5" x14ac:dyDescent="0.2">
      <c r="A194" s="4" t="s">
        <v>1047</v>
      </c>
      <c r="B194" s="37" t="s">
        <v>213</v>
      </c>
      <c r="C194" s="38">
        <v>0</v>
      </c>
      <c r="D194" s="46" t="str">
        <f t="shared" si="54"/>
        <v>N/A</v>
      </c>
      <c r="E194" s="38">
        <v>0</v>
      </c>
      <c r="F194" s="46" t="str">
        <f t="shared" si="55"/>
        <v>N/A</v>
      </c>
      <c r="G194" s="38">
        <v>0</v>
      </c>
      <c r="H194" s="46" t="str">
        <f t="shared" si="56"/>
        <v>N/A</v>
      </c>
      <c r="I194" s="12" t="s">
        <v>1747</v>
      </c>
      <c r="J194" s="12" t="s">
        <v>1747</v>
      </c>
      <c r="K194" s="47" t="s">
        <v>739</v>
      </c>
      <c r="L194" s="9" t="str">
        <f t="shared" si="57"/>
        <v>N/A</v>
      </c>
    </row>
    <row r="195" spans="1:12" x14ac:dyDescent="0.2">
      <c r="A195" s="6" t="s">
        <v>1048</v>
      </c>
      <c r="B195" s="50" t="s">
        <v>213</v>
      </c>
      <c r="C195" s="1">
        <v>0</v>
      </c>
      <c r="D195" s="11" t="str">
        <f t="shared" si="54"/>
        <v>N/A</v>
      </c>
      <c r="E195" s="1">
        <v>0</v>
      </c>
      <c r="F195" s="11" t="str">
        <f t="shared" si="55"/>
        <v>N/A</v>
      </c>
      <c r="G195" s="1">
        <v>0</v>
      </c>
      <c r="H195" s="11" t="str">
        <f t="shared" si="56"/>
        <v>N/A</v>
      </c>
      <c r="I195" s="59" t="s">
        <v>1747</v>
      </c>
      <c r="J195" s="59" t="s">
        <v>1747</v>
      </c>
      <c r="K195" s="50" t="s">
        <v>739</v>
      </c>
      <c r="L195" s="11" t="str">
        <f t="shared" si="57"/>
        <v>N/A</v>
      </c>
    </row>
    <row r="196" spans="1:12" ht="25.5" x14ac:dyDescent="0.2">
      <c r="A196" s="4" t="s">
        <v>1049</v>
      </c>
      <c r="B196" s="37" t="s">
        <v>213</v>
      </c>
      <c r="C196" s="38">
        <v>0</v>
      </c>
      <c r="D196" s="46" t="str">
        <f t="shared" si="54"/>
        <v>N/A</v>
      </c>
      <c r="E196" s="38">
        <v>0</v>
      </c>
      <c r="F196" s="46" t="str">
        <f t="shared" si="55"/>
        <v>N/A</v>
      </c>
      <c r="G196" s="38">
        <v>0</v>
      </c>
      <c r="H196" s="46" t="str">
        <f t="shared" si="56"/>
        <v>N/A</v>
      </c>
      <c r="I196" s="12" t="s">
        <v>1747</v>
      </c>
      <c r="J196" s="12" t="s">
        <v>1747</v>
      </c>
      <c r="K196" s="47" t="s">
        <v>739</v>
      </c>
      <c r="L196" s="9" t="str">
        <f t="shared" si="57"/>
        <v>N/A</v>
      </c>
    </row>
    <row r="197" spans="1:12" ht="25.5" x14ac:dyDescent="0.2">
      <c r="A197" s="4" t="s">
        <v>1050</v>
      </c>
      <c r="B197" s="37" t="s">
        <v>213</v>
      </c>
      <c r="C197" s="38">
        <v>0</v>
      </c>
      <c r="D197" s="46" t="str">
        <f t="shared" si="54"/>
        <v>N/A</v>
      </c>
      <c r="E197" s="38">
        <v>0</v>
      </c>
      <c r="F197" s="46" t="str">
        <f t="shared" si="55"/>
        <v>N/A</v>
      </c>
      <c r="G197" s="38">
        <v>0</v>
      </c>
      <c r="H197" s="46" t="str">
        <f t="shared" si="56"/>
        <v>N/A</v>
      </c>
      <c r="I197" s="12" t="s">
        <v>1747</v>
      </c>
      <c r="J197" s="12" t="s">
        <v>1747</v>
      </c>
      <c r="K197" s="47" t="s">
        <v>739</v>
      </c>
      <c r="L197" s="9" t="str">
        <f t="shared" si="57"/>
        <v>N/A</v>
      </c>
    </row>
    <row r="198" spans="1:12" ht="25.5" x14ac:dyDescent="0.2">
      <c r="A198" s="4" t="s">
        <v>1051</v>
      </c>
      <c r="B198" s="37" t="s">
        <v>213</v>
      </c>
      <c r="C198" s="38">
        <v>0</v>
      </c>
      <c r="D198" s="46" t="str">
        <f t="shared" si="54"/>
        <v>N/A</v>
      </c>
      <c r="E198" s="38">
        <v>0</v>
      </c>
      <c r="F198" s="46" t="str">
        <f t="shared" si="55"/>
        <v>N/A</v>
      </c>
      <c r="G198" s="38">
        <v>0</v>
      </c>
      <c r="H198" s="46" t="str">
        <f t="shared" si="56"/>
        <v>N/A</v>
      </c>
      <c r="I198" s="12" t="s">
        <v>1747</v>
      </c>
      <c r="J198" s="12" t="s">
        <v>1747</v>
      </c>
      <c r="K198" s="47" t="s">
        <v>739</v>
      </c>
      <c r="L198" s="9" t="str">
        <f t="shared" si="57"/>
        <v>N/A</v>
      </c>
    </row>
    <row r="199" spans="1:12" ht="25.5" x14ac:dyDescent="0.2">
      <c r="A199" s="4" t="s">
        <v>1052</v>
      </c>
      <c r="B199" s="37" t="s">
        <v>213</v>
      </c>
      <c r="C199" s="38">
        <v>0</v>
      </c>
      <c r="D199" s="46" t="str">
        <f t="shared" si="54"/>
        <v>N/A</v>
      </c>
      <c r="E199" s="38">
        <v>0</v>
      </c>
      <c r="F199" s="46" t="str">
        <f t="shared" si="55"/>
        <v>N/A</v>
      </c>
      <c r="G199" s="38">
        <v>0</v>
      </c>
      <c r="H199" s="46" t="str">
        <f t="shared" si="56"/>
        <v>N/A</v>
      </c>
      <c r="I199" s="12" t="s">
        <v>1747</v>
      </c>
      <c r="J199" s="12" t="s">
        <v>1747</v>
      </c>
      <c r="K199" s="47" t="s">
        <v>739</v>
      </c>
      <c r="L199" s="9" t="str">
        <f t="shared" si="57"/>
        <v>N/A</v>
      </c>
    </row>
    <row r="200" spans="1:12" ht="25.5" x14ac:dyDescent="0.2">
      <c r="A200" s="4" t="s">
        <v>1053</v>
      </c>
      <c r="B200" s="37" t="s">
        <v>213</v>
      </c>
      <c r="C200" s="38">
        <v>0</v>
      </c>
      <c r="D200" s="46" t="str">
        <f t="shared" si="54"/>
        <v>N/A</v>
      </c>
      <c r="E200" s="38">
        <v>0</v>
      </c>
      <c r="F200" s="46" t="str">
        <f t="shared" si="55"/>
        <v>N/A</v>
      </c>
      <c r="G200" s="38">
        <v>0</v>
      </c>
      <c r="H200" s="46" t="str">
        <f t="shared" si="56"/>
        <v>N/A</v>
      </c>
      <c r="I200" s="12" t="s">
        <v>1747</v>
      </c>
      <c r="J200" s="12" t="s">
        <v>1747</v>
      </c>
      <c r="K200" s="47" t="s">
        <v>739</v>
      </c>
      <c r="L200" s="9" t="str">
        <f t="shared" si="57"/>
        <v>N/A</v>
      </c>
    </row>
    <row r="201" spans="1:12" x14ac:dyDescent="0.2">
      <c r="A201" s="6" t="s">
        <v>1054</v>
      </c>
      <c r="B201" s="50" t="s">
        <v>213</v>
      </c>
      <c r="C201" s="1">
        <v>25029</v>
      </c>
      <c r="D201" s="11" t="str">
        <f t="shared" si="54"/>
        <v>N/A</v>
      </c>
      <c r="E201" s="1">
        <v>26693</v>
      </c>
      <c r="F201" s="11" t="str">
        <f t="shared" si="55"/>
        <v>N/A</v>
      </c>
      <c r="G201" s="1">
        <v>31104</v>
      </c>
      <c r="H201" s="11" t="str">
        <f t="shared" si="56"/>
        <v>N/A</v>
      </c>
      <c r="I201" s="59">
        <v>6.6479999999999997</v>
      </c>
      <c r="J201" s="59">
        <v>16.52</v>
      </c>
      <c r="K201" s="50" t="s">
        <v>739</v>
      </c>
      <c r="L201" s="11" t="str">
        <f t="shared" si="57"/>
        <v>Yes</v>
      </c>
    </row>
    <row r="202" spans="1:12" x14ac:dyDescent="0.2">
      <c r="A202" s="4" t="s">
        <v>1055</v>
      </c>
      <c r="B202" s="37" t="s">
        <v>213</v>
      </c>
      <c r="C202" s="38">
        <v>1087</v>
      </c>
      <c r="D202" s="46" t="str">
        <f t="shared" si="54"/>
        <v>N/A</v>
      </c>
      <c r="E202" s="38">
        <v>1134</v>
      </c>
      <c r="F202" s="46" t="str">
        <f t="shared" si="55"/>
        <v>N/A</v>
      </c>
      <c r="G202" s="38">
        <v>1369</v>
      </c>
      <c r="H202" s="46" t="str">
        <f t="shared" si="56"/>
        <v>N/A</v>
      </c>
      <c r="I202" s="12">
        <v>4.3239999999999998</v>
      </c>
      <c r="J202" s="12">
        <v>20.72</v>
      </c>
      <c r="K202" s="47" t="s">
        <v>739</v>
      </c>
      <c r="L202" s="9" t="str">
        <f t="shared" si="57"/>
        <v>Yes</v>
      </c>
    </row>
    <row r="203" spans="1:12" x14ac:dyDescent="0.2">
      <c r="A203" s="4" t="s">
        <v>1056</v>
      </c>
      <c r="B203" s="37" t="s">
        <v>213</v>
      </c>
      <c r="C203" s="38">
        <v>77</v>
      </c>
      <c r="D203" s="46" t="str">
        <f t="shared" si="54"/>
        <v>N/A</v>
      </c>
      <c r="E203" s="38">
        <v>81</v>
      </c>
      <c r="F203" s="46" t="str">
        <f t="shared" si="55"/>
        <v>N/A</v>
      </c>
      <c r="G203" s="38">
        <v>77</v>
      </c>
      <c r="H203" s="46" t="str">
        <f t="shared" si="56"/>
        <v>N/A</v>
      </c>
      <c r="I203" s="12">
        <v>5.1950000000000003</v>
      </c>
      <c r="J203" s="12">
        <v>-4.9400000000000004</v>
      </c>
      <c r="K203" s="47" t="s">
        <v>739</v>
      </c>
      <c r="L203" s="9" t="str">
        <f t="shared" si="57"/>
        <v>Yes</v>
      </c>
    </row>
    <row r="204" spans="1:12" ht="25.5" x14ac:dyDescent="0.2">
      <c r="A204" s="4" t="s">
        <v>1057</v>
      </c>
      <c r="B204" s="37" t="s">
        <v>213</v>
      </c>
      <c r="C204" s="38">
        <v>12201</v>
      </c>
      <c r="D204" s="46" t="str">
        <f t="shared" si="54"/>
        <v>N/A</v>
      </c>
      <c r="E204" s="38">
        <v>12973</v>
      </c>
      <c r="F204" s="46" t="str">
        <f t="shared" si="55"/>
        <v>N/A</v>
      </c>
      <c r="G204" s="38">
        <v>16011</v>
      </c>
      <c r="H204" s="46" t="str">
        <f t="shared" si="56"/>
        <v>N/A</v>
      </c>
      <c r="I204" s="12">
        <v>6.327</v>
      </c>
      <c r="J204" s="12">
        <v>23.42</v>
      </c>
      <c r="K204" s="47" t="s">
        <v>739</v>
      </c>
      <c r="L204" s="9" t="str">
        <f t="shared" si="57"/>
        <v>Yes</v>
      </c>
    </row>
    <row r="205" spans="1:12" ht="25.5" x14ac:dyDescent="0.2">
      <c r="A205" s="4" t="s">
        <v>1058</v>
      </c>
      <c r="B205" s="37" t="s">
        <v>213</v>
      </c>
      <c r="C205" s="38">
        <v>11643</v>
      </c>
      <c r="D205" s="46" t="str">
        <f t="shared" si="54"/>
        <v>N/A</v>
      </c>
      <c r="E205" s="38">
        <v>12483</v>
      </c>
      <c r="F205" s="46" t="str">
        <f t="shared" si="55"/>
        <v>N/A</v>
      </c>
      <c r="G205" s="38">
        <v>13598</v>
      </c>
      <c r="H205" s="46" t="str">
        <f t="shared" si="56"/>
        <v>N/A</v>
      </c>
      <c r="I205" s="12">
        <v>7.2149999999999999</v>
      </c>
      <c r="J205" s="12">
        <v>8.9320000000000004</v>
      </c>
      <c r="K205" s="47" t="s">
        <v>739</v>
      </c>
      <c r="L205" s="9" t="str">
        <f t="shared" si="57"/>
        <v>Yes</v>
      </c>
    </row>
    <row r="206" spans="1:12" ht="25.5" x14ac:dyDescent="0.2">
      <c r="A206" s="4" t="s">
        <v>1059</v>
      </c>
      <c r="B206" s="37" t="s">
        <v>213</v>
      </c>
      <c r="C206" s="38">
        <v>21</v>
      </c>
      <c r="D206" s="46" t="str">
        <f t="shared" si="54"/>
        <v>N/A</v>
      </c>
      <c r="E206" s="38">
        <v>22</v>
      </c>
      <c r="F206" s="46" t="str">
        <f t="shared" si="55"/>
        <v>N/A</v>
      </c>
      <c r="G206" s="38">
        <v>49</v>
      </c>
      <c r="H206" s="46" t="str">
        <f t="shared" si="56"/>
        <v>N/A</v>
      </c>
      <c r="I206" s="12">
        <v>4.7619999999999996</v>
      </c>
      <c r="J206" s="12">
        <v>122.7</v>
      </c>
      <c r="K206" s="47" t="s">
        <v>739</v>
      </c>
      <c r="L206" s="9" t="str">
        <f t="shared" si="57"/>
        <v>No</v>
      </c>
    </row>
    <row r="207" spans="1:12" x14ac:dyDescent="0.2">
      <c r="A207" s="6" t="s">
        <v>1060</v>
      </c>
      <c r="B207" s="37" t="s">
        <v>213</v>
      </c>
      <c r="C207" s="38">
        <v>0</v>
      </c>
      <c r="D207" s="46" t="str">
        <f t="shared" si="54"/>
        <v>N/A</v>
      </c>
      <c r="E207" s="38">
        <v>0</v>
      </c>
      <c r="F207" s="46" t="str">
        <f t="shared" si="55"/>
        <v>N/A</v>
      </c>
      <c r="G207" s="38">
        <v>0</v>
      </c>
      <c r="H207" s="46" t="str">
        <f t="shared" si="56"/>
        <v>N/A</v>
      </c>
      <c r="I207" s="12" t="s">
        <v>1747</v>
      </c>
      <c r="J207" s="12" t="s">
        <v>1747</v>
      </c>
      <c r="K207" s="47" t="s">
        <v>739</v>
      </c>
      <c r="L207" s="9" t="str">
        <f t="shared" si="57"/>
        <v>N/A</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1747</v>
      </c>
      <c r="J208" s="12" t="s">
        <v>1747</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0</v>
      </c>
      <c r="D210" s="46" t="str">
        <f t="shared" si="54"/>
        <v>N/A</v>
      </c>
      <c r="E210" s="38">
        <v>0</v>
      </c>
      <c r="F210" s="46" t="str">
        <f t="shared" si="55"/>
        <v>N/A</v>
      </c>
      <c r="G210" s="38">
        <v>0</v>
      </c>
      <c r="H210" s="46" t="str">
        <f t="shared" si="56"/>
        <v>N/A</v>
      </c>
      <c r="I210" s="12" t="s">
        <v>1747</v>
      </c>
      <c r="J210" s="12" t="s">
        <v>1747</v>
      </c>
      <c r="K210" s="47" t="s">
        <v>739</v>
      </c>
      <c r="L210" s="9" t="str">
        <f t="shared" si="57"/>
        <v>N/A</v>
      </c>
    </row>
    <row r="211" spans="1:12" ht="25.5" x14ac:dyDescent="0.2">
      <c r="A211" s="4" t="s">
        <v>1064</v>
      </c>
      <c r="B211" s="37" t="s">
        <v>213</v>
      </c>
      <c r="C211" s="38">
        <v>0</v>
      </c>
      <c r="D211" s="46" t="str">
        <f t="shared" si="54"/>
        <v>N/A</v>
      </c>
      <c r="E211" s="38">
        <v>0</v>
      </c>
      <c r="F211" s="46" t="str">
        <f t="shared" si="55"/>
        <v>N/A</v>
      </c>
      <c r="G211" s="38">
        <v>0</v>
      </c>
      <c r="H211" s="46" t="str">
        <f t="shared" si="56"/>
        <v>N/A</v>
      </c>
      <c r="I211" s="12" t="s">
        <v>1747</v>
      </c>
      <c r="J211" s="12" t="s">
        <v>1747</v>
      </c>
      <c r="K211" s="47" t="s">
        <v>739</v>
      </c>
      <c r="L211" s="9" t="str">
        <f t="shared" si="57"/>
        <v>N/A</v>
      </c>
    </row>
    <row r="212" spans="1:12" ht="25.5" x14ac:dyDescent="0.2">
      <c r="A212" s="4" t="s">
        <v>1065</v>
      </c>
      <c r="B212" s="37" t="s">
        <v>213</v>
      </c>
      <c r="C212" s="38">
        <v>0</v>
      </c>
      <c r="D212" s="46" t="str">
        <f t="shared" si="54"/>
        <v>N/A</v>
      </c>
      <c r="E212" s="38">
        <v>0</v>
      </c>
      <c r="F212" s="46" t="str">
        <f t="shared" si="55"/>
        <v>N/A</v>
      </c>
      <c r="G212" s="38">
        <v>0</v>
      </c>
      <c r="H212" s="46" t="str">
        <f t="shared" si="56"/>
        <v>N/A</v>
      </c>
      <c r="I212" s="12" t="s">
        <v>1747</v>
      </c>
      <c r="J212" s="12" t="s">
        <v>1747</v>
      </c>
      <c r="K212" s="47" t="s">
        <v>739</v>
      </c>
      <c r="L212" s="9" t="str">
        <f t="shared" si="57"/>
        <v>N/A</v>
      </c>
    </row>
    <row r="213" spans="1:12" x14ac:dyDescent="0.2">
      <c r="A213" s="6" t="s">
        <v>1066</v>
      </c>
      <c r="B213" s="37" t="s">
        <v>213</v>
      </c>
      <c r="C213" s="38">
        <v>0</v>
      </c>
      <c r="D213" s="46" t="str">
        <f t="shared" si="54"/>
        <v>N/A</v>
      </c>
      <c r="E213" s="38">
        <v>0</v>
      </c>
      <c r="F213" s="46" t="str">
        <f t="shared" si="55"/>
        <v>N/A</v>
      </c>
      <c r="G213" s="38">
        <v>0</v>
      </c>
      <c r="H213" s="46" t="str">
        <f t="shared" si="56"/>
        <v>N/A</v>
      </c>
      <c r="I213" s="12" t="s">
        <v>1747</v>
      </c>
      <c r="J213" s="12" t="s">
        <v>1747</v>
      </c>
      <c r="K213" s="47" t="s">
        <v>739</v>
      </c>
      <c r="L213" s="9" t="str">
        <f t="shared" si="57"/>
        <v>N/A</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1747</v>
      </c>
      <c r="J214" s="12" t="s">
        <v>1747</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0</v>
      </c>
      <c r="D216" s="46" t="str">
        <f t="shared" si="54"/>
        <v>N/A</v>
      </c>
      <c r="E216" s="38">
        <v>0</v>
      </c>
      <c r="F216" s="46" t="str">
        <f t="shared" si="55"/>
        <v>N/A</v>
      </c>
      <c r="G216" s="38">
        <v>0</v>
      </c>
      <c r="H216" s="46" t="str">
        <f t="shared" si="56"/>
        <v>N/A</v>
      </c>
      <c r="I216" s="12" t="s">
        <v>1747</v>
      </c>
      <c r="J216" s="12" t="s">
        <v>1747</v>
      </c>
      <c r="K216" s="47" t="s">
        <v>739</v>
      </c>
      <c r="L216" s="9" t="str">
        <f t="shared" si="57"/>
        <v>N/A</v>
      </c>
    </row>
    <row r="217" spans="1:12" ht="25.5" x14ac:dyDescent="0.2">
      <c r="A217" s="4" t="s">
        <v>1070</v>
      </c>
      <c r="B217" s="37" t="s">
        <v>213</v>
      </c>
      <c r="C217" s="38">
        <v>0</v>
      </c>
      <c r="D217" s="46" t="str">
        <f t="shared" si="54"/>
        <v>N/A</v>
      </c>
      <c r="E217" s="38">
        <v>0</v>
      </c>
      <c r="F217" s="46" t="str">
        <f t="shared" si="55"/>
        <v>N/A</v>
      </c>
      <c r="G217" s="38">
        <v>0</v>
      </c>
      <c r="H217" s="46" t="str">
        <f t="shared" si="56"/>
        <v>N/A</v>
      </c>
      <c r="I217" s="12" t="s">
        <v>1747</v>
      </c>
      <c r="J217" s="12" t="s">
        <v>1747</v>
      </c>
      <c r="K217" s="47" t="s">
        <v>739</v>
      </c>
      <c r="L217" s="9" t="str">
        <f t="shared" si="57"/>
        <v>N/A</v>
      </c>
    </row>
    <row r="218" spans="1:12" ht="25.5" x14ac:dyDescent="0.2">
      <c r="A218" s="4" t="s">
        <v>1071</v>
      </c>
      <c r="B218" s="37" t="s">
        <v>213</v>
      </c>
      <c r="C218" s="38">
        <v>0</v>
      </c>
      <c r="D218" s="46" t="str">
        <f t="shared" si="54"/>
        <v>N/A</v>
      </c>
      <c r="E218" s="38">
        <v>0</v>
      </c>
      <c r="F218" s="46" t="str">
        <f t="shared" si="55"/>
        <v>N/A</v>
      </c>
      <c r="G218" s="38">
        <v>0</v>
      </c>
      <c r="H218" s="46" t="str">
        <f t="shared" si="56"/>
        <v>N/A</v>
      </c>
      <c r="I218" s="12" t="s">
        <v>1747</v>
      </c>
      <c r="J218" s="12" t="s">
        <v>1747</v>
      </c>
      <c r="K218" s="47" t="s">
        <v>739</v>
      </c>
      <c r="L218" s="9" t="str">
        <f t="shared" si="57"/>
        <v>N/A</v>
      </c>
    </row>
    <row r="219" spans="1:12" x14ac:dyDescent="0.2">
      <c r="A219" s="6" t="s">
        <v>1072</v>
      </c>
      <c r="B219" s="37" t="s">
        <v>213</v>
      </c>
      <c r="C219" s="38">
        <v>0</v>
      </c>
      <c r="D219" s="46" t="str">
        <f t="shared" si="54"/>
        <v>N/A</v>
      </c>
      <c r="E219" s="38">
        <v>0</v>
      </c>
      <c r="F219" s="46" t="str">
        <f t="shared" si="55"/>
        <v>N/A</v>
      </c>
      <c r="G219" s="38">
        <v>0</v>
      </c>
      <c r="H219" s="46" t="str">
        <f t="shared" si="56"/>
        <v>N/A</v>
      </c>
      <c r="I219" s="12" t="s">
        <v>1747</v>
      </c>
      <c r="J219" s="12" t="s">
        <v>1747</v>
      </c>
      <c r="K219" s="47" t="s">
        <v>739</v>
      </c>
      <c r="L219" s="9" t="str">
        <f t="shared" si="57"/>
        <v>N/A</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0</v>
      </c>
      <c r="D223" s="46" t="str">
        <f t="shared" si="54"/>
        <v>N/A</v>
      </c>
      <c r="E223" s="38">
        <v>0</v>
      </c>
      <c r="F223" s="46" t="str">
        <f t="shared" si="55"/>
        <v>N/A</v>
      </c>
      <c r="G223" s="38">
        <v>0</v>
      </c>
      <c r="H223" s="46" t="str">
        <f t="shared" si="56"/>
        <v>N/A</v>
      </c>
      <c r="I223" s="12" t="s">
        <v>1747</v>
      </c>
      <c r="J223" s="12" t="s">
        <v>1747</v>
      </c>
      <c r="K223" s="47" t="s">
        <v>739</v>
      </c>
      <c r="L223" s="9" t="str">
        <f t="shared" si="57"/>
        <v>N/A</v>
      </c>
    </row>
    <row r="224" spans="1:12" ht="25.5" x14ac:dyDescent="0.2">
      <c r="A224" s="18" t="s">
        <v>1077</v>
      </c>
      <c r="B224" s="37" t="s">
        <v>213</v>
      </c>
      <c r="C224" s="38">
        <v>0</v>
      </c>
      <c r="D224" s="46" t="str">
        <f t="shared" si="54"/>
        <v>N/A</v>
      </c>
      <c r="E224" s="38">
        <v>0</v>
      </c>
      <c r="F224" s="46" t="str">
        <f t="shared" si="55"/>
        <v>N/A</v>
      </c>
      <c r="G224" s="38">
        <v>0</v>
      </c>
      <c r="H224" s="46" t="str">
        <f t="shared" ref="H224:H230" si="58">IF($B224="N/A","N/A",IF(G224&gt;10,"No",IF(G224&lt;-10,"No","Yes")))</f>
        <v>N/A</v>
      </c>
      <c r="I224" s="12" t="s">
        <v>1747</v>
      </c>
      <c r="J224" s="12" t="s">
        <v>1747</v>
      </c>
      <c r="K224" s="47" t="s">
        <v>739</v>
      </c>
      <c r="L224" s="9" t="str">
        <f t="shared" ref="L224:L235" si="59">IF(J224="Div by 0", "N/A", IF(K224="N/A","N/A", IF(J224&gt;VALUE(MID(K224,1,2)), "No", IF(J224&lt;-1*VALUE(MID(K224,1,2)), "No", "Yes"))))</f>
        <v>N/A</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v>6.0557078944000002</v>
      </c>
      <c r="D231" s="46" t="str">
        <f>IF($B231="N/A","N/A",IF(C231&lt;15,"Yes","No"))</f>
        <v>Yes</v>
      </c>
      <c r="E231" s="8">
        <v>6.8979984030999999</v>
      </c>
      <c r="F231" s="46" t="str">
        <f>IF($B231="N/A","N/A",IF(E231&lt;15,"Yes","No"))</f>
        <v>Yes</v>
      </c>
      <c r="G231" s="8">
        <v>3.7377094111</v>
      </c>
      <c r="H231" s="46" t="str">
        <f>IF($B231="N/A","N/A",IF(G231&lt;15,"Yes","No"))</f>
        <v>Yes</v>
      </c>
      <c r="I231" s="12">
        <v>13.91</v>
      </c>
      <c r="J231" s="12">
        <v>-45.8</v>
      </c>
      <c r="K231" s="47" t="s">
        <v>739</v>
      </c>
      <c r="L231" s="9" t="str">
        <f t="shared" si="59"/>
        <v>No</v>
      </c>
    </row>
    <row r="232" spans="1:12" x14ac:dyDescent="0.2">
      <c r="A232" s="18" t="s">
        <v>1085</v>
      </c>
      <c r="B232" s="37" t="s">
        <v>213</v>
      </c>
      <c r="C232" s="38" t="s">
        <v>213</v>
      </c>
      <c r="D232" s="46" t="str">
        <f t="shared" ref="D232" si="60">IF($B232="N/A","N/A",IF(C232&gt;10,"No",IF(C232&lt;-10,"No","Yes")))</f>
        <v>N/A</v>
      </c>
      <c r="E232" s="38">
        <v>7942</v>
      </c>
      <c r="F232" s="46" t="str">
        <f t="shared" ref="F232" si="61">IF($B232="N/A","N/A",IF(E232&gt;10,"No",IF(E232&lt;-10,"No","Yes")))</f>
        <v>N/A</v>
      </c>
      <c r="G232" s="38">
        <v>3324</v>
      </c>
      <c r="H232" s="46" t="str">
        <f t="shared" ref="H232" si="62">IF($B232="N/A","N/A",IF(G232&gt;10,"No",IF(G232&lt;-10,"No","Yes")))</f>
        <v>N/A</v>
      </c>
      <c r="I232" s="12" t="s">
        <v>213</v>
      </c>
      <c r="J232" s="12">
        <v>-58.1</v>
      </c>
      <c r="K232" s="47" t="s">
        <v>739</v>
      </c>
      <c r="L232" s="9" t="str">
        <f t="shared" si="59"/>
        <v>No</v>
      </c>
    </row>
    <row r="233" spans="1:12" ht="25.5" x14ac:dyDescent="0.2">
      <c r="A233" s="18" t="s">
        <v>1086</v>
      </c>
      <c r="B233" s="37" t="s">
        <v>279</v>
      </c>
      <c r="C233" s="8">
        <v>9.1779216429999995</v>
      </c>
      <c r="D233" s="46" t="str">
        <f>IF($B233="N/A","N/A",IF(C233&lt;10,"Yes","No"))</f>
        <v>Yes</v>
      </c>
      <c r="E233" s="8">
        <v>10.349770641999999</v>
      </c>
      <c r="F233" s="46" t="str">
        <f>IF($B233="N/A","N/A",IF(E233&lt;10,"Yes","No"))</f>
        <v>No</v>
      </c>
      <c r="G233" s="8">
        <v>3.7937410120999999</v>
      </c>
      <c r="H233" s="46" t="str">
        <f>IF($B233="N/A","N/A",IF(G233&lt;10,"Yes","No"))</f>
        <v>Yes</v>
      </c>
      <c r="I233" s="12">
        <v>12.77</v>
      </c>
      <c r="J233" s="12">
        <v>-63.3</v>
      </c>
      <c r="K233" s="47" t="s">
        <v>739</v>
      </c>
      <c r="L233" s="9" t="str">
        <f t="shared" si="59"/>
        <v>No</v>
      </c>
    </row>
    <row r="234" spans="1:12" x14ac:dyDescent="0.2">
      <c r="A234" s="2" t="s">
        <v>72</v>
      </c>
      <c r="B234" s="37" t="s">
        <v>213</v>
      </c>
      <c r="C234" s="8">
        <v>2.9946601241000002</v>
      </c>
      <c r="D234" s="46" t="str">
        <f t="shared" si="54"/>
        <v>N/A</v>
      </c>
      <c r="E234" s="8">
        <v>3.0896861592999998</v>
      </c>
      <c r="F234" s="46" t="str">
        <f t="shared" si="55"/>
        <v>N/A</v>
      </c>
      <c r="G234" s="8">
        <v>2.6699555769000001</v>
      </c>
      <c r="H234" s="46" t="str">
        <f>IF($B234="N/A","N/A",IF(G234&gt;10,"No",IF(G234&lt;-10,"No","Yes")))</f>
        <v>N/A</v>
      </c>
      <c r="I234" s="12">
        <v>3.173</v>
      </c>
      <c r="J234" s="12">
        <v>-13.6</v>
      </c>
      <c r="K234" s="47" t="s">
        <v>739</v>
      </c>
      <c r="L234" s="9" t="str">
        <f t="shared" si="59"/>
        <v>Yes</v>
      </c>
    </row>
    <row r="235" spans="1:12" ht="25.5" x14ac:dyDescent="0.2">
      <c r="A235" s="18" t="s">
        <v>1087</v>
      </c>
      <c r="B235" s="37" t="s">
        <v>289</v>
      </c>
      <c r="C235" s="9">
        <v>5.7122239860999997</v>
      </c>
      <c r="D235" s="46" t="str">
        <f>IF($B235="N/A","N/A",IF(C235&lt;15,"Yes","No"))</f>
        <v>Yes</v>
      </c>
      <c r="E235" s="9">
        <v>6.5271819301000003</v>
      </c>
      <c r="F235" s="46" t="str">
        <f>IF($B235="N/A","N/A",IF(E235&lt;15,"Yes","No"))</f>
        <v>Yes</v>
      </c>
      <c r="G235" s="9">
        <v>3.3745589092000001</v>
      </c>
      <c r="H235" s="46" t="str">
        <f>IF($B235="N/A","N/A",IF(G235&lt;15,"Yes","No"))</f>
        <v>Yes</v>
      </c>
      <c r="I235" s="12">
        <v>14.27</v>
      </c>
      <c r="J235" s="12">
        <v>-48.3</v>
      </c>
      <c r="K235" s="47" t="s">
        <v>739</v>
      </c>
      <c r="L235" s="9" t="str">
        <f t="shared" si="59"/>
        <v>No</v>
      </c>
    </row>
    <row r="236" spans="1:12" ht="25.5" x14ac:dyDescent="0.2">
      <c r="A236" s="18" t="s">
        <v>152</v>
      </c>
      <c r="B236" s="37" t="s">
        <v>213</v>
      </c>
      <c r="C236" s="38">
        <v>2384</v>
      </c>
      <c r="D236" s="46" t="str">
        <f>IF($B236="N/A","N/A",IF(C236&gt;10,"No",IF(C236&lt;-10,"No","Yes")))</f>
        <v>N/A</v>
      </c>
      <c r="E236" s="38">
        <v>2137</v>
      </c>
      <c r="F236" s="46" t="str">
        <f>IF($B236="N/A","N/A",IF(E236&gt;10,"No",IF(E236&lt;-10,"No","Yes")))</f>
        <v>N/A</v>
      </c>
      <c r="G236" s="38">
        <v>3970</v>
      </c>
      <c r="H236" s="46" t="str">
        <f>IF($B236="N/A","N/A",IF(G236&gt;10,"No",IF(G236&lt;-10,"No","Yes")))</f>
        <v>N/A</v>
      </c>
      <c r="I236" s="12">
        <v>-10.4</v>
      </c>
      <c r="J236" s="12">
        <v>85.77</v>
      </c>
      <c r="K236" s="47" t="s">
        <v>739</v>
      </c>
      <c r="L236" s="9" t="str">
        <f>IF(J236="Div by 0", "N/A", IF(K236="N/A","N/A", IF(J236&gt;VALUE(MID(K236,1,2)), "No", IF(J236&lt;-1*VALUE(MID(K236,1,2)), "No", "Yes"))))</f>
        <v>No</v>
      </c>
    </row>
    <row r="237" spans="1:12" x14ac:dyDescent="0.2">
      <c r="A237" s="18" t="s">
        <v>1088</v>
      </c>
      <c r="B237" s="37" t="s">
        <v>213</v>
      </c>
      <c r="C237" s="38">
        <v>71672</v>
      </c>
      <c r="D237" s="46" t="str">
        <f t="shared" ref="D237:D242" si="63">IF($B237="N/A","N/A",IF(C237&gt;10,"No",IF(C237&lt;-10,"No","Yes")))</f>
        <v>N/A</v>
      </c>
      <c r="E237" s="38">
        <v>76736</v>
      </c>
      <c r="F237" s="46" t="str">
        <f t="shared" ref="F237:F242" si="64">IF($B237="N/A","N/A",IF(E237&gt;10,"No",IF(E237&lt;-10,"No","Yes")))</f>
        <v>N/A</v>
      </c>
      <c r="G237" s="38">
        <v>87618</v>
      </c>
      <c r="H237" s="46" t="str">
        <f>IF($B237="N/A","N/A",IF(G237&gt;10,"No",IF(G237&lt;-10,"No","Yes")))</f>
        <v>N/A</v>
      </c>
      <c r="I237" s="12">
        <v>7.0659999999999998</v>
      </c>
      <c r="J237" s="12">
        <v>14.18</v>
      </c>
      <c r="K237" s="47" t="s">
        <v>739</v>
      </c>
      <c r="L237" s="9" t="str">
        <f>IF(J237="Div by 0", "N/A", IF(OR(J237="N/A",K237="N/A"),"N/A", IF(J237&gt;VALUE(MID(K237,1,2)), "No", IF(J237&lt;-1*VALUE(MID(K237,1,2)), "No", "Yes"))))</f>
        <v>Yes</v>
      </c>
    </row>
    <row r="238" spans="1:12" ht="25.5" x14ac:dyDescent="0.2">
      <c r="A238" s="18" t="s">
        <v>1089</v>
      </c>
      <c r="B238" s="37" t="s">
        <v>213</v>
      </c>
      <c r="C238" s="8" t="s">
        <v>213</v>
      </c>
      <c r="D238" s="46" t="str">
        <f t="shared" si="63"/>
        <v>N/A</v>
      </c>
      <c r="E238" s="8" t="s">
        <v>213</v>
      </c>
      <c r="F238" s="46" t="str">
        <f t="shared" si="64"/>
        <v>N/A</v>
      </c>
      <c r="G238" s="8">
        <v>99.985154225000002</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460</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v>97.251585624000001</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473</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v>3.7331414802</v>
      </c>
      <c r="H242" s="46" t="str">
        <f t="shared" si="65"/>
        <v>N/A</v>
      </c>
      <c r="I242" s="12" t="s">
        <v>213</v>
      </c>
      <c r="J242" s="12" t="s">
        <v>213</v>
      </c>
      <c r="K242" s="47" t="s">
        <v>213</v>
      </c>
      <c r="L242" s="9" t="str">
        <f t="shared" si="66"/>
        <v>N/A</v>
      </c>
    </row>
    <row r="243" spans="1:12" x14ac:dyDescent="0.2">
      <c r="A243" s="6" t="s">
        <v>1094</v>
      </c>
      <c r="B243" s="37" t="s">
        <v>213</v>
      </c>
      <c r="C243" s="38">
        <v>0</v>
      </c>
      <c r="D243" s="46" t="str">
        <f>IF($B243="N/A","N/A",IF(C243&gt;10,"No",IF(C243&lt;-10,"No","Yes")))</f>
        <v>N/A</v>
      </c>
      <c r="E243" s="38">
        <v>0</v>
      </c>
      <c r="F243" s="46" t="str">
        <f>IF($B243="N/A","N/A",IF(E243&gt;10,"No",IF(E243&lt;-10,"No","Yes")))</f>
        <v>N/A</v>
      </c>
      <c r="G243" s="38">
        <v>0</v>
      </c>
      <c r="H243" s="46" t="str">
        <f>IF($B243="N/A","N/A",IF(G243&gt;10,"No",IF(G243&lt;-10,"No","Yes")))</f>
        <v>N/A</v>
      </c>
      <c r="I243" s="12" t="s">
        <v>1747</v>
      </c>
      <c r="J243" s="12" t="s">
        <v>1747</v>
      </c>
      <c r="K243" s="47" t="s">
        <v>739</v>
      </c>
      <c r="L243" s="9" t="str">
        <f t="shared" ref="L243:L276" si="67">IF(J243="Div by 0", "N/A", IF(K243="N/A","N/A", IF(J243&gt;VALUE(MID(K243,1,2)), "No", IF(J243&lt;-1*VALUE(MID(K243,1,2)), "No", "Yes"))))</f>
        <v>N/A</v>
      </c>
    </row>
    <row r="244" spans="1:12" x14ac:dyDescent="0.2">
      <c r="A244" s="2" t="s">
        <v>1095</v>
      </c>
      <c r="B244" s="37" t="s">
        <v>213</v>
      </c>
      <c r="C244" s="8">
        <v>0</v>
      </c>
      <c r="D244" s="46" t="str">
        <f>IF($B244="N/A","N/A",IF(C244&gt;10,"No",IF(C244&lt;-10,"No","Yes")))</f>
        <v>N/A</v>
      </c>
      <c r="E244" s="8">
        <v>0</v>
      </c>
      <c r="F244" s="46" t="str">
        <f>IF($B244="N/A","N/A",IF(E244&gt;10,"No",IF(E244&lt;-10,"No","Yes")))</f>
        <v>N/A</v>
      </c>
      <c r="G244" s="8">
        <v>0</v>
      </c>
      <c r="H244" s="46" t="str">
        <f>IF($B244="N/A","N/A",IF(G244&gt;10,"No",IF(G244&lt;-10,"No","Yes")))</f>
        <v>N/A</v>
      </c>
      <c r="I244" s="12" t="s">
        <v>1747</v>
      </c>
      <c r="J244" s="12" t="s">
        <v>1747</v>
      </c>
      <c r="K244" s="47" t="s">
        <v>739</v>
      </c>
      <c r="L244" s="9" t="str">
        <f t="shared" si="67"/>
        <v>N/A</v>
      </c>
    </row>
    <row r="245" spans="1:12" x14ac:dyDescent="0.2">
      <c r="A245" s="2" t="s">
        <v>1096</v>
      </c>
      <c r="B245" s="37" t="s">
        <v>213</v>
      </c>
      <c r="C245" s="8">
        <v>0</v>
      </c>
      <c r="D245" s="46" t="str">
        <f>IF($B245="N/A","N/A",IF(C245&gt;10,"No",IF(C245&lt;-10,"No","Yes")))</f>
        <v>N/A</v>
      </c>
      <c r="E245" s="8">
        <v>0</v>
      </c>
      <c r="F245" s="46" t="str">
        <f>IF($B245="N/A","N/A",IF(E245&gt;10,"No",IF(E245&lt;-10,"No","Yes")))</f>
        <v>N/A</v>
      </c>
      <c r="G245" s="8">
        <v>0</v>
      </c>
      <c r="H245" s="46" t="str">
        <f>IF($B245="N/A","N/A",IF(G245&gt;10,"No",IF(G245&lt;-10,"No","Yes")))</f>
        <v>N/A</v>
      </c>
      <c r="I245" s="12" t="s">
        <v>1747</v>
      </c>
      <c r="J245" s="12" t="s">
        <v>1747</v>
      </c>
      <c r="K245" s="47" t="s">
        <v>739</v>
      </c>
      <c r="L245" s="9" t="str">
        <f t="shared" si="67"/>
        <v>N/A</v>
      </c>
    </row>
    <row r="246" spans="1:12" x14ac:dyDescent="0.2">
      <c r="A246" s="2" t="s">
        <v>1097</v>
      </c>
      <c r="B246" s="37" t="s">
        <v>213</v>
      </c>
      <c r="C246" s="8">
        <v>0</v>
      </c>
      <c r="D246" s="46" t="str">
        <f t="shared" ref="D246:D274" si="68">IF($B246="N/A","N/A",IF(C246&gt;10,"No",IF(C246&lt;-10,"No","Yes")))</f>
        <v>N/A</v>
      </c>
      <c r="E246" s="8">
        <v>0</v>
      </c>
      <c r="F246" s="46" t="str">
        <f t="shared" ref="F246:F274" si="69">IF($B246="N/A","N/A",IF(E246&gt;10,"No",IF(E246&lt;-10,"No","Yes")))</f>
        <v>N/A</v>
      </c>
      <c r="G246" s="8">
        <v>0</v>
      </c>
      <c r="H246" s="46" t="str">
        <f t="shared" ref="H246:H274" si="70">IF($B246="N/A","N/A",IF(G246&gt;10,"No",IF(G246&lt;-10,"No","Yes")))</f>
        <v>N/A</v>
      </c>
      <c r="I246" s="12" t="s">
        <v>1747</v>
      </c>
      <c r="J246" s="12" t="s">
        <v>1747</v>
      </c>
      <c r="K246" s="47" t="s">
        <v>739</v>
      </c>
      <c r="L246" s="9" t="str">
        <f t="shared" si="67"/>
        <v>N/A</v>
      </c>
    </row>
    <row r="247" spans="1:12" x14ac:dyDescent="0.2">
      <c r="A247" s="2" t="s">
        <v>1098</v>
      </c>
      <c r="B247" s="37" t="s">
        <v>213</v>
      </c>
      <c r="C247" s="8">
        <v>0</v>
      </c>
      <c r="D247" s="46" t="str">
        <f t="shared" si="68"/>
        <v>N/A</v>
      </c>
      <c r="E247" s="8">
        <v>0</v>
      </c>
      <c r="F247" s="46" t="str">
        <f t="shared" si="69"/>
        <v>N/A</v>
      </c>
      <c r="G247" s="8">
        <v>0</v>
      </c>
      <c r="H247" s="46" t="str">
        <f t="shared" si="70"/>
        <v>N/A</v>
      </c>
      <c r="I247" s="12" t="s">
        <v>1747</v>
      </c>
      <c r="J247" s="12" t="s">
        <v>1747</v>
      </c>
      <c r="K247" s="47" t="s">
        <v>739</v>
      </c>
      <c r="L247" s="9" t="str">
        <f t="shared" si="67"/>
        <v>N/A</v>
      </c>
    </row>
    <row r="248" spans="1:12" x14ac:dyDescent="0.2">
      <c r="A248" s="2" t="s">
        <v>1099</v>
      </c>
      <c r="B248" s="37" t="s">
        <v>213</v>
      </c>
      <c r="C248" s="8" t="s">
        <v>1747</v>
      </c>
      <c r="D248" s="46" t="str">
        <f t="shared" si="68"/>
        <v>N/A</v>
      </c>
      <c r="E248" s="8" t="s">
        <v>1747</v>
      </c>
      <c r="F248" s="46" t="str">
        <f t="shared" si="69"/>
        <v>N/A</v>
      </c>
      <c r="G248" s="8" t="s">
        <v>1747</v>
      </c>
      <c r="H248" s="46" t="str">
        <f t="shared" si="70"/>
        <v>N/A</v>
      </c>
      <c r="I248" s="12" t="s">
        <v>1747</v>
      </c>
      <c r="J248" s="12" t="s">
        <v>1747</v>
      </c>
      <c r="K248" s="47" t="s">
        <v>739</v>
      </c>
      <c r="L248" s="9" t="str">
        <f t="shared" si="67"/>
        <v>N/A</v>
      </c>
    </row>
    <row r="249" spans="1:12" x14ac:dyDescent="0.2">
      <c r="A249" s="6" t="s">
        <v>1100</v>
      </c>
      <c r="B249" s="37" t="s">
        <v>213</v>
      </c>
      <c r="C249" s="38">
        <v>0</v>
      </c>
      <c r="D249" s="46" t="str">
        <f t="shared" si="68"/>
        <v>N/A</v>
      </c>
      <c r="E249" s="38">
        <v>0</v>
      </c>
      <c r="F249" s="46" t="str">
        <f t="shared" si="69"/>
        <v>N/A</v>
      </c>
      <c r="G249" s="38">
        <v>0</v>
      </c>
      <c r="H249" s="46" t="str">
        <f t="shared" si="70"/>
        <v>N/A</v>
      </c>
      <c r="I249" s="12" t="s">
        <v>1747</v>
      </c>
      <c r="J249" s="12" t="s">
        <v>1747</v>
      </c>
      <c r="K249" s="47" t="s">
        <v>739</v>
      </c>
      <c r="L249" s="9" t="str">
        <f t="shared" si="67"/>
        <v>N/A</v>
      </c>
    </row>
    <row r="250" spans="1:12" x14ac:dyDescent="0.2">
      <c r="A250" s="2" t="s">
        <v>1101</v>
      </c>
      <c r="B250" s="37" t="s">
        <v>213</v>
      </c>
      <c r="C250" s="8">
        <v>0</v>
      </c>
      <c r="D250" s="46" t="str">
        <f t="shared" si="68"/>
        <v>N/A</v>
      </c>
      <c r="E250" s="8">
        <v>0</v>
      </c>
      <c r="F250" s="46" t="str">
        <f t="shared" si="69"/>
        <v>N/A</v>
      </c>
      <c r="G250" s="8">
        <v>0</v>
      </c>
      <c r="H250" s="46" t="str">
        <f t="shared" si="70"/>
        <v>N/A</v>
      </c>
      <c r="I250" s="12" t="s">
        <v>1747</v>
      </c>
      <c r="J250" s="12" t="s">
        <v>1747</v>
      </c>
      <c r="K250" s="47" t="s">
        <v>739</v>
      </c>
      <c r="L250" s="9" t="str">
        <f t="shared" si="67"/>
        <v>N/A</v>
      </c>
    </row>
    <row r="251" spans="1:12" x14ac:dyDescent="0.2">
      <c r="A251" s="2" t="s">
        <v>1102</v>
      </c>
      <c r="B251" s="37" t="s">
        <v>213</v>
      </c>
      <c r="C251" s="8">
        <v>0</v>
      </c>
      <c r="D251" s="46" t="str">
        <f t="shared" si="68"/>
        <v>N/A</v>
      </c>
      <c r="E251" s="8">
        <v>0</v>
      </c>
      <c r="F251" s="46" t="str">
        <f t="shared" si="69"/>
        <v>N/A</v>
      </c>
      <c r="G251" s="8">
        <v>0</v>
      </c>
      <c r="H251" s="46" t="str">
        <f t="shared" si="70"/>
        <v>N/A</v>
      </c>
      <c r="I251" s="12" t="s">
        <v>1747</v>
      </c>
      <c r="J251" s="12" t="s">
        <v>1747</v>
      </c>
      <c r="K251" s="47" t="s">
        <v>739</v>
      </c>
      <c r="L251" s="9" t="str">
        <f t="shared" si="67"/>
        <v>N/A</v>
      </c>
    </row>
    <row r="252" spans="1:12" x14ac:dyDescent="0.2">
      <c r="A252" s="2" t="s">
        <v>1103</v>
      </c>
      <c r="B252" s="37" t="s">
        <v>213</v>
      </c>
      <c r="C252" s="8">
        <v>0</v>
      </c>
      <c r="D252" s="46" t="str">
        <f t="shared" si="68"/>
        <v>N/A</v>
      </c>
      <c r="E252" s="8">
        <v>0</v>
      </c>
      <c r="F252" s="46" t="str">
        <f t="shared" si="69"/>
        <v>N/A</v>
      </c>
      <c r="G252" s="8">
        <v>0</v>
      </c>
      <c r="H252" s="46" t="str">
        <f t="shared" si="70"/>
        <v>N/A</v>
      </c>
      <c r="I252" s="12" t="s">
        <v>1747</v>
      </c>
      <c r="J252" s="12" t="s">
        <v>1747</v>
      </c>
      <c r="K252" s="47" t="s">
        <v>739</v>
      </c>
      <c r="L252" s="9" t="str">
        <f t="shared" si="67"/>
        <v>N/A</v>
      </c>
    </row>
    <row r="253" spans="1:12" x14ac:dyDescent="0.2">
      <c r="A253" s="2" t="s">
        <v>1104</v>
      </c>
      <c r="B253" s="37" t="s">
        <v>213</v>
      </c>
      <c r="C253" s="8">
        <v>0</v>
      </c>
      <c r="D253" s="46" t="str">
        <f t="shared" si="68"/>
        <v>N/A</v>
      </c>
      <c r="E253" s="8">
        <v>0</v>
      </c>
      <c r="F253" s="46" t="str">
        <f t="shared" si="69"/>
        <v>N/A</v>
      </c>
      <c r="G253" s="8">
        <v>0</v>
      </c>
      <c r="H253" s="46" t="str">
        <f t="shared" si="70"/>
        <v>N/A</v>
      </c>
      <c r="I253" s="12" t="s">
        <v>1747</v>
      </c>
      <c r="J253" s="12" t="s">
        <v>1747</v>
      </c>
      <c r="K253" s="47" t="s">
        <v>739</v>
      </c>
      <c r="L253" s="9" t="str">
        <f t="shared" si="67"/>
        <v>N/A</v>
      </c>
    </row>
    <row r="254" spans="1:12" x14ac:dyDescent="0.2">
      <c r="A254" s="2" t="s">
        <v>1105</v>
      </c>
      <c r="B254" s="37" t="s">
        <v>213</v>
      </c>
      <c r="C254" s="8" t="s">
        <v>1747</v>
      </c>
      <c r="D254" s="46" t="str">
        <f t="shared" si="68"/>
        <v>N/A</v>
      </c>
      <c r="E254" s="8" t="s">
        <v>1747</v>
      </c>
      <c r="F254" s="46" t="str">
        <f t="shared" si="69"/>
        <v>N/A</v>
      </c>
      <c r="G254" s="8" t="s">
        <v>1747</v>
      </c>
      <c r="H254" s="46" t="str">
        <f t="shared" si="70"/>
        <v>N/A</v>
      </c>
      <c r="I254" s="12" t="s">
        <v>1747</v>
      </c>
      <c r="J254" s="12" t="s">
        <v>1747</v>
      </c>
      <c r="K254" s="47" t="s">
        <v>739</v>
      </c>
      <c r="L254" s="9" t="str">
        <f t="shared" si="67"/>
        <v>N/A</v>
      </c>
    </row>
    <row r="255" spans="1:12" x14ac:dyDescent="0.2">
      <c r="A255" s="2" t="s">
        <v>1106</v>
      </c>
      <c r="B255" s="37" t="s">
        <v>213</v>
      </c>
      <c r="C255" s="8" t="s">
        <v>1747</v>
      </c>
      <c r="D255" s="46" t="str">
        <f t="shared" si="68"/>
        <v>N/A</v>
      </c>
      <c r="E255" s="8" t="s">
        <v>1747</v>
      </c>
      <c r="F255" s="46" t="str">
        <f t="shared" si="69"/>
        <v>N/A</v>
      </c>
      <c r="G255" s="8" t="s">
        <v>1747</v>
      </c>
      <c r="H255" s="46" t="str">
        <f t="shared" si="70"/>
        <v>N/A</v>
      </c>
      <c r="I255" s="12" t="s">
        <v>1747</v>
      </c>
      <c r="J255" s="12" t="s">
        <v>1747</v>
      </c>
      <c r="K255" s="47" t="s">
        <v>739</v>
      </c>
      <c r="L255" s="9" t="str">
        <f>IF(J255="Div by 0", "N/A", IF(OR(J255="N/A",K255="N/A"),"N/A", IF(J255&gt;VALUE(MID(K255,1,2)), "No", IF(J255&lt;-1*VALUE(MID(K255,1,2)), "No", "Yes"))))</f>
        <v>N/A</v>
      </c>
    </row>
    <row r="256" spans="1:12" x14ac:dyDescent="0.2">
      <c r="A256" s="6" t="s">
        <v>1107</v>
      </c>
      <c r="B256" s="37" t="s">
        <v>213</v>
      </c>
      <c r="C256" s="38">
        <v>0</v>
      </c>
      <c r="D256" s="46" t="str">
        <f t="shared" si="68"/>
        <v>N/A</v>
      </c>
      <c r="E256" s="38">
        <v>0</v>
      </c>
      <c r="F256" s="46" t="str">
        <f t="shared" si="69"/>
        <v>N/A</v>
      </c>
      <c r="G256" s="38">
        <v>0</v>
      </c>
      <c r="H256" s="46" t="str">
        <f t="shared" si="70"/>
        <v>N/A</v>
      </c>
      <c r="I256" s="12" t="s">
        <v>1747</v>
      </c>
      <c r="J256" s="12" t="s">
        <v>1747</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1747</v>
      </c>
      <c r="J257" s="12" t="s">
        <v>1747</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1747</v>
      </c>
      <c r="J258" s="12" t="s">
        <v>1747</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1747</v>
      </c>
      <c r="J259" s="12" t="s">
        <v>1747</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t="s">
        <v>1747</v>
      </c>
      <c r="D261" s="46" t="str">
        <f t="shared" si="68"/>
        <v>N/A</v>
      </c>
      <c r="E261" s="8" t="s">
        <v>1747</v>
      </c>
      <c r="F261" s="46" t="str">
        <f t="shared" si="69"/>
        <v>N/A</v>
      </c>
      <c r="G261" s="8" t="s">
        <v>1747</v>
      </c>
      <c r="H261" s="46" t="str">
        <f t="shared" si="70"/>
        <v>N/A</v>
      </c>
      <c r="I261" s="12" t="s">
        <v>1747</v>
      </c>
      <c r="J261" s="12" t="s">
        <v>1747</v>
      </c>
      <c r="K261" s="47" t="s">
        <v>739</v>
      </c>
      <c r="L261" s="9" t="str">
        <f t="shared" si="67"/>
        <v>N/A</v>
      </c>
    </row>
    <row r="262" spans="1:12" x14ac:dyDescent="0.2">
      <c r="A262" s="2" t="s">
        <v>1113</v>
      </c>
      <c r="B262" s="37" t="s">
        <v>213</v>
      </c>
      <c r="C262" s="8" t="s">
        <v>1747</v>
      </c>
      <c r="D262" s="46" t="str">
        <f t="shared" si="68"/>
        <v>N/A</v>
      </c>
      <c r="E262" s="8" t="s">
        <v>1747</v>
      </c>
      <c r="F262" s="46" t="str">
        <f t="shared" si="69"/>
        <v>N/A</v>
      </c>
      <c r="G262" s="8" t="s">
        <v>1747</v>
      </c>
      <c r="H262" s="46" t="str">
        <f t="shared" si="70"/>
        <v>N/A</v>
      </c>
      <c r="I262" s="12" t="s">
        <v>1747</v>
      </c>
      <c r="J262" s="12" t="s">
        <v>1747</v>
      </c>
      <c r="K262" s="47" t="s">
        <v>739</v>
      </c>
      <c r="L262" s="9" t="str">
        <f>IF(J262="Div by 0", "N/A", IF(OR(J262="N/A",K262="N/A"),"N/A", IF(J262&gt;VALUE(MID(K262,1,2)), "No", IF(J262&lt;-1*VALUE(MID(K262,1,2)), "No", "Yes"))))</f>
        <v>N/A</v>
      </c>
    </row>
    <row r="263" spans="1:12" x14ac:dyDescent="0.2">
      <c r="A263" s="2" t="s">
        <v>1114</v>
      </c>
      <c r="B263" s="37" t="s">
        <v>213</v>
      </c>
      <c r="C263" s="38">
        <v>0</v>
      </c>
      <c r="D263" s="46" t="str">
        <f t="shared" si="68"/>
        <v>N/A</v>
      </c>
      <c r="E263" s="38">
        <v>0</v>
      </c>
      <c r="F263" s="46" t="str">
        <f t="shared" si="69"/>
        <v>N/A</v>
      </c>
      <c r="G263" s="38">
        <v>0</v>
      </c>
      <c r="H263" s="46" t="str">
        <f t="shared" si="70"/>
        <v>N/A</v>
      </c>
      <c r="I263" s="12" t="s">
        <v>1747</v>
      </c>
      <c r="J263" s="12" t="s">
        <v>1747</v>
      </c>
      <c r="K263" s="47" t="s">
        <v>739</v>
      </c>
      <c r="L263" s="9" t="str">
        <f t="shared" si="67"/>
        <v>N/A</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0</v>
      </c>
      <c r="D273" s="46" t="str">
        <f t="shared" si="68"/>
        <v>N/A</v>
      </c>
      <c r="E273" s="38">
        <v>0</v>
      </c>
      <c r="F273" s="46" t="str">
        <f t="shared" si="69"/>
        <v>N/A</v>
      </c>
      <c r="G273" s="38">
        <v>0</v>
      </c>
      <c r="H273" s="46" t="str">
        <f t="shared" si="70"/>
        <v>N/A</v>
      </c>
      <c r="I273" s="12" t="s">
        <v>1747</v>
      </c>
      <c r="J273" s="12" t="s">
        <v>1747</v>
      </c>
      <c r="K273" s="47" t="s">
        <v>739</v>
      </c>
      <c r="L273" s="9" t="str">
        <f t="shared" si="67"/>
        <v>N/A</v>
      </c>
    </row>
    <row r="274" spans="1:12" x14ac:dyDescent="0.2">
      <c r="A274" s="81" t="s">
        <v>153</v>
      </c>
      <c r="B274" s="37" t="s">
        <v>213</v>
      </c>
      <c r="C274" s="38">
        <v>0</v>
      </c>
      <c r="D274" s="46" t="str">
        <f t="shared" si="68"/>
        <v>N/A</v>
      </c>
      <c r="E274" s="38">
        <v>0</v>
      </c>
      <c r="F274" s="46" t="str">
        <f t="shared" si="69"/>
        <v>N/A</v>
      </c>
      <c r="G274" s="38">
        <v>0</v>
      </c>
      <c r="H274" s="46" t="str">
        <f t="shared" si="70"/>
        <v>N/A</v>
      </c>
      <c r="I274" s="12" t="s">
        <v>1747</v>
      </c>
      <c r="J274" s="12" t="s">
        <v>1747</v>
      </c>
      <c r="K274" s="47" t="s">
        <v>739</v>
      </c>
      <c r="L274" s="9" t="str">
        <f t="shared" si="67"/>
        <v>N/A</v>
      </c>
    </row>
    <row r="275" spans="1:12" x14ac:dyDescent="0.2">
      <c r="A275" s="2" t="s">
        <v>154</v>
      </c>
      <c r="B275" s="50" t="s">
        <v>217</v>
      </c>
      <c r="C275" s="1">
        <v>0</v>
      </c>
      <c r="D275" s="46" t="str">
        <f t="shared" ref="D275:D276" si="71">IF($B275="N/A","N/A",IF(C275&gt;0,"No",IF(C275&lt;0,"No","Yes")))</f>
        <v>Yes</v>
      </c>
      <c r="E275" s="1">
        <v>1</v>
      </c>
      <c r="F275" s="46" t="str">
        <f t="shared" ref="F275:F276" si="72">IF($B275="N/A","N/A",IF(E275&gt;0,"No",IF(E275&lt;0,"No","Yes")))</f>
        <v>No</v>
      </c>
      <c r="G275" s="1">
        <v>0</v>
      </c>
      <c r="H275" s="46" t="str">
        <f t="shared" ref="H275:H276" si="73">IF($B275="N/A","N/A",IF(G275&gt;0,"No",IF(G275&lt;0,"No","Yes")))</f>
        <v>Yes</v>
      </c>
      <c r="I275" s="12" t="s">
        <v>1747</v>
      </c>
      <c r="J275" s="12">
        <v>-100</v>
      </c>
      <c r="K275" s="47" t="s">
        <v>739</v>
      </c>
      <c r="L275" s="9" t="str">
        <f t="shared" si="67"/>
        <v>No</v>
      </c>
    </row>
    <row r="276" spans="1:12" x14ac:dyDescent="0.2">
      <c r="A276" s="2" t="s">
        <v>155</v>
      </c>
      <c r="B276" s="50" t="s">
        <v>217</v>
      </c>
      <c r="C276" s="1">
        <v>1</v>
      </c>
      <c r="D276" s="46" t="str">
        <f t="shared" si="71"/>
        <v>No</v>
      </c>
      <c r="E276" s="1">
        <v>0</v>
      </c>
      <c r="F276" s="46" t="str">
        <f t="shared" si="72"/>
        <v>Yes</v>
      </c>
      <c r="G276" s="1">
        <v>2</v>
      </c>
      <c r="H276" s="46" t="str">
        <f t="shared" si="73"/>
        <v>No</v>
      </c>
      <c r="I276" s="12">
        <v>-100</v>
      </c>
      <c r="J276" s="12" t="s">
        <v>1747</v>
      </c>
      <c r="K276" s="47" t="s">
        <v>739</v>
      </c>
      <c r="L276" s="9" t="str">
        <f t="shared" si="67"/>
        <v>N/A</v>
      </c>
    </row>
    <row r="277" spans="1:12" x14ac:dyDescent="0.2">
      <c r="A277" s="18" t="s">
        <v>693</v>
      </c>
      <c r="B277" s="1" t="s">
        <v>213</v>
      </c>
      <c r="C277" s="1">
        <v>2278746</v>
      </c>
      <c r="D277" s="11" t="str">
        <f t="shared" ref="D277:D284" si="74">IF($B277="N/A","N/A",IF(C277&gt;10,"No",IF(C277&lt;-10,"No","Yes")))</f>
        <v>N/A</v>
      </c>
      <c r="E277" s="1">
        <v>2367586</v>
      </c>
      <c r="F277" s="11" t="str">
        <f t="shared" ref="F277:F278" si="75">IF($B277="N/A","N/A",IF(E277&gt;10,"No",IF(E277&lt;-10,"No","Yes")))</f>
        <v>N/A</v>
      </c>
      <c r="G277" s="1">
        <v>2462195</v>
      </c>
      <c r="H277" s="11" t="str">
        <f t="shared" ref="H277:H278" si="76">IF($B277="N/A","N/A",IF(G277&gt;10,"No",IF(G277&lt;-10,"No","Yes")))</f>
        <v>N/A</v>
      </c>
      <c r="I277" s="12">
        <v>3.899</v>
      </c>
      <c r="J277" s="12">
        <v>3.996</v>
      </c>
      <c r="K277" s="1" t="s">
        <v>213</v>
      </c>
      <c r="L277" s="9" t="str">
        <f t="shared" ref="L277:L278" si="77">IF(J277="Div by 0", "N/A", IF(K277="N/A","N/A", IF(J277&gt;VALUE(MID(K277,1,2)), "No", IF(J277&lt;-1*VALUE(MID(K277,1,2)), "No", "Yes"))))</f>
        <v>N/A</v>
      </c>
    </row>
    <row r="278" spans="1:12" x14ac:dyDescent="0.2">
      <c r="A278" s="18" t="s">
        <v>694</v>
      </c>
      <c r="B278" s="1" t="s">
        <v>213</v>
      </c>
      <c r="C278" s="1">
        <v>1850340</v>
      </c>
      <c r="D278" s="11" t="str">
        <f t="shared" si="74"/>
        <v>N/A</v>
      </c>
      <c r="E278" s="1">
        <v>1995598.25</v>
      </c>
      <c r="F278" s="11" t="str">
        <f t="shared" si="75"/>
        <v>N/A</v>
      </c>
      <c r="G278" s="1">
        <v>2058696.25</v>
      </c>
      <c r="H278" s="11" t="str">
        <f t="shared" si="76"/>
        <v>N/A</v>
      </c>
      <c r="I278" s="12">
        <v>7.85</v>
      </c>
      <c r="J278" s="12">
        <v>3.1619999999999999</v>
      </c>
      <c r="K278" s="1" t="s">
        <v>213</v>
      </c>
      <c r="L278" s="9" t="str">
        <f t="shared" si="77"/>
        <v>N/A</v>
      </c>
    </row>
    <row r="279" spans="1:12" x14ac:dyDescent="0.2">
      <c r="A279" s="18" t="s">
        <v>695</v>
      </c>
      <c r="B279" s="1" t="s">
        <v>213</v>
      </c>
      <c r="C279" s="1">
        <v>0</v>
      </c>
      <c r="D279" s="11" t="str">
        <f t="shared" si="74"/>
        <v>N/A</v>
      </c>
      <c r="E279" s="1">
        <v>0</v>
      </c>
      <c r="F279" s="11" t="str">
        <f t="shared" ref="F279:F284" si="78">IF($B279="N/A","N/A",IF(E279&gt;10,"No",IF(E279&lt;-10,"No","Yes")))</f>
        <v>N/A</v>
      </c>
      <c r="G279" s="1">
        <v>881</v>
      </c>
      <c r="H279" s="11" t="str">
        <f t="shared" ref="H279:H284" si="79">IF($B279="N/A","N/A",IF(G279&gt;10,"No",IF(G279&lt;-10,"No","Yes")))</f>
        <v>N/A</v>
      </c>
      <c r="I279" s="12" t="s">
        <v>1747</v>
      </c>
      <c r="J279" s="12" t="s">
        <v>1747</v>
      </c>
      <c r="K279" s="1" t="s">
        <v>213</v>
      </c>
      <c r="L279" s="9" t="str">
        <f t="shared" ref="L279:L285" si="80">IF(J279="Div by 0", "N/A", IF(K279="N/A","N/A", IF(J279&gt;VALUE(MID(K279,1,2)), "No", IF(J279&lt;-1*VALUE(MID(K279,1,2)), "No", "Yes"))))</f>
        <v>N/A</v>
      </c>
    </row>
    <row r="280" spans="1:12" x14ac:dyDescent="0.2">
      <c r="A280" s="18" t="s">
        <v>696</v>
      </c>
      <c r="B280" s="1" t="s">
        <v>213</v>
      </c>
      <c r="C280" s="1">
        <v>0</v>
      </c>
      <c r="D280" s="11" t="str">
        <f t="shared" si="74"/>
        <v>N/A</v>
      </c>
      <c r="E280" s="1">
        <v>0</v>
      </c>
      <c r="F280" s="11" t="str">
        <f t="shared" si="78"/>
        <v>N/A</v>
      </c>
      <c r="G280" s="1">
        <v>1037</v>
      </c>
      <c r="H280" s="11" t="str">
        <f t="shared" si="79"/>
        <v>N/A</v>
      </c>
      <c r="I280" s="12" t="s">
        <v>1747</v>
      </c>
      <c r="J280" s="12" t="s">
        <v>1747</v>
      </c>
      <c r="K280" s="1" t="s">
        <v>213</v>
      </c>
      <c r="L280" s="9" t="str">
        <f t="shared" si="80"/>
        <v>N/A</v>
      </c>
    </row>
    <row r="281" spans="1:12" x14ac:dyDescent="0.2">
      <c r="A281" s="18" t="s">
        <v>697</v>
      </c>
      <c r="B281" s="1" t="s">
        <v>213</v>
      </c>
      <c r="C281" s="1">
        <v>0</v>
      </c>
      <c r="D281" s="11" t="str">
        <f t="shared" si="74"/>
        <v>N/A</v>
      </c>
      <c r="E281" s="1">
        <v>0</v>
      </c>
      <c r="F281" s="11" t="str">
        <f t="shared" si="78"/>
        <v>N/A</v>
      </c>
      <c r="G281" s="1">
        <v>107.58333333</v>
      </c>
      <c r="H281" s="11" t="str">
        <f t="shared" si="79"/>
        <v>N/A</v>
      </c>
      <c r="I281" s="12" t="s">
        <v>1747</v>
      </c>
      <c r="J281" s="12" t="s">
        <v>1747</v>
      </c>
      <c r="K281" s="1" t="s">
        <v>213</v>
      </c>
      <c r="L281" s="9" t="str">
        <f t="shared" si="80"/>
        <v>N/A</v>
      </c>
    </row>
    <row r="282" spans="1:12" x14ac:dyDescent="0.2">
      <c r="A282" s="18" t="s">
        <v>698</v>
      </c>
      <c r="B282" s="1" t="s">
        <v>213</v>
      </c>
      <c r="C282" s="1">
        <v>79924</v>
      </c>
      <c r="D282" s="11" t="str">
        <f t="shared" si="74"/>
        <v>N/A</v>
      </c>
      <c r="E282" s="1">
        <v>84157</v>
      </c>
      <c r="F282" s="11" t="str">
        <f t="shared" si="78"/>
        <v>N/A</v>
      </c>
      <c r="G282" s="1">
        <v>94058</v>
      </c>
      <c r="H282" s="11" t="str">
        <f t="shared" si="79"/>
        <v>N/A</v>
      </c>
      <c r="I282" s="12">
        <v>5.2960000000000003</v>
      </c>
      <c r="J282" s="12">
        <v>11.76</v>
      </c>
      <c r="K282" s="1" t="s">
        <v>213</v>
      </c>
      <c r="L282" s="9" t="str">
        <f t="shared" si="80"/>
        <v>N/A</v>
      </c>
    </row>
    <row r="283" spans="1:12" x14ac:dyDescent="0.2">
      <c r="A283" s="18" t="s">
        <v>699</v>
      </c>
      <c r="B283" s="1" t="s">
        <v>213</v>
      </c>
      <c r="C283" s="1">
        <v>131967</v>
      </c>
      <c r="D283" s="11" t="str">
        <f t="shared" si="74"/>
        <v>N/A</v>
      </c>
      <c r="E283" s="1">
        <v>120106</v>
      </c>
      <c r="F283" s="11" t="str">
        <f t="shared" si="78"/>
        <v>N/A</v>
      </c>
      <c r="G283" s="1">
        <v>138113</v>
      </c>
      <c r="H283" s="11" t="str">
        <f t="shared" si="79"/>
        <v>N/A</v>
      </c>
      <c r="I283" s="12">
        <v>-8.99</v>
      </c>
      <c r="J283" s="12">
        <v>14.99</v>
      </c>
      <c r="K283" s="1" t="s">
        <v>213</v>
      </c>
      <c r="L283" s="9" t="str">
        <f t="shared" si="80"/>
        <v>N/A</v>
      </c>
    </row>
    <row r="284" spans="1:12" ht="25.5" x14ac:dyDescent="0.2">
      <c r="A284" s="18" t="s">
        <v>700</v>
      </c>
      <c r="B284" s="1" t="s">
        <v>213</v>
      </c>
      <c r="C284" s="1">
        <v>89050.333333000002</v>
      </c>
      <c r="D284" s="11" t="str">
        <f t="shared" si="74"/>
        <v>N/A</v>
      </c>
      <c r="E284" s="1">
        <v>90523.25</v>
      </c>
      <c r="F284" s="11" t="str">
        <f t="shared" si="78"/>
        <v>N/A</v>
      </c>
      <c r="G284" s="1">
        <v>99838.333333000002</v>
      </c>
      <c r="H284" s="11" t="str">
        <f t="shared" si="79"/>
        <v>N/A</v>
      </c>
      <c r="I284" s="12">
        <v>1.6539999999999999</v>
      </c>
      <c r="J284" s="12">
        <v>10.29</v>
      </c>
      <c r="K284" s="1" t="s">
        <v>213</v>
      </c>
      <c r="L284" s="9" t="str">
        <f t="shared" si="80"/>
        <v>N/A</v>
      </c>
    </row>
    <row r="285" spans="1:12" x14ac:dyDescent="0.2">
      <c r="A285" s="18" t="s">
        <v>404</v>
      </c>
      <c r="B285" s="37" t="s">
        <v>290</v>
      </c>
      <c r="C285" s="8">
        <v>24.786632263000001</v>
      </c>
      <c r="D285" s="46" t="str">
        <f>IF($B285="N/A","N/A",IF(C285&lt;=40,"Yes","No"))</f>
        <v>Yes</v>
      </c>
      <c r="E285" s="8">
        <v>25.097369096000001</v>
      </c>
      <c r="F285" s="46" t="str">
        <f>IF($B285="N/A","N/A",IF(E285&lt;=40,"Yes","No"))</f>
        <v>Yes</v>
      </c>
      <c r="G285" s="8">
        <v>26.065461558999999</v>
      </c>
      <c r="H285" s="46" t="str">
        <f>IF($B285="N/A","N/A",IF(G285&lt;=40,"Yes","No"))</f>
        <v>Yes</v>
      </c>
      <c r="I285" s="12">
        <v>1.254</v>
      </c>
      <c r="J285" s="12">
        <v>3.8570000000000002</v>
      </c>
      <c r="K285" s="47" t="s">
        <v>741</v>
      </c>
      <c r="L285" s="9" t="str">
        <f t="shared" si="80"/>
        <v>Yes</v>
      </c>
    </row>
    <row r="286" spans="1:12" x14ac:dyDescent="0.2">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1747</v>
      </c>
      <c r="J286" s="12" t="s">
        <v>1747</v>
      </c>
      <c r="K286" s="1" t="s">
        <v>213</v>
      </c>
      <c r="L286" s="9" t="str">
        <f t="shared" ref="L286:L287" si="84">IF(J286="Div by 0", "N/A", IF(K286="N/A","N/A", IF(J286&gt;VALUE(MID(K286,1,2)), "No", IF(J286&lt;-1*VALUE(MID(K286,1,2)), "No", "Yes"))))</f>
        <v>N/A</v>
      </c>
    </row>
    <row r="287" spans="1:12" x14ac:dyDescent="0.2">
      <c r="A287" s="18" t="s">
        <v>702</v>
      </c>
      <c r="B287" s="1" t="s">
        <v>213</v>
      </c>
      <c r="C287" s="1">
        <v>0</v>
      </c>
      <c r="D287" s="11" t="str">
        <f t="shared" si="81"/>
        <v>N/A</v>
      </c>
      <c r="E287" s="1">
        <v>0</v>
      </c>
      <c r="F287" s="11" t="str">
        <f t="shared" si="82"/>
        <v>N/A</v>
      </c>
      <c r="G287" s="1">
        <v>0</v>
      </c>
      <c r="H287" s="11" t="str">
        <f t="shared" si="83"/>
        <v>N/A</v>
      </c>
      <c r="I287" s="12" t="s">
        <v>1747</v>
      </c>
      <c r="J287" s="12" t="s">
        <v>1747</v>
      </c>
      <c r="K287" s="1" t="s">
        <v>213</v>
      </c>
      <c r="L287" s="9" t="str">
        <f t="shared" si="84"/>
        <v>N/A</v>
      </c>
    </row>
    <row r="288" spans="1:12" x14ac:dyDescent="0.2">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1747</v>
      </c>
      <c r="J288" s="12" t="s">
        <v>1747</v>
      </c>
      <c r="K288" s="1" t="s">
        <v>213</v>
      </c>
      <c r="L288" s="9" t="str">
        <f t="shared" ref="L288:L289" si="87">IF(J288="Div by 0", "N/A", IF(K288="N/A","N/A", IF(J288&gt;VALUE(MID(K288,1,2)), "No", IF(J288&lt;-1*VALUE(MID(K288,1,2)), "No", "Yes"))))</f>
        <v>N/A</v>
      </c>
    </row>
    <row r="289" spans="1:12" x14ac:dyDescent="0.2">
      <c r="A289" s="18" t="s">
        <v>715</v>
      </c>
      <c r="B289" s="1" t="s">
        <v>213</v>
      </c>
      <c r="C289" s="1">
        <v>0</v>
      </c>
      <c r="D289" s="11" t="str">
        <f t="shared" si="81"/>
        <v>N/A</v>
      </c>
      <c r="E289" s="1">
        <v>0</v>
      </c>
      <c r="F289" s="11" t="str">
        <f t="shared" si="85"/>
        <v>N/A</v>
      </c>
      <c r="G289" s="1">
        <v>0</v>
      </c>
      <c r="H289" s="11" t="str">
        <f t="shared" si="86"/>
        <v>N/A</v>
      </c>
      <c r="I289" s="12" t="s">
        <v>1747</v>
      </c>
      <c r="J289" s="12" t="s">
        <v>1747</v>
      </c>
      <c r="K289" s="1" t="s">
        <v>213</v>
      </c>
      <c r="L289" s="9" t="str">
        <f t="shared" si="87"/>
        <v>N/A</v>
      </c>
    </row>
    <row r="290" spans="1:12" x14ac:dyDescent="0.2">
      <c r="A290" s="18" t="s">
        <v>704</v>
      </c>
      <c r="B290" s="1" t="s">
        <v>213</v>
      </c>
      <c r="C290" s="1">
        <v>0</v>
      </c>
      <c r="D290" s="11" t="str">
        <f t="shared" si="81"/>
        <v>N/A</v>
      </c>
      <c r="E290" s="1">
        <v>0</v>
      </c>
      <c r="F290" s="11" t="str">
        <f t="shared" ref="F290:F304" si="88">IF($B290="N/A","N/A",IF(E290&gt;10,"No",IF(E290&lt;-10,"No","Yes")))</f>
        <v>N/A</v>
      </c>
      <c r="G290" s="1">
        <v>11</v>
      </c>
      <c r="H290" s="11" t="str">
        <f t="shared" ref="H290:H304" si="89">IF($B290="N/A","N/A",IF(G290&gt;10,"No",IF(G290&lt;-10,"No","Yes")))</f>
        <v>N/A</v>
      </c>
      <c r="I290" s="12" t="s">
        <v>1747</v>
      </c>
      <c r="J290" s="12" t="s">
        <v>1747</v>
      </c>
      <c r="K290" s="1" t="s">
        <v>213</v>
      </c>
      <c r="L290" s="9" t="str">
        <f t="shared" ref="L290:L301" si="90">IF(J290="Div by 0", "N/A", IF(K290="N/A","N/A", IF(J290&gt;VALUE(MID(K290,1,2)), "No", IF(J290&lt;-1*VALUE(MID(K290,1,2)), "No", "Yes"))))</f>
        <v>N/A</v>
      </c>
    </row>
    <row r="291" spans="1:12" x14ac:dyDescent="0.2">
      <c r="A291" s="18" t="s">
        <v>705</v>
      </c>
      <c r="B291" s="1" t="s">
        <v>213</v>
      </c>
      <c r="C291" s="1">
        <v>0</v>
      </c>
      <c r="D291" s="11" t="str">
        <f t="shared" si="81"/>
        <v>N/A</v>
      </c>
      <c r="E291" s="1">
        <v>0</v>
      </c>
      <c r="F291" s="11" t="str">
        <f t="shared" si="88"/>
        <v>N/A</v>
      </c>
      <c r="G291" s="1">
        <v>11</v>
      </c>
      <c r="H291" s="11" t="str">
        <f t="shared" si="89"/>
        <v>N/A</v>
      </c>
      <c r="I291" s="12" t="s">
        <v>1747</v>
      </c>
      <c r="J291" s="12" t="s">
        <v>1747</v>
      </c>
      <c r="K291" s="1" t="s">
        <v>213</v>
      </c>
      <c r="L291" s="9" t="str">
        <f t="shared" si="90"/>
        <v>N/A</v>
      </c>
    </row>
    <row r="292" spans="1:12" x14ac:dyDescent="0.2">
      <c r="A292" s="18" t="s">
        <v>723</v>
      </c>
      <c r="B292" s="37" t="s">
        <v>213</v>
      </c>
      <c r="C292" s="13" t="s">
        <v>1747</v>
      </c>
      <c r="D292" s="11" t="str">
        <f t="shared" si="81"/>
        <v>N/A</v>
      </c>
      <c r="E292" s="13" t="s">
        <v>1747</v>
      </c>
      <c r="F292" s="11" t="str">
        <f t="shared" si="88"/>
        <v>N/A</v>
      </c>
      <c r="G292" s="13">
        <v>50</v>
      </c>
      <c r="H292" s="11" t="str">
        <f t="shared" si="89"/>
        <v>N/A</v>
      </c>
      <c r="I292" s="12" t="s">
        <v>1747</v>
      </c>
      <c r="J292" s="12" t="s">
        <v>1747</v>
      </c>
      <c r="K292" s="37" t="s">
        <v>213</v>
      </c>
      <c r="L292" s="9" t="str">
        <f t="shared" si="90"/>
        <v>N/A</v>
      </c>
    </row>
    <row r="293" spans="1:12" x14ac:dyDescent="0.2">
      <c r="A293" s="18" t="s">
        <v>716</v>
      </c>
      <c r="B293" s="1" t="s">
        <v>213</v>
      </c>
      <c r="C293" s="1">
        <v>0</v>
      </c>
      <c r="D293" s="11" t="str">
        <f t="shared" si="81"/>
        <v>N/A</v>
      </c>
      <c r="E293" s="1">
        <v>0</v>
      </c>
      <c r="F293" s="11" t="str">
        <f t="shared" si="88"/>
        <v>N/A</v>
      </c>
      <c r="G293" s="1">
        <v>1.9166666667000001</v>
      </c>
      <c r="H293" s="11" t="str">
        <f t="shared" si="89"/>
        <v>N/A</v>
      </c>
      <c r="I293" s="12" t="s">
        <v>1747</v>
      </c>
      <c r="J293" s="12" t="s">
        <v>1747</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362</v>
      </c>
      <c r="D296" s="11" t="str">
        <f t="shared" si="81"/>
        <v>N/A</v>
      </c>
      <c r="E296" s="1">
        <v>469</v>
      </c>
      <c r="F296" s="11" t="str">
        <f t="shared" si="88"/>
        <v>N/A</v>
      </c>
      <c r="G296" s="1">
        <v>1347</v>
      </c>
      <c r="H296" s="11" t="str">
        <f t="shared" si="89"/>
        <v>N/A</v>
      </c>
      <c r="I296" s="12">
        <v>29.56</v>
      </c>
      <c r="J296" s="12">
        <v>187.2</v>
      </c>
      <c r="K296" s="1" t="s">
        <v>213</v>
      </c>
      <c r="L296" s="9" t="str">
        <f t="shared" si="90"/>
        <v>N/A</v>
      </c>
    </row>
    <row r="297" spans="1:12" x14ac:dyDescent="0.2">
      <c r="A297" s="18" t="s">
        <v>718</v>
      </c>
      <c r="B297" s="1" t="s">
        <v>213</v>
      </c>
      <c r="C297" s="1">
        <v>175.58333332999999</v>
      </c>
      <c r="D297" s="11" t="str">
        <f t="shared" si="81"/>
        <v>N/A</v>
      </c>
      <c r="E297" s="1">
        <v>270.66666666999998</v>
      </c>
      <c r="F297" s="11" t="str">
        <f t="shared" si="88"/>
        <v>N/A</v>
      </c>
      <c r="G297" s="1">
        <v>540.83333332999996</v>
      </c>
      <c r="H297" s="11" t="str">
        <f t="shared" si="89"/>
        <v>N/A</v>
      </c>
      <c r="I297" s="12">
        <v>54.15</v>
      </c>
      <c r="J297" s="12">
        <v>99.82</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80735</v>
      </c>
      <c r="D309" s="1" t="s">
        <v>213</v>
      </c>
      <c r="E309" s="1">
        <v>85080</v>
      </c>
      <c r="F309" s="1" t="s">
        <v>213</v>
      </c>
      <c r="G309" s="1">
        <v>95935</v>
      </c>
      <c r="H309" s="1" t="s">
        <v>213</v>
      </c>
      <c r="I309" s="12">
        <v>5.3819999999999997</v>
      </c>
      <c r="J309" s="12">
        <v>12.76</v>
      </c>
      <c r="K309" s="1" t="s">
        <v>213</v>
      </c>
      <c r="L309" s="9" t="str">
        <f>IF(J309="Div by 0", "N/A", IF(K309="N/A","N/A", IF(J309&gt;VALUE(MID(K309,1,2)), "No", IF(J309&lt;-1*VALUE(MID(K309,1,2)), "No", "Yes"))))</f>
        <v>N/A</v>
      </c>
    </row>
    <row r="310" spans="1:12" x14ac:dyDescent="0.2">
      <c r="A310" s="82" t="s">
        <v>73</v>
      </c>
      <c r="B310" s="37" t="s">
        <v>213</v>
      </c>
      <c r="C310" s="38">
        <v>1906649</v>
      </c>
      <c r="D310" s="46" t="str">
        <f>IF($B310="N/A","N/A",IF(C310&gt;10,"No",IF(C310&lt;-10,"No","Yes")))</f>
        <v>N/A</v>
      </c>
      <c r="E310" s="38">
        <v>2067622</v>
      </c>
      <c r="F310" s="46" t="str">
        <f>IF($B310="N/A","N/A",IF(E310&gt;10,"No",IF(E310&lt;-10,"No","Yes")))</f>
        <v>N/A</v>
      </c>
      <c r="G310" s="38">
        <v>2146353</v>
      </c>
      <c r="H310" s="46" t="str">
        <f>IF($B310="N/A","N/A",IF(G310&gt;10,"No",IF(G310&lt;-10,"No","Yes")))</f>
        <v>N/A</v>
      </c>
      <c r="I310" s="12">
        <v>8.4429999999999996</v>
      </c>
      <c r="J310" s="12">
        <v>3.8079999999999998</v>
      </c>
      <c r="K310" s="47" t="s">
        <v>741</v>
      </c>
      <c r="L310" s="9" t="str">
        <f t="shared" ref="L310:L339" si="92">IF(J310="Div by 0", "N/A", IF(K310="N/A","N/A", IF(J310&gt;VALUE(MID(K310,1,2)), "No", IF(J310&lt;-1*VALUE(MID(K310,1,2)), "No", "Yes"))))</f>
        <v>Yes</v>
      </c>
    </row>
    <row r="311" spans="1:12" x14ac:dyDescent="0.2">
      <c r="A311" s="60" t="s">
        <v>182</v>
      </c>
      <c r="B311" s="37" t="s">
        <v>213</v>
      </c>
      <c r="C311" s="38">
        <v>147150</v>
      </c>
      <c r="D311" s="11" t="str">
        <f t="shared" ref="D311:D314" si="93">IF($B311="N/A","N/A",IF(C311&gt;10,"No",IF(C311&lt;-10,"No","Yes")))</f>
        <v>N/A</v>
      </c>
      <c r="E311" s="38">
        <v>152090</v>
      </c>
      <c r="F311" s="11" t="str">
        <f t="shared" ref="F311:F314" si="94">IF($B311="N/A","N/A",IF(E311&gt;10,"No",IF(E311&lt;-10,"No","Yes")))</f>
        <v>N/A</v>
      </c>
      <c r="G311" s="38">
        <v>158330</v>
      </c>
      <c r="H311" s="11" t="str">
        <f t="shared" ref="H311:H314" si="95">IF($B311="N/A","N/A",IF(G311&gt;10,"No",IF(G311&lt;-10,"No","Yes")))</f>
        <v>N/A</v>
      </c>
      <c r="I311" s="12">
        <v>3.3570000000000002</v>
      </c>
      <c r="J311" s="12">
        <v>4.1029999999999998</v>
      </c>
      <c r="K311" s="47" t="s">
        <v>741</v>
      </c>
      <c r="L311" s="9" t="str">
        <f>IF(J311="Div by 0", "N/A", IF(OR(J311="N/A",K311="N/A"),"N/A", IF(J311&gt;VALUE(MID(K311,1,2)), "No", IF(J311&lt;-1*VALUE(MID(K311,1,2)), "No", "Yes"))))</f>
        <v>Yes</v>
      </c>
    </row>
    <row r="312" spans="1:12" x14ac:dyDescent="0.2">
      <c r="A312" s="60" t="s">
        <v>183</v>
      </c>
      <c r="B312" s="37" t="s">
        <v>213</v>
      </c>
      <c r="C312" s="38">
        <v>334867</v>
      </c>
      <c r="D312" s="11" t="str">
        <f t="shared" si="93"/>
        <v>N/A</v>
      </c>
      <c r="E312" s="38">
        <v>343816</v>
      </c>
      <c r="F312" s="11" t="str">
        <f t="shared" si="94"/>
        <v>N/A</v>
      </c>
      <c r="G312" s="38">
        <v>363995</v>
      </c>
      <c r="H312" s="11" t="str">
        <f t="shared" si="95"/>
        <v>N/A</v>
      </c>
      <c r="I312" s="12">
        <v>2.6720000000000002</v>
      </c>
      <c r="J312" s="12">
        <v>5.8689999999999998</v>
      </c>
      <c r="K312" s="47" t="s">
        <v>741</v>
      </c>
      <c r="L312" s="9" t="str">
        <f t="shared" ref="L312:L314" si="96">IF(J312="Div by 0", "N/A", IF(OR(J312="N/A",K312="N/A"),"N/A", IF(J312&gt;VALUE(MID(K312,1,2)), "No", IF(J312&lt;-1*VALUE(MID(K312,1,2)), "No", "Yes"))))</f>
        <v>Yes</v>
      </c>
    </row>
    <row r="313" spans="1:12" x14ac:dyDescent="0.2">
      <c r="A313" s="60" t="s">
        <v>184</v>
      </c>
      <c r="B313" s="37" t="s">
        <v>213</v>
      </c>
      <c r="C313" s="38">
        <v>1040435</v>
      </c>
      <c r="D313" s="11" t="str">
        <f t="shared" si="93"/>
        <v>N/A</v>
      </c>
      <c r="E313" s="38">
        <v>1135194</v>
      </c>
      <c r="F313" s="11" t="str">
        <f t="shared" si="94"/>
        <v>N/A</v>
      </c>
      <c r="G313" s="38">
        <v>1155288</v>
      </c>
      <c r="H313" s="11" t="str">
        <f t="shared" si="95"/>
        <v>N/A</v>
      </c>
      <c r="I313" s="12">
        <v>9.1080000000000005</v>
      </c>
      <c r="J313" s="12">
        <v>1.77</v>
      </c>
      <c r="K313" s="47" t="s">
        <v>741</v>
      </c>
      <c r="L313" s="9" t="str">
        <f t="shared" si="96"/>
        <v>Yes</v>
      </c>
    </row>
    <row r="314" spans="1:12" x14ac:dyDescent="0.2">
      <c r="A314" s="7" t="s">
        <v>185</v>
      </c>
      <c r="B314" s="37" t="s">
        <v>213</v>
      </c>
      <c r="C314" s="38">
        <v>384197</v>
      </c>
      <c r="D314" s="11" t="str">
        <f t="shared" si="93"/>
        <v>N/A</v>
      </c>
      <c r="E314" s="38">
        <v>436522</v>
      </c>
      <c r="F314" s="11" t="str">
        <f t="shared" si="94"/>
        <v>N/A</v>
      </c>
      <c r="G314" s="38">
        <v>468740</v>
      </c>
      <c r="H314" s="11" t="str">
        <f t="shared" si="95"/>
        <v>N/A</v>
      </c>
      <c r="I314" s="12">
        <v>13.62</v>
      </c>
      <c r="J314" s="12">
        <v>7.3810000000000002</v>
      </c>
      <c r="K314" s="47" t="s">
        <v>741</v>
      </c>
      <c r="L314" s="9" t="str">
        <f t="shared" si="96"/>
        <v>Yes</v>
      </c>
    </row>
    <row r="315" spans="1:12" x14ac:dyDescent="0.2">
      <c r="A315" s="60" t="s">
        <v>1125</v>
      </c>
      <c r="B315" s="13" t="s">
        <v>213</v>
      </c>
      <c r="C315" s="38">
        <v>1041464</v>
      </c>
      <c r="D315" s="9" t="str">
        <f t="shared" ref="D315:F318" si="97">IF($B315="N/A","N/A",IF(C315&lt;0,"No","Yes"))</f>
        <v>N/A</v>
      </c>
      <c r="E315" s="38">
        <v>1117356</v>
      </c>
      <c r="F315" s="9" t="str">
        <f t="shared" si="97"/>
        <v>N/A</v>
      </c>
      <c r="G315" s="38">
        <v>1146637</v>
      </c>
      <c r="H315" s="9" t="str">
        <f t="shared" ref="H315:H318" si="98">IF($B315="N/A","N/A",IF(G315&lt;0,"No","Yes"))</f>
        <v>N/A</v>
      </c>
      <c r="I315" s="12">
        <v>7.2869999999999999</v>
      </c>
      <c r="J315" s="12">
        <v>2.621</v>
      </c>
      <c r="K315" s="1" t="s">
        <v>740</v>
      </c>
      <c r="L315" s="9" t="str">
        <f>IF(J315="Div by 0", "N/A", IF(OR(J315="N/A",K315="N/A"),"N/A", IF(J315&gt;VALUE(MID(K315,1,2)), "No", IF(J315&lt;-1*VALUE(MID(K315,1,2)), "No", "Yes"))))</f>
        <v>Yes</v>
      </c>
    </row>
    <row r="316" spans="1:12" x14ac:dyDescent="0.2">
      <c r="A316" s="60" t="s">
        <v>433</v>
      </c>
      <c r="B316" s="13" t="s">
        <v>213</v>
      </c>
      <c r="C316" s="38">
        <v>60066</v>
      </c>
      <c r="D316" s="9" t="str">
        <f t="shared" si="97"/>
        <v>N/A</v>
      </c>
      <c r="E316" s="38">
        <v>70408</v>
      </c>
      <c r="F316" s="9" t="str">
        <f t="shared" si="97"/>
        <v>N/A</v>
      </c>
      <c r="G316" s="38">
        <v>72368</v>
      </c>
      <c r="H316" s="9" t="str">
        <f t="shared" si="98"/>
        <v>N/A</v>
      </c>
      <c r="I316" s="12">
        <v>17.22</v>
      </c>
      <c r="J316" s="12">
        <v>2.7839999999999998</v>
      </c>
      <c r="K316" s="1" t="s">
        <v>740</v>
      </c>
      <c r="L316" s="9" t="str">
        <f t="shared" ref="L316:L318" si="99">IF(J316="Div by 0", "N/A", IF(OR(J316="N/A",K316="N/A"),"N/A", IF(J316&gt;VALUE(MID(K316,1,2)), "No", IF(J316&lt;-1*VALUE(MID(K316,1,2)), "No", "Yes"))))</f>
        <v>Yes</v>
      </c>
    </row>
    <row r="317" spans="1:12" x14ac:dyDescent="0.2">
      <c r="A317" s="60" t="s">
        <v>434</v>
      </c>
      <c r="B317" s="13" t="s">
        <v>213</v>
      </c>
      <c r="C317" s="38">
        <v>632350</v>
      </c>
      <c r="D317" s="9" t="str">
        <f t="shared" si="97"/>
        <v>N/A</v>
      </c>
      <c r="E317" s="38">
        <v>701688</v>
      </c>
      <c r="F317" s="9" t="str">
        <f t="shared" si="97"/>
        <v>N/A</v>
      </c>
      <c r="G317" s="38">
        <v>739638</v>
      </c>
      <c r="H317" s="9" t="str">
        <f t="shared" si="98"/>
        <v>N/A</v>
      </c>
      <c r="I317" s="12">
        <v>10.97</v>
      </c>
      <c r="J317" s="12">
        <v>5.4080000000000004</v>
      </c>
      <c r="K317" s="1" t="s">
        <v>740</v>
      </c>
      <c r="L317" s="9" t="str">
        <f t="shared" si="99"/>
        <v>Yes</v>
      </c>
    </row>
    <row r="318" spans="1:12" x14ac:dyDescent="0.2">
      <c r="A318" s="60" t="s">
        <v>1126</v>
      </c>
      <c r="B318" s="13" t="s">
        <v>213</v>
      </c>
      <c r="C318" s="38">
        <v>99049</v>
      </c>
      <c r="D318" s="9" t="str">
        <f t="shared" si="97"/>
        <v>N/A</v>
      </c>
      <c r="E318" s="38">
        <v>104292</v>
      </c>
      <c r="F318" s="9" t="str">
        <f t="shared" si="97"/>
        <v>N/A</v>
      </c>
      <c r="G318" s="38">
        <v>110585</v>
      </c>
      <c r="H318" s="9" t="str">
        <f t="shared" si="98"/>
        <v>N/A</v>
      </c>
      <c r="I318" s="12">
        <v>5.2930000000000001</v>
      </c>
      <c r="J318" s="12">
        <v>6.0339999999999998</v>
      </c>
      <c r="K318" s="1" t="s">
        <v>740</v>
      </c>
      <c r="L318" s="9" t="str">
        <f t="shared" si="99"/>
        <v>Yes</v>
      </c>
    </row>
    <row r="319" spans="1:12" x14ac:dyDescent="0.2">
      <c r="A319" s="60" t="s">
        <v>98</v>
      </c>
      <c r="B319" s="37" t="s">
        <v>291</v>
      </c>
      <c r="C319" s="8">
        <v>95.368366175000006</v>
      </c>
      <c r="D319" s="46" t="str">
        <f>IF($B319="N/A","N/A",IF(C319&gt;80,"Yes","No"))</f>
        <v>Yes</v>
      </c>
      <c r="E319" s="8">
        <v>95.592956545999996</v>
      </c>
      <c r="F319" s="46" t="str">
        <f>IF($B319="N/A","N/A",IF(E319&gt;80,"Yes","No"))</f>
        <v>Yes</v>
      </c>
      <c r="G319" s="8">
        <v>95.353746564999994</v>
      </c>
      <c r="H319" s="46" t="str">
        <f>IF($B319="N/A","N/A",IF(G319&gt;80,"Yes","No"))</f>
        <v>Yes</v>
      </c>
      <c r="I319" s="12">
        <v>0.23549999999999999</v>
      </c>
      <c r="J319" s="12">
        <v>-0.25</v>
      </c>
      <c r="K319" s="47" t="s">
        <v>741</v>
      </c>
      <c r="L319" s="9" t="str">
        <f t="shared" si="92"/>
        <v>Yes</v>
      </c>
    </row>
    <row r="320" spans="1:12" x14ac:dyDescent="0.2">
      <c r="A320" s="60" t="s">
        <v>332</v>
      </c>
      <c r="B320" s="37" t="s">
        <v>278</v>
      </c>
      <c r="C320" s="8">
        <v>0</v>
      </c>
      <c r="D320" s="46" t="str">
        <f>IF($B320="N/A","N/A",IF(C320&gt;=5,"No",IF(C320&lt;0,"No","Yes")))</f>
        <v>Yes</v>
      </c>
      <c r="E320" s="8">
        <v>0</v>
      </c>
      <c r="F320" s="46" t="str">
        <f>IF($B320="N/A","N/A",IF(E320&gt;=5,"No",IF(E320&lt;0,"No","Yes")))</f>
        <v>Yes</v>
      </c>
      <c r="G320" s="8">
        <v>0</v>
      </c>
      <c r="H320" s="46" t="str">
        <f>IF($B320="N/A","N/A",IF(G320&gt;=5,"No",IF(G320&lt;0,"No","Yes")))</f>
        <v>Yes</v>
      </c>
      <c r="I320" s="12" t="s">
        <v>1747</v>
      </c>
      <c r="J320" s="12" t="s">
        <v>1747</v>
      </c>
      <c r="K320" s="47" t="s">
        <v>741</v>
      </c>
      <c r="L320" s="9" t="str">
        <f t="shared" si="92"/>
        <v>N/A</v>
      </c>
    </row>
    <row r="321" spans="1:12" x14ac:dyDescent="0.2">
      <c r="A321" s="60" t="s">
        <v>340</v>
      </c>
      <c r="B321" s="50" t="s">
        <v>278</v>
      </c>
      <c r="C321" s="8">
        <v>4.6231896904000003</v>
      </c>
      <c r="D321" s="46" t="str">
        <f>IF($B321="N/A","N/A",IF(C321&gt;=5,"No",IF(C321&lt;0,"No","Yes")))</f>
        <v>Yes</v>
      </c>
      <c r="E321" s="8">
        <v>4.391953655</v>
      </c>
      <c r="F321" s="46" t="str">
        <f>IF($B321="N/A","N/A",IF(E321&gt;=5,"No",IF(E321&lt;0,"No","Yes")))</f>
        <v>Yes</v>
      </c>
      <c r="G321" s="8">
        <v>4.6298535235999996</v>
      </c>
      <c r="H321" s="46" t="str">
        <f>IF($B321="N/A","N/A",IF(G321&gt;=5,"No",IF(G321&lt;0,"No","Yes")))</f>
        <v>Yes</v>
      </c>
      <c r="I321" s="12">
        <v>-5</v>
      </c>
      <c r="J321" s="12">
        <v>5.4169999999999998</v>
      </c>
      <c r="K321" s="47" t="s">
        <v>741</v>
      </c>
      <c r="L321" s="9" t="str">
        <f t="shared" si="92"/>
        <v>Yes</v>
      </c>
    </row>
    <row r="322" spans="1:12" x14ac:dyDescent="0.2">
      <c r="A322" s="60" t="s">
        <v>333</v>
      </c>
      <c r="B322" s="50" t="s">
        <v>278</v>
      </c>
      <c r="C322" s="8">
        <v>0</v>
      </c>
      <c r="D322" s="46" t="str">
        <f>IF($B322="N/A","N/A",IF(C322&gt;=5,"No",IF(C322&lt;0,"No","Yes")))</f>
        <v>Yes</v>
      </c>
      <c r="E322" s="8">
        <v>0</v>
      </c>
      <c r="F322" s="46" t="str">
        <f>IF($B322="N/A","N/A",IF(E322&gt;=5,"No",IF(E322&lt;0,"No","Yes")))</f>
        <v>Yes</v>
      </c>
      <c r="G322" s="8">
        <v>0</v>
      </c>
      <c r="H322" s="46" t="str">
        <f>IF($B322="N/A","N/A",IF(G322&gt;=5,"No",IF(G322&lt;0,"No","Yes")))</f>
        <v>Yes</v>
      </c>
      <c r="I322" s="12" t="s">
        <v>1747</v>
      </c>
      <c r="J322" s="12" t="s">
        <v>1747</v>
      </c>
      <c r="K322" s="47" t="s">
        <v>741</v>
      </c>
      <c r="L322" s="9" t="str">
        <f t="shared" si="92"/>
        <v>N/A</v>
      </c>
    </row>
    <row r="323" spans="1:12" x14ac:dyDescent="0.2">
      <c r="A323" s="60" t="s">
        <v>334</v>
      </c>
      <c r="B323" s="50" t="s">
        <v>292</v>
      </c>
      <c r="C323" s="8">
        <v>0</v>
      </c>
      <c r="D323" s="46" t="str">
        <f>IF($B323="N/A","N/A",IF(C323&gt;0,"No",IF(C323&lt;0,"No","Yes")))</f>
        <v>Yes</v>
      </c>
      <c r="E323" s="8">
        <v>0</v>
      </c>
      <c r="F323" s="46" t="str">
        <f>IF($B323="N/A","N/A",IF(E323&gt;0,"No",IF(E323&lt;0,"No","Yes")))</f>
        <v>Yes</v>
      </c>
      <c r="G323" s="8">
        <v>0</v>
      </c>
      <c r="H323" s="46" t="str">
        <f>IF($B323="N/A","N/A",IF(G323&gt;0,"No",IF(G323&lt;0,"No","Yes")))</f>
        <v>Yes</v>
      </c>
      <c r="I323" s="12" t="s">
        <v>1747</v>
      </c>
      <c r="J323" s="12" t="s">
        <v>1747</v>
      </c>
      <c r="K323" s="47" t="s">
        <v>741</v>
      </c>
      <c r="L323" s="9" t="str">
        <f t="shared" si="92"/>
        <v>N/A</v>
      </c>
    </row>
    <row r="324" spans="1:12" x14ac:dyDescent="0.2">
      <c r="A324" s="60" t="s">
        <v>335</v>
      </c>
      <c r="B324" s="50" t="s">
        <v>278</v>
      </c>
      <c r="C324" s="8">
        <v>0</v>
      </c>
      <c r="D324" s="46" t="str">
        <f>IF($B324="N/A","N/A",IF(C324&gt;=5,"No",IF(C324&lt;0,"No","Yes")))</f>
        <v>Yes</v>
      </c>
      <c r="E324" s="8">
        <v>0</v>
      </c>
      <c r="F324" s="46" t="str">
        <f>IF($B324="N/A","N/A",IF(E324&gt;=5,"No",IF(E324&lt;0,"No","Yes")))</f>
        <v>Yes</v>
      </c>
      <c r="G324" s="8">
        <v>0</v>
      </c>
      <c r="H324" s="46" t="str">
        <f>IF($B324="N/A","N/A",IF(G324&gt;=5,"No",IF(G324&lt;0,"No","Yes")))</f>
        <v>Yes</v>
      </c>
      <c r="I324" s="12" t="s">
        <v>1747</v>
      </c>
      <c r="J324" s="12" t="s">
        <v>1747</v>
      </c>
      <c r="K324" s="47" t="s">
        <v>741</v>
      </c>
      <c r="L324" s="9" t="str">
        <f t="shared" si="92"/>
        <v>N/A</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8.4441341999999999E-3</v>
      </c>
      <c r="D326" s="46" t="str">
        <f t="shared" si="100"/>
        <v>No</v>
      </c>
      <c r="E326" s="8">
        <v>1.50897988E-2</v>
      </c>
      <c r="F326" s="46" t="str">
        <f t="shared" si="101"/>
        <v>No</v>
      </c>
      <c r="G326" s="8">
        <v>1.6399911900000001E-2</v>
      </c>
      <c r="H326" s="46" t="str">
        <f t="shared" si="102"/>
        <v>No</v>
      </c>
      <c r="I326" s="12">
        <v>78.7</v>
      </c>
      <c r="J326" s="12">
        <v>8.6820000000000004</v>
      </c>
      <c r="K326" s="47" t="s">
        <v>741</v>
      </c>
      <c r="L326" s="9" t="str">
        <f t="shared" si="92"/>
        <v>Yes</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1747</v>
      </c>
      <c r="J327" s="12" t="s">
        <v>1747</v>
      </c>
      <c r="K327" s="47" t="s">
        <v>741</v>
      </c>
      <c r="L327" s="9" t="str">
        <f t="shared" si="92"/>
        <v>N/A</v>
      </c>
    </row>
    <row r="328" spans="1:12" x14ac:dyDescent="0.2">
      <c r="A328" s="60" t="s">
        <v>338</v>
      </c>
      <c r="B328" s="50" t="s">
        <v>292</v>
      </c>
      <c r="C328" s="8">
        <v>0</v>
      </c>
      <c r="D328" s="46" t="str">
        <f>IF($B328="N/A","N/A",IF(C328&gt;0,"No",IF(C328&lt;0,"No","Yes")))</f>
        <v>Yes</v>
      </c>
      <c r="E328" s="8">
        <v>0</v>
      </c>
      <c r="F328" s="46" t="str">
        <f>IF($B328="N/A","N/A",IF(E328&gt;0,"No",IF(E328&lt;0,"No","Yes")))</f>
        <v>Yes</v>
      </c>
      <c r="G328" s="8">
        <v>0</v>
      </c>
      <c r="H328" s="46" t="str">
        <f>IF($B328="N/A","N/A",IF(G328&gt;0,"No",IF(G328&lt;0,"No","Yes")))</f>
        <v>Yes</v>
      </c>
      <c r="I328" s="12" t="s">
        <v>1747</v>
      </c>
      <c r="J328" s="12" t="s">
        <v>1747</v>
      </c>
      <c r="K328" s="47" t="s">
        <v>741</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1747</v>
      </c>
      <c r="J330" s="12" t="s">
        <v>1747</v>
      </c>
      <c r="K330" s="47" t="s">
        <v>741</v>
      </c>
      <c r="L330" s="9" t="str">
        <f t="shared" si="92"/>
        <v>N/A</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11.775948273999999</v>
      </c>
      <c r="D334" s="46" t="str">
        <f>IF($B334="N/A","N/A",IF(C334&gt;15,"No",IF(C334&lt;2,"No","Yes")))</f>
        <v>Yes</v>
      </c>
      <c r="E334" s="8">
        <v>10.810873554</v>
      </c>
      <c r="F334" s="46" t="str">
        <f>IF($B334="N/A","N/A",IF(E334&gt;15,"No",IF(E334&lt;2,"No","Yes")))</f>
        <v>Yes</v>
      </c>
      <c r="G334" s="8">
        <v>9.9311716200000006</v>
      </c>
      <c r="H334" s="46" t="str">
        <f>IF($B334="N/A","N/A",IF(G334&gt;15,"No",IF(G334&lt;2,"No","Yes")))</f>
        <v>Yes</v>
      </c>
      <c r="I334" s="12">
        <v>-8.1999999999999993</v>
      </c>
      <c r="J334" s="12">
        <v>-8.14</v>
      </c>
      <c r="K334" s="47" t="s">
        <v>741</v>
      </c>
      <c r="L334" s="9" t="str">
        <f t="shared" si="92"/>
        <v>Yes</v>
      </c>
    </row>
    <row r="335" spans="1:12" x14ac:dyDescent="0.2">
      <c r="A335" s="60" t="s">
        <v>1132</v>
      </c>
      <c r="B335" s="37" t="s">
        <v>213</v>
      </c>
      <c r="C335" s="38">
        <v>195912</v>
      </c>
      <c r="D335" s="46" t="str">
        <f>IF($B335="N/A","N/A",IF(C335&gt;10,"No",IF(C335&lt;-10,"No","Yes")))</f>
        <v>N/A</v>
      </c>
      <c r="E335" s="38">
        <v>225329</v>
      </c>
      <c r="F335" s="46" t="str">
        <f>IF($B335="N/A","N/A",IF(E335&gt;10,"No",IF(E335&lt;-10,"No","Yes")))</f>
        <v>N/A</v>
      </c>
      <c r="G335" s="38">
        <v>217275</v>
      </c>
      <c r="H335" s="46" t="str">
        <f>IF($B335="N/A","N/A",IF(G335&gt;10,"No",IF(G335&lt;-10,"No","Yes")))</f>
        <v>N/A</v>
      </c>
      <c r="I335" s="12">
        <v>15.02</v>
      </c>
      <c r="J335" s="12">
        <v>-3.57</v>
      </c>
      <c r="K335" s="47" t="s">
        <v>741</v>
      </c>
      <c r="L335" s="9" t="str">
        <f t="shared" si="92"/>
        <v>Yes</v>
      </c>
    </row>
    <row r="336" spans="1:12" x14ac:dyDescent="0.2">
      <c r="A336" s="60" t="s">
        <v>1687</v>
      </c>
      <c r="B336" s="37" t="s">
        <v>213</v>
      </c>
      <c r="C336" s="38">
        <v>134216</v>
      </c>
      <c r="D336" s="46" t="str">
        <f>IF($B336="N/A","N/A",IF(C336&gt;10,"No",IF(C336&lt;-10,"No","Yes")))</f>
        <v>N/A</v>
      </c>
      <c r="E336" s="38">
        <v>137957</v>
      </c>
      <c r="F336" s="46" t="str">
        <f>IF($B336="N/A","N/A",IF(E336&gt;10,"No",IF(E336&lt;-10,"No","Yes")))</f>
        <v>N/A</v>
      </c>
      <c r="G336" s="38">
        <v>142512</v>
      </c>
      <c r="H336" s="46" t="str">
        <f>IF($B336="N/A","N/A",IF(G336&gt;10,"No",IF(G336&lt;-10,"No","Yes")))</f>
        <v>N/A</v>
      </c>
      <c r="I336" s="12">
        <v>2.7869999999999999</v>
      </c>
      <c r="J336" s="12">
        <v>3.302</v>
      </c>
      <c r="K336" s="47" t="s">
        <v>741</v>
      </c>
      <c r="L336" s="9" t="str">
        <f t="shared" si="92"/>
        <v>Yes</v>
      </c>
    </row>
    <row r="337" spans="1:12" x14ac:dyDescent="0.2">
      <c r="A337" s="60" t="s">
        <v>1688</v>
      </c>
      <c r="B337" s="37" t="s">
        <v>213</v>
      </c>
      <c r="C337" s="38">
        <v>10198</v>
      </c>
      <c r="D337" s="46" t="str">
        <f>IF($B337="N/A","N/A",IF(C337&gt;10,"No",IF(C337&lt;-10,"No","Yes")))</f>
        <v>N/A</v>
      </c>
      <c r="E337" s="38">
        <v>11641</v>
      </c>
      <c r="F337" s="46" t="str">
        <f>IF($B337="N/A","N/A",IF(E337&gt;10,"No",IF(E337&lt;-10,"No","Yes")))</f>
        <v>N/A</v>
      </c>
      <c r="G337" s="38">
        <v>11583</v>
      </c>
      <c r="H337" s="46" t="str">
        <f>IF($B337="N/A","N/A",IF(G337&gt;10,"No",IF(G337&lt;-10,"No","Yes")))</f>
        <v>N/A</v>
      </c>
      <c r="I337" s="12">
        <v>14.15</v>
      </c>
      <c r="J337" s="12">
        <v>-0.498</v>
      </c>
      <c r="K337" s="47" t="s">
        <v>741</v>
      </c>
      <c r="L337" s="9" t="str">
        <f t="shared" si="92"/>
        <v>Yes</v>
      </c>
    </row>
    <row r="338" spans="1:12" x14ac:dyDescent="0.2">
      <c r="A338" s="60" t="s">
        <v>1689</v>
      </c>
      <c r="B338" s="37" t="s">
        <v>213</v>
      </c>
      <c r="C338" s="38">
        <v>0</v>
      </c>
      <c r="D338" s="46" t="str">
        <f>IF($B338="N/A","N/A",IF(C338&gt;10,"No",IF(C338&lt;-10,"No","Yes")))</f>
        <v>N/A</v>
      </c>
      <c r="E338" s="38">
        <v>0</v>
      </c>
      <c r="F338" s="46" t="str">
        <f>IF($B338="N/A","N/A",IF(E338&gt;10,"No",IF(E338&lt;-10,"No","Yes")))</f>
        <v>N/A</v>
      </c>
      <c r="G338" s="38">
        <v>0</v>
      </c>
      <c r="H338" s="46" t="str">
        <f>IF($B338="N/A","N/A",IF(G338&gt;10,"No",IF(G338&lt;-10,"No","Yes")))</f>
        <v>N/A</v>
      </c>
      <c r="I338" s="12" t="s">
        <v>1747</v>
      </c>
      <c r="J338" s="12" t="s">
        <v>1747</v>
      </c>
      <c r="K338" s="47" t="s">
        <v>741</v>
      </c>
      <c r="L338" s="9" t="str">
        <f t="shared" si="92"/>
        <v>N/A</v>
      </c>
    </row>
    <row r="339" spans="1:12" x14ac:dyDescent="0.2">
      <c r="A339" s="60" t="s">
        <v>1690</v>
      </c>
      <c r="B339" s="37" t="s">
        <v>213</v>
      </c>
      <c r="C339" s="38">
        <v>0</v>
      </c>
      <c r="D339" s="46" t="str">
        <f>IF($B339="N/A","N/A",IF(C339&gt;10,"No",IF(C339&lt;-10,"No","Yes")))</f>
        <v>N/A</v>
      </c>
      <c r="E339" s="38">
        <v>0</v>
      </c>
      <c r="F339" s="46" t="str">
        <f>IF($B339="N/A","N/A",IF(E339&gt;10,"No",IF(E339&lt;-10,"No","Yes")))</f>
        <v>N/A</v>
      </c>
      <c r="G339" s="38">
        <v>0</v>
      </c>
      <c r="H339" s="46" t="str">
        <f>IF($B339="N/A","N/A",IF(G339&gt;10,"No",IF(G339&lt;-10,"No","Yes")))</f>
        <v>N/A</v>
      </c>
      <c r="I339" s="12" t="s">
        <v>1747</v>
      </c>
      <c r="J339" s="12" t="s">
        <v>1747</v>
      </c>
      <c r="K339" s="47" t="s">
        <v>741</v>
      </c>
      <c r="L339" s="9" t="str">
        <f t="shared" si="92"/>
        <v>N/A</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7" t="s">
        <v>1743</v>
      </c>
      <c r="B342" s="168"/>
      <c r="C342" s="168"/>
      <c r="D342" s="168"/>
      <c r="E342" s="168"/>
      <c r="F342" s="168"/>
      <c r="G342" s="168"/>
      <c r="H342" s="168"/>
      <c r="I342" s="168"/>
      <c r="J342" s="168"/>
      <c r="K342" s="168"/>
      <c r="L342" s="169"/>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3" t="s">
        <v>1606</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13530840508</v>
      </c>
      <c r="D6" s="11" t="str">
        <f t="shared" ref="D6:D12" si="0">IF($B6="N/A","N/A",IF(C6&gt;10,"No",IF(C6&lt;-10,"No","Yes")))</f>
        <v>N/A</v>
      </c>
      <c r="E6" s="14">
        <v>14583222887</v>
      </c>
      <c r="F6" s="11" t="str">
        <f t="shared" ref="F6:F12" si="1">IF($B6="N/A","N/A",IF(E6&gt;10,"No",IF(E6&lt;-10,"No","Yes")))</f>
        <v>N/A</v>
      </c>
      <c r="G6" s="14">
        <v>16016440010</v>
      </c>
      <c r="H6" s="11" t="str">
        <f t="shared" ref="H6:H12" si="2">IF($B6="N/A","N/A",IF(G6&gt;10,"No",IF(G6&lt;-10,"No","Yes")))</f>
        <v>N/A</v>
      </c>
      <c r="I6" s="12">
        <v>7.7779999999999996</v>
      </c>
      <c r="J6" s="12">
        <v>9.8279999999999994</v>
      </c>
      <c r="K6" s="50" t="s">
        <v>739</v>
      </c>
      <c r="L6" s="9" t="str">
        <f t="shared" ref="L6:L13" si="3">IF(J6="Div by 0", "N/A", IF(K6="N/A","N/A", IF(J6&gt;VALUE(MID(K6,1,2)), "No", IF(J6&lt;-1*VALUE(MID(K6,1,2)), "No", "Yes"))))</f>
        <v>Yes</v>
      </c>
    </row>
    <row r="7" spans="1:12" x14ac:dyDescent="0.2">
      <c r="A7" s="4" t="s">
        <v>1133</v>
      </c>
      <c r="B7" s="50" t="s">
        <v>213</v>
      </c>
      <c r="C7" s="14">
        <v>5734.6122354999998</v>
      </c>
      <c r="D7" s="11" t="str">
        <f t="shared" si="0"/>
        <v>N/A</v>
      </c>
      <c r="E7" s="14">
        <v>5945.6379291000003</v>
      </c>
      <c r="F7" s="11" t="str">
        <f t="shared" si="1"/>
        <v>N/A</v>
      </c>
      <c r="G7" s="14">
        <v>6260.8509418000003</v>
      </c>
      <c r="H7" s="11" t="str">
        <f t="shared" si="2"/>
        <v>N/A</v>
      </c>
      <c r="I7" s="12">
        <v>3.68</v>
      </c>
      <c r="J7" s="12">
        <v>5.3019999999999996</v>
      </c>
      <c r="K7" s="50" t="s">
        <v>739</v>
      </c>
      <c r="L7" s="9" t="str">
        <f t="shared" si="3"/>
        <v>Yes</v>
      </c>
    </row>
    <row r="8" spans="1:12" x14ac:dyDescent="0.2">
      <c r="A8" s="4" t="s">
        <v>724</v>
      </c>
      <c r="B8" s="50" t="s">
        <v>213</v>
      </c>
      <c r="C8" s="14">
        <v>1066</v>
      </c>
      <c r="D8" s="11" t="str">
        <f t="shared" si="0"/>
        <v>N/A</v>
      </c>
      <c r="E8" s="14">
        <v>944</v>
      </c>
      <c r="F8" s="11" t="str">
        <f t="shared" si="1"/>
        <v>N/A</v>
      </c>
      <c r="G8" s="14">
        <v>1155</v>
      </c>
      <c r="H8" s="11" t="str">
        <f t="shared" si="2"/>
        <v>N/A</v>
      </c>
      <c r="I8" s="12">
        <v>-11.4</v>
      </c>
      <c r="J8" s="12">
        <v>22.35</v>
      </c>
      <c r="K8" s="50" t="s">
        <v>739</v>
      </c>
      <c r="L8" s="9" t="str">
        <f t="shared" si="3"/>
        <v>Yes</v>
      </c>
    </row>
    <row r="9" spans="1:12" x14ac:dyDescent="0.2">
      <c r="A9" s="4" t="s">
        <v>725</v>
      </c>
      <c r="B9" s="50" t="s">
        <v>213</v>
      </c>
      <c r="C9" s="14">
        <v>1515</v>
      </c>
      <c r="D9" s="11" t="str">
        <f t="shared" si="0"/>
        <v>N/A</v>
      </c>
      <c r="E9" s="14">
        <v>1654</v>
      </c>
      <c r="F9" s="11" t="str">
        <f t="shared" si="1"/>
        <v>N/A</v>
      </c>
      <c r="G9" s="14">
        <v>1881</v>
      </c>
      <c r="H9" s="11" t="str">
        <f t="shared" si="2"/>
        <v>N/A</v>
      </c>
      <c r="I9" s="12">
        <v>9.1750000000000007</v>
      </c>
      <c r="J9" s="12">
        <v>13.72</v>
      </c>
      <c r="K9" s="50" t="s">
        <v>739</v>
      </c>
      <c r="L9" s="9" t="str">
        <f t="shared" si="3"/>
        <v>Yes</v>
      </c>
    </row>
    <row r="10" spans="1:12" x14ac:dyDescent="0.2">
      <c r="A10" s="4" t="s">
        <v>726</v>
      </c>
      <c r="B10" s="50" t="s">
        <v>213</v>
      </c>
      <c r="C10" s="14">
        <v>3870</v>
      </c>
      <c r="D10" s="11" t="str">
        <f t="shared" si="0"/>
        <v>N/A</v>
      </c>
      <c r="E10" s="14">
        <v>4225.5</v>
      </c>
      <c r="F10" s="11" t="str">
        <f t="shared" si="1"/>
        <v>N/A</v>
      </c>
      <c r="G10" s="14">
        <v>4697</v>
      </c>
      <c r="H10" s="11" t="str">
        <f t="shared" si="2"/>
        <v>N/A</v>
      </c>
      <c r="I10" s="12">
        <v>9.1859999999999999</v>
      </c>
      <c r="J10" s="12">
        <v>11.16</v>
      </c>
      <c r="K10" s="50" t="s">
        <v>739</v>
      </c>
      <c r="L10" s="9" t="str">
        <f t="shared" si="3"/>
        <v>Yes</v>
      </c>
    </row>
    <row r="11" spans="1:12" x14ac:dyDescent="0.2">
      <c r="A11" s="4" t="s">
        <v>727</v>
      </c>
      <c r="B11" s="50" t="s">
        <v>213</v>
      </c>
      <c r="C11" s="14">
        <v>23354</v>
      </c>
      <c r="D11" s="11" t="str">
        <f t="shared" si="0"/>
        <v>N/A</v>
      </c>
      <c r="E11" s="14">
        <v>24671</v>
      </c>
      <c r="F11" s="11" t="str">
        <f t="shared" si="1"/>
        <v>N/A</v>
      </c>
      <c r="G11" s="14">
        <v>24841</v>
      </c>
      <c r="H11" s="11" t="str">
        <f t="shared" si="2"/>
        <v>N/A</v>
      </c>
      <c r="I11" s="12">
        <v>5.6390000000000002</v>
      </c>
      <c r="J11" s="12">
        <v>0.68910000000000005</v>
      </c>
      <c r="K11" s="50" t="s">
        <v>739</v>
      </c>
      <c r="L11" s="9" t="str">
        <f t="shared" si="3"/>
        <v>Yes</v>
      </c>
    </row>
    <row r="12" spans="1:12" x14ac:dyDescent="0.2">
      <c r="A12" s="4" t="s">
        <v>728</v>
      </c>
      <c r="B12" s="50" t="s">
        <v>213</v>
      </c>
      <c r="C12" s="14">
        <v>72387</v>
      </c>
      <c r="D12" s="11" t="str">
        <f t="shared" si="0"/>
        <v>N/A</v>
      </c>
      <c r="E12" s="14">
        <v>72061</v>
      </c>
      <c r="F12" s="11" t="str">
        <f t="shared" si="1"/>
        <v>N/A</v>
      </c>
      <c r="G12" s="14">
        <v>71484</v>
      </c>
      <c r="H12" s="11" t="str">
        <f t="shared" si="2"/>
        <v>N/A</v>
      </c>
      <c r="I12" s="12">
        <v>-0.45</v>
      </c>
      <c r="J12" s="12">
        <v>-0.80100000000000005</v>
      </c>
      <c r="K12" s="50" t="s">
        <v>739</v>
      </c>
      <c r="L12" s="9" t="str">
        <f t="shared" si="3"/>
        <v>Yes</v>
      </c>
    </row>
    <row r="13" spans="1:12" x14ac:dyDescent="0.2">
      <c r="A13" s="4" t="s">
        <v>74</v>
      </c>
      <c r="B13" s="50" t="s">
        <v>213</v>
      </c>
      <c r="C13" s="14">
        <v>8204510</v>
      </c>
      <c r="D13" s="11" t="str">
        <f>IF($B13="N/A","N/A",IF(C13&gt;10,"No",IF(C13&lt;-10,"No","Yes")))</f>
        <v>N/A</v>
      </c>
      <c r="E13" s="14">
        <v>6324866</v>
      </c>
      <c r="F13" s="11" t="str">
        <f>IF($B13="N/A","N/A",IF(E13&gt;10,"No",IF(E13&lt;-10,"No","Yes")))</f>
        <v>N/A</v>
      </c>
      <c r="G13" s="14">
        <v>4682507</v>
      </c>
      <c r="H13" s="11" t="str">
        <f>IF($B13="N/A","N/A",IF(G13&gt;10,"No",IF(G13&lt;-10,"No","Yes")))</f>
        <v>N/A</v>
      </c>
      <c r="I13" s="12">
        <v>-22.9</v>
      </c>
      <c r="J13" s="12">
        <v>-26</v>
      </c>
      <c r="K13" s="50" t="s">
        <v>739</v>
      </c>
      <c r="L13" s="9" t="str">
        <f t="shared" si="3"/>
        <v>Yes</v>
      </c>
    </row>
    <row r="14" spans="1:12" x14ac:dyDescent="0.2">
      <c r="A14" s="65" t="s">
        <v>157</v>
      </c>
      <c r="B14" s="37" t="s">
        <v>213</v>
      </c>
      <c r="C14" s="8">
        <v>6.0513989381000002</v>
      </c>
      <c r="D14" s="46" t="str">
        <f t="shared" ref="D14:D18" si="4">IF($B14="N/A","N/A",IF(C14&gt;10,"No",IF(C14&lt;-10,"No","Yes")))</f>
        <v>N/A</v>
      </c>
      <c r="E14" s="8">
        <v>5.0139842462999997</v>
      </c>
      <c r="F14" s="46" t="str">
        <f t="shared" ref="F14:F18" si="5">IF($B14="N/A","N/A",IF(E14&gt;10,"No",IF(E14&lt;-10,"No","Yes")))</f>
        <v>N/A</v>
      </c>
      <c r="G14" s="8">
        <v>4.7240450178</v>
      </c>
      <c r="H14" s="46" t="str">
        <f t="shared" ref="H14:H18" si="6">IF($B14="N/A","N/A",IF(G14&gt;10,"No",IF(G14&lt;-10,"No","Yes")))</f>
        <v>N/A</v>
      </c>
      <c r="I14" s="12">
        <v>-17.100000000000001</v>
      </c>
      <c r="J14" s="12">
        <v>-5.78</v>
      </c>
      <c r="K14" s="47" t="s">
        <v>739</v>
      </c>
      <c r="L14" s="9" t="str">
        <f t="shared" ref="L14:L18" si="7">IF(J14="Div by 0", "N/A", IF(K14="N/A","N/A", IF(J14&gt;VALUE(MID(K14,1,2)), "No", IF(J14&lt;-1*VALUE(MID(K14,1,2)), "No", "Yes"))))</f>
        <v>Yes</v>
      </c>
    </row>
    <row r="15" spans="1:12" x14ac:dyDescent="0.2">
      <c r="A15" s="4" t="s">
        <v>419</v>
      </c>
      <c r="B15" s="37" t="s">
        <v>213</v>
      </c>
      <c r="C15" s="8">
        <v>17.031097203000002</v>
      </c>
      <c r="D15" s="46" t="str">
        <f t="shared" si="4"/>
        <v>N/A</v>
      </c>
      <c r="E15" s="8">
        <v>17.372680984999999</v>
      </c>
      <c r="F15" s="46" t="str">
        <f t="shared" si="5"/>
        <v>N/A</v>
      </c>
      <c r="G15" s="8">
        <v>17.786875924</v>
      </c>
      <c r="H15" s="46" t="str">
        <f t="shared" si="6"/>
        <v>N/A</v>
      </c>
      <c r="I15" s="12">
        <v>2.0059999999999998</v>
      </c>
      <c r="J15" s="12">
        <v>2.3839999999999999</v>
      </c>
      <c r="K15" s="47" t="s">
        <v>739</v>
      </c>
      <c r="L15" s="9" t="str">
        <f t="shared" si="7"/>
        <v>Yes</v>
      </c>
    </row>
    <row r="16" spans="1:12" x14ac:dyDescent="0.2">
      <c r="A16" s="4" t="s">
        <v>420</v>
      </c>
      <c r="B16" s="37" t="s">
        <v>213</v>
      </c>
      <c r="C16" s="8">
        <v>7.3767668108000004</v>
      </c>
      <c r="D16" s="46" t="str">
        <f t="shared" si="4"/>
        <v>N/A</v>
      </c>
      <c r="E16" s="8">
        <v>7.4767942759999997</v>
      </c>
      <c r="F16" s="46" t="str">
        <f t="shared" si="5"/>
        <v>N/A</v>
      </c>
      <c r="G16" s="8">
        <v>7.7978946745000002</v>
      </c>
      <c r="H16" s="46" t="str">
        <f t="shared" si="6"/>
        <v>N/A</v>
      </c>
      <c r="I16" s="12">
        <v>1.3560000000000001</v>
      </c>
      <c r="J16" s="12">
        <v>4.2949999999999999</v>
      </c>
      <c r="K16" s="47" t="s">
        <v>739</v>
      </c>
      <c r="L16" s="9" t="str">
        <f t="shared" si="7"/>
        <v>Yes</v>
      </c>
    </row>
    <row r="17" spans="1:12" x14ac:dyDescent="0.2">
      <c r="A17" s="4" t="s">
        <v>421</v>
      </c>
      <c r="B17" s="37" t="s">
        <v>213</v>
      </c>
      <c r="C17" s="8">
        <v>4.5739853394000001</v>
      </c>
      <c r="D17" s="46" t="str">
        <f t="shared" si="4"/>
        <v>N/A</v>
      </c>
      <c r="E17" s="8">
        <v>3.2790158227999999</v>
      </c>
      <c r="F17" s="46" t="str">
        <f t="shared" si="5"/>
        <v>N/A</v>
      </c>
      <c r="G17" s="8">
        <v>2.6525426322999999</v>
      </c>
      <c r="H17" s="46" t="str">
        <f t="shared" si="6"/>
        <v>N/A</v>
      </c>
      <c r="I17" s="12">
        <v>-28.3</v>
      </c>
      <c r="J17" s="12">
        <v>-19.100000000000001</v>
      </c>
      <c r="K17" s="47" t="s">
        <v>739</v>
      </c>
      <c r="L17" s="9" t="str">
        <f t="shared" si="7"/>
        <v>Yes</v>
      </c>
    </row>
    <row r="18" spans="1:12" x14ac:dyDescent="0.2">
      <c r="A18" s="4" t="s">
        <v>422</v>
      </c>
      <c r="B18" s="37" t="s">
        <v>213</v>
      </c>
      <c r="C18" s="8">
        <v>4.9010023372999996</v>
      </c>
      <c r="D18" s="46" t="str">
        <f t="shared" si="4"/>
        <v>N/A</v>
      </c>
      <c r="E18" s="8">
        <v>3.3440091598000001</v>
      </c>
      <c r="F18" s="46" t="str">
        <f t="shared" si="5"/>
        <v>N/A</v>
      </c>
      <c r="G18" s="8">
        <v>3.0905080643999998</v>
      </c>
      <c r="H18" s="46" t="str">
        <f t="shared" si="6"/>
        <v>N/A</v>
      </c>
      <c r="I18" s="12">
        <v>-31.8</v>
      </c>
      <c r="J18" s="12">
        <v>-7.58</v>
      </c>
      <c r="K18" s="47" t="s">
        <v>739</v>
      </c>
      <c r="L18" s="9" t="str">
        <f t="shared" si="7"/>
        <v>Yes</v>
      </c>
    </row>
    <row r="19" spans="1:12" x14ac:dyDescent="0.2">
      <c r="A19" s="4" t="s">
        <v>75</v>
      </c>
      <c r="B19" s="50" t="s">
        <v>213</v>
      </c>
      <c r="C19" s="38">
        <v>25</v>
      </c>
      <c r="D19" s="46" t="str">
        <f t="shared" ref="D19:D50" si="8">IF($B19="N/A","N/A",IF(C19&gt;10,"No",IF(C19&lt;-10,"No","Yes")))</f>
        <v>N/A</v>
      </c>
      <c r="E19" s="38">
        <v>23</v>
      </c>
      <c r="F19" s="46" t="str">
        <f t="shared" ref="F19:F50" si="9">IF($B19="N/A","N/A",IF(E19&gt;10,"No",IF(E19&lt;-10,"No","Yes")))</f>
        <v>N/A</v>
      </c>
      <c r="G19" s="38">
        <v>41</v>
      </c>
      <c r="H19" s="46" t="str">
        <f t="shared" ref="H19:H50" si="10">IF($B19="N/A","N/A",IF(G19&gt;10,"No",IF(G19&lt;-10,"No","Yes")))</f>
        <v>N/A</v>
      </c>
      <c r="I19" s="12">
        <v>-8</v>
      </c>
      <c r="J19" s="12">
        <v>78.260000000000005</v>
      </c>
      <c r="K19" s="50" t="s">
        <v>213</v>
      </c>
      <c r="L19" s="9" t="str">
        <f t="shared" ref="L19:L25" si="11">IF(J19="Div by 0", "N/A", IF(K19="N/A","N/A", IF(J19&gt;VALUE(MID(K19,1,2)), "No", IF(J19&lt;-1*VALUE(MID(K19,1,2)), "No", "Yes"))))</f>
        <v>N/A</v>
      </c>
    </row>
    <row r="20" spans="1:12" x14ac:dyDescent="0.2">
      <c r="A20" s="4" t="s">
        <v>76</v>
      </c>
      <c r="B20" s="50" t="s">
        <v>213</v>
      </c>
      <c r="C20" s="38">
        <v>107</v>
      </c>
      <c r="D20" s="46" t="str">
        <f t="shared" si="8"/>
        <v>N/A</v>
      </c>
      <c r="E20" s="38">
        <v>122</v>
      </c>
      <c r="F20" s="46" t="str">
        <f t="shared" si="9"/>
        <v>N/A</v>
      </c>
      <c r="G20" s="38">
        <v>161</v>
      </c>
      <c r="H20" s="46" t="str">
        <f t="shared" si="10"/>
        <v>N/A</v>
      </c>
      <c r="I20" s="12">
        <v>14.02</v>
      </c>
      <c r="J20" s="12">
        <v>31.97</v>
      </c>
      <c r="K20" s="50" t="s">
        <v>213</v>
      </c>
      <c r="L20" s="9" t="str">
        <f t="shared" si="11"/>
        <v>N/A</v>
      </c>
    </row>
    <row r="21" spans="1:12" x14ac:dyDescent="0.2">
      <c r="A21" s="65" t="s">
        <v>1133</v>
      </c>
      <c r="B21" s="50" t="s">
        <v>213</v>
      </c>
      <c r="C21" s="14">
        <v>5734.6122354999998</v>
      </c>
      <c r="D21" s="11" t="str">
        <f t="shared" si="8"/>
        <v>N/A</v>
      </c>
      <c r="E21" s="14">
        <v>5945.6379291000003</v>
      </c>
      <c r="F21" s="11" t="str">
        <f t="shared" si="9"/>
        <v>N/A</v>
      </c>
      <c r="G21" s="14">
        <v>6260.8509418000003</v>
      </c>
      <c r="H21" s="11" t="str">
        <f t="shared" si="10"/>
        <v>N/A</v>
      </c>
      <c r="I21" s="12">
        <v>3.68</v>
      </c>
      <c r="J21" s="12">
        <v>5.3019999999999996</v>
      </c>
      <c r="K21" s="50" t="s">
        <v>739</v>
      </c>
      <c r="L21" s="9" t="str">
        <f t="shared" si="11"/>
        <v>Yes</v>
      </c>
    </row>
    <row r="22" spans="1:12" x14ac:dyDescent="0.2">
      <c r="A22" s="4" t="s">
        <v>1716</v>
      </c>
      <c r="B22" s="50" t="s">
        <v>213</v>
      </c>
      <c r="C22" s="14">
        <v>17947.035657</v>
      </c>
      <c r="D22" s="11" t="str">
        <f t="shared" si="8"/>
        <v>N/A</v>
      </c>
      <c r="E22" s="14">
        <v>18228.334384000002</v>
      </c>
      <c r="F22" s="11" t="str">
        <f t="shared" si="9"/>
        <v>N/A</v>
      </c>
      <c r="G22" s="14">
        <v>17139.766812999998</v>
      </c>
      <c r="H22" s="11" t="str">
        <f t="shared" si="10"/>
        <v>N/A</v>
      </c>
      <c r="I22" s="12">
        <v>1.5669999999999999</v>
      </c>
      <c r="J22" s="12">
        <v>-5.97</v>
      </c>
      <c r="K22" s="50" t="s">
        <v>739</v>
      </c>
      <c r="L22" s="9" t="str">
        <f t="shared" si="11"/>
        <v>Yes</v>
      </c>
    </row>
    <row r="23" spans="1:12" x14ac:dyDescent="0.2">
      <c r="A23" s="4" t="s">
        <v>1134</v>
      </c>
      <c r="B23" s="50" t="s">
        <v>213</v>
      </c>
      <c r="C23" s="14">
        <v>16185.957677</v>
      </c>
      <c r="D23" s="11" t="str">
        <f t="shared" si="8"/>
        <v>N/A</v>
      </c>
      <c r="E23" s="14">
        <v>16704.038098000001</v>
      </c>
      <c r="F23" s="11" t="str">
        <f t="shared" si="9"/>
        <v>N/A</v>
      </c>
      <c r="G23" s="14">
        <v>17532.871238</v>
      </c>
      <c r="H23" s="11" t="str">
        <f t="shared" si="10"/>
        <v>N/A</v>
      </c>
      <c r="I23" s="12">
        <v>3.2010000000000001</v>
      </c>
      <c r="J23" s="12">
        <v>4.9619999999999997</v>
      </c>
      <c r="K23" s="50" t="s">
        <v>739</v>
      </c>
      <c r="L23" s="9" t="str">
        <f t="shared" si="11"/>
        <v>Yes</v>
      </c>
    </row>
    <row r="24" spans="1:12" x14ac:dyDescent="0.2">
      <c r="A24" s="4" t="s">
        <v>1135</v>
      </c>
      <c r="B24" s="50" t="s">
        <v>213</v>
      </c>
      <c r="C24" s="14">
        <v>1803.684888</v>
      </c>
      <c r="D24" s="11" t="str">
        <f t="shared" si="8"/>
        <v>N/A</v>
      </c>
      <c r="E24" s="14">
        <v>1912.1305646999999</v>
      </c>
      <c r="F24" s="11" t="str">
        <f t="shared" si="9"/>
        <v>N/A</v>
      </c>
      <c r="G24" s="14">
        <v>2211.5893396000001</v>
      </c>
      <c r="H24" s="11" t="str">
        <f t="shared" si="10"/>
        <v>N/A</v>
      </c>
      <c r="I24" s="12">
        <v>6.0119999999999996</v>
      </c>
      <c r="J24" s="12">
        <v>15.66</v>
      </c>
      <c r="K24" s="50" t="s">
        <v>739</v>
      </c>
      <c r="L24" s="9" t="str">
        <f t="shared" si="11"/>
        <v>Yes</v>
      </c>
    </row>
    <row r="25" spans="1:12" x14ac:dyDescent="0.2">
      <c r="A25" s="4" t="s">
        <v>1136</v>
      </c>
      <c r="B25" s="50" t="s">
        <v>213</v>
      </c>
      <c r="C25" s="14">
        <v>3364.5756265999999</v>
      </c>
      <c r="D25" s="11" t="str">
        <f t="shared" si="8"/>
        <v>N/A</v>
      </c>
      <c r="E25" s="14">
        <v>3847.3044737</v>
      </c>
      <c r="F25" s="11" t="str">
        <f t="shared" si="9"/>
        <v>N/A</v>
      </c>
      <c r="G25" s="14">
        <v>4142.2228315000002</v>
      </c>
      <c r="H25" s="11" t="str">
        <f t="shared" si="10"/>
        <v>N/A</v>
      </c>
      <c r="I25" s="12">
        <v>14.35</v>
      </c>
      <c r="J25" s="12">
        <v>7.6660000000000004</v>
      </c>
      <c r="K25" s="50" t="s">
        <v>739</v>
      </c>
      <c r="L25" s="9" t="str">
        <f t="shared" si="11"/>
        <v>Yes</v>
      </c>
    </row>
    <row r="26" spans="1:12" x14ac:dyDescent="0.2">
      <c r="A26" s="2" t="s">
        <v>1137</v>
      </c>
      <c r="B26" s="50" t="s">
        <v>213</v>
      </c>
      <c r="C26" s="14">
        <v>6007.6178362000001</v>
      </c>
      <c r="D26" s="11" t="str">
        <f t="shared" si="8"/>
        <v>N/A</v>
      </c>
      <c r="E26" s="14">
        <v>6235.4800803999997</v>
      </c>
      <c r="F26" s="11" t="str">
        <f t="shared" si="9"/>
        <v>N/A</v>
      </c>
      <c r="G26" s="14">
        <v>6532.4251359999998</v>
      </c>
      <c r="H26" s="11" t="str">
        <f t="shared" si="10"/>
        <v>N/A</v>
      </c>
      <c r="I26" s="12">
        <v>3.7930000000000001</v>
      </c>
      <c r="J26" s="12">
        <v>4.7619999999999996</v>
      </c>
      <c r="K26" s="50" t="s">
        <v>739</v>
      </c>
      <c r="L26" s="9" t="str">
        <f>IF(J26="Div by 0", "N/A", IF(OR(J26="N/A",K26="N/A"),"N/A", IF(J26&gt;VALUE(MID(K26,1,2)), "No", IF(J26&lt;-1*VALUE(MID(K26,1,2)), "No", "Yes"))))</f>
        <v>Yes</v>
      </c>
    </row>
    <row r="27" spans="1:12" x14ac:dyDescent="0.2">
      <c r="A27" s="2" t="s">
        <v>1138</v>
      </c>
      <c r="B27" s="50" t="s">
        <v>213</v>
      </c>
      <c r="C27" s="14">
        <v>5367.8760038</v>
      </c>
      <c r="D27" s="11" t="str">
        <f t="shared" si="8"/>
        <v>N/A</v>
      </c>
      <c r="E27" s="14">
        <v>5559.7812518999999</v>
      </c>
      <c r="F27" s="11" t="str">
        <f t="shared" si="9"/>
        <v>N/A</v>
      </c>
      <c r="G27" s="14">
        <v>5901.4661784</v>
      </c>
      <c r="H27" s="11" t="str">
        <f t="shared" si="10"/>
        <v>N/A</v>
      </c>
      <c r="I27" s="12">
        <v>3.5750000000000002</v>
      </c>
      <c r="J27" s="12">
        <v>6.1459999999999999</v>
      </c>
      <c r="K27" s="50" t="s">
        <v>739</v>
      </c>
      <c r="L27" s="9" t="str">
        <f>IF(J27="Div by 0", "N/A", IF(OR(J27="N/A",K27="N/A"),"N/A", IF(J27&gt;VALUE(MID(K27,1,2)), "No", IF(J27&lt;-1*VALUE(MID(K27,1,2)), "No", "Yes"))))</f>
        <v>Yes</v>
      </c>
    </row>
    <row r="28" spans="1:12" x14ac:dyDescent="0.2">
      <c r="A28" s="65" t="s">
        <v>1139</v>
      </c>
      <c r="B28" s="50" t="s">
        <v>213</v>
      </c>
      <c r="C28" s="14">
        <v>15505.416222</v>
      </c>
      <c r="D28" s="11" t="str">
        <f t="shared" si="8"/>
        <v>N/A</v>
      </c>
      <c r="E28" s="14">
        <v>15566.3243</v>
      </c>
      <c r="F28" s="11" t="str">
        <f t="shared" si="9"/>
        <v>N/A</v>
      </c>
      <c r="G28" s="14">
        <v>14739.467032</v>
      </c>
      <c r="H28" s="11" t="str">
        <f t="shared" si="10"/>
        <v>N/A</v>
      </c>
      <c r="I28" s="12">
        <v>0.39279999999999998</v>
      </c>
      <c r="J28" s="12">
        <v>-5.31</v>
      </c>
      <c r="K28" s="50" t="s">
        <v>739</v>
      </c>
      <c r="L28" s="9" t="str">
        <f>IF(J28="Div by 0", "N/A", IF(K28="N/A","N/A", IF(J28&gt;VALUE(MID(K28,1,2)), "No", IF(J28&lt;-1*VALUE(MID(K28,1,2)), "No", "Yes"))))</f>
        <v>Yes</v>
      </c>
    </row>
    <row r="29" spans="1:12" x14ac:dyDescent="0.2">
      <c r="A29" s="2" t="s">
        <v>1140</v>
      </c>
      <c r="B29" s="50" t="s">
        <v>213</v>
      </c>
      <c r="C29" s="14">
        <v>17721.771788999999</v>
      </c>
      <c r="D29" s="11" t="str">
        <f t="shared" si="8"/>
        <v>N/A</v>
      </c>
      <c r="E29" s="14">
        <v>17962.413024000001</v>
      </c>
      <c r="F29" s="11" t="str">
        <f t="shared" si="9"/>
        <v>N/A</v>
      </c>
      <c r="G29" s="14">
        <v>16766.875237</v>
      </c>
      <c r="H29" s="11" t="str">
        <f t="shared" si="10"/>
        <v>N/A</v>
      </c>
      <c r="I29" s="12">
        <v>1.3580000000000001</v>
      </c>
      <c r="J29" s="12">
        <v>-6.66</v>
      </c>
      <c r="K29" s="50" t="s">
        <v>739</v>
      </c>
      <c r="L29" s="9" t="str">
        <f>IF(J29="Div by 0", "N/A", IF(K29="N/A","N/A", IF(J29&gt;VALUE(MID(K29,1,2)), "No", IF(J29&lt;-1*VALUE(MID(K29,1,2)), "No", "Yes"))))</f>
        <v>Yes</v>
      </c>
    </row>
    <row r="30" spans="1:12" x14ac:dyDescent="0.2">
      <c r="A30" s="2" t="s">
        <v>1141</v>
      </c>
      <c r="B30" s="50" t="s">
        <v>213</v>
      </c>
      <c r="C30" s="14">
        <v>13477.110354</v>
      </c>
      <c r="D30" s="11" t="str">
        <f t="shared" si="8"/>
        <v>N/A</v>
      </c>
      <c r="E30" s="14">
        <v>13416.849881</v>
      </c>
      <c r="F30" s="11" t="str">
        <f t="shared" si="9"/>
        <v>N/A</v>
      </c>
      <c r="G30" s="14">
        <v>13325.589913</v>
      </c>
      <c r="H30" s="11" t="str">
        <f t="shared" si="10"/>
        <v>N/A</v>
      </c>
      <c r="I30" s="12">
        <v>-0.44700000000000001</v>
      </c>
      <c r="J30" s="12">
        <v>-0.68</v>
      </c>
      <c r="K30" s="50" t="s">
        <v>739</v>
      </c>
      <c r="L30" s="9" t="str">
        <f>IF(J30="Div by 0", "N/A", IF(K30="N/A","N/A", IF(J30&gt;VALUE(MID(K30,1,2)), "No", IF(J30&lt;-1*VALUE(MID(K30,1,2)), "No", "Yes"))))</f>
        <v>Yes</v>
      </c>
    </row>
    <row r="31" spans="1:12" x14ac:dyDescent="0.2">
      <c r="A31" s="2" t="s">
        <v>1142</v>
      </c>
      <c r="B31" s="50" t="s">
        <v>213</v>
      </c>
      <c r="C31" s="14">
        <v>15578.262366999999</v>
      </c>
      <c r="D31" s="11" t="str">
        <f t="shared" si="8"/>
        <v>N/A</v>
      </c>
      <c r="E31" s="14">
        <v>15707.095578</v>
      </c>
      <c r="F31" s="11" t="str">
        <f t="shared" si="9"/>
        <v>N/A</v>
      </c>
      <c r="G31" s="14">
        <v>14823.20109</v>
      </c>
      <c r="H31" s="11" t="str">
        <f t="shared" si="10"/>
        <v>N/A</v>
      </c>
      <c r="I31" s="12">
        <v>0.82699999999999996</v>
      </c>
      <c r="J31" s="12">
        <v>-5.63</v>
      </c>
      <c r="K31" s="50" t="s">
        <v>739</v>
      </c>
      <c r="L31" s="9" t="str">
        <f>IF(J31="Div by 0", "N/A", IF(OR(J31="N/A",K31="N/A"),"N/A", IF(J31&gt;VALUE(MID(K31,1,2)), "No", IF(J31&lt;-1*VALUE(MID(K31,1,2)), "No", "Yes"))))</f>
        <v>Yes</v>
      </c>
    </row>
    <row r="32" spans="1:12" x14ac:dyDescent="0.2">
      <c r="A32" s="2" t="s">
        <v>1143</v>
      </c>
      <c r="B32" s="50" t="s">
        <v>213</v>
      </c>
      <c r="C32" s="14">
        <v>15383.285206</v>
      </c>
      <c r="D32" s="11" t="str">
        <f t="shared" si="8"/>
        <v>N/A</v>
      </c>
      <c r="E32" s="14">
        <v>15333.409068000001</v>
      </c>
      <c r="F32" s="11" t="str">
        <f t="shared" si="9"/>
        <v>N/A</v>
      </c>
      <c r="G32" s="14">
        <v>14603.839913</v>
      </c>
      <c r="H32" s="11" t="str">
        <f t="shared" si="10"/>
        <v>N/A</v>
      </c>
      <c r="I32" s="12">
        <v>-0.32400000000000001</v>
      </c>
      <c r="J32" s="12">
        <v>-4.76</v>
      </c>
      <c r="K32" s="50" t="s">
        <v>739</v>
      </c>
      <c r="L32" s="9" t="str">
        <f>IF(J32="Div by 0", "N/A", IF(OR(J32="N/A",K32="N/A"),"N/A", IF(J32&gt;VALUE(MID(K32,1,2)), "No", IF(J32&lt;-1*VALUE(MID(K32,1,2)), "No", "Yes"))))</f>
        <v>Yes</v>
      </c>
    </row>
    <row r="33" spans="1:12" x14ac:dyDescent="0.2">
      <c r="A33" s="2" t="s">
        <v>1719</v>
      </c>
      <c r="B33" s="50" t="s">
        <v>213</v>
      </c>
      <c r="C33" s="14">
        <v>9154.3874663000006</v>
      </c>
      <c r="D33" s="11" t="str">
        <f t="shared" si="8"/>
        <v>N/A</v>
      </c>
      <c r="E33" s="14">
        <v>10504.718118999999</v>
      </c>
      <c r="F33" s="11" t="str">
        <f t="shared" si="9"/>
        <v>N/A</v>
      </c>
      <c r="G33" s="14">
        <v>9079.9530166999994</v>
      </c>
      <c r="H33" s="11" t="str">
        <f t="shared" si="10"/>
        <v>N/A</v>
      </c>
      <c r="I33" s="12">
        <v>14.75</v>
      </c>
      <c r="J33" s="12">
        <v>-13.6</v>
      </c>
      <c r="K33" s="50" t="s">
        <v>739</v>
      </c>
      <c r="L33" s="9" t="str">
        <f t="shared" ref="L33:L45" si="12">IF(J33="Div by 0", "N/A", IF(K33="N/A","N/A", IF(J33&gt;VALUE(MID(K33,1,2)), "No", IF(J33&lt;-1*VALUE(MID(K33,1,2)), "No", "Yes"))))</f>
        <v>Yes</v>
      </c>
    </row>
    <row r="34" spans="1:12" x14ac:dyDescent="0.2">
      <c r="A34" s="2" t="s">
        <v>1720</v>
      </c>
      <c r="B34" s="50" t="s">
        <v>213</v>
      </c>
      <c r="C34" s="14">
        <v>1469.3122051</v>
      </c>
      <c r="D34" s="11" t="str">
        <f t="shared" si="8"/>
        <v>N/A</v>
      </c>
      <c r="E34" s="14">
        <v>1630.0670134</v>
      </c>
      <c r="F34" s="11" t="str">
        <f t="shared" si="9"/>
        <v>N/A</v>
      </c>
      <c r="G34" s="14">
        <v>2783.3355402000002</v>
      </c>
      <c r="H34" s="11" t="str">
        <f t="shared" si="10"/>
        <v>N/A</v>
      </c>
      <c r="I34" s="12">
        <v>10.94</v>
      </c>
      <c r="J34" s="12">
        <v>70.75</v>
      </c>
      <c r="K34" s="50" t="s">
        <v>739</v>
      </c>
      <c r="L34" s="9" t="str">
        <f t="shared" si="12"/>
        <v>No</v>
      </c>
    </row>
    <row r="35" spans="1:12" x14ac:dyDescent="0.2">
      <c r="A35" s="2" t="s">
        <v>1721</v>
      </c>
      <c r="B35" s="50" t="s">
        <v>213</v>
      </c>
      <c r="C35" s="14">
        <v>19263.935885999999</v>
      </c>
      <c r="D35" s="11" t="str">
        <f t="shared" si="8"/>
        <v>N/A</v>
      </c>
      <c r="E35" s="14">
        <v>19525.690411</v>
      </c>
      <c r="F35" s="11" t="str">
        <f t="shared" si="9"/>
        <v>N/A</v>
      </c>
      <c r="G35" s="14">
        <v>18747.207453999999</v>
      </c>
      <c r="H35" s="11" t="str">
        <f t="shared" si="10"/>
        <v>N/A</v>
      </c>
      <c r="I35" s="12">
        <v>1.359</v>
      </c>
      <c r="J35" s="12">
        <v>-3.99</v>
      </c>
      <c r="K35" s="50" t="s">
        <v>739</v>
      </c>
      <c r="L35" s="9" t="str">
        <f t="shared" si="12"/>
        <v>Yes</v>
      </c>
    </row>
    <row r="36" spans="1:12" x14ac:dyDescent="0.2">
      <c r="A36" s="2" t="s">
        <v>1722</v>
      </c>
      <c r="B36" s="50" t="s">
        <v>213</v>
      </c>
      <c r="C36" s="14">
        <v>306.60324258999998</v>
      </c>
      <c r="D36" s="11" t="str">
        <f t="shared" si="8"/>
        <v>N/A</v>
      </c>
      <c r="E36" s="14">
        <v>345.68778473999998</v>
      </c>
      <c r="F36" s="11" t="str">
        <f t="shared" si="9"/>
        <v>N/A</v>
      </c>
      <c r="G36" s="14">
        <v>1296.3014564</v>
      </c>
      <c r="H36" s="11" t="str">
        <f t="shared" si="10"/>
        <v>N/A</v>
      </c>
      <c r="I36" s="12">
        <v>12.75</v>
      </c>
      <c r="J36" s="12">
        <v>275</v>
      </c>
      <c r="K36" s="50" t="s">
        <v>739</v>
      </c>
      <c r="L36" s="9" t="str">
        <f t="shared" si="12"/>
        <v>No</v>
      </c>
    </row>
    <row r="37" spans="1:12" x14ac:dyDescent="0.2">
      <c r="A37" s="2" t="s">
        <v>1723</v>
      </c>
      <c r="B37" s="50" t="s">
        <v>213</v>
      </c>
      <c r="C37" s="14">
        <v>27097.271088000001</v>
      </c>
      <c r="D37" s="11" t="str">
        <f t="shared" si="8"/>
        <v>N/A</v>
      </c>
      <c r="E37" s="14">
        <v>28104.159743</v>
      </c>
      <c r="F37" s="11" t="str">
        <f t="shared" si="9"/>
        <v>N/A</v>
      </c>
      <c r="G37" s="14">
        <v>29332.655945999999</v>
      </c>
      <c r="H37" s="11" t="str">
        <f t="shared" si="10"/>
        <v>N/A</v>
      </c>
      <c r="I37" s="12">
        <v>3.7160000000000002</v>
      </c>
      <c r="J37" s="12">
        <v>4.3710000000000004</v>
      </c>
      <c r="K37" s="50" t="s">
        <v>739</v>
      </c>
      <c r="L37" s="9" t="str">
        <f t="shared" si="12"/>
        <v>Yes</v>
      </c>
    </row>
    <row r="38" spans="1:12" x14ac:dyDescent="0.2">
      <c r="A38" s="2" t="s">
        <v>1724</v>
      </c>
      <c r="B38" s="50" t="s">
        <v>213</v>
      </c>
      <c r="C38" s="14" t="s">
        <v>1747</v>
      </c>
      <c r="D38" s="11" t="str">
        <f t="shared" si="8"/>
        <v>N/A</v>
      </c>
      <c r="E38" s="14" t="s">
        <v>1747</v>
      </c>
      <c r="F38" s="11" t="str">
        <f t="shared" si="9"/>
        <v>N/A</v>
      </c>
      <c r="G38" s="14" t="s">
        <v>1747</v>
      </c>
      <c r="H38" s="11" t="str">
        <f t="shared" si="10"/>
        <v>N/A</v>
      </c>
      <c r="I38" s="12" t="s">
        <v>1747</v>
      </c>
      <c r="J38" s="12" t="s">
        <v>1747</v>
      </c>
      <c r="K38" s="50" t="s">
        <v>739</v>
      </c>
      <c r="L38" s="9" t="str">
        <f t="shared" si="12"/>
        <v>N/A</v>
      </c>
    </row>
    <row r="39" spans="1:12" x14ac:dyDescent="0.2">
      <c r="A39" s="2" t="s">
        <v>1725</v>
      </c>
      <c r="B39" s="50" t="s">
        <v>213</v>
      </c>
      <c r="C39" s="14">
        <v>655.85174520999999</v>
      </c>
      <c r="D39" s="11" t="str">
        <f t="shared" si="8"/>
        <v>N/A</v>
      </c>
      <c r="E39" s="14">
        <v>668.67596555</v>
      </c>
      <c r="F39" s="11" t="str">
        <f t="shared" si="9"/>
        <v>N/A</v>
      </c>
      <c r="G39" s="14">
        <v>704.90743246</v>
      </c>
      <c r="H39" s="11" t="str">
        <f t="shared" si="10"/>
        <v>N/A</v>
      </c>
      <c r="I39" s="12">
        <v>1.9550000000000001</v>
      </c>
      <c r="J39" s="12">
        <v>5.4180000000000001</v>
      </c>
      <c r="K39" s="50" t="s">
        <v>739</v>
      </c>
      <c r="L39" s="9" t="str">
        <f t="shared" si="12"/>
        <v>Yes</v>
      </c>
    </row>
    <row r="40" spans="1:12" x14ac:dyDescent="0.2">
      <c r="A40" s="2" t="s">
        <v>1726</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1727</v>
      </c>
      <c r="B41" s="50" t="s">
        <v>213</v>
      </c>
      <c r="C41" s="14">
        <v>24369.22968</v>
      </c>
      <c r="D41" s="11" t="str">
        <f t="shared" si="8"/>
        <v>N/A</v>
      </c>
      <c r="E41" s="14">
        <v>25393.201607999999</v>
      </c>
      <c r="F41" s="11" t="str">
        <f t="shared" si="9"/>
        <v>N/A</v>
      </c>
      <c r="G41" s="14">
        <v>22598.077178</v>
      </c>
      <c r="H41" s="11" t="str">
        <f t="shared" si="10"/>
        <v>N/A</v>
      </c>
      <c r="I41" s="12">
        <v>4.202</v>
      </c>
      <c r="J41" s="12">
        <v>-11</v>
      </c>
      <c r="K41" s="50" t="s">
        <v>739</v>
      </c>
      <c r="L41" s="9" t="str">
        <f t="shared" si="12"/>
        <v>Yes</v>
      </c>
    </row>
    <row r="42" spans="1:12" x14ac:dyDescent="0.2">
      <c r="A42" s="2" t="s">
        <v>1728</v>
      </c>
      <c r="B42" s="50" t="s">
        <v>213</v>
      </c>
      <c r="C42" s="14" t="s">
        <v>1747</v>
      </c>
      <c r="D42" s="11" t="str">
        <f t="shared" si="8"/>
        <v>N/A</v>
      </c>
      <c r="E42" s="14" t="s">
        <v>1747</v>
      </c>
      <c r="F42" s="11" t="str">
        <f t="shared" si="9"/>
        <v>N/A</v>
      </c>
      <c r="G42" s="14" t="s">
        <v>1747</v>
      </c>
      <c r="H42" s="11" t="str">
        <f t="shared" si="10"/>
        <v>N/A</v>
      </c>
      <c r="I42" s="12" t="s">
        <v>1747</v>
      </c>
      <c r="J42" s="12" t="s">
        <v>1747</v>
      </c>
      <c r="K42" s="50" t="s">
        <v>739</v>
      </c>
      <c r="L42" s="9" t="str">
        <f t="shared" si="12"/>
        <v>N/A</v>
      </c>
    </row>
    <row r="43" spans="1:12" x14ac:dyDescent="0.2">
      <c r="A43" s="2" t="s">
        <v>1729</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21686.232532999999</v>
      </c>
      <c r="D44" s="11" t="str">
        <f t="shared" si="8"/>
        <v>N/A</v>
      </c>
      <c r="E44" s="14">
        <v>22239.538735999999</v>
      </c>
      <c r="F44" s="11" t="str">
        <f t="shared" si="9"/>
        <v>N/A</v>
      </c>
      <c r="G44" s="14">
        <v>21114.499577999999</v>
      </c>
      <c r="H44" s="11" t="str">
        <f t="shared" si="10"/>
        <v>N/A</v>
      </c>
      <c r="I44" s="12">
        <v>2.5510000000000002</v>
      </c>
      <c r="J44" s="12">
        <v>-5.0599999999999996</v>
      </c>
      <c r="K44" s="50" t="s">
        <v>739</v>
      </c>
      <c r="L44" s="9" t="str">
        <f t="shared" si="12"/>
        <v>Yes</v>
      </c>
    </row>
    <row r="45" spans="1:12" ht="25.5" x14ac:dyDescent="0.2">
      <c r="A45" s="2" t="s">
        <v>1145</v>
      </c>
      <c r="B45" s="50" t="s">
        <v>213</v>
      </c>
      <c r="C45" s="14">
        <v>1024.6886864000001</v>
      </c>
      <c r="D45" s="11" t="str">
        <f t="shared" si="8"/>
        <v>N/A</v>
      </c>
      <c r="E45" s="14">
        <v>1122.0202523999999</v>
      </c>
      <c r="F45" s="11" t="str">
        <f t="shared" si="9"/>
        <v>N/A</v>
      </c>
      <c r="G45" s="14">
        <v>2002.6956167999999</v>
      </c>
      <c r="H45" s="11" t="str">
        <f t="shared" si="10"/>
        <v>N/A</v>
      </c>
      <c r="I45" s="12">
        <v>9.4990000000000006</v>
      </c>
      <c r="J45" s="12">
        <v>78.489999999999995</v>
      </c>
      <c r="K45" s="50" t="s">
        <v>739</v>
      </c>
      <c r="L45" s="9" t="str">
        <f t="shared" si="12"/>
        <v>No</v>
      </c>
    </row>
    <row r="46" spans="1:12" x14ac:dyDescent="0.2">
      <c r="A46" s="2" t="s">
        <v>1146</v>
      </c>
      <c r="B46" s="37" t="s">
        <v>213</v>
      </c>
      <c r="C46" s="49">
        <v>47542.296939</v>
      </c>
      <c r="D46" s="46" t="str">
        <f t="shared" si="8"/>
        <v>N/A</v>
      </c>
      <c r="E46" s="49">
        <v>48362.018640000002</v>
      </c>
      <c r="F46" s="46" t="str">
        <f t="shared" si="9"/>
        <v>N/A</v>
      </c>
      <c r="G46" s="49">
        <v>46828.561033999998</v>
      </c>
      <c r="H46" s="46" t="str">
        <f t="shared" si="10"/>
        <v>N/A</v>
      </c>
      <c r="I46" s="12">
        <v>1.724</v>
      </c>
      <c r="J46" s="12">
        <v>-3.17</v>
      </c>
      <c r="K46" s="47" t="s">
        <v>739</v>
      </c>
      <c r="L46" s="9" t="str">
        <f>IF(J46="Div by 0", "N/A", IF(K46="N/A","N/A", IF(J46&gt;VALUE(MID(K46,1,2)), "No", IF(J46&lt;-1*VALUE(MID(K46,1,2)), "No", "Yes"))))</f>
        <v>Yes</v>
      </c>
    </row>
    <row r="47" spans="1:12" x14ac:dyDescent="0.2">
      <c r="A47" s="66" t="s">
        <v>1147</v>
      </c>
      <c r="B47" s="37" t="s">
        <v>213</v>
      </c>
      <c r="C47" s="49">
        <v>32149.589727999999</v>
      </c>
      <c r="D47" s="46" t="str">
        <f t="shared" si="8"/>
        <v>N/A</v>
      </c>
      <c r="E47" s="49">
        <v>32716.031254000001</v>
      </c>
      <c r="F47" s="46" t="str">
        <f t="shared" si="9"/>
        <v>N/A</v>
      </c>
      <c r="G47" s="49">
        <v>33724.439140000002</v>
      </c>
      <c r="H47" s="46" t="str">
        <f t="shared" si="10"/>
        <v>N/A</v>
      </c>
      <c r="I47" s="12">
        <v>1.762</v>
      </c>
      <c r="J47" s="12">
        <v>3.0819999999999999</v>
      </c>
      <c r="K47" s="47" t="s">
        <v>739</v>
      </c>
      <c r="L47" s="9" t="str">
        <f>IF(J47="Div by 0", "N/A", IF(K47="N/A","N/A", IF(J47&gt;VALUE(MID(K47,1,2)), "No", IF(J47&lt;-1*VALUE(MID(K47,1,2)), "No", "Yes"))))</f>
        <v>Yes</v>
      </c>
    </row>
    <row r="48" spans="1:12" ht="25.5" x14ac:dyDescent="0.2">
      <c r="A48" s="2" t="s">
        <v>1148</v>
      </c>
      <c r="B48" s="37" t="s">
        <v>213</v>
      </c>
      <c r="C48" s="49">
        <v>39812.878710999998</v>
      </c>
      <c r="D48" s="46" t="str">
        <f t="shared" si="8"/>
        <v>N/A</v>
      </c>
      <c r="E48" s="49">
        <v>39085.628911</v>
      </c>
      <c r="F48" s="46" t="str">
        <f t="shared" si="9"/>
        <v>N/A</v>
      </c>
      <c r="G48" s="49">
        <v>39540.335320999999</v>
      </c>
      <c r="H48" s="46" t="str">
        <f t="shared" si="10"/>
        <v>N/A</v>
      </c>
      <c r="I48" s="12">
        <v>-1.83</v>
      </c>
      <c r="J48" s="12">
        <v>1.163</v>
      </c>
      <c r="K48" s="47" t="s">
        <v>739</v>
      </c>
      <c r="L48" s="9" t="str">
        <f>IF(J48="Div by 0", "N/A", IF(K48="N/A","N/A", IF(J48&gt;VALUE(MID(K48,1,2)), "No", IF(J48&lt;-1*VALUE(MID(K48,1,2)), "No", "Yes"))))</f>
        <v>Yes</v>
      </c>
    </row>
    <row r="49" spans="1:12" x14ac:dyDescent="0.2">
      <c r="A49" s="6" t="s">
        <v>1149</v>
      </c>
      <c r="B49" s="37" t="s">
        <v>213</v>
      </c>
      <c r="C49" s="49">
        <v>35134.719339000003</v>
      </c>
      <c r="D49" s="46" t="str">
        <f t="shared" si="8"/>
        <v>N/A</v>
      </c>
      <c r="E49" s="49">
        <v>35278.016227</v>
      </c>
      <c r="F49" s="46" t="str">
        <f t="shared" si="9"/>
        <v>N/A</v>
      </c>
      <c r="G49" s="49">
        <v>34791.131396999997</v>
      </c>
      <c r="H49" s="46" t="str">
        <f t="shared" si="10"/>
        <v>N/A</v>
      </c>
      <c r="I49" s="12">
        <v>0.4078</v>
      </c>
      <c r="J49" s="12">
        <v>-1.38</v>
      </c>
      <c r="K49" s="47" t="s">
        <v>739</v>
      </c>
      <c r="L49" s="9" t="str">
        <f t="shared" ref="L49:L59" si="13">IF(J49="Div by 0", "N/A", IF(K49="N/A","N/A", IF(J49&gt;VALUE(MID(K49,1,2)), "No", IF(J49&lt;-1*VALUE(MID(K49,1,2)), "No", "Yes"))))</f>
        <v>Yes</v>
      </c>
    </row>
    <row r="50" spans="1:12" ht="25.5" x14ac:dyDescent="0.2">
      <c r="A50" s="2" t="s">
        <v>1150</v>
      </c>
      <c r="B50" s="37" t="s">
        <v>213</v>
      </c>
      <c r="C50" s="49">
        <v>20714.025807000002</v>
      </c>
      <c r="D50" s="46" t="str">
        <f t="shared" si="8"/>
        <v>N/A</v>
      </c>
      <c r="E50" s="49">
        <v>21200.968997</v>
      </c>
      <c r="F50" s="46" t="str">
        <f t="shared" si="9"/>
        <v>N/A</v>
      </c>
      <c r="G50" s="49">
        <v>20990.684303000002</v>
      </c>
      <c r="H50" s="46" t="str">
        <f t="shared" si="10"/>
        <v>N/A</v>
      </c>
      <c r="I50" s="12">
        <v>2.351</v>
      </c>
      <c r="J50" s="12">
        <v>-0.99199999999999999</v>
      </c>
      <c r="K50" s="47" t="s">
        <v>739</v>
      </c>
      <c r="L50" s="9" t="str">
        <f t="shared" si="13"/>
        <v>Yes</v>
      </c>
    </row>
    <row r="51" spans="1:12" x14ac:dyDescent="0.2">
      <c r="A51" s="2" t="s">
        <v>1151</v>
      </c>
      <c r="B51" s="37" t="s">
        <v>213</v>
      </c>
      <c r="C51" s="49" t="s">
        <v>1747</v>
      </c>
      <c r="D51" s="46" t="str">
        <f t="shared" ref="D51:D82" si="14">IF($B51="N/A","N/A",IF(C51&gt;10,"No",IF(C51&lt;-10,"No","Yes")))</f>
        <v>N/A</v>
      </c>
      <c r="E51" s="49" t="s">
        <v>1747</v>
      </c>
      <c r="F51" s="46" t="str">
        <f t="shared" ref="F51:F82" si="15">IF($B51="N/A","N/A",IF(E51&gt;10,"No",IF(E51&lt;-10,"No","Yes")))</f>
        <v>N/A</v>
      </c>
      <c r="G51" s="49" t="s">
        <v>1747</v>
      </c>
      <c r="H51" s="46" t="str">
        <f t="shared" ref="H51:H82" si="16">IF($B51="N/A","N/A",IF(G51&gt;10,"No",IF(G51&lt;-10,"No","Yes")))</f>
        <v>N/A</v>
      </c>
      <c r="I51" s="12" t="s">
        <v>1747</v>
      </c>
      <c r="J51" s="12" t="s">
        <v>1747</v>
      </c>
      <c r="K51" s="47" t="s">
        <v>739</v>
      </c>
      <c r="L51" s="9" t="str">
        <f t="shared" si="13"/>
        <v>N/A</v>
      </c>
    </row>
    <row r="52" spans="1:12" ht="25.5" x14ac:dyDescent="0.2">
      <c r="A52" s="2" t="s">
        <v>1152</v>
      </c>
      <c r="B52" s="37" t="s">
        <v>213</v>
      </c>
      <c r="C52" s="49">
        <v>53011.144722999998</v>
      </c>
      <c r="D52" s="46" t="str">
        <f t="shared" si="14"/>
        <v>N/A</v>
      </c>
      <c r="E52" s="49">
        <v>53256.204280999998</v>
      </c>
      <c r="F52" s="46" t="str">
        <f t="shared" si="15"/>
        <v>N/A</v>
      </c>
      <c r="G52" s="49">
        <v>51689.118885999997</v>
      </c>
      <c r="H52" s="46" t="str">
        <f t="shared" si="16"/>
        <v>N/A</v>
      </c>
      <c r="I52" s="12">
        <v>0.46229999999999999</v>
      </c>
      <c r="J52" s="12">
        <v>-2.94</v>
      </c>
      <c r="K52" s="47" t="s">
        <v>739</v>
      </c>
      <c r="L52" s="9" t="str">
        <f t="shared" si="13"/>
        <v>Yes</v>
      </c>
    </row>
    <row r="53" spans="1:12" ht="25.5" x14ac:dyDescent="0.2">
      <c r="A53" s="2" t="s">
        <v>1153</v>
      </c>
      <c r="B53" s="37" t="s">
        <v>213</v>
      </c>
      <c r="C53" s="49" t="s">
        <v>1747</v>
      </c>
      <c r="D53" s="46" t="str">
        <f t="shared" si="14"/>
        <v>N/A</v>
      </c>
      <c r="E53" s="49" t="s">
        <v>1747</v>
      </c>
      <c r="F53" s="46" t="str">
        <f t="shared" si="15"/>
        <v>N/A</v>
      </c>
      <c r="G53" s="49" t="s">
        <v>1747</v>
      </c>
      <c r="H53" s="46" t="str">
        <f t="shared" si="16"/>
        <v>N/A</v>
      </c>
      <c r="I53" s="12" t="s">
        <v>1747</v>
      </c>
      <c r="J53" s="12" t="s">
        <v>1747</v>
      </c>
      <c r="K53" s="47" t="s">
        <v>739</v>
      </c>
      <c r="L53" s="9" t="str">
        <f t="shared" si="13"/>
        <v>N/A</v>
      </c>
    </row>
    <row r="54" spans="1:12" ht="25.5" x14ac:dyDescent="0.2">
      <c r="A54" s="2" t="s">
        <v>1154</v>
      </c>
      <c r="B54" s="37" t="s">
        <v>213</v>
      </c>
      <c r="C54" s="49" t="s">
        <v>1747</v>
      </c>
      <c r="D54" s="46" t="str">
        <f t="shared" si="14"/>
        <v>N/A</v>
      </c>
      <c r="E54" s="49" t="s">
        <v>1747</v>
      </c>
      <c r="F54" s="46" t="str">
        <f t="shared" si="15"/>
        <v>N/A</v>
      </c>
      <c r="G54" s="49" t="s">
        <v>1747</v>
      </c>
      <c r="H54" s="46" t="str">
        <f t="shared" si="16"/>
        <v>N/A</v>
      </c>
      <c r="I54" s="12" t="s">
        <v>1747</v>
      </c>
      <c r="J54" s="12" t="s">
        <v>1747</v>
      </c>
      <c r="K54" s="47" t="s">
        <v>739</v>
      </c>
      <c r="L54" s="9" t="str">
        <f t="shared" si="13"/>
        <v>N/A</v>
      </c>
    </row>
    <row r="55" spans="1:12" ht="25.5" x14ac:dyDescent="0.2">
      <c r="A55" s="2" t="s">
        <v>1155</v>
      </c>
      <c r="B55" s="37" t="s">
        <v>213</v>
      </c>
      <c r="C55" s="49">
        <v>49472.964601</v>
      </c>
      <c r="D55" s="46" t="str">
        <f t="shared" si="14"/>
        <v>N/A</v>
      </c>
      <c r="E55" s="49">
        <v>49622.578429000001</v>
      </c>
      <c r="F55" s="46" t="str">
        <f t="shared" si="15"/>
        <v>N/A</v>
      </c>
      <c r="G55" s="49">
        <v>50379.073623999997</v>
      </c>
      <c r="H55" s="46" t="str">
        <f t="shared" si="16"/>
        <v>N/A</v>
      </c>
      <c r="I55" s="12">
        <v>0.3024</v>
      </c>
      <c r="J55" s="12">
        <v>1.524</v>
      </c>
      <c r="K55" s="47" t="s">
        <v>739</v>
      </c>
      <c r="L55" s="9" t="str">
        <f t="shared" si="13"/>
        <v>Yes</v>
      </c>
    </row>
    <row r="56" spans="1:12" ht="25.5" x14ac:dyDescent="0.2">
      <c r="A56" s="2" t="s">
        <v>1156</v>
      </c>
      <c r="B56" s="37" t="s">
        <v>213</v>
      </c>
      <c r="C56" s="49" t="s">
        <v>1747</v>
      </c>
      <c r="D56" s="46" t="str">
        <f t="shared" si="14"/>
        <v>N/A</v>
      </c>
      <c r="E56" s="49" t="s">
        <v>1747</v>
      </c>
      <c r="F56" s="46" t="str">
        <f t="shared" si="15"/>
        <v>N/A</v>
      </c>
      <c r="G56" s="49" t="s">
        <v>1747</v>
      </c>
      <c r="H56" s="46" t="str">
        <f t="shared" si="16"/>
        <v>N/A</v>
      </c>
      <c r="I56" s="12" t="s">
        <v>1747</v>
      </c>
      <c r="J56" s="12" t="s">
        <v>1747</v>
      </c>
      <c r="K56" s="47" t="s">
        <v>739</v>
      </c>
      <c r="L56" s="9" t="str">
        <f t="shared" si="13"/>
        <v>N/A</v>
      </c>
    </row>
    <row r="57" spans="1:12" ht="25.5" x14ac:dyDescent="0.2">
      <c r="A57" s="2" t="s">
        <v>1157</v>
      </c>
      <c r="B57" s="37" t="s">
        <v>213</v>
      </c>
      <c r="C57" s="49" t="s">
        <v>1747</v>
      </c>
      <c r="D57" s="46" t="str">
        <f t="shared" si="14"/>
        <v>N/A</v>
      </c>
      <c r="E57" s="49" t="s">
        <v>1747</v>
      </c>
      <c r="F57" s="46" t="str">
        <f t="shared" si="15"/>
        <v>N/A</v>
      </c>
      <c r="G57" s="49" t="s">
        <v>1747</v>
      </c>
      <c r="H57" s="46" t="str">
        <f t="shared" si="16"/>
        <v>N/A</v>
      </c>
      <c r="I57" s="12" t="s">
        <v>1747</v>
      </c>
      <c r="J57" s="12" t="s">
        <v>1747</v>
      </c>
      <c r="K57" s="47" t="s">
        <v>739</v>
      </c>
      <c r="L57" s="9" t="str">
        <f t="shared" si="13"/>
        <v>N/A</v>
      </c>
    </row>
    <row r="58" spans="1:12" ht="25.5" x14ac:dyDescent="0.2">
      <c r="A58" s="2" t="s">
        <v>1158</v>
      </c>
      <c r="B58" s="37" t="s">
        <v>213</v>
      </c>
      <c r="C58" s="49" t="s">
        <v>1747</v>
      </c>
      <c r="D58" s="46" t="str">
        <f t="shared" si="14"/>
        <v>N/A</v>
      </c>
      <c r="E58" s="49" t="s">
        <v>1747</v>
      </c>
      <c r="F58" s="46" t="str">
        <f t="shared" si="15"/>
        <v>N/A</v>
      </c>
      <c r="G58" s="49" t="s">
        <v>1747</v>
      </c>
      <c r="H58" s="46" t="str">
        <f t="shared" si="16"/>
        <v>N/A</v>
      </c>
      <c r="I58" s="12" t="s">
        <v>1747</v>
      </c>
      <c r="J58" s="12" t="s">
        <v>1747</v>
      </c>
      <c r="K58" s="47" t="s">
        <v>739</v>
      </c>
      <c r="L58" s="9" t="str">
        <f t="shared" si="13"/>
        <v>N/A</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t="s">
        <v>213</v>
      </c>
      <c r="D60" s="46" t="str">
        <f t="shared" si="14"/>
        <v>N/A</v>
      </c>
      <c r="E60" s="49">
        <v>1633626448</v>
      </c>
      <c r="F60" s="46" t="str">
        <f t="shared" si="15"/>
        <v>N/A</v>
      </c>
      <c r="G60" s="49">
        <v>1946337364</v>
      </c>
      <c r="H60" s="46" t="str">
        <f t="shared" si="16"/>
        <v>N/A</v>
      </c>
      <c r="I60" s="12" t="s">
        <v>213</v>
      </c>
      <c r="J60" s="12">
        <v>19.14</v>
      </c>
      <c r="K60" s="47" t="s">
        <v>739</v>
      </c>
      <c r="L60" s="9" t="str">
        <f t="shared" ref="L60:L70" si="17">IF(J60="Div by 0", "N/A", IF(K60="N/A","N/A", IF(J60&gt;VALUE(MID(K60,1,2)), "No", IF(J60&lt;-1*VALUE(MID(K60,1,2)), "No", "Yes"))))</f>
        <v>Yes</v>
      </c>
    </row>
    <row r="61" spans="1:12" ht="25.5" x14ac:dyDescent="0.2">
      <c r="A61" s="2" t="s">
        <v>1160</v>
      </c>
      <c r="B61" s="37" t="s">
        <v>213</v>
      </c>
      <c r="C61" s="49" t="s">
        <v>213</v>
      </c>
      <c r="D61" s="46" t="str">
        <f t="shared" si="14"/>
        <v>N/A</v>
      </c>
      <c r="E61" s="49">
        <v>425878701</v>
      </c>
      <c r="F61" s="46" t="str">
        <f t="shared" si="15"/>
        <v>N/A</v>
      </c>
      <c r="G61" s="49">
        <v>538427707</v>
      </c>
      <c r="H61" s="46" t="str">
        <f t="shared" si="16"/>
        <v>N/A</v>
      </c>
      <c r="I61" s="12" t="s">
        <v>213</v>
      </c>
      <c r="J61" s="12">
        <v>26.43</v>
      </c>
      <c r="K61" s="47" t="s">
        <v>739</v>
      </c>
      <c r="L61" s="9" t="str">
        <f t="shared" si="17"/>
        <v>Yes</v>
      </c>
    </row>
    <row r="62" spans="1:12" x14ac:dyDescent="0.2">
      <c r="A62" s="2" t="s">
        <v>1161</v>
      </c>
      <c r="B62" s="37" t="s">
        <v>213</v>
      </c>
      <c r="C62" s="49" t="s">
        <v>213</v>
      </c>
      <c r="D62" s="46" t="str">
        <f t="shared" si="14"/>
        <v>N/A</v>
      </c>
      <c r="E62" s="49">
        <v>0</v>
      </c>
      <c r="F62" s="46" t="str">
        <f t="shared" si="15"/>
        <v>N/A</v>
      </c>
      <c r="G62" s="49">
        <v>0</v>
      </c>
      <c r="H62" s="46" t="str">
        <f t="shared" si="16"/>
        <v>N/A</v>
      </c>
      <c r="I62" s="12" t="s">
        <v>213</v>
      </c>
      <c r="J62" s="12" t="s">
        <v>1747</v>
      </c>
      <c r="K62" s="47" t="s">
        <v>739</v>
      </c>
      <c r="L62" s="9" t="str">
        <f t="shared" si="17"/>
        <v>N/A</v>
      </c>
    </row>
    <row r="63" spans="1:12" ht="25.5" x14ac:dyDescent="0.2">
      <c r="A63" s="2" t="s">
        <v>1162</v>
      </c>
      <c r="B63" s="37" t="s">
        <v>213</v>
      </c>
      <c r="C63" s="49" t="s">
        <v>213</v>
      </c>
      <c r="D63" s="46" t="str">
        <f t="shared" si="14"/>
        <v>N/A</v>
      </c>
      <c r="E63" s="49">
        <v>185167540</v>
      </c>
      <c r="F63" s="46" t="str">
        <f t="shared" si="15"/>
        <v>N/A</v>
      </c>
      <c r="G63" s="49">
        <v>194819598</v>
      </c>
      <c r="H63" s="46" t="str">
        <f t="shared" si="16"/>
        <v>N/A</v>
      </c>
      <c r="I63" s="12" t="s">
        <v>213</v>
      </c>
      <c r="J63" s="12">
        <v>5.2130000000000001</v>
      </c>
      <c r="K63" s="47" t="s">
        <v>739</v>
      </c>
      <c r="L63" s="9" t="str">
        <f t="shared" si="17"/>
        <v>Yes</v>
      </c>
    </row>
    <row r="64" spans="1:12" ht="25.5" x14ac:dyDescent="0.2">
      <c r="A64" s="2" t="s">
        <v>1163</v>
      </c>
      <c r="B64" s="37" t="s">
        <v>213</v>
      </c>
      <c r="C64" s="49" t="s">
        <v>213</v>
      </c>
      <c r="D64" s="46" t="str">
        <f t="shared" si="14"/>
        <v>N/A</v>
      </c>
      <c r="E64" s="49">
        <v>0</v>
      </c>
      <c r="F64" s="46" t="str">
        <f t="shared" si="15"/>
        <v>N/A</v>
      </c>
      <c r="G64" s="49">
        <v>0</v>
      </c>
      <c r="H64" s="46" t="str">
        <f t="shared" si="16"/>
        <v>N/A</v>
      </c>
      <c r="I64" s="12" t="s">
        <v>213</v>
      </c>
      <c r="J64" s="12" t="s">
        <v>1747</v>
      </c>
      <c r="K64" s="47" t="s">
        <v>739</v>
      </c>
      <c r="L64" s="9" t="str">
        <f t="shared" si="17"/>
        <v>N/A</v>
      </c>
    </row>
    <row r="65" spans="1:12" ht="25.5" x14ac:dyDescent="0.2">
      <c r="A65" s="2" t="s">
        <v>1164</v>
      </c>
      <c r="B65" s="37" t="s">
        <v>213</v>
      </c>
      <c r="C65" s="49" t="s">
        <v>213</v>
      </c>
      <c r="D65" s="46" t="str">
        <f t="shared" si="14"/>
        <v>N/A</v>
      </c>
      <c r="E65" s="49">
        <v>0</v>
      </c>
      <c r="F65" s="46" t="str">
        <f t="shared" si="15"/>
        <v>N/A</v>
      </c>
      <c r="G65" s="49">
        <v>0</v>
      </c>
      <c r="H65" s="46" t="str">
        <f t="shared" si="16"/>
        <v>N/A</v>
      </c>
      <c r="I65" s="12" t="s">
        <v>213</v>
      </c>
      <c r="J65" s="12" t="s">
        <v>1747</v>
      </c>
      <c r="K65" s="47" t="s">
        <v>739</v>
      </c>
      <c r="L65" s="9" t="str">
        <f t="shared" si="17"/>
        <v>N/A</v>
      </c>
    </row>
    <row r="66" spans="1:12" ht="25.5" x14ac:dyDescent="0.2">
      <c r="A66" s="2" t="s">
        <v>1165</v>
      </c>
      <c r="B66" s="37" t="s">
        <v>213</v>
      </c>
      <c r="C66" s="49" t="s">
        <v>213</v>
      </c>
      <c r="D66" s="46" t="str">
        <f t="shared" si="14"/>
        <v>N/A</v>
      </c>
      <c r="E66" s="49">
        <v>1022580207</v>
      </c>
      <c r="F66" s="46" t="str">
        <f t="shared" si="15"/>
        <v>N/A</v>
      </c>
      <c r="G66" s="49">
        <v>1213090059</v>
      </c>
      <c r="H66" s="46" t="str">
        <f t="shared" si="16"/>
        <v>N/A</v>
      </c>
      <c r="I66" s="12" t="s">
        <v>213</v>
      </c>
      <c r="J66" s="12">
        <v>18.63</v>
      </c>
      <c r="K66" s="47" t="s">
        <v>739</v>
      </c>
      <c r="L66" s="9" t="str">
        <f t="shared" si="17"/>
        <v>Yes</v>
      </c>
    </row>
    <row r="67" spans="1:12" ht="25.5" x14ac:dyDescent="0.2">
      <c r="A67" s="2" t="s">
        <v>1166</v>
      </c>
      <c r="B67" s="37" t="s">
        <v>213</v>
      </c>
      <c r="C67" s="49" t="s">
        <v>213</v>
      </c>
      <c r="D67" s="46" t="str">
        <f t="shared" si="14"/>
        <v>N/A</v>
      </c>
      <c r="E67" s="49">
        <v>0</v>
      </c>
      <c r="F67" s="46" t="str">
        <f t="shared" si="15"/>
        <v>N/A</v>
      </c>
      <c r="G67" s="49">
        <v>0</v>
      </c>
      <c r="H67" s="46" t="str">
        <f t="shared" si="16"/>
        <v>N/A</v>
      </c>
      <c r="I67" s="12" t="s">
        <v>213</v>
      </c>
      <c r="J67" s="12" t="s">
        <v>1747</v>
      </c>
      <c r="K67" s="47" t="s">
        <v>739</v>
      </c>
      <c r="L67" s="9" t="str">
        <f t="shared" si="17"/>
        <v>N/A</v>
      </c>
    </row>
    <row r="68" spans="1:12" ht="25.5" x14ac:dyDescent="0.2">
      <c r="A68" s="2" t="s">
        <v>1167</v>
      </c>
      <c r="B68" s="37" t="s">
        <v>213</v>
      </c>
      <c r="C68" s="49" t="s">
        <v>213</v>
      </c>
      <c r="D68" s="46" t="str">
        <f t="shared" si="14"/>
        <v>N/A</v>
      </c>
      <c r="E68" s="49">
        <v>0</v>
      </c>
      <c r="F68" s="46" t="str">
        <f t="shared" si="15"/>
        <v>N/A</v>
      </c>
      <c r="G68" s="49">
        <v>0</v>
      </c>
      <c r="H68" s="46" t="str">
        <f t="shared" si="16"/>
        <v>N/A</v>
      </c>
      <c r="I68" s="12" t="s">
        <v>213</v>
      </c>
      <c r="J68" s="12" t="s">
        <v>1747</v>
      </c>
      <c r="K68" s="47" t="s">
        <v>739</v>
      </c>
      <c r="L68" s="9" t="str">
        <f t="shared" si="17"/>
        <v>N/A</v>
      </c>
    </row>
    <row r="69" spans="1:12" ht="25.5" x14ac:dyDescent="0.2">
      <c r="A69" s="2" t="s">
        <v>1168</v>
      </c>
      <c r="B69" s="37" t="s">
        <v>213</v>
      </c>
      <c r="C69" s="49" t="s">
        <v>213</v>
      </c>
      <c r="D69" s="46" t="str">
        <f t="shared" si="14"/>
        <v>N/A</v>
      </c>
      <c r="E69" s="49">
        <v>0</v>
      </c>
      <c r="F69" s="46" t="str">
        <f t="shared" si="15"/>
        <v>N/A</v>
      </c>
      <c r="G69" s="49">
        <v>0</v>
      </c>
      <c r="H69" s="46" t="str">
        <f t="shared" si="16"/>
        <v>N/A</v>
      </c>
      <c r="I69" s="12" t="s">
        <v>213</v>
      </c>
      <c r="J69" s="12" t="s">
        <v>1747</v>
      </c>
      <c r="K69" s="47" t="s">
        <v>739</v>
      </c>
      <c r="L69" s="9" t="str">
        <f t="shared" si="17"/>
        <v>N/A</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1747</v>
      </c>
      <c r="K70" s="47" t="s">
        <v>739</v>
      </c>
      <c r="L70" s="9" t="str">
        <f t="shared" si="17"/>
        <v>N/A</v>
      </c>
    </row>
    <row r="71" spans="1:12" x14ac:dyDescent="0.2">
      <c r="A71" s="6" t="s">
        <v>1170</v>
      </c>
      <c r="B71" s="37" t="s">
        <v>213</v>
      </c>
      <c r="C71" s="49">
        <v>22095.643859</v>
      </c>
      <c r="D71" s="46" t="str">
        <f t="shared" si="14"/>
        <v>N/A</v>
      </c>
      <c r="E71" s="49">
        <v>22108.598449000001</v>
      </c>
      <c r="F71" s="46" t="str">
        <f t="shared" si="15"/>
        <v>N/A</v>
      </c>
      <c r="G71" s="49">
        <v>22226.836182999999</v>
      </c>
      <c r="H71" s="46" t="str">
        <f t="shared" si="16"/>
        <v>N/A</v>
      </c>
      <c r="I71" s="12">
        <v>5.8599999999999999E-2</v>
      </c>
      <c r="J71" s="12">
        <v>0.53480000000000005</v>
      </c>
      <c r="K71" s="47" t="s">
        <v>739</v>
      </c>
      <c r="L71" s="9" t="str">
        <f t="shared" ref="L71:L81" si="18">IF(J71="Div by 0", "N/A", IF(K71="N/A","N/A", IF(J71&gt;VALUE(MID(K71,1,2)), "No", IF(J71&lt;-1*VALUE(MID(K71,1,2)), "No", "Yes"))))</f>
        <v>Yes</v>
      </c>
    </row>
    <row r="72" spans="1:12" ht="25.5" x14ac:dyDescent="0.2">
      <c r="A72" s="2" t="s">
        <v>1171</v>
      </c>
      <c r="B72" s="37" t="s">
        <v>213</v>
      </c>
      <c r="C72" s="49">
        <v>10953.182589</v>
      </c>
      <c r="D72" s="46" t="str">
        <f t="shared" si="14"/>
        <v>N/A</v>
      </c>
      <c r="E72" s="49">
        <v>11085.972017</v>
      </c>
      <c r="F72" s="46" t="str">
        <f t="shared" si="15"/>
        <v>N/A</v>
      </c>
      <c r="G72" s="49">
        <v>11486.702799000001</v>
      </c>
      <c r="H72" s="46" t="str">
        <f t="shared" si="16"/>
        <v>N/A</v>
      </c>
      <c r="I72" s="12">
        <v>1.212</v>
      </c>
      <c r="J72" s="12">
        <v>3.6150000000000002</v>
      </c>
      <c r="K72" s="47" t="s">
        <v>739</v>
      </c>
      <c r="L72" s="9" t="str">
        <f t="shared" si="18"/>
        <v>Yes</v>
      </c>
    </row>
    <row r="73" spans="1:12" ht="25.5" x14ac:dyDescent="0.2">
      <c r="A73" s="2" t="s">
        <v>1172</v>
      </c>
      <c r="B73" s="37" t="s">
        <v>213</v>
      </c>
      <c r="C73" s="49" t="s">
        <v>1747</v>
      </c>
      <c r="D73" s="46" t="str">
        <f t="shared" si="14"/>
        <v>N/A</v>
      </c>
      <c r="E73" s="49" t="s">
        <v>1747</v>
      </c>
      <c r="F73" s="46" t="str">
        <f t="shared" si="15"/>
        <v>N/A</v>
      </c>
      <c r="G73" s="49" t="s">
        <v>1747</v>
      </c>
      <c r="H73" s="46" t="str">
        <f t="shared" si="16"/>
        <v>N/A</v>
      </c>
      <c r="I73" s="12" t="s">
        <v>1747</v>
      </c>
      <c r="J73" s="12" t="s">
        <v>1747</v>
      </c>
      <c r="K73" s="47" t="s">
        <v>739</v>
      </c>
      <c r="L73" s="9" t="str">
        <f t="shared" si="18"/>
        <v>N/A</v>
      </c>
    </row>
    <row r="74" spans="1:12" ht="25.5" x14ac:dyDescent="0.2">
      <c r="A74" s="2" t="s">
        <v>1173</v>
      </c>
      <c r="B74" s="37" t="s">
        <v>213</v>
      </c>
      <c r="C74" s="49">
        <v>21686.035833999998</v>
      </c>
      <c r="D74" s="46" t="str">
        <f t="shared" si="14"/>
        <v>N/A</v>
      </c>
      <c r="E74" s="49">
        <v>21084.894101999998</v>
      </c>
      <c r="F74" s="46" t="str">
        <f t="shared" si="15"/>
        <v>N/A</v>
      </c>
      <c r="G74" s="49">
        <v>20316.988007</v>
      </c>
      <c r="H74" s="46" t="str">
        <f t="shared" si="16"/>
        <v>N/A</v>
      </c>
      <c r="I74" s="12">
        <v>-2.77</v>
      </c>
      <c r="J74" s="12">
        <v>-3.64</v>
      </c>
      <c r="K74" s="47" t="s">
        <v>739</v>
      </c>
      <c r="L74" s="9" t="str">
        <f t="shared" si="18"/>
        <v>Yes</v>
      </c>
    </row>
    <row r="75" spans="1:12" ht="25.5" x14ac:dyDescent="0.2">
      <c r="A75" s="2" t="s">
        <v>1174</v>
      </c>
      <c r="B75" s="37" t="s">
        <v>213</v>
      </c>
      <c r="C75" s="49" t="s">
        <v>1747</v>
      </c>
      <c r="D75" s="46" t="str">
        <f t="shared" si="14"/>
        <v>N/A</v>
      </c>
      <c r="E75" s="49" t="s">
        <v>1747</v>
      </c>
      <c r="F75" s="46" t="str">
        <f t="shared" si="15"/>
        <v>N/A</v>
      </c>
      <c r="G75" s="49" t="s">
        <v>1747</v>
      </c>
      <c r="H75" s="46" t="str">
        <f t="shared" si="16"/>
        <v>N/A</v>
      </c>
      <c r="I75" s="12" t="s">
        <v>1747</v>
      </c>
      <c r="J75" s="12" t="s">
        <v>1747</v>
      </c>
      <c r="K75" s="47" t="s">
        <v>739</v>
      </c>
      <c r="L75" s="9" t="str">
        <f t="shared" si="18"/>
        <v>N/A</v>
      </c>
    </row>
    <row r="76" spans="1:12" ht="25.5" x14ac:dyDescent="0.2">
      <c r="A76" s="2" t="s">
        <v>1175</v>
      </c>
      <c r="B76" s="37" t="s">
        <v>213</v>
      </c>
      <c r="C76" s="49" t="s">
        <v>1747</v>
      </c>
      <c r="D76" s="46" t="str">
        <f t="shared" si="14"/>
        <v>N/A</v>
      </c>
      <c r="E76" s="49" t="s">
        <v>1747</v>
      </c>
      <c r="F76" s="46" t="str">
        <f t="shared" si="15"/>
        <v>N/A</v>
      </c>
      <c r="G76" s="49" t="s">
        <v>1747</v>
      </c>
      <c r="H76" s="46" t="str">
        <f t="shared" si="16"/>
        <v>N/A</v>
      </c>
      <c r="I76" s="12" t="s">
        <v>1747</v>
      </c>
      <c r="J76" s="12" t="s">
        <v>1747</v>
      </c>
      <c r="K76" s="47" t="s">
        <v>739</v>
      </c>
      <c r="L76" s="9" t="str">
        <f t="shared" si="18"/>
        <v>N/A</v>
      </c>
    </row>
    <row r="77" spans="1:12" ht="25.5" x14ac:dyDescent="0.2">
      <c r="A77" s="2" t="s">
        <v>1176</v>
      </c>
      <c r="B77" s="37" t="s">
        <v>213</v>
      </c>
      <c r="C77" s="49">
        <v>38090.152822999997</v>
      </c>
      <c r="D77" s="46" t="str">
        <f t="shared" si="14"/>
        <v>N/A</v>
      </c>
      <c r="E77" s="49">
        <v>38308.927695999999</v>
      </c>
      <c r="F77" s="46" t="str">
        <f t="shared" si="15"/>
        <v>N/A</v>
      </c>
      <c r="G77" s="49">
        <v>39001.095004000003</v>
      </c>
      <c r="H77" s="46" t="str">
        <f t="shared" si="16"/>
        <v>N/A</v>
      </c>
      <c r="I77" s="12">
        <v>0.57440000000000002</v>
      </c>
      <c r="J77" s="12">
        <v>1.8069999999999999</v>
      </c>
      <c r="K77" s="47" t="s">
        <v>739</v>
      </c>
      <c r="L77" s="9" t="str">
        <f t="shared" si="18"/>
        <v>Yes</v>
      </c>
    </row>
    <row r="78" spans="1:12" ht="25.5" x14ac:dyDescent="0.2">
      <c r="A78" s="2" t="s">
        <v>1177</v>
      </c>
      <c r="B78" s="37" t="s">
        <v>213</v>
      </c>
      <c r="C78" s="49" t="s">
        <v>1747</v>
      </c>
      <c r="D78" s="46" t="str">
        <f t="shared" si="14"/>
        <v>N/A</v>
      </c>
      <c r="E78" s="49" t="s">
        <v>1747</v>
      </c>
      <c r="F78" s="46" t="str">
        <f t="shared" si="15"/>
        <v>N/A</v>
      </c>
      <c r="G78" s="49" t="s">
        <v>1747</v>
      </c>
      <c r="H78" s="46" t="str">
        <f t="shared" si="16"/>
        <v>N/A</v>
      </c>
      <c r="I78" s="12" t="s">
        <v>1747</v>
      </c>
      <c r="J78" s="12" t="s">
        <v>1747</v>
      </c>
      <c r="K78" s="47" t="s">
        <v>739</v>
      </c>
      <c r="L78" s="9" t="str">
        <f t="shared" si="18"/>
        <v>N/A</v>
      </c>
    </row>
    <row r="79" spans="1:12" ht="25.5" x14ac:dyDescent="0.2">
      <c r="A79" s="2" t="s">
        <v>1178</v>
      </c>
      <c r="B79" s="37" t="s">
        <v>213</v>
      </c>
      <c r="C79" s="49" t="s">
        <v>1747</v>
      </c>
      <c r="D79" s="46" t="str">
        <f t="shared" si="14"/>
        <v>N/A</v>
      </c>
      <c r="E79" s="49" t="s">
        <v>1747</v>
      </c>
      <c r="F79" s="46" t="str">
        <f t="shared" si="15"/>
        <v>N/A</v>
      </c>
      <c r="G79" s="49" t="s">
        <v>1747</v>
      </c>
      <c r="H79" s="46" t="str">
        <f t="shared" si="16"/>
        <v>N/A</v>
      </c>
      <c r="I79" s="12" t="s">
        <v>1747</v>
      </c>
      <c r="J79" s="12" t="s">
        <v>1747</v>
      </c>
      <c r="K79" s="47" t="s">
        <v>739</v>
      </c>
      <c r="L79" s="9" t="str">
        <f t="shared" si="18"/>
        <v>N/A</v>
      </c>
    </row>
    <row r="80" spans="1:12" ht="25.5" x14ac:dyDescent="0.2">
      <c r="A80" s="2" t="s">
        <v>1179</v>
      </c>
      <c r="B80" s="37" t="s">
        <v>213</v>
      </c>
      <c r="C80" s="49" t="s">
        <v>1747</v>
      </c>
      <c r="D80" s="46" t="str">
        <f t="shared" si="14"/>
        <v>N/A</v>
      </c>
      <c r="E80" s="49" t="s">
        <v>1747</v>
      </c>
      <c r="F80" s="46" t="str">
        <f t="shared" si="15"/>
        <v>N/A</v>
      </c>
      <c r="G80" s="49" t="s">
        <v>1747</v>
      </c>
      <c r="H80" s="46" t="str">
        <f t="shared" si="16"/>
        <v>N/A</v>
      </c>
      <c r="I80" s="12" t="s">
        <v>1747</v>
      </c>
      <c r="J80" s="12" t="s">
        <v>1747</v>
      </c>
      <c r="K80" s="47" t="s">
        <v>739</v>
      </c>
      <c r="L80" s="9" t="str">
        <f t="shared" si="18"/>
        <v>N/A</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t="s">
        <v>213</v>
      </c>
      <c r="D82" s="46" t="str">
        <f t="shared" si="14"/>
        <v>N/A</v>
      </c>
      <c r="E82" s="49">
        <v>1803081528</v>
      </c>
      <c r="F82" s="46" t="str">
        <f t="shared" si="15"/>
        <v>N/A</v>
      </c>
      <c r="G82" s="49">
        <v>1950237472</v>
      </c>
      <c r="H82" s="46" t="str">
        <f t="shared" si="16"/>
        <v>N/A</v>
      </c>
      <c r="I82" s="12" t="s">
        <v>213</v>
      </c>
      <c r="J82" s="12">
        <v>8.1609999999999996</v>
      </c>
      <c r="K82" s="47" t="s">
        <v>739</v>
      </c>
      <c r="L82" s="9" t="str">
        <f t="shared" ref="L82:L138" si="19">IF(J82="Div by 0", "N/A", IF(K82="N/A","N/A", IF(J82&gt;VALUE(MID(K82,1,2)), "No", IF(J82&lt;-1*VALUE(MID(K82,1,2)), "No", "Yes"))))</f>
        <v>Yes</v>
      </c>
    </row>
    <row r="83" spans="1:12" x14ac:dyDescent="0.2">
      <c r="A83" s="2" t="s">
        <v>363</v>
      </c>
      <c r="B83" s="37" t="s">
        <v>213</v>
      </c>
      <c r="C83" s="49" t="s">
        <v>213</v>
      </c>
      <c r="D83" s="46" t="str">
        <f t="shared" ref="D83:D114" si="20">IF($B83="N/A","N/A",IF(C83&gt;10,"No",IF(C83&lt;-10,"No","Yes")))</f>
        <v>N/A</v>
      </c>
      <c r="E83" s="38">
        <v>76748</v>
      </c>
      <c r="F83" s="46" t="str">
        <f t="shared" ref="F83:F114" si="21">IF($B83="N/A","N/A",IF(E83&gt;10,"No",IF(E83&lt;-10,"No","Yes")))</f>
        <v>N/A</v>
      </c>
      <c r="G83" s="38">
        <v>87638</v>
      </c>
      <c r="H83" s="46" t="str">
        <f t="shared" ref="H83:H114" si="22">IF($B83="N/A","N/A",IF(G83&gt;10,"No",IF(G83&lt;-10,"No","Yes")))</f>
        <v>N/A</v>
      </c>
      <c r="I83" s="12" t="s">
        <v>213</v>
      </c>
      <c r="J83" s="12">
        <v>14.19</v>
      </c>
      <c r="K83" s="47" t="s">
        <v>739</v>
      </c>
      <c r="L83" s="9" t="str">
        <f t="shared" si="19"/>
        <v>Yes</v>
      </c>
    </row>
    <row r="84" spans="1:12" x14ac:dyDescent="0.2">
      <c r="A84" s="2" t="s">
        <v>358</v>
      </c>
      <c r="B84" s="37" t="s">
        <v>213</v>
      </c>
      <c r="C84" s="49" t="s">
        <v>213</v>
      </c>
      <c r="D84" s="46" t="str">
        <f t="shared" si="20"/>
        <v>N/A</v>
      </c>
      <c r="E84" s="49">
        <v>23493.531140999999</v>
      </c>
      <c r="F84" s="46" t="str">
        <f t="shared" si="21"/>
        <v>N/A</v>
      </c>
      <c r="G84" s="49">
        <v>22253.331568000001</v>
      </c>
      <c r="H84" s="46" t="str">
        <f t="shared" si="22"/>
        <v>N/A</v>
      </c>
      <c r="I84" s="12" t="s">
        <v>213</v>
      </c>
      <c r="J84" s="12">
        <v>-5.28</v>
      </c>
      <c r="K84" s="47" t="s">
        <v>739</v>
      </c>
      <c r="L84" s="9" t="str">
        <f t="shared" si="19"/>
        <v>Yes</v>
      </c>
    </row>
    <row r="85" spans="1:12" ht="25.5" x14ac:dyDescent="0.2">
      <c r="A85" s="2" t="s">
        <v>1181</v>
      </c>
      <c r="B85" s="37" t="s">
        <v>213</v>
      </c>
      <c r="C85" s="49" t="s">
        <v>213</v>
      </c>
      <c r="D85" s="46" t="str">
        <f t="shared" si="20"/>
        <v>N/A</v>
      </c>
      <c r="E85" s="49">
        <v>0</v>
      </c>
      <c r="F85" s="46" t="str">
        <f t="shared" si="21"/>
        <v>N/A</v>
      </c>
      <c r="G85" s="49">
        <v>0</v>
      </c>
      <c r="H85" s="46" t="str">
        <f t="shared" si="22"/>
        <v>N/A</v>
      </c>
      <c r="I85" s="12" t="s">
        <v>213</v>
      </c>
      <c r="J85" s="12" t="s">
        <v>1747</v>
      </c>
      <c r="K85" s="47" t="s">
        <v>739</v>
      </c>
      <c r="L85" s="9" t="str">
        <f t="shared" si="19"/>
        <v>N/A</v>
      </c>
    </row>
    <row r="86" spans="1:12" x14ac:dyDescent="0.2">
      <c r="A86" s="2" t="s">
        <v>729</v>
      </c>
      <c r="B86" s="37" t="s">
        <v>213</v>
      </c>
      <c r="C86" s="49" t="s">
        <v>213</v>
      </c>
      <c r="D86" s="46" t="str">
        <f t="shared" si="20"/>
        <v>N/A</v>
      </c>
      <c r="E86" s="38">
        <v>0</v>
      </c>
      <c r="F86" s="46" t="str">
        <f t="shared" si="21"/>
        <v>N/A</v>
      </c>
      <c r="G86" s="38">
        <v>0</v>
      </c>
      <c r="H86" s="46" t="str">
        <f t="shared" si="22"/>
        <v>N/A</v>
      </c>
      <c r="I86" s="12" t="s">
        <v>213</v>
      </c>
      <c r="J86" s="12" t="s">
        <v>1747</v>
      </c>
      <c r="K86" s="47" t="s">
        <v>739</v>
      </c>
      <c r="L86" s="9" t="str">
        <f t="shared" si="19"/>
        <v>N/A</v>
      </c>
    </row>
    <row r="87" spans="1:12" ht="25.5" x14ac:dyDescent="0.2">
      <c r="A87" s="2" t="s">
        <v>1182</v>
      </c>
      <c r="B87" s="37" t="s">
        <v>213</v>
      </c>
      <c r="C87" s="49" t="s">
        <v>213</v>
      </c>
      <c r="D87" s="46" t="str">
        <f t="shared" si="20"/>
        <v>N/A</v>
      </c>
      <c r="E87" s="49" t="s">
        <v>1747</v>
      </c>
      <c r="F87" s="46" t="str">
        <f t="shared" si="21"/>
        <v>N/A</v>
      </c>
      <c r="G87" s="49" t="s">
        <v>1747</v>
      </c>
      <c r="H87" s="46" t="str">
        <f t="shared" si="22"/>
        <v>N/A</v>
      </c>
      <c r="I87" s="12" t="s">
        <v>213</v>
      </c>
      <c r="J87" s="12" t="s">
        <v>1747</v>
      </c>
      <c r="K87" s="47" t="s">
        <v>739</v>
      </c>
      <c r="L87" s="9" t="str">
        <f t="shared" si="19"/>
        <v>N/A</v>
      </c>
    </row>
    <row r="88" spans="1:12" ht="25.5" x14ac:dyDescent="0.2">
      <c r="A88" s="2" t="s">
        <v>1183</v>
      </c>
      <c r="B88" s="37" t="s">
        <v>213</v>
      </c>
      <c r="C88" s="49" t="s">
        <v>213</v>
      </c>
      <c r="D88" s="46" t="str">
        <f t="shared" si="20"/>
        <v>N/A</v>
      </c>
      <c r="E88" s="49">
        <v>28148640</v>
      </c>
      <c r="F88" s="46" t="str">
        <f t="shared" si="21"/>
        <v>N/A</v>
      </c>
      <c r="G88" s="49">
        <v>63095452</v>
      </c>
      <c r="H88" s="46" t="str">
        <f t="shared" si="22"/>
        <v>N/A</v>
      </c>
      <c r="I88" s="12" t="s">
        <v>213</v>
      </c>
      <c r="J88" s="12">
        <v>124.2</v>
      </c>
      <c r="K88" s="47" t="s">
        <v>739</v>
      </c>
      <c r="L88" s="9" t="str">
        <f t="shared" si="19"/>
        <v>No</v>
      </c>
    </row>
    <row r="89" spans="1:12" x14ac:dyDescent="0.2">
      <c r="A89" s="2" t="s">
        <v>730</v>
      </c>
      <c r="B89" s="37" t="s">
        <v>213</v>
      </c>
      <c r="C89" s="49" t="s">
        <v>213</v>
      </c>
      <c r="D89" s="46" t="str">
        <f t="shared" si="20"/>
        <v>N/A</v>
      </c>
      <c r="E89" s="38">
        <v>869</v>
      </c>
      <c r="F89" s="46" t="str">
        <f t="shared" si="21"/>
        <v>N/A</v>
      </c>
      <c r="G89" s="38">
        <v>4778</v>
      </c>
      <c r="H89" s="46" t="str">
        <f t="shared" si="22"/>
        <v>N/A</v>
      </c>
      <c r="I89" s="12" t="s">
        <v>213</v>
      </c>
      <c r="J89" s="12">
        <v>449.8</v>
      </c>
      <c r="K89" s="47" t="s">
        <v>739</v>
      </c>
      <c r="L89" s="9" t="str">
        <f t="shared" si="19"/>
        <v>No</v>
      </c>
    </row>
    <row r="90" spans="1:12" ht="25.5" x14ac:dyDescent="0.2">
      <c r="A90" s="2" t="s">
        <v>1184</v>
      </c>
      <c r="B90" s="37" t="s">
        <v>213</v>
      </c>
      <c r="C90" s="49" t="s">
        <v>213</v>
      </c>
      <c r="D90" s="46" t="str">
        <f t="shared" si="20"/>
        <v>N/A</v>
      </c>
      <c r="E90" s="49">
        <v>32391.990794000001</v>
      </c>
      <c r="F90" s="46" t="str">
        <f t="shared" si="21"/>
        <v>N/A</v>
      </c>
      <c r="G90" s="49">
        <v>13205.410631999999</v>
      </c>
      <c r="H90" s="46" t="str">
        <f t="shared" si="22"/>
        <v>N/A</v>
      </c>
      <c r="I90" s="12" t="s">
        <v>213</v>
      </c>
      <c r="J90" s="12">
        <v>-59.2</v>
      </c>
      <c r="K90" s="47" t="s">
        <v>739</v>
      </c>
      <c r="L90" s="9" t="str">
        <f t="shared" si="19"/>
        <v>No</v>
      </c>
    </row>
    <row r="91" spans="1:12" ht="25.5" x14ac:dyDescent="0.2">
      <c r="A91" s="2" t="s">
        <v>1185</v>
      </c>
      <c r="B91" s="37" t="s">
        <v>213</v>
      </c>
      <c r="C91" s="49" t="s">
        <v>213</v>
      </c>
      <c r="D91" s="46" t="str">
        <f t="shared" si="20"/>
        <v>N/A</v>
      </c>
      <c r="E91" s="49">
        <v>24128142</v>
      </c>
      <c r="F91" s="46" t="str">
        <f t="shared" si="21"/>
        <v>N/A</v>
      </c>
      <c r="G91" s="49">
        <v>18149525</v>
      </c>
      <c r="H91" s="46" t="str">
        <f t="shared" si="22"/>
        <v>N/A</v>
      </c>
      <c r="I91" s="12" t="s">
        <v>213</v>
      </c>
      <c r="J91" s="12">
        <v>-24.8</v>
      </c>
      <c r="K91" s="47" t="s">
        <v>739</v>
      </c>
      <c r="L91" s="9" t="str">
        <f t="shared" si="19"/>
        <v>Yes</v>
      </c>
    </row>
    <row r="92" spans="1:12" x14ac:dyDescent="0.2">
      <c r="A92" s="2" t="s">
        <v>731</v>
      </c>
      <c r="B92" s="37" t="s">
        <v>213</v>
      </c>
      <c r="C92" s="49" t="s">
        <v>213</v>
      </c>
      <c r="D92" s="46" t="str">
        <f t="shared" si="20"/>
        <v>N/A</v>
      </c>
      <c r="E92" s="38">
        <v>5219</v>
      </c>
      <c r="F92" s="46" t="str">
        <f t="shared" si="21"/>
        <v>N/A</v>
      </c>
      <c r="G92" s="38">
        <v>5406</v>
      </c>
      <c r="H92" s="46" t="str">
        <f t="shared" si="22"/>
        <v>N/A</v>
      </c>
      <c r="I92" s="12" t="s">
        <v>213</v>
      </c>
      <c r="J92" s="12">
        <v>3.5830000000000002</v>
      </c>
      <c r="K92" s="47" t="s">
        <v>739</v>
      </c>
      <c r="L92" s="9" t="str">
        <f t="shared" si="19"/>
        <v>Yes</v>
      </c>
    </row>
    <row r="93" spans="1:12" ht="25.5" x14ac:dyDescent="0.2">
      <c r="A93" s="2" t="s">
        <v>1186</v>
      </c>
      <c r="B93" s="37" t="s">
        <v>213</v>
      </c>
      <c r="C93" s="49" t="s">
        <v>213</v>
      </c>
      <c r="D93" s="46" t="str">
        <f t="shared" si="20"/>
        <v>N/A</v>
      </c>
      <c r="E93" s="49">
        <v>4623.1350832999997</v>
      </c>
      <c r="F93" s="46" t="str">
        <f t="shared" si="21"/>
        <v>N/A</v>
      </c>
      <c r="G93" s="49">
        <v>3357.2928228000001</v>
      </c>
      <c r="H93" s="46" t="str">
        <f t="shared" si="22"/>
        <v>N/A</v>
      </c>
      <c r="I93" s="12" t="s">
        <v>213</v>
      </c>
      <c r="J93" s="12">
        <v>-27.4</v>
      </c>
      <c r="K93" s="47" t="s">
        <v>739</v>
      </c>
      <c r="L93" s="9" t="str">
        <f t="shared" si="19"/>
        <v>Yes</v>
      </c>
    </row>
    <row r="94" spans="1:12" x14ac:dyDescent="0.2">
      <c r="A94" s="2" t="s">
        <v>1187</v>
      </c>
      <c r="B94" s="37" t="s">
        <v>213</v>
      </c>
      <c r="C94" s="49" t="s">
        <v>213</v>
      </c>
      <c r="D94" s="46" t="str">
        <f t="shared" si="20"/>
        <v>N/A</v>
      </c>
      <c r="E94" s="49">
        <v>174965931</v>
      </c>
      <c r="F94" s="46" t="str">
        <f t="shared" si="21"/>
        <v>N/A</v>
      </c>
      <c r="G94" s="49">
        <v>184590729</v>
      </c>
      <c r="H94" s="46" t="str">
        <f t="shared" si="22"/>
        <v>N/A</v>
      </c>
      <c r="I94" s="12" t="s">
        <v>213</v>
      </c>
      <c r="J94" s="12">
        <v>5.5010000000000003</v>
      </c>
      <c r="K94" s="47" t="s">
        <v>739</v>
      </c>
      <c r="L94" s="9" t="str">
        <f t="shared" si="19"/>
        <v>Yes</v>
      </c>
    </row>
    <row r="95" spans="1:12" x14ac:dyDescent="0.2">
      <c r="A95" s="2" t="s">
        <v>732</v>
      </c>
      <c r="B95" s="37" t="s">
        <v>213</v>
      </c>
      <c r="C95" s="49" t="s">
        <v>213</v>
      </c>
      <c r="D95" s="46" t="str">
        <f t="shared" si="20"/>
        <v>N/A</v>
      </c>
      <c r="E95" s="38">
        <v>19789</v>
      </c>
      <c r="F95" s="46" t="str">
        <f t="shared" si="21"/>
        <v>N/A</v>
      </c>
      <c r="G95" s="38">
        <v>21819</v>
      </c>
      <c r="H95" s="46" t="str">
        <f t="shared" si="22"/>
        <v>N/A</v>
      </c>
      <c r="I95" s="12" t="s">
        <v>213</v>
      </c>
      <c r="J95" s="12">
        <v>10.26</v>
      </c>
      <c r="K95" s="47" t="s">
        <v>739</v>
      </c>
      <c r="L95" s="9" t="str">
        <f t="shared" si="19"/>
        <v>Yes</v>
      </c>
    </row>
    <row r="96" spans="1:12" x14ac:dyDescent="0.2">
      <c r="A96" s="2" t="s">
        <v>1188</v>
      </c>
      <c r="B96" s="37" t="s">
        <v>213</v>
      </c>
      <c r="C96" s="49" t="s">
        <v>213</v>
      </c>
      <c r="D96" s="46" t="str">
        <f t="shared" si="20"/>
        <v>N/A</v>
      </c>
      <c r="E96" s="49">
        <v>8841.5751679999994</v>
      </c>
      <c r="F96" s="46" t="str">
        <f t="shared" si="21"/>
        <v>N/A</v>
      </c>
      <c r="G96" s="49">
        <v>8460.0911591000004</v>
      </c>
      <c r="H96" s="46" t="str">
        <f t="shared" si="22"/>
        <v>N/A</v>
      </c>
      <c r="I96" s="12" t="s">
        <v>213</v>
      </c>
      <c r="J96" s="12">
        <v>-4.3099999999999996</v>
      </c>
      <c r="K96" s="47" t="s">
        <v>739</v>
      </c>
      <c r="L96" s="9" t="str">
        <f t="shared" si="19"/>
        <v>Yes</v>
      </c>
    </row>
    <row r="97" spans="1:12" x14ac:dyDescent="0.2">
      <c r="A97" s="2" t="s">
        <v>1189</v>
      </c>
      <c r="B97" s="37" t="s">
        <v>213</v>
      </c>
      <c r="C97" s="49" t="s">
        <v>213</v>
      </c>
      <c r="D97" s="46" t="str">
        <f t="shared" si="20"/>
        <v>N/A</v>
      </c>
      <c r="E97" s="49">
        <v>44470190</v>
      </c>
      <c r="F97" s="46" t="str">
        <f t="shared" si="21"/>
        <v>N/A</v>
      </c>
      <c r="G97" s="49">
        <v>42424635</v>
      </c>
      <c r="H97" s="46" t="str">
        <f t="shared" si="22"/>
        <v>N/A</v>
      </c>
      <c r="I97" s="12" t="s">
        <v>213</v>
      </c>
      <c r="J97" s="12">
        <v>-4.5999999999999996</v>
      </c>
      <c r="K97" s="47" t="s">
        <v>739</v>
      </c>
      <c r="L97" s="9" t="str">
        <f t="shared" si="19"/>
        <v>Yes</v>
      </c>
    </row>
    <row r="98" spans="1:12" x14ac:dyDescent="0.2">
      <c r="A98" s="2" t="s">
        <v>520</v>
      </c>
      <c r="B98" s="37" t="s">
        <v>213</v>
      </c>
      <c r="C98" s="49" t="s">
        <v>213</v>
      </c>
      <c r="D98" s="46" t="str">
        <f t="shared" si="20"/>
        <v>N/A</v>
      </c>
      <c r="E98" s="38">
        <v>4540</v>
      </c>
      <c r="F98" s="46" t="str">
        <f t="shared" si="21"/>
        <v>N/A</v>
      </c>
      <c r="G98" s="38">
        <v>4450</v>
      </c>
      <c r="H98" s="46" t="str">
        <f t="shared" si="22"/>
        <v>N/A</v>
      </c>
      <c r="I98" s="12" t="s">
        <v>213</v>
      </c>
      <c r="J98" s="12">
        <v>-1.98</v>
      </c>
      <c r="K98" s="47" t="s">
        <v>739</v>
      </c>
      <c r="L98" s="9" t="str">
        <f t="shared" si="19"/>
        <v>Yes</v>
      </c>
    </row>
    <row r="99" spans="1:12" x14ac:dyDescent="0.2">
      <c r="A99" s="2" t="s">
        <v>1190</v>
      </c>
      <c r="B99" s="37" t="s">
        <v>213</v>
      </c>
      <c r="C99" s="49" t="s">
        <v>213</v>
      </c>
      <c r="D99" s="46" t="str">
        <f t="shared" si="20"/>
        <v>N/A</v>
      </c>
      <c r="E99" s="49">
        <v>9795.1960352000006</v>
      </c>
      <c r="F99" s="46" t="str">
        <f t="shared" si="21"/>
        <v>N/A</v>
      </c>
      <c r="G99" s="49">
        <v>9533.6258426999993</v>
      </c>
      <c r="H99" s="46" t="str">
        <f t="shared" si="22"/>
        <v>N/A</v>
      </c>
      <c r="I99" s="12" t="s">
        <v>213</v>
      </c>
      <c r="J99" s="12">
        <v>-2.67</v>
      </c>
      <c r="K99" s="47" t="s">
        <v>739</v>
      </c>
      <c r="L99" s="9" t="str">
        <f t="shared" si="19"/>
        <v>Yes</v>
      </c>
    </row>
    <row r="100" spans="1:12" ht="25.5" x14ac:dyDescent="0.2">
      <c r="A100" s="2" t="s">
        <v>1191</v>
      </c>
      <c r="B100" s="37" t="s">
        <v>213</v>
      </c>
      <c r="C100" s="49" t="s">
        <v>213</v>
      </c>
      <c r="D100" s="46" t="str">
        <f t="shared" si="20"/>
        <v>N/A</v>
      </c>
      <c r="E100" s="49">
        <v>51002084</v>
      </c>
      <c r="F100" s="46" t="str">
        <f t="shared" si="21"/>
        <v>N/A</v>
      </c>
      <c r="G100" s="49">
        <v>50913150</v>
      </c>
      <c r="H100" s="46" t="str">
        <f t="shared" si="22"/>
        <v>N/A</v>
      </c>
      <c r="I100" s="12" t="s">
        <v>213</v>
      </c>
      <c r="J100" s="12">
        <v>-0.17399999999999999</v>
      </c>
      <c r="K100" s="47" t="s">
        <v>739</v>
      </c>
      <c r="L100" s="9" t="str">
        <f t="shared" si="19"/>
        <v>Yes</v>
      </c>
    </row>
    <row r="101" spans="1:12" x14ac:dyDescent="0.2">
      <c r="A101" s="2" t="s">
        <v>521</v>
      </c>
      <c r="B101" s="37" t="s">
        <v>213</v>
      </c>
      <c r="C101" s="49" t="s">
        <v>213</v>
      </c>
      <c r="D101" s="46" t="str">
        <f t="shared" si="20"/>
        <v>N/A</v>
      </c>
      <c r="E101" s="38">
        <v>28071</v>
      </c>
      <c r="F101" s="46" t="str">
        <f t="shared" si="21"/>
        <v>N/A</v>
      </c>
      <c r="G101" s="38">
        <v>28854</v>
      </c>
      <c r="H101" s="46" t="str">
        <f t="shared" si="22"/>
        <v>N/A</v>
      </c>
      <c r="I101" s="12" t="s">
        <v>213</v>
      </c>
      <c r="J101" s="12">
        <v>2.7890000000000001</v>
      </c>
      <c r="K101" s="47" t="s">
        <v>739</v>
      </c>
      <c r="L101" s="9" t="str">
        <f t="shared" si="19"/>
        <v>Yes</v>
      </c>
    </row>
    <row r="102" spans="1:12" ht="25.5" x14ac:dyDescent="0.2">
      <c r="A102" s="2" t="s">
        <v>1192</v>
      </c>
      <c r="B102" s="37" t="s">
        <v>213</v>
      </c>
      <c r="C102" s="49" t="s">
        <v>213</v>
      </c>
      <c r="D102" s="46" t="str">
        <f t="shared" si="20"/>
        <v>N/A</v>
      </c>
      <c r="E102" s="49">
        <v>1816.8958712000001</v>
      </c>
      <c r="F102" s="46" t="str">
        <f t="shared" si="21"/>
        <v>N/A</v>
      </c>
      <c r="G102" s="49">
        <v>1764.5092535000001</v>
      </c>
      <c r="H102" s="46" t="str">
        <f t="shared" si="22"/>
        <v>N/A</v>
      </c>
      <c r="I102" s="12" t="s">
        <v>213</v>
      </c>
      <c r="J102" s="12">
        <v>-2.88</v>
      </c>
      <c r="K102" s="47" t="s">
        <v>739</v>
      </c>
      <c r="L102" s="9" t="str">
        <f t="shared" si="19"/>
        <v>Yes</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1747</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1747</v>
      </c>
      <c r="K104" s="47" t="s">
        <v>739</v>
      </c>
      <c r="L104" s="9" t="str">
        <f t="shared" si="19"/>
        <v>N/A</v>
      </c>
    </row>
    <row r="105" spans="1:12" ht="25.5" x14ac:dyDescent="0.2">
      <c r="A105" s="2" t="s">
        <v>1194</v>
      </c>
      <c r="B105" s="37" t="s">
        <v>213</v>
      </c>
      <c r="C105" s="49" t="s">
        <v>213</v>
      </c>
      <c r="D105" s="46" t="str">
        <f t="shared" si="20"/>
        <v>N/A</v>
      </c>
      <c r="E105" s="49" t="s">
        <v>1747</v>
      </c>
      <c r="F105" s="46" t="str">
        <f t="shared" si="21"/>
        <v>N/A</v>
      </c>
      <c r="G105" s="49" t="s">
        <v>1747</v>
      </c>
      <c r="H105" s="46" t="str">
        <f t="shared" si="22"/>
        <v>N/A</v>
      </c>
      <c r="I105" s="12" t="s">
        <v>213</v>
      </c>
      <c r="J105" s="12" t="s">
        <v>1747</v>
      </c>
      <c r="K105" s="47" t="s">
        <v>739</v>
      </c>
      <c r="L105" s="9" t="str">
        <f t="shared" si="19"/>
        <v>N/A</v>
      </c>
    </row>
    <row r="106" spans="1:12" ht="25.5" x14ac:dyDescent="0.2">
      <c r="A106" s="2" t="s">
        <v>1195</v>
      </c>
      <c r="B106" s="37" t="s">
        <v>213</v>
      </c>
      <c r="C106" s="49" t="s">
        <v>213</v>
      </c>
      <c r="D106" s="46" t="str">
        <f t="shared" si="20"/>
        <v>N/A</v>
      </c>
      <c r="E106" s="49">
        <v>894388494</v>
      </c>
      <c r="F106" s="46" t="str">
        <f t="shared" si="21"/>
        <v>N/A</v>
      </c>
      <c r="G106" s="49">
        <v>1376124706</v>
      </c>
      <c r="H106" s="46" t="str">
        <f t="shared" si="22"/>
        <v>N/A</v>
      </c>
      <c r="I106" s="12" t="s">
        <v>213</v>
      </c>
      <c r="J106" s="12">
        <v>53.86</v>
      </c>
      <c r="K106" s="47" t="s">
        <v>739</v>
      </c>
      <c r="L106" s="9" t="str">
        <f t="shared" si="19"/>
        <v>No</v>
      </c>
    </row>
    <row r="107" spans="1:12" x14ac:dyDescent="0.2">
      <c r="A107" s="2" t="s">
        <v>523</v>
      </c>
      <c r="B107" s="37" t="s">
        <v>213</v>
      </c>
      <c r="C107" s="49" t="s">
        <v>213</v>
      </c>
      <c r="D107" s="46" t="str">
        <f t="shared" si="20"/>
        <v>N/A</v>
      </c>
      <c r="E107" s="38">
        <v>61184</v>
      </c>
      <c r="F107" s="46" t="str">
        <f t="shared" si="21"/>
        <v>N/A</v>
      </c>
      <c r="G107" s="38">
        <v>71743</v>
      </c>
      <c r="H107" s="46" t="str">
        <f t="shared" si="22"/>
        <v>N/A</v>
      </c>
      <c r="I107" s="12" t="s">
        <v>213</v>
      </c>
      <c r="J107" s="12">
        <v>17.260000000000002</v>
      </c>
      <c r="K107" s="47" t="s">
        <v>739</v>
      </c>
      <c r="L107" s="9" t="str">
        <f t="shared" si="19"/>
        <v>Yes</v>
      </c>
    </row>
    <row r="108" spans="1:12" ht="25.5" x14ac:dyDescent="0.2">
      <c r="A108" s="2" t="s">
        <v>1196</v>
      </c>
      <c r="B108" s="37" t="s">
        <v>213</v>
      </c>
      <c r="C108" s="49" t="s">
        <v>213</v>
      </c>
      <c r="D108" s="46" t="str">
        <f t="shared" si="20"/>
        <v>N/A</v>
      </c>
      <c r="E108" s="49">
        <v>14618.012780999999</v>
      </c>
      <c r="F108" s="46" t="str">
        <f t="shared" si="21"/>
        <v>N/A</v>
      </c>
      <c r="G108" s="49">
        <v>19181.309757999999</v>
      </c>
      <c r="H108" s="46" t="str">
        <f t="shared" si="22"/>
        <v>N/A</v>
      </c>
      <c r="I108" s="12" t="s">
        <v>213</v>
      </c>
      <c r="J108" s="12">
        <v>31.22</v>
      </c>
      <c r="K108" s="47" t="s">
        <v>739</v>
      </c>
      <c r="L108" s="9" t="str">
        <f t="shared" si="19"/>
        <v>No</v>
      </c>
    </row>
    <row r="109" spans="1:12" ht="25.5" x14ac:dyDescent="0.2">
      <c r="A109" s="2" t="s">
        <v>1197</v>
      </c>
      <c r="B109" s="37" t="s">
        <v>213</v>
      </c>
      <c r="C109" s="49" t="s">
        <v>213</v>
      </c>
      <c r="D109" s="46" t="str">
        <f t="shared" si="20"/>
        <v>N/A</v>
      </c>
      <c r="E109" s="49">
        <v>2549746</v>
      </c>
      <c r="F109" s="46" t="str">
        <f t="shared" si="21"/>
        <v>N/A</v>
      </c>
      <c r="G109" s="49">
        <v>1338259</v>
      </c>
      <c r="H109" s="46" t="str">
        <f t="shared" si="22"/>
        <v>N/A</v>
      </c>
      <c r="I109" s="12" t="s">
        <v>213</v>
      </c>
      <c r="J109" s="12">
        <v>-47.5</v>
      </c>
      <c r="K109" s="47" t="s">
        <v>739</v>
      </c>
      <c r="L109" s="9" t="str">
        <f t="shared" si="19"/>
        <v>No</v>
      </c>
    </row>
    <row r="110" spans="1:12" x14ac:dyDescent="0.2">
      <c r="A110" s="2" t="s">
        <v>524</v>
      </c>
      <c r="B110" s="37" t="s">
        <v>213</v>
      </c>
      <c r="C110" s="49" t="s">
        <v>213</v>
      </c>
      <c r="D110" s="46" t="str">
        <f t="shared" si="20"/>
        <v>N/A</v>
      </c>
      <c r="E110" s="38">
        <v>599</v>
      </c>
      <c r="F110" s="46" t="str">
        <f t="shared" si="21"/>
        <v>N/A</v>
      </c>
      <c r="G110" s="38">
        <v>506</v>
      </c>
      <c r="H110" s="46" t="str">
        <f t="shared" si="22"/>
        <v>N/A</v>
      </c>
      <c r="I110" s="12" t="s">
        <v>213</v>
      </c>
      <c r="J110" s="12">
        <v>-15.5</v>
      </c>
      <c r="K110" s="47" t="s">
        <v>739</v>
      </c>
      <c r="L110" s="9" t="str">
        <f t="shared" si="19"/>
        <v>Yes</v>
      </c>
    </row>
    <row r="111" spans="1:12" ht="25.5" x14ac:dyDescent="0.2">
      <c r="A111" s="2" t="s">
        <v>1198</v>
      </c>
      <c r="B111" s="37" t="s">
        <v>213</v>
      </c>
      <c r="C111" s="49" t="s">
        <v>213</v>
      </c>
      <c r="D111" s="46" t="str">
        <f t="shared" si="20"/>
        <v>N/A</v>
      </c>
      <c r="E111" s="49">
        <v>4256.6711185000004</v>
      </c>
      <c r="F111" s="46" t="str">
        <f t="shared" si="21"/>
        <v>N/A</v>
      </c>
      <c r="G111" s="49">
        <v>2644.7806323999998</v>
      </c>
      <c r="H111" s="46" t="str">
        <f t="shared" si="22"/>
        <v>N/A</v>
      </c>
      <c r="I111" s="12" t="s">
        <v>213</v>
      </c>
      <c r="J111" s="12">
        <v>-37.9</v>
      </c>
      <c r="K111" s="47" t="s">
        <v>739</v>
      </c>
      <c r="L111" s="9" t="str">
        <f t="shared" si="19"/>
        <v>No</v>
      </c>
    </row>
    <row r="112" spans="1:12" ht="25.5" x14ac:dyDescent="0.2">
      <c r="A112" s="2" t="s">
        <v>1199</v>
      </c>
      <c r="B112" s="37" t="s">
        <v>213</v>
      </c>
      <c r="C112" s="49" t="s">
        <v>213</v>
      </c>
      <c r="D112" s="46" t="str">
        <f t="shared" si="20"/>
        <v>N/A</v>
      </c>
      <c r="E112" s="49">
        <v>1231322</v>
      </c>
      <c r="F112" s="46" t="str">
        <f t="shared" si="21"/>
        <v>N/A</v>
      </c>
      <c r="G112" s="49">
        <v>974250</v>
      </c>
      <c r="H112" s="46" t="str">
        <f t="shared" si="22"/>
        <v>N/A</v>
      </c>
      <c r="I112" s="12" t="s">
        <v>213</v>
      </c>
      <c r="J112" s="12">
        <v>-20.9</v>
      </c>
      <c r="K112" s="47" t="s">
        <v>739</v>
      </c>
      <c r="L112" s="9" t="str">
        <f t="shared" si="19"/>
        <v>Yes</v>
      </c>
    </row>
    <row r="113" spans="1:12" ht="25.5" x14ac:dyDescent="0.2">
      <c r="A113" s="2" t="s">
        <v>525</v>
      </c>
      <c r="B113" s="37" t="s">
        <v>213</v>
      </c>
      <c r="C113" s="49" t="s">
        <v>213</v>
      </c>
      <c r="D113" s="46" t="str">
        <f t="shared" si="20"/>
        <v>N/A</v>
      </c>
      <c r="E113" s="38">
        <v>1621</v>
      </c>
      <c r="F113" s="46" t="str">
        <f t="shared" si="21"/>
        <v>N/A</v>
      </c>
      <c r="G113" s="38">
        <v>1653</v>
      </c>
      <c r="H113" s="46" t="str">
        <f t="shared" si="22"/>
        <v>N/A</v>
      </c>
      <c r="I113" s="12" t="s">
        <v>213</v>
      </c>
      <c r="J113" s="12">
        <v>1.974</v>
      </c>
      <c r="K113" s="47" t="s">
        <v>739</v>
      </c>
      <c r="L113" s="9" t="str">
        <f t="shared" si="19"/>
        <v>Yes</v>
      </c>
    </row>
    <row r="114" spans="1:12" ht="25.5" x14ac:dyDescent="0.2">
      <c r="A114" s="2" t="s">
        <v>1200</v>
      </c>
      <c r="B114" s="37" t="s">
        <v>213</v>
      </c>
      <c r="C114" s="49" t="s">
        <v>213</v>
      </c>
      <c r="D114" s="46" t="str">
        <f t="shared" si="20"/>
        <v>N/A</v>
      </c>
      <c r="E114" s="49">
        <v>759.60641579000003</v>
      </c>
      <c r="F114" s="46" t="str">
        <f t="shared" si="21"/>
        <v>N/A</v>
      </c>
      <c r="G114" s="49">
        <v>589.38294011000005</v>
      </c>
      <c r="H114" s="46" t="str">
        <f t="shared" si="22"/>
        <v>N/A</v>
      </c>
      <c r="I114" s="12" t="s">
        <v>213</v>
      </c>
      <c r="J114" s="12">
        <v>-22.4</v>
      </c>
      <c r="K114" s="47" t="s">
        <v>739</v>
      </c>
      <c r="L114" s="9" t="str">
        <f t="shared" si="19"/>
        <v>Yes</v>
      </c>
    </row>
    <row r="115" spans="1:12" ht="25.5" x14ac:dyDescent="0.2">
      <c r="A115" s="2" t="s">
        <v>1201</v>
      </c>
      <c r="B115" s="37" t="s">
        <v>213</v>
      </c>
      <c r="C115" s="49" t="s">
        <v>213</v>
      </c>
      <c r="D115" s="46" t="str">
        <f t="shared" ref="D115:D146" si="23">IF($B115="N/A","N/A",IF(C115&gt;10,"No",IF(C115&lt;-10,"No","Yes")))</f>
        <v>N/A</v>
      </c>
      <c r="E115" s="49">
        <v>46051</v>
      </c>
      <c r="F115" s="46" t="str">
        <f t="shared" ref="F115:F146" si="24">IF($B115="N/A","N/A",IF(E115&gt;10,"No",IF(E115&lt;-10,"No","Yes")))</f>
        <v>N/A</v>
      </c>
      <c r="G115" s="49">
        <v>72955</v>
      </c>
      <c r="H115" s="46" t="str">
        <f t="shared" ref="H115:H146" si="25">IF($B115="N/A","N/A",IF(G115&gt;10,"No",IF(G115&lt;-10,"No","Yes")))</f>
        <v>N/A</v>
      </c>
      <c r="I115" s="12" t="s">
        <v>213</v>
      </c>
      <c r="J115" s="12">
        <v>58.42</v>
      </c>
      <c r="K115" s="47" t="s">
        <v>739</v>
      </c>
      <c r="L115" s="9" t="str">
        <f t="shared" si="19"/>
        <v>No</v>
      </c>
    </row>
    <row r="116" spans="1:12" ht="25.5" x14ac:dyDescent="0.2">
      <c r="A116" s="2" t="s">
        <v>526</v>
      </c>
      <c r="B116" s="37" t="s">
        <v>213</v>
      </c>
      <c r="C116" s="49" t="s">
        <v>213</v>
      </c>
      <c r="D116" s="46" t="str">
        <f t="shared" si="23"/>
        <v>N/A</v>
      </c>
      <c r="E116" s="38">
        <v>256</v>
      </c>
      <c r="F116" s="46" t="str">
        <f t="shared" si="24"/>
        <v>N/A</v>
      </c>
      <c r="G116" s="38">
        <v>1504</v>
      </c>
      <c r="H116" s="46" t="str">
        <f t="shared" si="25"/>
        <v>N/A</v>
      </c>
      <c r="I116" s="12" t="s">
        <v>213</v>
      </c>
      <c r="J116" s="12">
        <v>487.5</v>
      </c>
      <c r="K116" s="47" t="s">
        <v>739</v>
      </c>
      <c r="L116" s="9" t="str">
        <f t="shared" si="19"/>
        <v>No</v>
      </c>
    </row>
    <row r="117" spans="1:12" ht="25.5" x14ac:dyDescent="0.2">
      <c r="A117" s="2" t="s">
        <v>1202</v>
      </c>
      <c r="B117" s="37" t="s">
        <v>213</v>
      </c>
      <c r="C117" s="49" t="s">
        <v>213</v>
      </c>
      <c r="D117" s="46" t="str">
        <f t="shared" si="23"/>
        <v>N/A</v>
      </c>
      <c r="E117" s="49">
        <v>179.88671875</v>
      </c>
      <c r="F117" s="46" t="str">
        <f t="shared" si="24"/>
        <v>N/A</v>
      </c>
      <c r="G117" s="49">
        <v>48.507313830000001</v>
      </c>
      <c r="H117" s="46" t="str">
        <f t="shared" si="25"/>
        <v>N/A</v>
      </c>
      <c r="I117" s="12" t="s">
        <v>213</v>
      </c>
      <c r="J117" s="12">
        <v>-73</v>
      </c>
      <c r="K117" s="47" t="s">
        <v>739</v>
      </c>
      <c r="L117" s="9" t="str">
        <f t="shared" si="19"/>
        <v>No</v>
      </c>
    </row>
    <row r="118" spans="1:12" ht="25.5" x14ac:dyDescent="0.2">
      <c r="A118" s="2" t="s">
        <v>1203</v>
      </c>
      <c r="B118" s="37" t="s">
        <v>213</v>
      </c>
      <c r="C118" s="49" t="s">
        <v>213</v>
      </c>
      <c r="D118" s="46" t="str">
        <f t="shared" si="23"/>
        <v>N/A</v>
      </c>
      <c r="E118" s="49">
        <v>0</v>
      </c>
      <c r="F118" s="46" t="str">
        <f t="shared" si="24"/>
        <v>N/A</v>
      </c>
      <c r="G118" s="49">
        <v>0</v>
      </c>
      <c r="H118" s="46" t="str">
        <f t="shared" si="25"/>
        <v>N/A</v>
      </c>
      <c r="I118" s="12" t="s">
        <v>213</v>
      </c>
      <c r="J118" s="12" t="s">
        <v>1747</v>
      </c>
      <c r="K118" s="47" t="s">
        <v>739</v>
      </c>
      <c r="L118" s="9" t="str">
        <f t="shared" si="19"/>
        <v>N/A</v>
      </c>
    </row>
    <row r="119" spans="1:12" ht="25.5" x14ac:dyDescent="0.2">
      <c r="A119" s="2" t="s">
        <v>527</v>
      </c>
      <c r="B119" s="37" t="s">
        <v>213</v>
      </c>
      <c r="C119" s="49" t="s">
        <v>213</v>
      </c>
      <c r="D119" s="46" t="str">
        <f t="shared" si="23"/>
        <v>N/A</v>
      </c>
      <c r="E119" s="38">
        <v>0</v>
      </c>
      <c r="F119" s="46" t="str">
        <f t="shared" si="24"/>
        <v>N/A</v>
      </c>
      <c r="G119" s="38">
        <v>0</v>
      </c>
      <c r="H119" s="46" t="str">
        <f t="shared" si="25"/>
        <v>N/A</v>
      </c>
      <c r="I119" s="12" t="s">
        <v>213</v>
      </c>
      <c r="J119" s="12" t="s">
        <v>1747</v>
      </c>
      <c r="K119" s="47" t="s">
        <v>739</v>
      </c>
      <c r="L119" s="9" t="str">
        <f t="shared" si="19"/>
        <v>N/A</v>
      </c>
    </row>
    <row r="120" spans="1:12" ht="25.5" x14ac:dyDescent="0.2">
      <c r="A120" s="2" t="s">
        <v>1204</v>
      </c>
      <c r="B120" s="37" t="s">
        <v>213</v>
      </c>
      <c r="C120" s="49" t="s">
        <v>213</v>
      </c>
      <c r="D120" s="46" t="str">
        <f t="shared" si="23"/>
        <v>N/A</v>
      </c>
      <c r="E120" s="49" t="s">
        <v>1747</v>
      </c>
      <c r="F120" s="46" t="str">
        <f t="shared" si="24"/>
        <v>N/A</v>
      </c>
      <c r="G120" s="49" t="s">
        <v>1747</v>
      </c>
      <c r="H120" s="46" t="str">
        <f t="shared" si="25"/>
        <v>N/A</v>
      </c>
      <c r="I120" s="12" t="s">
        <v>213</v>
      </c>
      <c r="J120" s="12" t="s">
        <v>1747</v>
      </c>
      <c r="K120" s="47" t="s">
        <v>739</v>
      </c>
      <c r="L120" s="9" t="str">
        <f t="shared" si="19"/>
        <v>N/A</v>
      </c>
    </row>
    <row r="121" spans="1:12" ht="25.5" x14ac:dyDescent="0.2">
      <c r="A121" s="2" t="s">
        <v>1205</v>
      </c>
      <c r="B121" s="37" t="s">
        <v>213</v>
      </c>
      <c r="C121" s="49" t="s">
        <v>213</v>
      </c>
      <c r="D121" s="46" t="str">
        <f t="shared" si="23"/>
        <v>N/A</v>
      </c>
      <c r="E121" s="49">
        <v>0</v>
      </c>
      <c r="F121" s="46" t="str">
        <f t="shared" si="24"/>
        <v>N/A</v>
      </c>
      <c r="G121" s="49">
        <v>0</v>
      </c>
      <c r="H121" s="46" t="str">
        <f t="shared" si="25"/>
        <v>N/A</v>
      </c>
      <c r="I121" s="12" t="s">
        <v>213</v>
      </c>
      <c r="J121" s="12" t="s">
        <v>1747</v>
      </c>
      <c r="K121" s="47" t="s">
        <v>739</v>
      </c>
      <c r="L121" s="9" t="str">
        <f t="shared" si="19"/>
        <v>N/A</v>
      </c>
    </row>
    <row r="122" spans="1:12" x14ac:dyDescent="0.2">
      <c r="A122" s="2" t="s">
        <v>528</v>
      </c>
      <c r="B122" s="37" t="s">
        <v>213</v>
      </c>
      <c r="C122" s="49" t="s">
        <v>213</v>
      </c>
      <c r="D122" s="46" t="str">
        <f t="shared" si="23"/>
        <v>N/A</v>
      </c>
      <c r="E122" s="38">
        <v>0</v>
      </c>
      <c r="F122" s="46" t="str">
        <f t="shared" si="24"/>
        <v>N/A</v>
      </c>
      <c r="G122" s="38">
        <v>0</v>
      </c>
      <c r="H122" s="46" t="str">
        <f t="shared" si="25"/>
        <v>N/A</v>
      </c>
      <c r="I122" s="12" t="s">
        <v>213</v>
      </c>
      <c r="J122" s="12" t="s">
        <v>1747</v>
      </c>
      <c r="K122" s="47" t="s">
        <v>739</v>
      </c>
      <c r="L122" s="9" t="str">
        <f t="shared" si="19"/>
        <v>N/A</v>
      </c>
    </row>
    <row r="123" spans="1:12" ht="25.5" x14ac:dyDescent="0.2">
      <c r="A123" s="2" t="s">
        <v>1206</v>
      </c>
      <c r="B123" s="37" t="s">
        <v>213</v>
      </c>
      <c r="C123" s="49" t="s">
        <v>213</v>
      </c>
      <c r="D123" s="46" t="str">
        <f t="shared" si="23"/>
        <v>N/A</v>
      </c>
      <c r="E123" s="49" t="s">
        <v>1747</v>
      </c>
      <c r="F123" s="46" t="str">
        <f t="shared" si="24"/>
        <v>N/A</v>
      </c>
      <c r="G123" s="49" t="s">
        <v>1747</v>
      </c>
      <c r="H123" s="46" t="str">
        <f t="shared" si="25"/>
        <v>N/A</v>
      </c>
      <c r="I123" s="12" t="s">
        <v>213</v>
      </c>
      <c r="J123" s="12" t="s">
        <v>1747</v>
      </c>
      <c r="K123" s="47" t="s">
        <v>739</v>
      </c>
      <c r="L123" s="9" t="str">
        <f t="shared" si="19"/>
        <v>N/A</v>
      </c>
    </row>
    <row r="124" spans="1:12" ht="25.5" x14ac:dyDescent="0.2">
      <c r="A124" s="2" t="s">
        <v>1207</v>
      </c>
      <c r="B124" s="37" t="s">
        <v>213</v>
      </c>
      <c r="C124" s="49" t="s">
        <v>213</v>
      </c>
      <c r="D124" s="46" t="str">
        <f t="shared" si="23"/>
        <v>N/A</v>
      </c>
      <c r="E124" s="49">
        <v>37789736</v>
      </c>
      <c r="F124" s="46" t="str">
        <f t="shared" si="24"/>
        <v>N/A</v>
      </c>
      <c r="G124" s="49">
        <v>30582396</v>
      </c>
      <c r="H124" s="46" t="str">
        <f t="shared" si="25"/>
        <v>N/A</v>
      </c>
      <c r="I124" s="12" t="s">
        <v>213</v>
      </c>
      <c r="J124" s="12">
        <v>-19.100000000000001</v>
      </c>
      <c r="K124" s="47" t="s">
        <v>739</v>
      </c>
      <c r="L124" s="9" t="str">
        <f t="shared" si="19"/>
        <v>Yes</v>
      </c>
    </row>
    <row r="125" spans="1:12" ht="25.5" x14ac:dyDescent="0.2">
      <c r="A125" s="2" t="s">
        <v>529</v>
      </c>
      <c r="B125" s="37" t="s">
        <v>213</v>
      </c>
      <c r="C125" s="49" t="s">
        <v>213</v>
      </c>
      <c r="D125" s="46" t="str">
        <f t="shared" si="23"/>
        <v>N/A</v>
      </c>
      <c r="E125" s="38">
        <v>42849</v>
      </c>
      <c r="F125" s="46" t="str">
        <f t="shared" si="24"/>
        <v>N/A</v>
      </c>
      <c r="G125" s="38">
        <v>45676</v>
      </c>
      <c r="H125" s="46" t="str">
        <f t="shared" si="25"/>
        <v>N/A</v>
      </c>
      <c r="I125" s="12" t="s">
        <v>213</v>
      </c>
      <c r="J125" s="12">
        <v>6.5979999999999999</v>
      </c>
      <c r="K125" s="47" t="s">
        <v>739</v>
      </c>
      <c r="L125" s="9" t="str">
        <f t="shared" si="19"/>
        <v>Yes</v>
      </c>
    </row>
    <row r="126" spans="1:12" ht="25.5" x14ac:dyDescent="0.2">
      <c r="A126" s="2" t="s">
        <v>1208</v>
      </c>
      <c r="B126" s="37" t="s">
        <v>213</v>
      </c>
      <c r="C126" s="49" t="s">
        <v>213</v>
      </c>
      <c r="D126" s="46" t="str">
        <f t="shared" si="23"/>
        <v>N/A</v>
      </c>
      <c r="E126" s="49">
        <v>881.92807300000004</v>
      </c>
      <c r="F126" s="46" t="str">
        <f t="shared" si="24"/>
        <v>N/A</v>
      </c>
      <c r="G126" s="49">
        <v>669.55066118000002</v>
      </c>
      <c r="H126" s="46" t="str">
        <f t="shared" si="25"/>
        <v>N/A</v>
      </c>
      <c r="I126" s="12" t="s">
        <v>213</v>
      </c>
      <c r="J126" s="12">
        <v>-24.1</v>
      </c>
      <c r="K126" s="47" t="s">
        <v>739</v>
      </c>
      <c r="L126" s="9" t="str">
        <f t="shared" si="19"/>
        <v>Yes</v>
      </c>
    </row>
    <row r="127" spans="1:12" ht="25.5" x14ac:dyDescent="0.2">
      <c r="A127" s="2" t="s">
        <v>1209</v>
      </c>
      <c r="B127" s="37" t="s">
        <v>213</v>
      </c>
      <c r="C127" s="49" t="s">
        <v>213</v>
      </c>
      <c r="D127" s="46" t="str">
        <f t="shared" si="23"/>
        <v>N/A</v>
      </c>
      <c r="E127" s="49">
        <v>132651295</v>
      </c>
      <c r="F127" s="46" t="str">
        <f t="shared" si="24"/>
        <v>N/A</v>
      </c>
      <c r="G127" s="49">
        <v>146796600</v>
      </c>
      <c r="H127" s="46" t="str">
        <f t="shared" si="25"/>
        <v>N/A</v>
      </c>
      <c r="I127" s="12" t="s">
        <v>213</v>
      </c>
      <c r="J127" s="12">
        <v>10.66</v>
      </c>
      <c r="K127" s="47" t="s">
        <v>739</v>
      </c>
      <c r="L127" s="9" t="str">
        <f t="shared" si="19"/>
        <v>Yes</v>
      </c>
    </row>
    <row r="128" spans="1:12" x14ac:dyDescent="0.2">
      <c r="A128" s="2" t="s">
        <v>530</v>
      </c>
      <c r="B128" s="37" t="s">
        <v>213</v>
      </c>
      <c r="C128" s="49" t="s">
        <v>213</v>
      </c>
      <c r="D128" s="46" t="str">
        <f t="shared" si="23"/>
        <v>N/A</v>
      </c>
      <c r="E128" s="38">
        <v>33683</v>
      </c>
      <c r="F128" s="46" t="str">
        <f t="shared" si="24"/>
        <v>N/A</v>
      </c>
      <c r="G128" s="38">
        <v>36144</v>
      </c>
      <c r="H128" s="46" t="str">
        <f t="shared" si="25"/>
        <v>N/A</v>
      </c>
      <c r="I128" s="12" t="s">
        <v>213</v>
      </c>
      <c r="J128" s="12">
        <v>7.306</v>
      </c>
      <c r="K128" s="47" t="s">
        <v>739</v>
      </c>
      <c r="L128" s="9" t="str">
        <f t="shared" si="19"/>
        <v>Yes</v>
      </c>
    </row>
    <row r="129" spans="1:12" ht="25.5" x14ac:dyDescent="0.2">
      <c r="A129" s="2" t="s">
        <v>1210</v>
      </c>
      <c r="B129" s="37" t="s">
        <v>213</v>
      </c>
      <c r="C129" s="49" t="s">
        <v>213</v>
      </c>
      <c r="D129" s="46" t="str">
        <f t="shared" si="23"/>
        <v>N/A</v>
      </c>
      <c r="E129" s="49">
        <v>3938.2268503</v>
      </c>
      <c r="F129" s="46" t="str">
        <f t="shared" si="24"/>
        <v>N/A</v>
      </c>
      <c r="G129" s="49">
        <v>4061.4375829999999</v>
      </c>
      <c r="H129" s="46" t="str">
        <f t="shared" si="25"/>
        <v>N/A</v>
      </c>
      <c r="I129" s="12" t="s">
        <v>213</v>
      </c>
      <c r="J129" s="12">
        <v>3.129</v>
      </c>
      <c r="K129" s="47" t="s">
        <v>739</v>
      </c>
      <c r="L129" s="9" t="str">
        <f t="shared" si="19"/>
        <v>Yes</v>
      </c>
    </row>
    <row r="130" spans="1:12" ht="25.5" x14ac:dyDescent="0.2">
      <c r="A130" s="2" t="s">
        <v>1211</v>
      </c>
      <c r="B130" s="37" t="s">
        <v>213</v>
      </c>
      <c r="C130" s="49" t="s">
        <v>213</v>
      </c>
      <c r="D130" s="46" t="str">
        <f t="shared" si="23"/>
        <v>N/A</v>
      </c>
      <c r="E130" s="49">
        <v>15185</v>
      </c>
      <c r="F130" s="46" t="str">
        <f t="shared" si="24"/>
        <v>N/A</v>
      </c>
      <c r="G130" s="49">
        <v>298086</v>
      </c>
      <c r="H130" s="46" t="str">
        <f t="shared" si="25"/>
        <v>N/A</v>
      </c>
      <c r="I130" s="12" t="s">
        <v>213</v>
      </c>
      <c r="J130" s="12">
        <v>1863</v>
      </c>
      <c r="K130" s="47" t="s">
        <v>739</v>
      </c>
      <c r="L130" s="9" t="str">
        <f t="shared" si="19"/>
        <v>No</v>
      </c>
    </row>
    <row r="131" spans="1:12" ht="25.5" x14ac:dyDescent="0.2">
      <c r="A131" s="2" t="s">
        <v>531</v>
      </c>
      <c r="B131" s="37" t="s">
        <v>213</v>
      </c>
      <c r="C131" s="49" t="s">
        <v>213</v>
      </c>
      <c r="D131" s="46" t="str">
        <f t="shared" si="23"/>
        <v>N/A</v>
      </c>
      <c r="E131" s="38">
        <v>16</v>
      </c>
      <c r="F131" s="46" t="str">
        <f t="shared" si="24"/>
        <v>N/A</v>
      </c>
      <c r="G131" s="38">
        <v>269</v>
      </c>
      <c r="H131" s="46" t="str">
        <f t="shared" si="25"/>
        <v>N/A</v>
      </c>
      <c r="I131" s="12" t="s">
        <v>213</v>
      </c>
      <c r="J131" s="12">
        <v>1581</v>
      </c>
      <c r="K131" s="47" t="s">
        <v>739</v>
      </c>
      <c r="L131" s="9" t="str">
        <f t="shared" si="19"/>
        <v>No</v>
      </c>
    </row>
    <row r="132" spans="1:12" ht="25.5" x14ac:dyDescent="0.2">
      <c r="A132" s="2" t="s">
        <v>1212</v>
      </c>
      <c r="B132" s="37" t="s">
        <v>213</v>
      </c>
      <c r="C132" s="49" t="s">
        <v>213</v>
      </c>
      <c r="D132" s="46" t="str">
        <f t="shared" si="23"/>
        <v>N/A</v>
      </c>
      <c r="E132" s="49">
        <v>949.0625</v>
      </c>
      <c r="F132" s="46" t="str">
        <f t="shared" si="24"/>
        <v>N/A</v>
      </c>
      <c r="G132" s="49">
        <v>1108.1263941</v>
      </c>
      <c r="H132" s="46" t="str">
        <f t="shared" si="25"/>
        <v>N/A</v>
      </c>
      <c r="I132" s="12" t="s">
        <v>213</v>
      </c>
      <c r="J132" s="12">
        <v>16.760000000000002</v>
      </c>
      <c r="K132" s="47" t="s">
        <v>739</v>
      </c>
      <c r="L132" s="9" t="str">
        <f t="shared" si="19"/>
        <v>Yes</v>
      </c>
    </row>
    <row r="133" spans="1:12" ht="25.5" x14ac:dyDescent="0.2">
      <c r="A133" s="2" t="s">
        <v>1213</v>
      </c>
      <c r="B133" s="37" t="s">
        <v>213</v>
      </c>
      <c r="C133" s="49" t="s">
        <v>213</v>
      </c>
      <c r="D133" s="46" t="str">
        <f t="shared" si="23"/>
        <v>N/A</v>
      </c>
      <c r="E133" s="49">
        <v>51811</v>
      </c>
      <c r="F133" s="46" t="str">
        <f t="shared" si="24"/>
        <v>N/A</v>
      </c>
      <c r="G133" s="49">
        <v>12873</v>
      </c>
      <c r="H133" s="46" t="str">
        <f t="shared" si="25"/>
        <v>N/A</v>
      </c>
      <c r="I133" s="12" t="s">
        <v>213</v>
      </c>
      <c r="J133" s="12">
        <v>-75.2</v>
      </c>
      <c r="K133" s="47" t="s">
        <v>739</v>
      </c>
      <c r="L133" s="9" t="str">
        <f t="shared" si="19"/>
        <v>No</v>
      </c>
    </row>
    <row r="134" spans="1:12" x14ac:dyDescent="0.2">
      <c r="A134" s="2" t="s">
        <v>532</v>
      </c>
      <c r="B134" s="37" t="s">
        <v>213</v>
      </c>
      <c r="C134" s="49" t="s">
        <v>213</v>
      </c>
      <c r="D134" s="46" t="str">
        <f t="shared" si="23"/>
        <v>N/A</v>
      </c>
      <c r="E134" s="38">
        <v>31</v>
      </c>
      <c r="F134" s="46" t="str">
        <f t="shared" si="24"/>
        <v>N/A</v>
      </c>
      <c r="G134" s="38">
        <v>31</v>
      </c>
      <c r="H134" s="46" t="str">
        <f t="shared" si="25"/>
        <v>N/A</v>
      </c>
      <c r="I134" s="12" t="s">
        <v>213</v>
      </c>
      <c r="J134" s="12">
        <v>0</v>
      </c>
      <c r="K134" s="47" t="s">
        <v>739</v>
      </c>
      <c r="L134" s="9" t="str">
        <f t="shared" si="19"/>
        <v>Yes</v>
      </c>
    </row>
    <row r="135" spans="1:12" ht="25.5" x14ac:dyDescent="0.2">
      <c r="A135" s="2" t="s">
        <v>1214</v>
      </c>
      <c r="B135" s="37" t="s">
        <v>213</v>
      </c>
      <c r="C135" s="49" t="s">
        <v>213</v>
      </c>
      <c r="D135" s="46" t="str">
        <f t="shared" si="23"/>
        <v>N/A</v>
      </c>
      <c r="E135" s="49">
        <v>1671.3225806</v>
      </c>
      <c r="F135" s="46" t="str">
        <f t="shared" si="24"/>
        <v>N/A</v>
      </c>
      <c r="G135" s="49">
        <v>415.25806452</v>
      </c>
      <c r="H135" s="46" t="str">
        <f t="shared" si="25"/>
        <v>N/A</v>
      </c>
      <c r="I135" s="12" t="s">
        <v>213</v>
      </c>
      <c r="J135" s="12">
        <v>-75.2</v>
      </c>
      <c r="K135" s="47" t="s">
        <v>739</v>
      </c>
      <c r="L135" s="9" t="str">
        <f t="shared" si="19"/>
        <v>No</v>
      </c>
    </row>
    <row r="136" spans="1:12" x14ac:dyDescent="0.2">
      <c r="A136" s="2" t="s">
        <v>1215</v>
      </c>
      <c r="B136" s="37" t="s">
        <v>213</v>
      </c>
      <c r="C136" s="49" t="s">
        <v>213</v>
      </c>
      <c r="D136" s="46" t="str">
        <f t="shared" si="23"/>
        <v>N/A</v>
      </c>
      <c r="E136" s="49">
        <v>411642901</v>
      </c>
      <c r="F136" s="46" t="str">
        <f t="shared" si="24"/>
        <v>N/A</v>
      </c>
      <c r="G136" s="49">
        <v>34863856</v>
      </c>
      <c r="H136" s="46" t="str">
        <f t="shared" si="25"/>
        <v>N/A</v>
      </c>
      <c r="I136" s="12" t="s">
        <v>213</v>
      </c>
      <c r="J136" s="12">
        <v>-91.5</v>
      </c>
      <c r="K136" s="47" t="s">
        <v>739</v>
      </c>
      <c r="L136" s="9" t="str">
        <f t="shared" si="19"/>
        <v>No</v>
      </c>
    </row>
    <row r="137" spans="1:12" x14ac:dyDescent="0.2">
      <c r="A137" s="2" t="s">
        <v>533</v>
      </c>
      <c r="B137" s="37" t="s">
        <v>213</v>
      </c>
      <c r="C137" s="49" t="s">
        <v>213</v>
      </c>
      <c r="D137" s="46" t="str">
        <f t="shared" si="23"/>
        <v>N/A</v>
      </c>
      <c r="E137" s="38">
        <v>8232</v>
      </c>
      <c r="F137" s="46" t="str">
        <f t="shared" si="24"/>
        <v>N/A</v>
      </c>
      <c r="G137" s="38">
        <v>36157</v>
      </c>
      <c r="H137" s="46" t="str">
        <f t="shared" si="25"/>
        <v>N/A</v>
      </c>
      <c r="I137" s="12" t="s">
        <v>213</v>
      </c>
      <c r="J137" s="12">
        <v>339.2</v>
      </c>
      <c r="K137" s="47" t="s">
        <v>739</v>
      </c>
      <c r="L137" s="9" t="str">
        <f t="shared" si="19"/>
        <v>No</v>
      </c>
    </row>
    <row r="138" spans="1:12" x14ac:dyDescent="0.2">
      <c r="A138" s="2" t="s">
        <v>1216</v>
      </c>
      <c r="B138" s="37" t="s">
        <v>213</v>
      </c>
      <c r="C138" s="49" t="s">
        <v>213</v>
      </c>
      <c r="D138" s="46" t="str">
        <f t="shared" si="23"/>
        <v>N/A</v>
      </c>
      <c r="E138" s="49">
        <v>50005.211492000002</v>
      </c>
      <c r="F138" s="46" t="str">
        <f t="shared" si="24"/>
        <v>N/A</v>
      </c>
      <c r="G138" s="49">
        <v>964.23530713000002</v>
      </c>
      <c r="H138" s="46" t="str">
        <f t="shared" si="25"/>
        <v>N/A</v>
      </c>
      <c r="I138" s="12" t="s">
        <v>213</v>
      </c>
      <c r="J138" s="12">
        <v>-98.1</v>
      </c>
      <c r="K138" s="47" t="s">
        <v>739</v>
      </c>
      <c r="L138" s="9" t="str">
        <f t="shared" si="19"/>
        <v>No</v>
      </c>
    </row>
    <row r="139" spans="1:12" x14ac:dyDescent="0.2">
      <c r="A139" s="60" t="s">
        <v>406</v>
      </c>
      <c r="B139" s="14" t="s">
        <v>213</v>
      </c>
      <c r="C139" s="14">
        <v>13483280543</v>
      </c>
      <c r="D139" s="11" t="str">
        <f t="shared" si="23"/>
        <v>N/A</v>
      </c>
      <c r="E139" s="14">
        <v>14531108958</v>
      </c>
      <c r="F139" s="11" t="str">
        <f t="shared" si="24"/>
        <v>N/A</v>
      </c>
      <c r="G139" s="14">
        <v>15959096823</v>
      </c>
      <c r="H139" s="11" t="str">
        <f t="shared" si="25"/>
        <v>N/A</v>
      </c>
      <c r="I139" s="12">
        <v>7.7709999999999999</v>
      </c>
      <c r="J139" s="12">
        <v>9.827</v>
      </c>
      <c r="K139" s="14" t="s">
        <v>213</v>
      </c>
      <c r="L139" s="9" t="str">
        <f t="shared" ref="L139:L158" si="26">IF(J139="Div by 0", "N/A", IF(K139="N/A","N/A", IF(J139&gt;VALUE(MID(K139,1,2)), "No", IF(J139&lt;-1*VALUE(MID(K139,1,2)), "No", "Yes"))))</f>
        <v>N/A</v>
      </c>
    </row>
    <row r="140" spans="1:12" x14ac:dyDescent="0.2">
      <c r="A140" s="60" t="s">
        <v>1217</v>
      </c>
      <c r="B140" s="14" t="s">
        <v>213</v>
      </c>
      <c r="C140" s="14">
        <v>5916.9738719999996</v>
      </c>
      <c r="D140" s="11" t="str">
        <f t="shared" si="23"/>
        <v>N/A</v>
      </c>
      <c r="E140" s="14">
        <v>6137.5210691000002</v>
      </c>
      <c r="F140" s="11" t="str">
        <f t="shared" si="24"/>
        <v>N/A</v>
      </c>
      <c r="G140" s="14">
        <v>6481.6543056</v>
      </c>
      <c r="H140" s="11" t="str">
        <f t="shared" si="25"/>
        <v>N/A</v>
      </c>
      <c r="I140" s="12">
        <v>3.7269999999999999</v>
      </c>
      <c r="J140" s="12">
        <v>5.6070000000000002</v>
      </c>
      <c r="K140" s="14" t="s">
        <v>213</v>
      </c>
      <c r="L140" s="9" t="str">
        <f t="shared" si="26"/>
        <v>N/A</v>
      </c>
    </row>
    <row r="141" spans="1:12" x14ac:dyDescent="0.2">
      <c r="A141" s="60" t="s">
        <v>407</v>
      </c>
      <c r="B141" s="14" t="s">
        <v>213</v>
      </c>
      <c r="C141" s="14">
        <v>0</v>
      </c>
      <c r="D141" s="11" t="str">
        <f t="shared" si="23"/>
        <v>N/A</v>
      </c>
      <c r="E141" s="14">
        <v>0</v>
      </c>
      <c r="F141" s="11" t="str">
        <f t="shared" si="24"/>
        <v>N/A</v>
      </c>
      <c r="G141" s="14">
        <v>4383407</v>
      </c>
      <c r="H141" s="11" t="str">
        <f t="shared" si="25"/>
        <v>N/A</v>
      </c>
      <c r="I141" s="12" t="s">
        <v>1747</v>
      </c>
      <c r="J141" s="12" t="s">
        <v>1747</v>
      </c>
      <c r="K141" s="14" t="s">
        <v>213</v>
      </c>
      <c r="L141" s="9" t="str">
        <f t="shared" si="26"/>
        <v>N/A</v>
      </c>
    </row>
    <row r="142" spans="1:12" x14ac:dyDescent="0.2">
      <c r="A142" s="60" t="s">
        <v>1218</v>
      </c>
      <c r="B142" s="14" t="s">
        <v>213</v>
      </c>
      <c r="C142" s="14" t="s">
        <v>1747</v>
      </c>
      <c r="D142" s="11" t="str">
        <f t="shared" si="23"/>
        <v>N/A</v>
      </c>
      <c r="E142" s="14" t="s">
        <v>1747</v>
      </c>
      <c r="F142" s="11" t="str">
        <f t="shared" si="24"/>
        <v>N/A</v>
      </c>
      <c r="G142" s="14">
        <v>4975.4903519</v>
      </c>
      <c r="H142" s="11" t="str">
        <f t="shared" si="25"/>
        <v>N/A</v>
      </c>
      <c r="I142" s="12" t="s">
        <v>1747</v>
      </c>
      <c r="J142" s="12" t="s">
        <v>1747</v>
      </c>
      <c r="K142" s="14" t="s">
        <v>213</v>
      </c>
      <c r="L142" s="9" t="str">
        <f t="shared" si="26"/>
        <v>N/A</v>
      </c>
    </row>
    <row r="143" spans="1:12" x14ac:dyDescent="0.2">
      <c r="A143" s="60" t="s">
        <v>408</v>
      </c>
      <c r="B143" s="14" t="s">
        <v>213</v>
      </c>
      <c r="C143" s="14">
        <v>47215427</v>
      </c>
      <c r="D143" s="11" t="str">
        <f t="shared" si="23"/>
        <v>N/A</v>
      </c>
      <c r="E143" s="14">
        <v>50228128</v>
      </c>
      <c r="F143" s="11" t="str">
        <f t="shared" si="24"/>
        <v>N/A</v>
      </c>
      <c r="G143" s="14">
        <v>51908724</v>
      </c>
      <c r="H143" s="11" t="str">
        <f t="shared" si="25"/>
        <v>N/A</v>
      </c>
      <c r="I143" s="12">
        <v>6.3810000000000002</v>
      </c>
      <c r="J143" s="12">
        <v>3.3460000000000001</v>
      </c>
      <c r="K143" s="14" t="s">
        <v>213</v>
      </c>
      <c r="L143" s="9" t="str">
        <f t="shared" si="26"/>
        <v>N/A</v>
      </c>
    </row>
    <row r="144" spans="1:12" ht="25.5" x14ac:dyDescent="0.2">
      <c r="A144" s="60" t="s">
        <v>1219</v>
      </c>
      <c r="B144" s="14" t="s">
        <v>213</v>
      </c>
      <c r="C144" s="14">
        <v>590.75405384999999</v>
      </c>
      <c r="D144" s="11" t="str">
        <f t="shared" si="23"/>
        <v>N/A</v>
      </c>
      <c r="E144" s="14">
        <v>596.83838539999999</v>
      </c>
      <c r="F144" s="11" t="str">
        <f t="shared" si="24"/>
        <v>N/A</v>
      </c>
      <c r="G144" s="14">
        <v>551.87994642000001</v>
      </c>
      <c r="H144" s="11" t="str">
        <f t="shared" si="25"/>
        <v>N/A</v>
      </c>
      <c r="I144" s="12">
        <v>1.03</v>
      </c>
      <c r="J144" s="12">
        <v>-7.53</v>
      </c>
      <c r="K144" s="14" t="s">
        <v>213</v>
      </c>
      <c r="L144" s="9" t="str">
        <f t="shared" si="26"/>
        <v>N/A</v>
      </c>
    </row>
    <row r="145" spans="1:13" x14ac:dyDescent="0.2">
      <c r="A145" s="60" t="s">
        <v>409</v>
      </c>
      <c r="B145" s="14" t="s">
        <v>213</v>
      </c>
      <c r="C145" s="14">
        <v>0</v>
      </c>
      <c r="D145" s="11" t="str">
        <f t="shared" si="23"/>
        <v>N/A</v>
      </c>
      <c r="E145" s="14">
        <v>0</v>
      </c>
      <c r="F145" s="11" t="str">
        <f t="shared" si="24"/>
        <v>N/A</v>
      </c>
      <c r="G145" s="14">
        <v>0</v>
      </c>
      <c r="H145" s="11" t="str">
        <f t="shared" si="25"/>
        <v>N/A</v>
      </c>
      <c r="I145" s="12" t="s">
        <v>1747</v>
      </c>
      <c r="J145" s="12" t="s">
        <v>1747</v>
      </c>
      <c r="K145" s="14" t="s">
        <v>213</v>
      </c>
      <c r="L145" s="9" t="str">
        <f t="shared" si="26"/>
        <v>N/A</v>
      </c>
    </row>
    <row r="146" spans="1:13" x14ac:dyDescent="0.2">
      <c r="A146" s="60" t="s">
        <v>1220</v>
      </c>
      <c r="B146" s="14" t="s">
        <v>213</v>
      </c>
      <c r="C146" s="14" t="s">
        <v>1747</v>
      </c>
      <c r="D146" s="11" t="str">
        <f t="shared" si="23"/>
        <v>N/A</v>
      </c>
      <c r="E146" s="14" t="s">
        <v>1747</v>
      </c>
      <c r="F146" s="11" t="str">
        <f t="shared" si="24"/>
        <v>N/A</v>
      </c>
      <c r="G146" s="14" t="s">
        <v>1747</v>
      </c>
      <c r="H146" s="11" t="str">
        <f t="shared" si="25"/>
        <v>N/A</v>
      </c>
      <c r="I146" s="12" t="s">
        <v>1747</v>
      </c>
      <c r="J146" s="12" t="s">
        <v>1747</v>
      </c>
      <c r="K146" s="14" t="s">
        <v>213</v>
      </c>
      <c r="L146" s="9" t="str">
        <f t="shared" si="26"/>
        <v>N/A</v>
      </c>
    </row>
    <row r="147" spans="1:13" x14ac:dyDescent="0.2">
      <c r="A147" s="60"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1747</v>
      </c>
      <c r="J147" s="12" t="s">
        <v>1747</v>
      </c>
      <c r="K147" s="14" t="s">
        <v>213</v>
      </c>
      <c r="L147" s="9" t="str">
        <f t="shared" si="26"/>
        <v>N/A</v>
      </c>
    </row>
    <row r="148" spans="1:13" x14ac:dyDescent="0.2">
      <c r="A148" s="60" t="s">
        <v>1221</v>
      </c>
      <c r="B148" s="14" t="s">
        <v>213</v>
      </c>
      <c r="C148" s="14" t="s">
        <v>1747</v>
      </c>
      <c r="D148" s="11" t="str">
        <f t="shared" si="27"/>
        <v>N/A</v>
      </c>
      <c r="E148" s="14" t="s">
        <v>1747</v>
      </c>
      <c r="F148" s="11" t="str">
        <f t="shared" si="28"/>
        <v>N/A</v>
      </c>
      <c r="G148" s="14" t="s">
        <v>1747</v>
      </c>
      <c r="H148" s="11" t="str">
        <f t="shared" si="29"/>
        <v>N/A</v>
      </c>
      <c r="I148" s="12" t="s">
        <v>1747</v>
      </c>
      <c r="J148" s="12" t="s">
        <v>1747</v>
      </c>
      <c r="K148" s="14" t="s">
        <v>213</v>
      </c>
      <c r="L148" s="9" t="str">
        <f t="shared" si="26"/>
        <v>N/A</v>
      </c>
    </row>
    <row r="149" spans="1:13" x14ac:dyDescent="0.2">
      <c r="A149" s="60" t="s">
        <v>411</v>
      </c>
      <c r="B149" s="14" t="s">
        <v>213</v>
      </c>
      <c r="C149" s="14">
        <v>0</v>
      </c>
      <c r="D149" s="11" t="str">
        <f t="shared" si="27"/>
        <v>N/A</v>
      </c>
      <c r="E149" s="14">
        <v>0</v>
      </c>
      <c r="F149" s="11" t="str">
        <f t="shared" si="28"/>
        <v>N/A</v>
      </c>
      <c r="G149" s="14">
        <v>0</v>
      </c>
      <c r="H149" s="11" t="str">
        <f t="shared" si="29"/>
        <v>N/A</v>
      </c>
      <c r="I149" s="12" t="s">
        <v>1747</v>
      </c>
      <c r="J149" s="12" t="s">
        <v>1747</v>
      </c>
      <c r="K149" s="14" t="s">
        <v>213</v>
      </c>
      <c r="L149" s="9" t="str">
        <f t="shared" si="26"/>
        <v>N/A</v>
      </c>
    </row>
    <row r="150" spans="1:13" x14ac:dyDescent="0.2">
      <c r="A150" s="60" t="s">
        <v>1222</v>
      </c>
      <c r="B150" s="14" t="s">
        <v>213</v>
      </c>
      <c r="C150" s="14" t="s">
        <v>1747</v>
      </c>
      <c r="D150" s="11" t="str">
        <f t="shared" si="27"/>
        <v>N/A</v>
      </c>
      <c r="E150" s="14" t="s">
        <v>1747</v>
      </c>
      <c r="F150" s="11" t="str">
        <f t="shared" si="28"/>
        <v>N/A</v>
      </c>
      <c r="G150" s="14">
        <v>0</v>
      </c>
      <c r="H150" s="11" t="str">
        <f t="shared" si="29"/>
        <v>N/A</v>
      </c>
      <c r="I150" s="12" t="s">
        <v>1747</v>
      </c>
      <c r="J150" s="12" t="s">
        <v>1747</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15575811</v>
      </c>
      <c r="D153" s="11" t="str">
        <f t="shared" si="27"/>
        <v>N/A</v>
      </c>
      <c r="E153" s="14">
        <v>17886142</v>
      </c>
      <c r="F153" s="11" t="str">
        <f t="shared" si="28"/>
        <v>N/A</v>
      </c>
      <c r="G153" s="14">
        <v>55360665</v>
      </c>
      <c r="H153" s="11" t="str">
        <f t="shared" si="29"/>
        <v>N/A</v>
      </c>
      <c r="I153" s="12">
        <v>14.83</v>
      </c>
      <c r="J153" s="12">
        <v>209.5</v>
      </c>
      <c r="K153" s="14" t="s">
        <v>213</v>
      </c>
      <c r="L153" s="9" t="str">
        <f t="shared" si="26"/>
        <v>N/A</v>
      </c>
      <c r="M153" s="68"/>
    </row>
    <row r="154" spans="1:13" x14ac:dyDescent="0.2">
      <c r="A154" s="60" t="s">
        <v>1224</v>
      </c>
      <c r="B154" s="14" t="s">
        <v>213</v>
      </c>
      <c r="C154" s="14">
        <v>43027.102209999997</v>
      </c>
      <c r="D154" s="11" t="str">
        <f t="shared" si="27"/>
        <v>N/A</v>
      </c>
      <c r="E154" s="14">
        <v>38136.763326</v>
      </c>
      <c r="F154" s="11" t="str">
        <f t="shared" si="28"/>
        <v>N/A</v>
      </c>
      <c r="G154" s="14">
        <v>41099.231626000001</v>
      </c>
      <c r="H154" s="11" t="str">
        <f t="shared" si="29"/>
        <v>N/A</v>
      </c>
      <c r="I154" s="12">
        <v>-11.4</v>
      </c>
      <c r="J154" s="12">
        <v>7.7679999999999998</v>
      </c>
      <c r="K154" s="14" t="s">
        <v>213</v>
      </c>
      <c r="L154" s="9" t="str">
        <f t="shared" si="26"/>
        <v>N/A</v>
      </c>
      <c r="M154" s="69"/>
    </row>
    <row r="155" spans="1:13" x14ac:dyDescent="0.2">
      <c r="A155" s="60"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60"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60"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1" t="s">
        <v>213</v>
      </c>
      <c r="C164" s="131">
        <v>1873.8700705000001</v>
      </c>
      <c r="D164" s="132" t="str">
        <f t="shared" ref="D164" si="31">IF($B164="N/A","N/A",IF(C164&gt;10,"No",IF(C164&lt;-10,"No","Yes")))</f>
        <v>N/A</v>
      </c>
      <c r="E164" s="131">
        <v>2020.7398301999999</v>
      </c>
      <c r="F164" s="132" t="str">
        <f t="shared" ref="F164" si="32">IF($B164="N/A","N/A",IF(E164&gt;10,"No",IF(E164&lt;-10,"No","Yes")))</f>
        <v>N/A</v>
      </c>
      <c r="G164" s="131">
        <v>2266.1466418999998</v>
      </c>
      <c r="H164" s="132" t="str">
        <f t="shared" ref="H164" si="33">IF($B164="N/A","N/A",IF(G164&gt;10,"No",IF(G164&lt;-10,"No","Yes")))</f>
        <v>N/A</v>
      </c>
      <c r="I164" s="133">
        <v>7.8380000000000001</v>
      </c>
      <c r="J164" s="133">
        <v>12.14</v>
      </c>
      <c r="K164" s="134" t="s">
        <v>739</v>
      </c>
      <c r="L164" s="135" t="str">
        <f>IF(J164="Div by 0", "N/A", IF(OR(J164="N/A",K164="N/A"),"N/A", IF(J164&gt;VALUE(MID(K164,1,2)), "No", IF(J164&lt;-1*VALUE(MID(K164,1,2)), "No", "Yes"))))</f>
        <v>Yes</v>
      </c>
      <c r="N164" s="69"/>
    </row>
    <row r="165" spans="1:16" x14ac:dyDescent="0.2">
      <c r="A165" s="60" t="s">
        <v>1229</v>
      </c>
      <c r="B165" s="14" t="s">
        <v>213</v>
      </c>
      <c r="C165" s="14">
        <v>1820.9396423000001</v>
      </c>
      <c r="D165" s="11" t="str">
        <f t="shared" ref="D165:D171" si="34">IF($B165="N/A","N/A",IF(C165&gt;10,"No",IF(C165&lt;-10,"No","Yes")))</f>
        <v>N/A</v>
      </c>
      <c r="E165" s="14">
        <v>1982.6524036000001</v>
      </c>
      <c r="F165" s="11" t="str">
        <f t="shared" ref="F165:F171" si="35">IF($B165="N/A","N/A",IF(E165&gt;10,"No",IF(E165&lt;-10,"No","Yes")))</f>
        <v>N/A</v>
      </c>
      <c r="G165" s="14">
        <v>2223.0648067000002</v>
      </c>
      <c r="H165" s="11" t="str">
        <f t="shared" ref="H165:H171" si="36">IF($B165="N/A","N/A",IF(G165&gt;10,"No",IF(G165&lt;-10,"No","Yes")))</f>
        <v>N/A</v>
      </c>
      <c r="I165" s="12">
        <v>8.8810000000000002</v>
      </c>
      <c r="J165" s="12">
        <v>12.13</v>
      </c>
      <c r="K165" s="47" t="s">
        <v>739</v>
      </c>
      <c r="L165" s="9" t="str">
        <f>IF(J165="Div by 0", "N/A", IF(OR(J165="N/A",K165="N/A"),"N/A", IF(J165&gt;VALUE(MID(K165,1,2)), "No", IF(J165&lt;-1*VALUE(MID(K165,1,2)), "No", "Yes"))))</f>
        <v>Yes</v>
      </c>
      <c r="N165" s="69"/>
    </row>
    <row r="166" spans="1:16" x14ac:dyDescent="0.2">
      <c r="A166" s="60" t="s">
        <v>1230</v>
      </c>
      <c r="B166" s="14" t="s">
        <v>213</v>
      </c>
      <c r="C166" s="14">
        <v>2439.4076952</v>
      </c>
      <c r="D166" s="11" t="str">
        <f t="shared" si="34"/>
        <v>N/A</v>
      </c>
      <c r="E166" s="14">
        <v>2364.1652069000002</v>
      </c>
      <c r="F166" s="11" t="str">
        <f t="shared" si="35"/>
        <v>N/A</v>
      </c>
      <c r="G166" s="14">
        <v>2657.7376144</v>
      </c>
      <c r="H166" s="11" t="str">
        <f t="shared" si="36"/>
        <v>N/A</v>
      </c>
      <c r="I166" s="12">
        <v>-3.08</v>
      </c>
      <c r="J166" s="12">
        <v>12.42</v>
      </c>
      <c r="K166" s="47" t="s">
        <v>739</v>
      </c>
      <c r="L166" s="9" t="str">
        <f t="shared" ref="L166" si="37">IF(J166="Div by 0", "N/A", IF(OR(J166="N/A",K166="N/A"),"N/A", IF(J166&gt;VALUE(MID(K166,1,2)), "No", IF(J166&lt;-1*VALUE(MID(K166,1,2)), "No", "Yes"))))</f>
        <v>Yes</v>
      </c>
      <c r="O166" s="69"/>
      <c r="P166" s="69"/>
    </row>
    <row r="167" spans="1:16" s="69" customFormat="1" x14ac:dyDescent="0.2">
      <c r="A167" s="70"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7" t="s">
        <v>1743</v>
      </c>
      <c r="B174" s="168"/>
      <c r="C174" s="168"/>
      <c r="D174" s="168"/>
      <c r="E174" s="168"/>
      <c r="F174" s="168"/>
      <c r="G174" s="168"/>
      <c r="H174" s="168"/>
      <c r="I174" s="168"/>
      <c r="J174" s="168"/>
      <c r="K174" s="168"/>
      <c r="L174" s="169"/>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3" t="s">
        <v>1607</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x14ac:dyDescent="0.2">
      <c r="A4" s="176" t="s">
        <v>650</v>
      </c>
      <c r="B4" s="177"/>
      <c r="C4" s="177"/>
      <c r="D4" s="177"/>
      <c r="E4" s="177"/>
      <c r="F4" s="177"/>
      <c r="G4" s="177"/>
      <c r="H4" s="177"/>
      <c r="I4" s="177"/>
      <c r="J4" s="177"/>
      <c r="K4" s="177"/>
      <c r="L4" s="178"/>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2278769</v>
      </c>
      <c r="D6" s="11" t="str">
        <f t="shared" ref="D6:D11" si="0">IF($B6="N/A","N/A",IF(C6&gt;10,"No",IF(C6&lt;-10,"No","Yes")))</f>
        <v>N/A</v>
      </c>
      <c r="E6" s="1">
        <v>2367680</v>
      </c>
      <c r="F6" s="11" t="str">
        <f t="shared" ref="F6:F11" si="1">IF($B6="N/A","N/A",IF(E6&gt;10,"No",IF(E6&lt;-10,"No","Yes")))</f>
        <v>N/A</v>
      </c>
      <c r="G6" s="1">
        <v>2462254</v>
      </c>
      <c r="H6" s="11" t="str">
        <f t="shared" ref="H6:H11" si="2">IF($B6="N/A","N/A",IF(G6&gt;10,"No",IF(G6&lt;-10,"No","Yes")))</f>
        <v>N/A</v>
      </c>
      <c r="I6" s="12">
        <v>3.9020000000000001</v>
      </c>
      <c r="J6" s="12">
        <v>3.9940000000000002</v>
      </c>
      <c r="K6" s="1" t="s">
        <v>739</v>
      </c>
      <c r="L6" s="9" t="str">
        <f t="shared" ref="L6:L14" si="3">IF(J6="Div by 0", "N/A", IF(K6="N/A","N/A", IF(J6&gt;VALUE(MID(K6,1,2)), "No", IF(J6&lt;-1*VALUE(MID(K6,1,2)), "No", "Yes"))))</f>
        <v>Yes</v>
      </c>
    </row>
    <row r="7" spans="1:12" x14ac:dyDescent="0.2">
      <c r="A7" s="18" t="s">
        <v>100</v>
      </c>
      <c r="B7" s="50" t="s">
        <v>213</v>
      </c>
      <c r="C7" s="1">
        <v>138701</v>
      </c>
      <c r="D7" s="11" t="str">
        <f t="shared" si="0"/>
        <v>N/A</v>
      </c>
      <c r="E7" s="1">
        <v>140320</v>
      </c>
      <c r="F7" s="11" t="str">
        <f t="shared" si="1"/>
        <v>N/A</v>
      </c>
      <c r="G7" s="1">
        <v>147792</v>
      </c>
      <c r="H7" s="11" t="str">
        <f t="shared" si="2"/>
        <v>N/A</v>
      </c>
      <c r="I7" s="12">
        <v>1.167</v>
      </c>
      <c r="J7" s="12">
        <v>5.3250000000000002</v>
      </c>
      <c r="K7" s="50" t="s">
        <v>739</v>
      </c>
      <c r="L7" s="9" t="str">
        <f t="shared" si="3"/>
        <v>Yes</v>
      </c>
    </row>
    <row r="8" spans="1:12" x14ac:dyDescent="0.2">
      <c r="A8" s="18" t="s">
        <v>101</v>
      </c>
      <c r="B8" s="50" t="s">
        <v>213</v>
      </c>
      <c r="C8" s="1">
        <v>345596</v>
      </c>
      <c r="D8" s="11" t="str">
        <f t="shared" si="0"/>
        <v>N/A</v>
      </c>
      <c r="E8" s="1">
        <v>350873</v>
      </c>
      <c r="F8" s="11" t="str">
        <f t="shared" si="1"/>
        <v>N/A</v>
      </c>
      <c r="G8" s="1">
        <v>355961</v>
      </c>
      <c r="H8" s="11" t="str">
        <f t="shared" si="2"/>
        <v>N/A</v>
      </c>
      <c r="I8" s="12">
        <v>1.5269999999999999</v>
      </c>
      <c r="J8" s="12">
        <v>1.45</v>
      </c>
      <c r="K8" s="50" t="s">
        <v>739</v>
      </c>
      <c r="L8" s="9" t="str">
        <f t="shared" si="3"/>
        <v>Yes</v>
      </c>
    </row>
    <row r="9" spans="1:12" x14ac:dyDescent="0.2">
      <c r="A9" s="18" t="s">
        <v>104</v>
      </c>
      <c r="B9" s="50" t="s">
        <v>213</v>
      </c>
      <c r="C9" s="1">
        <v>1260520</v>
      </c>
      <c r="D9" s="11" t="str">
        <f t="shared" si="0"/>
        <v>N/A</v>
      </c>
      <c r="E9" s="1">
        <v>1312284</v>
      </c>
      <c r="F9" s="11" t="str">
        <f t="shared" si="1"/>
        <v>N/A</v>
      </c>
      <c r="G9" s="1">
        <v>1306494</v>
      </c>
      <c r="H9" s="11" t="str">
        <f t="shared" si="2"/>
        <v>N/A</v>
      </c>
      <c r="I9" s="12">
        <v>4.1070000000000002</v>
      </c>
      <c r="J9" s="12">
        <v>-0.441</v>
      </c>
      <c r="K9" s="50" t="s">
        <v>739</v>
      </c>
      <c r="L9" s="9" t="str">
        <f t="shared" si="3"/>
        <v>Yes</v>
      </c>
    </row>
    <row r="10" spans="1:12" x14ac:dyDescent="0.2">
      <c r="A10" s="18" t="s">
        <v>105</v>
      </c>
      <c r="B10" s="50" t="s">
        <v>213</v>
      </c>
      <c r="C10" s="1">
        <v>533952</v>
      </c>
      <c r="D10" s="11" t="str">
        <f t="shared" si="0"/>
        <v>N/A</v>
      </c>
      <c r="E10" s="1">
        <v>564203</v>
      </c>
      <c r="F10" s="11" t="str">
        <f t="shared" si="1"/>
        <v>N/A</v>
      </c>
      <c r="G10" s="1">
        <v>652007</v>
      </c>
      <c r="H10" s="11" t="str">
        <f t="shared" si="2"/>
        <v>N/A</v>
      </c>
      <c r="I10" s="12">
        <v>5.665</v>
      </c>
      <c r="J10" s="12">
        <v>15.56</v>
      </c>
      <c r="K10" s="50" t="s">
        <v>739</v>
      </c>
      <c r="L10" s="9" t="str">
        <f t="shared" si="3"/>
        <v>Yes</v>
      </c>
    </row>
    <row r="11" spans="1:12" x14ac:dyDescent="0.2">
      <c r="A11" s="18" t="s">
        <v>77</v>
      </c>
      <c r="B11" s="1" t="s">
        <v>213</v>
      </c>
      <c r="C11" s="1">
        <v>1871130.16</v>
      </c>
      <c r="D11" s="46" t="str">
        <f t="shared" si="0"/>
        <v>N/A</v>
      </c>
      <c r="E11" s="1">
        <v>2013570.42</v>
      </c>
      <c r="F11" s="11" t="str">
        <f t="shared" si="1"/>
        <v>N/A</v>
      </c>
      <c r="G11" s="1">
        <v>2079620.85</v>
      </c>
      <c r="H11" s="11" t="str">
        <f t="shared" si="2"/>
        <v>N/A</v>
      </c>
      <c r="I11" s="12">
        <v>7.6130000000000004</v>
      </c>
      <c r="J11" s="12">
        <v>3.28</v>
      </c>
      <c r="K11" s="1" t="s">
        <v>740</v>
      </c>
      <c r="L11" s="9" t="str">
        <f t="shared" si="3"/>
        <v>Yes</v>
      </c>
    </row>
    <row r="12" spans="1:12" x14ac:dyDescent="0.2">
      <c r="A12" s="18" t="s">
        <v>115</v>
      </c>
      <c r="B12" s="1" t="s">
        <v>213</v>
      </c>
      <c r="C12" s="1">
        <v>242524</v>
      </c>
      <c r="D12" s="1" t="s">
        <v>213</v>
      </c>
      <c r="E12" s="1">
        <v>251165</v>
      </c>
      <c r="F12" s="1" t="s">
        <v>213</v>
      </c>
      <c r="G12" s="1">
        <v>266795</v>
      </c>
      <c r="H12" s="1" t="s">
        <v>213</v>
      </c>
      <c r="I12" s="12">
        <v>3.5630000000000002</v>
      </c>
      <c r="J12" s="12">
        <v>6.2229999999999999</v>
      </c>
      <c r="K12" s="1" t="s">
        <v>740</v>
      </c>
      <c r="L12" s="9" t="str">
        <f t="shared" si="3"/>
        <v>Yes</v>
      </c>
    </row>
    <row r="13" spans="1:12" x14ac:dyDescent="0.2">
      <c r="A13" s="18" t="s">
        <v>449</v>
      </c>
      <c r="B13" s="1" t="s">
        <v>213</v>
      </c>
      <c r="C13" s="1">
        <v>125257</v>
      </c>
      <c r="D13" s="1" t="s">
        <v>213</v>
      </c>
      <c r="E13" s="1">
        <v>126992</v>
      </c>
      <c r="F13" s="1" t="s">
        <v>213</v>
      </c>
      <c r="G13" s="1">
        <v>133401</v>
      </c>
      <c r="H13" s="1" t="s">
        <v>213</v>
      </c>
      <c r="I13" s="12">
        <v>1.385</v>
      </c>
      <c r="J13" s="12">
        <v>5.0469999999999997</v>
      </c>
      <c r="K13" s="1" t="s">
        <v>740</v>
      </c>
      <c r="L13" s="9" t="str">
        <f t="shared" si="3"/>
        <v>Yes</v>
      </c>
    </row>
    <row r="14" spans="1:12" x14ac:dyDescent="0.2">
      <c r="A14" s="18" t="s">
        <v>450</v>
      </c>
      <c r="B14" s="1" t="s">
        <v>213</v>
      </c>
      <c r="C14" s="1">
        <v>112797</v>
      </c>
      <c r="D14" s="1" t="s">
        <v>213</v>
      </c>
      <c r="E14" s="1">
        <v>119411</v>
      </c>
      <c r="F14" s="1" t="s">
        <v>213</v>
      </c>
      <c r="G14" s="1">
        <v>122539</v>
      </c>
      <c r="H14" s="1" t="s">
        <v>213</v>
      </c>
      <c r="I14" s="12">
        <v>5.8639999999999999</v>
      </c>
      <c r="J14" s="12">
        <v>2.62</v>
      </c>
      <c r="K14" s="1" t="s">
        <v>740</v>
      </c>
      <c r="L14" s="9" t="str">
        <f t="shared" si="3"/>
        <v>Yes</v>
      </c>
    </row>
    <row r="15" spans="1:12" x14ac:dyDescent="0.2">
      <c r="A15" s="4" t="s">
        <v>58</v>
      </c>
      <c r="B15" s="50" t="s">
        <v>213</v>
      </c>
      <c r="C15" s="14">
        <v>13483385036</v>
      </c>
      <c r="D15" s="11" t="str">
        <f t="shared" ref="D15:D20" si="4">IF($B15="N/A","N/A",IF(C15&gt;10,"No",IF(C15&lt;-10,"No","Yes")))</f>
        <v>N/A</v>
      </c>
      <c r="E15" s="14">
        <v>14532783924</v>
      </c>
      <c r="F15" s="11" t="str">
        <f t="shared" ref="F15:F20" si="5">IF($B15="N/A","N/A",IF(E15&gt;10,"No",IF(E15&lt;-10,"No","Yes")))</f>
        <v>N/A</v>
      </c>
      <c r="G15" s="14">
        <v>15960009007</v>
      </c>
      <c r="H15" s="11" t="str">
        <f t="shared" ref="H15:H20" si="6">IF($B15="N/A","N/A",IF(G15&gt;10,"No",IF(G15&lt;-10,"No","Yes")))</f>
        <v>N/A</v>
      </c>
      <c r="I15" s="12">
        <v>7.7830000000000004</v>
      </c>
      <c r="J15" s="12">
        <v>9.8209999999999997</v>
      </c>
      <c r="K15" s="50" t="s">
        <v>739</v>
      </c>
      <c r="L15" s="9" t="str">
        <f t="shared" ref="L15:L20" si="7">IF(J15="Div by 0", "N/A", IF(K15="N/A","N/A", IF(J15&gt;VALUE(MID(K15,1,2)), "No", IF(J15&lt;-1*VALUE(MID(K15,1,2)), "No", "Yes"))))</f>
        <v>Yes</v>
      </c>
    </row>
    <row r="16" spans="1:12" x14ac:dyDescent="0.2">
      <c r="A16" s="4" t="s">
        <v>1133</v>
      </c>
      <c r="B16" s="50" t="s">
        <v>213</v>
      </c>
      <c r="C16" s="14">
        <v>5916.9600060000002</v>
      </c>
      <c r="D16" s="11" t="str">
        <f t="shared" si="4"/>
        <v>N/A</v>
      </c>
      <c r="E16" s="14">
        <v>6137.9848307000002</v>
      </c>
      <c r="F16" s="11" t="str">
        <f t="shared" si="5"/>
        <v>N/A</v>
      </c>
      <c r="G16" s="14">
        <v>6481.8694606999998</v>
      </c>
      <c r="H16" s="11" t="str">
        <f t="shared" si="6"/>
        <v>N/A</v>
      </c>
      <c r="I16" s="12">
        <v>3.7349999999999999</v>
      </c>
      <c r="J16" s="12">
        <v>5.6029999999999998</v>
      </c>
      <c r="K16" s="50" t="s">
        <v>739</v>
      </c>
      <c r="L16" s="9" t="str">
        <f t="shared" si="7"/>
        <v>Yes</v>
      </c>
    </row>
    <row r="17" spans="1:12" x14ac:dyDescent="0.2">
      <c r="A17" s="4" t="s">
        <v>1233</v>
      </c>
      <c r="B17" s="50" t="s">
        <v>213</v>
      </c>
      <c r="C17" s="14">
        <v>23030.300956999999</v>
      </c>
      <c r="D17" s="11" t="str">
        <f t="shared" si="4"/>
        <v>N/A</v>
      </c>
      <c r="E17" s="14">
        <v>23491.513605</v>
      </c>
      <c r="F17" s="11" t="str">
        <f t="shared" si="5"/>
        <v>N/A</v>
      </c>
      <c r="G17" s="14">
        <v>22312.317547999999</v>
      </c>
      <c r="H17" s="11" t="str">
        <f t="shared" si="6"/>
        <v>N/A</v>
      </c>
      <c r="I17" s="12">
        <v>2.0030000000000001</v>
      </c>
      <c r="J17" s="12">
        <v>-5.0199999999999996</v>
      </c>
      <c r="K17" s="50" t="s">
        <v>739</v>
      </c>
      <c r="L17" s="9" t="str">
        <f t="shared" si="7"/>
        <v>Yes</v>
      </c>
    </row>
    <row r="18" spans="1:12" x14ac:dyDescent="0.2">
      <c r="A18" s="4" t="s">
        <v>1234</v>
      </c>
      <c r="B18" s="50" t="s">
        <v>213</v>
      </c>
      <c r="C18" s="14">
        <v>17994.874081000002</v>
      </c>
      <c r="D18" s="11" t="str">
        <f t="shared" si="4"/>
        <v>N/A</v>
      </c>
      <c r="E18" s="14">
        <v>18686.349941</v>
      </c>
      <c r="F18" s="11" t="str">
        <f t="shared" si="5"/>
        <v>N/A</v>
      </c>
      <c r="G18" s="14">
        <v>19870.130871000001</v>
      </c>
      <c r="H18" s="11" t="str">
        <f t="shared" si="6"/>
        <v>N/A</v>
      </c>
      <c r="I18" s="12">
        <v>3.843</v>
      </c>
      <c r="J18" s="12">
        <v>6.335</v>
      </c>
      <c r="K18" s="50" t="s">
        <v>739</v>
      </c>
      <c r="L18" s="9" t="str">
        <f t="shared" si="7"/>
        <v>Yes</v>
      </c>
    </row>
    <row r="19" spans="1:12" x14ac:dyDescent="0.2">
      <c r="A19" s="4" t="s">
        <v>1235</v>
      </c>
      <c r="B19" s="50" t="s">
        <v>213</v>
      </c>
      <c r="C19" s="14">
        <v>1803.684888</v>
      </c>
      <c r="D19" s="11" t="str">
        <f t="shared" si="4"/>
        <v>N/A</v>
      </c>
      <c r="E19" s="14">
        <v>1912.1305646999999</v>
      </c>
      <c r="F19" s="11" t="str">
        <f t="shared" si="5"/>
        <v>N/A</v>
      </c>
      <c r="G19" s="14">
        <v>2211.5241148999999</v>
      </c>
      <c r="H19" s="11" t="str">
        <f t="shared" si="6"/>
        <v>N/A</v>
      </c>
      <c r="I19" s="12">
        <v>6.0119999999999996</v>
      </c>
      <c r="J19" s="12">
        <v>15.66</v>
      </c>
      <c r="K19" s="50" t="s">
        <v>739</v>
      </c>
      <c r="L19" s="9" t="str">
        <f t="shared" si="7"/>
        <v>Yes</v>
      </c>
    </row>
    <row r="20" spans="1:12" x14ac:dyDescent="0.2">
      <c r="A20" s="4" t="s">
        <v>1236</v>
      </c>
      <c r="B20" s="50" t="s">
        <v>213</v>
      </c>
      <c r="C20" s="14">
        <v>3364.5756265999999</v>
      </c>
      <c r="D20" s="11" t="str">
        <f t="shared" si="4"/>
        <v>N/A</v>
      </c>
      <c r="E20" s="14">
        <v>3847.3044737</v>
      </c>
      <c r="F20" s="11" t="str">
        <f t="shared" si="5"/>
        <v>N/A</v>
      </c>
      <c r="G20" s="14">
        <v>4141.2014442</v>
      </c>
      <c r="H20" s="11" t="str">
        <f t="shared" si="6"/>
        <v>N/A</v>
      </c>
      <c r="I20" s="12">
        <v>14.35</v>
      </c>
      <c r="J20" s="12">
        <v>7.6390000000000002</v>
      </c>
      <c r="K20" s="50" t="s">
        <v>739</v>
      </c>
      <c r="L20" s="9" t="str">
        <f t="shared" si="7"/>
        <v>Yes</v>
      </c>
    </row>
    <row r="21" spans="1:12" x14ac:dyDescent="0.2">
      <c r="A21" s="2" t="s">
        <v>1137</v>
      </c>
      <c r="B21" s="50" t="s">
        <v>213</v>
      </c>
      <c r="C21" s="14">
        <v>6211.9629898000003</v>
      </c>
      <c r="D21" s="11" t="str">
        <f t="shared" ref="D21:D22" si="8">IF($B21="N/A","N/A",IF(C21&gt;10,"No",IF(C21&lt;-10,"No","Yes")))</f>
        <v>N/A</v>
      </c>
      <c r="E21" s="14">
        <v>6450.5482265999999</v>
      </c>
      <c r="F21" s="11" t="str">
        <f t="shared" ref="F21:F22" si="9">IF($B21="N/A","N/A",IF(E21&gt;10,"No",IF(E21&lt;-10,"No","Yes")))</f>
        <v>N/A</v>
      </c>
      <c r="G21" s="14">
        <v>6777.3040914000003</v>
      </c>
      <c r="H21" s="11" t="str">
        <f t="shared" ref="H21:H22" si="10">IF($B21="N/A","N/A",IF(G21&gt;10,"No",IF(G21&lt;-10,"No","Yes")))</f>
        <v>N/A</v>
      </c>
      <c r="I21" s="12">
        <v>3.8410000000000002</v>
      </c>
      <c r="J21" s="12">
        <v>5.0659999999999998</v>
      </c>
      <c r="K21" s="50" t="s">
        <v>739</v>
      </c>
      <c r="L21" s="9" t="str">
        <f>IF(J21="Div by 0", "N/A", IF(OR(J21="N/A",K21="N/A"),"N/A", IF(J21&gt;VALUE(MID(K21,1,2)), "No", IF(J21&lt;-1*VALUE(MID(K21,1,2)), "No", "Yes"))))</f>
        <v>Yes</v>
      </c>
    </row>
    <row r="22" spans="1:12" x14ac:dyDescent="0.2">
      <c r="A22" s="2" t="s">
        <v>1138</v>
      </c>
      <c r="B22" s="50" t="s">
        <v>213</v>
      </c>
      <c r="C22" s="14">
        <v>5522.7433516000001</v>
      </c>
      <c r="D22" s="11" t="str">
        <f t="shared" si="8"/>
        <v>N/A</v>
      </c>
      <c r="E22" s="14">
        <v>5723.9259700000002</v>
      </c>
      <c r="F22" s="11" t="str">
        <f t="shared" si="9"/>
        <v>N/A</v>
      </c>
      <c r="G22" s="14">
        <v>6092.9738676999996</v>
      </c>
      <c r="H22" s="11" t="str">
        <f t="shared" si="10"/>
        <v>N/A</v>
      </c>
      <c r="I22" s="12">
        <v>3.6429999999999998</v>
      </c>
      <c r="J22" s="12">
        <v>6.4470000000000001</v>
      </c>
      <c r="K22" s="50" t="s">
        <v>739</v>
      </c>
      <c r="L22" s="9" t="str">
        <f>IF(J22="Div by 0", "N/A", IF(OR(J22="N/A",K22="N/A"),"N/A", IF(J22&gt;VALUE(MID(K22,1,2)), "No", IF(J22&lt;-1*VALUE(MID(K22,1,2)), "No", "Yes"))))</f>
        <v>Yes</v>
      </c>
    </row>
    <row r="23" spans="1:12" x14ac:dyDescent="0.2">
      <c r="A23" s="4" t="s">
        <v>1237</v>
      </c>
      <c r="B23" s="50" t="s">
        <v>213</v>
      </c>
      <c r="C23" s="14">
        <v>20420.556411000001</v>
      </c>
      <c r="D23" s="11" t="str">
        <f>IF($B23="N/A","N/A",IF(C23&gt;10,"No",IF(C23&lt;-10,"No","Yes")))</f>
        <v>N/A</v>
      </c>
      <c r="E23" s="14">
        <v>20582.098894999999</v>
      </c>
      <c r="F23" s="11" t="str">
        <f>IF($B23="N/A","N/A",IF(E23&gt;10,"No",IF(E23&lt;-10,"No","Yes")))</f>
        <v>N/A</v>
      </c>
      <c r="G23" s="14">
        <v>19741.270162000001</v>
      </c>
      <c r="H23" s="11" t="str">
        <f>IF($B23="N/A","N/A",IF(G23&gt;10,"No",IF(G23&lt;-10,"No","Yes")))</f>
        <v>N/A</v>
      </c>
      <c r="I23" s="12">
        <v>0.79110000000000003</v>
      </c>
      <c r="J23" s="12">
        <v>-4.09</v>
      </c>
      <c r="K23" s="50" t="s">
        <v>739</v>
      </c>
      <c r="L23" s="9" t="str">
        <f>IF(J23="Div by 0", "N/A", IF(K23="N/A","N/A", IF(J23&gt;VALUE(MID(K23,1,2)), "No", IF(J23&lt;-1*VALUE(MID(K23,1,2)), "No", "Yes"))))</f>
        <v>Yes</v>
      </c>
    </row>
    <row r="24" spans="1:12" x14ac:dyDescent="0.2">
      <c r="A24" s="4" t="s">
        <v>1238</v>
      </c>
      <c r="B24" s="50" t="s">
        <v>213</v>
      </c>
      <c r="C24" s="14">
        <v>23203.699329999999</v>
      </c>
      <c r="D24" s="11" t="str">
        <f>IF($B24="N/A","N/A",IF(C24&gt;10,"No",IF(C24&lt;-10,"No","Yes")))</f>
        <v>N/A</v>
      </c>
      <c r="E24" s="14">
        <v>23607.658576999998</v>
      </c>
      <c r="F24" s="11" t="str">
        <f>IF($B24="N/A","N/A",IF(E24&gt;10,"No",IF(E24&lt;-10,"No","Yes")))</f>
        <v>N/A</v>
      </c>
      <c r="G24" s="14">
        <v>22302.421826000002</v>
      </c>
      <c r="H24" s="11" t="str">
        <f>IF($B24="N/A","N/A",IF(G24&gt;10,"No",IF(G24&lt;-10,"No","Yes")))</f>
        <v>N/A</v>
      </c>
      <c r="I24" s="12">
        <v>1.7410000000000001</v>
      </c>
      <c r="J24" s="12">
        <v>-5.53</v>
      </c>
      <c r="K24" s="50" t="s">
        <v>739</v>
      </c>
      <c r="L24" s="9" t="str">
        <f>IF(J24="Div by 0", "N/A", IF(K24="N/A","N/A", IF(J24&gt;VALUE(MID(K24,1,2)), "No", IF(J24&lt;-1*VALUE(MID(K24,1,2)), "No", "Yes"))))</f>
        <v>Yes</v>
      </c>
    </row>
    <row r="25" spans="1:12" x14ac:dyDescent="0.2">
      <c r="A25" s="4" t="s">
        <v>1239</v>
      </c>
      <c r="B25" s="50" t="s">
        <v>213</v>
      </c>
      <c r="C25" s="14">
        <v>18015.225590999999</v>
      </c>
      <c r="D25" s="11" t="str">
        <f>IF($B25="N/A","N/A",IF(C25&gt;10,"No",IF(C25&lt;-10,"No","Yes")))</f>
        <v>N/A</v>
      </c>
      <c r="E25" s="14">
        <v>18007.159776</v>
      </c>
      <c r="F25" s="11" t="str">
        <f>IF($B25="N/A","N/A",IF(E25&gt;10,"No",IF(E25&lt;-10,"No","Yes")))</f>
        <v>N/A</v>
      </c>
      <c r="G25" s="14">
        <v>18371.104465</v>
      </c>
      <c r="H25" s="11" t="str">
        <f>IF($B25="N/A","N/A",IF(G25&gt;10,"No",IF(G25&lt;-10,"No","Yes")))</f>
        <v>N/A</v>
      </c>
      <c r="I25" s="12">
        <v>-4.4999999999999998E-2</v>
      </c>
      <c r="J25" s="12">
        <v>2.0209999999999999</v>
      </c>
      <c r="K25" s="50" t="s">
        <v>739</v>
      </c>
      <c r="L25" s="9" t="str">
        <f>IF(J25="Div by 0", "N/A", IF(K25="N/A","N/A", IF(J25&gt;VALUE(MID(K25,1,2)), "No", IF(J25&lt;-1*VALUE(MID(K25,1,2)), "No", "Yes"))))</f>
        <v>Yes</v>
      </c>
    </row>
    <row r="26" spans="1:12" x14ac:dyDescent="0.2">
      <c r="A26" s="4" t="s">
        <v>1240</v>
      </c>
      <c r="B26" s="50" t="s">
        <v>213</v>
      </c>
      <c r="C26" s="14">
        <v>20345.053562000001</v>
      </c>
      <c r="D26" s="11" t="str">
        <f t="shared" ref="D26:D27" si="11">IF($B26="N/A","N/A",IF(C26&gt;10,"No",IF(C26&lt;-10,"No","Yes")))</f>
        <v>N/A</v>
      </c>
      <c r="E26" s="14">
        <v>20578.088922999999</v>
      </c>
      <c r="F26" s="11" t="str">
        <f t="shared" ref="F26:F30" si="12">IF($B26="N/A","N/A",IF(E26&gt;10,"No",IF(E26&lt;-10,"No","Yes")))</f>
        <v>N/A</v>
      </c>
      <c r="G26" s="14">
        <v>19660.700659999999</v>
      </c>
      <c r="H26" s="11" t="str">
        <f t="shared" ref="H26:H27" si="13">IF($B26="N/A","N/A",IF(G26&gt;10,"No",IF(G26&lt;-10,"No","Yes")))</f>
        <v>N/A</v>
      </c>
      <c r="I26" s="12">
        <v>1.145</v>
      </c>
      <c r="J26" s="12">
        <v>-4.46</v>
      </c>
      <c r="K26" s="50" t="s">
        <v>739</v>
      </c>
      <c r="L26" s="9" t="str">
        <f>IF(J26="Div by 0", "N/A", IF(OR(J26="N/A",K26="N/A"),"N/A", IF(J26&gt;VALUE(MID(K26,1,2)), "No", IF(J26&lt;-1*VALUE(MID(K26,1,2)), "No", "Yes"))))</f>
        <v>Yes</v>
      </c>
    </row>
    <row r="27" spans="1:12" x14ac:dyDescent="0.2">
      <c r="A27" s="4" t="s">
        <v>1241</v>
      </c>
      <c r="B27" s="50" t="s">
        <v>213</v>
      </c>
      <c r="C27" s="14">
        <v>20550.106786</v>
      </c>
      <c r="D27" s="11" t="str">
        <f t="shared" si="11"/>
        <v>N/A</v>
      </c>
      <c r="E27" s="14">
        <v>20588.90481</v>
      </c>
      <c r="F27" s="11" t="str">
        <f t="shared" si="12"/>
        <v>N/A</v>
      </c>
      <c r="G27" s="14">
        <v>19875.216306999999</v>
      </c>
      <c r="H27" s="11" t="str">
        <f t="shared" si="13"/>
        <v>N/A</v>
      </c>
      <c r="I27" s="12">
        <v>0.1888</v>
      </c>
      <c r="J27" s="12">
        <v>-3.47</v>
      </c>
      <c r="K27" s="50" t="s">
        <v>739</v>
      </c>
      <c r="L27" s="9" t="str">
        <f>IF(J27="Div by 0", "N/A", IF(OR(J27="N/A",K27="N/A"),"N/A", IF(J27&gt;VALUE(MID(K27,1,2)), "No", IF(J27&lt;-1*VALUE(MID(K27,1,2)), "No", "Yes"))))</f>
        <v>Yes</v>
      </c>
    </row>
    <row r="28" spans="1:12" x14ac:dyDescent="0.2">
      <c r="A28" s="60" t="s">
        <v>1242</v>
      </c>
      <c r="B28" s="14" t="s">
        <v>213</v>
      </c>
      <c r="C28" s="14">
        <v>1873.8700705000001</v>
      </c>
      <c r="D28" s="11" t="str">
        <f t="shared" ref="D28:D30" si="14">IF($B28="N/A","N/A",IF(C28&gt;10,"No",IF(C28&lt;-10,"No","Yes")))</f>
        <v>N/A</v>
      </c>
      <c r="E28" s="14">
        <v>2020.7398301999999</v>
      </c>
      <c r="F28" s="11" t="str">
        <f t="shared" si="12"/>
        <v>N/A</v>
      </c>
      <c r="G28" s="14">
        <v>2266.1466418999998</v>
      </c>
      <c r="H28" s="11" t="str">
        <f t="shared" ref="H28:H30" si="15">IF($B28="N/A","N/A",IF(G28&gt;10,"No",IF(G28&lt;-10,"No","Yes")))</f>
        <v>N/A</v>
      </c>
      <c r="I28" s="12">
        <v>7.8380000000000001</v>
      </c>
      <c r="J28" s="12">
        <v>12.14</v>
      </c>
      <c r="K28" s="47" t="s">
        <v>739</v>
      </c>
      <c r="L28" s="9" t="str">
        <f>IF(J28="Div by 0", "N/A", IF(OR(J28="N/A",K28="N/A"),"N/A", IF(J28&gt;VALUE(MID(K28,1,2)), "No", IF(J28&lt;-1*VALUE(MID(K28,1,2)), "No", "Yes"))))</f>
        <v>Yes</v>
      </c>
    </row>
    <row r="29" spans="1:12" x14ac:dyDescent="0.2">
      <c r="A29" s="60" t="s">
        <v>1243</v>
      </c>
      <c r="B29" s="14" t="s">
        <v>213</v>
      </c>
      <c r="C29" s="14">
        <v>1820.9396423000001</v>
      </c>
      <c r="D29" s="11" t="str">
        <f t="shared" si="14"/>
        <v>N/A</v>
      </c>
      <c r="E29" s="14">
        <v>1982.6524036000001</v>
      </c>
      <c r="F29" s="11" t="str">
        <f t="shared" si="12"/>
        <v>N/A</v>
      </c>
      <c r="G29" s="14">
        <v>2223.0648067000002</v>
      </c>
      <c r="H29" s="11" t="str">
        <f t="shared" si="15"/>
        <v>N/A</v>
      </c>
      <c r="I29" s="12">
        <v>8.8810000000000002</v>
      </c>
      <c r="J29" s="12">
        <v>12.13</v>
      </c>
      <c r="K29" s="47" t="s">
        <v>739</v>
      </c>
      <c r="L29" s="9" t="str">
        <f t="shared" ref="L29:L30" si="16">IF(J29="Div by 0", "N/A", IF(OR(J29="N/A",K29="N/A"),"N/A", IF(J29&gt;VALUE(MID(K29,1,2)), "No", IF(J29&lt;-1*VALUE(MID(K29,1,2)), "No", "Yes"))))</f>
        <v>Yes</v>
      </c>
    </row>
    <row r="30" spans="1:12" x14ac:dyDescent="0.2">
      <c r="A30" s="60" t="s">
        <v>1244</v>
      </c>
      <c r="B30" s="14" t="s">
        <v>213</v>
      </c>
      <c r="C30" s="14">
        <v>2439.4076952</v>
      </c>
      <c r="D30" s="11" t="str">
        <f t="shared" si="14"/>
        <v>N/A</v>
      </c>
      <c r="E30" s="14">
        <v>2364.1652069000002</v>
      </c>
      <c r="F30" s="11" t="str">
        <f t="shared" si="12"/>
        <v>N/A</v>
      </c>
      <c r="G30" s="14">
        <v>2657.7376144</v>
      </c>
      <c r="H30" s="11" t="str">
        <f t="shared" si="15"/>
        <v>N/A</v>
      </c>
      <c r="I30" s="12">
        <v>-3.08</v>
      </c>
      <c r="J30" s="12">
        <v>12.42</v>
      </c>
      <c r="K30" s="47" t="s">
        <v>739</v>
      </c>
      <c r="L30" s="9" t="str">
        <f t="shared" si="16"/>
        <v>Yes</v>
      </c>
    </row>
    <row r="31" spans="1:12" x14ac:dyDescent="0.2">
      <c r="A31" s="48" t="s">
        <v>2</v>
      </c>
      <c r="B31" s="37" t="s">
        <v>213</v>
      </c>
      <c r="C31" s="13">
        <v>79.523549775999996</v>
      </c>
      <c r="D31" s="46" t="str">
        <f t="shared" ref="D31:D69" si="17">IF($B31="N/A","N/A",IF(C31&gt;10,"No",IF(C31&lt;-10,"No","Yes")))</f>
        <v>N/A</v>
      </c>
      <c r="E31" s="13">
        <v>81.415140559999998</v>
      </c>
      <c r="F31" s="46" t="str">
        <f t="shared" ref="F31:F69" si="18">IF($B31="N/A","N/A",IF(E31&gt;10,"No",IF(E31&lt;-10,"No","Yes")))</f>
        <v>N/A</v>
      </c>
      <c r="G31" s="13">
        <v>80.847345562000001</v>
      </c>
      <c r="H31" s="46" t="str">
        <f t="shared" ref="H31:H69" si="19">IF($B31="N/A","N/A",IF(G31&gt;10,"No",IF(G31&lt;-10,"No","Yes")))</f>
        <v>N/A</v>
      </c>
      <c r="I31" s="12">
        <v>2.379</v>
      </c>
      <c r="J31" s="12">
        <v>-0.69699999999999995</v>
      </c>
      <c r="K31" s="47" t="s">
        <v>739</v>
      </c>
      <c r="L31" s="9" t="str">
        <f t="shared" ref="L31:L99" si="20">IF(J31="Div by 0", "N/A", IF(K31="N/A","N/A", IF(J31&gt;VALUE(MID(K31,1,2)), "No", IF(J31&lt;-1*VALUE(MID(K31,1,2)), "No", "Yes"))))</f>
        <v>Yes</v>
      </c>
    </row>
    <row r="32" spans="1:12" x14ac:dyDescent="0.2">
      <c r="A32" s="48" t="s">
        <v>22</v>
      </c>
      <c r="B32" s="37" t="s">
        <v>213</v>
      </c>
      <c r="C32" s="1">
        <v>1812158</v>
      </c>
      <c r="D32" s="46" t="str">
        <f t="shared" si="17"/>
        <v>N/A</v>
      </c>
      <c r="E32" s="1">
        <v>1927650</v>
      </c>
      <c r="F32" s="46" t="str">
        <f t="shared" si="18"/>
        <v>N/A</v>
      </c>
      <c r="G32" s="1">
        <v>1990667</v>
      </c>
      <c r="H32" s="46" t="str">
        <f t="shared" si="19"/>
        <v>N/A</v>
      </c>
      <c r="I32" s="12">
        <v>6.3730000000000002</v>
      </c>
      <c r="J32" s="12">
        <v>3.2690000000000001</v>
      </c>
      <c r="K32" s="47" t="s">
        <v>739</v>
      </c>
      <c r="L32" s="9" t="str">
        <f t="shared" si="20"/>
        <v>Yes</v>
      </c>
    </row>
    <row r="33" spans="1:12" x14ac:dyDescent="0.2">
      <c r="A33" s="48" t="s">
        <v>451</v>
      </c>
      <c r="B33" s="50" t="s">
        <v>213</v>
      </c>
      <c r="C33" s="1">
        <v>8187</v>
      </c>
      <c r="D33" s="1" t="str">
        <f t="shared" si="17"/>
        <v>N/A</v>
      </c>
      <c r="E33" s="1">
        <v>8866</v>
      </c>
      <c r="F33" s="1" t="str">
        <f t="shared" si="18"/>
        <v>N/A</v>
      </c>
      <c r="G33" s="1">
        <v>9654</v>
      </c>
      <c r="H33" s="11" t="str">
        <f t="shared" si="19"/>
        <v>N/A</v>
      </c>
      <c r="I33" s="12">
        <v>8.2940000000000005</v>
      </c>
      <c r="J33" s="12">
        <v>8.8879999999999999</v>
      </c>
      <c r="K33" s="50" t="s">
        <v>739</v>
      </c>
      <c r="L33" s="9" t="str">
        <f t="shared" si="20"/>
        <v>Yes</v>
      </c>
    </row>
    <row r="34" spans="1:12" x14ac:dyDescent="0.2">
      <c r="A34" s="48" t="s">
        <v>1245</v>
      </c>
      <c r="B34" s="5" t="s">
        <v>213</v>
      </c>
      <c r="C34" s="1">
        <v>7143</v>
      </c>
      <c r="D34" s="9" t="str">
        <f t="shared" ref="D34:D38" si="21">IF($B34="N/A","N/A",IF(C34&lt;0,"No","Yes"))</f>
        <v>N/A</v>
      </c>
      <c r="E34" s="1">
        <v>7755</v>
      </c>
      <c r="F34" s="9" t="str">
        <f t="shared" ref="F34:F38" si="22">IF($B34="N/A","N/A",IF(E34&lt;0,"No","Yes"))</f>
        <v>N/A</v>
      </c>
      <c r="G34" s="1">
        <v>8041</v>
      </c>
      <c r="H34" s="9" t="str">
        <f t="shared" ref="H34:H38" si="23">IF($B34="N/A","N/A",IF(G34&lt;0,"No","Yes"))</f>
        <v>N/A</v>
      </c>
      <c r="I34" s="12">
        <v>8.5679999999999996</v>
      </c>
      <c r="J34" s="12">
        <v>3.6880000000000002</v>
      </c>
      <c r="K34" s="1" t="s">
        <v>739</v>
      </c>
      <c r="L34" s="9" t="str">
        <f t="shared" si="20"/>
        <v>Yes</v>
      </c>
    </row>
    <row r="35" spans="1:12" x14ac:dyDescent="0.2">
      <c r="A35" s="48" t="s">
        <v>1246</v>
      </c>
      <c r="B35" s="5" t="s">
        <v>213</v>
      </c>
      <c r="C35" s="1">
        <v>0</v>
      </c>
      <c r="D35" s="9" t="str">
        <f t="shared" si="21"/>
        <v>N/A</v>
      </c>
      <c r="E35" s="1">
        <v>0</v>
      </c>
      <c r="F35" s="9" t="str">
        <f t="shared" si="22"/>
        <v>N/A</v>
      </c>
      <c r="G35" s="1">
        <v>0</v>
      </c>
      <c r="H35" s="9" t="str">
        <f t="shared" si="23"/>
        <v>N/A</v>
      </c>
      <c r="I35" s="12" t="s">
        <v>1747</v>
      </c>
      <c r="J35" s="12" t="s">
        <v>1747</v>
      </c>
      <c r="K35" s="1" t="s">
        <v>739</v>
      </c>
      <c r="L35" s="9" t="str">
        <f t="shared" si="20"/>
        <v>N/A</v>
      </c>
    </row>
    <row r="36" spans="1:12" x14ac:dyDescent="0.2">
      <c r="A36" s="48" t="s">
        <v>1247</v>
      </c>
      <c r="B36" s="5" t="s">
        <v>213</v>
      </c>
      <c r="C36" s="1">
        <v>32</v>
      </c>
      <c r="D36" s="9" t="str">
        <f t="shared" si="21"/>
        <v>N/A</v>
      </c>
      <c r="E36" s="1">
        <v>38</v>
      </c>
      <c r="F36" s="9" t="str">
        <f t="shared" si="22"/>
        <v>N/A</v>
      </c>
      <c r="G36" s="1">
        <v>72</v>
      </c>
      <c r="H36" s="9" t="str">
        <f t="shared" si="23"/>
        <v>N/A</v>
      </c>
      <c r="I36" s="12">
        <v>18.75</v>
      </c>
      <c r="J36" s="12">
        <v>89.47</v>
      </c>
      <c r="K36" s="1" t="s">
        <v>739</v>
      </c>
      <c r="L36" s="9" t="str">
        <f t="shared" si="20"/>
        <v>No</v>
      </c>
    </row>
    <row r="37" spans="1:12" x14ac:dyDescent="0.2">
      <c r="A37" s="48" t="s">
        <v>1248</v>
      </c>
      <c r="B37" s="5" t="s">
        <v>213</v>
      </c>
      <c r="C37" s="1">
        <v>1012</v>
      </c>
      <c r="D37" s="9" t="str">
        <f t="shared" si="21"/>
        <v>N/A</v>
      </c>
      <c r="E37" s="1">
        <v>1073</v>
      </c>
      <c r="F37" s="9" t="str">
        <f t="shared" si="22"/>
        <v>N/A</v>
      </c>
      <c r="G37" s="1">
        <v>1541</v>
      </c>
      <c r="H37" s="9" t="str">
        <f t="shared" si="23"/>
        <v>N/A</v>
      </c>
      <c r="I37" s="12">
        <v>6.0279999999999996</v>
      </c>
      <c r="J37" s="12">
        <v>43.62</v>
      </c>
      <c r="K37" s="1" t="s">
        <v>739</v>
      </c>
      <c r="L37" s="9" t="str">
        <f t="shared" si="20"/>
        <v>No</v>
      </c>
    </row>
    <row r="38" spans="1:12" x14ac:dyDescent="0.2">
      <c r="A38" s="48"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8" t="s">
        <v>452</v>
      </c>
      <c r="B39" s="50" t="s">
        <v>213</v>
      </c>
      <c r="C39" s="1">
        <v>156742</v>
      </c>
      <c r="D39" s="1" t="str">
        <f t="shared" si="17"/>
        <v>N/A</v>
      </c>
      <c r="E39" s="1">
        <v>160181</v>
      </c>
      <c r="F39" s="1" t="str">
        <f t="shared" si="18"/>
        <v>N/A</v>
      </c>
      <c r="G39" s="1">
        <v>155942</v>
      </c>
      <c r="H39" s="11" t="str">
        <f t="shared" si="19"/>
        <v>N/A</v>
      </c>
      <c r="I39" s="12">
        <v>2.194</v>
      </c>
      <c r="J39" s="12">
        <v>-2.65</v>
      </c>
      <c r="K39" s="50" t="s">
        <v>739</v>
      </c>
      <c r="L39" s="9" t="str">
        <f t="shared" si="20"/>
        <v>Yes</v>
      </c>
    </row>
    <row r="40" spans="1:12" x14ac:dyDescent="0.2">
      <c r="A40" s="48" t="s">
        <v>1250</v>
      </c>
      <c r="B40" s="5" t="s">
        <v>213</v>
      </c>
      <c r="C40" s="1">
        <v>132827</v>
      </c>
      <c r="D40" s="9" t="str">
        <f t="shared" ref="D40:D45" si="24">IF($B40="N/A","N/A",IF(C40&lt;0,"No","Yes"))</f>
        <v>N/A</v>
      </c>
      <c r="E40" s="1">
        <v>135188</v>
      </c>
      <c r="F40" s="9" t="str">
        <f t="shared" ref="F40:F45" si="25">IF($B40="N/A","N/A",IF(E40&lt;0,"No","Yes"))</f>
        <v>N/A</v>
      </c>
      <c r="G40" s="1">
        <v>131582</v>
      </c>
      <c r="H40" s="9" t="str">
        <f t="shared" ref="H40:H45" si="26">IF($B40="N/A","N/A",IF(G40&lt;0,"No","Yes"))</f>
        <v>N/A</v>
      </c>
      <c r="I40" s="12">
        <v>1.778</v>
      </c>
      <c r="J40" s="12">
        <v>-2.67</v>
      </c>
      <c r="K40" s="1" t="s">
        <v>739</v>
      </c>
      <c r="L40" s="9" t="str">
        <f t="shared" si="20"/>
        <v>Yes</v>
      </c>
    </row>
    <row r="41" spans="1:12" x14ac:dyDescent="0.2">
      <c r="A41" s="48" t="s">
        <v>1251</v>
      </c>
      <c r="B41" s="5" t="s">
        <v>213</v>
      </c>
      <c r="C41" s="1">
        <v>0</v>
      </c>
      <c r="D41" s="9" t="str">
        <f t="shared" si="24"/>
        <v>N/A</v>
      </c>
      <c r="E41" s="1">
        <v>0</v>
      </c>
      <c r="F41" s="9" t="str">
        <f t="shared" si="25"/>
        <v>N/A</v>
      </c>
      <c r="G41" s="1">
        <v>0</v>
      </c>
      <c r="H41" s="9" t="str">
        <f t="shared" si="26"/>
        <v>N/A</v>
      </c>
      <c r="I41" s="12" t="s">
        <v>1747</v>
      </c>
      <c r="J41" s="12" t="s">
        <v>1747</v>
      </c>
      <c r="K41" s="1" t="s">
        <v>739</v>
      </c>
      <c r="L41" s="9" t="str">
        <f t="shared" si="20"/>
        <v>N/A</v>
      </c>
    </row>
    <row r="42" spans="1:12" x14ac:dyDescent="0.2">
      <c r="A42" s="48" t="s">
        <v>1252</v>
      </c>
      <c r="B42" s="5" t="s">
        <v>213</v>
      </c>
      <c r="C42" s="1">
        <v>662</v>
      </c>
      <c r="D42" s="9" t="str">
        <f t="shared" si="24"/>
        <v>N/A</v>
      </c>
      <c r="E42" s="1">
        <v>872</v>
      </c>
      <c r="F42" s="9" t="str">
        <f t="shared" si="25"/>
        <v>N/A</v>
      </c>
      <c r="G42" s="1">
        <v>1137</v>
      </c>
      <c r="H42" s="9" t="str">
        <f t="shared" si="26"/>
        <v>N/A</v>
      </c>
      <c r="I42" s="12">
        <v>31.72</v>
      </c>
      <c r="J42" s="12">
        <v>30.39</v>
      </c>
      <c r="K42" s="1" t="s">
        <v>739</v>
      </c>
      <c r="L42" s="9" t="str">
        <f t="shared" si="20"/>
        <v>No</v>
      </c>
    </row>
    <row r="43" spans="1:12" x14ac:dyDescent="0.2">
      <c r="A43" s="48" t="s">
        <v>1253</v>
      </c>
      <c r="B43" s="5" t="s">
        <v>213</v>
      </c>
      <c r="C43" s="1">
        <v>11</v>
      </c>
      <c r="D43" s="9" t="str">
        <f t="shared" si="24"/>
        <v>N/A</v>
      </c>
      <c r="E43" s="1">
        <v>0</v>
      </c>
      <c r="F43" s="9" t="str">
        <f t="shared" si="25"/>
        <v>N/A</v>
      </c>
      <c r="G43" s="1">
        <v>11</v>
      </c>
      <c r="H43" s="9" t="str">
        <f t="shared" si="26"/>
        <v>N/A</v>
      </c>
      <c r="I43" s="12">
        <v>-100</v>
      </c>
      <c r="J43" s="12" t="s">
        <v>1747</v>
      </c>
      <c r="K43" s="1" t="s">
        <v>739</v>
      </c>
      <c r="L43" s="9" t="str">
        <f t="shared" si="20"/>
        <v>N/A</v>
      </c>
    </row>
    <row r="44" spans="1:12" x14ac:dyDescent="0.2">
      <c r="A44" s="48" t="s">
        <v>1254</v>
      </c>
      <c r="B44" s="5" t="s">
        <v>213</v>
      </c>
      <c r="C44" s="1">
        <v>23248</v>
      </c>
      <c r="D44" s="9" t="str">
        <f t="shared" si="24"/>
        <v>N/A</v>
      </c>
      <c r="E44" s="1">
        <v>24121</v>
      </c>
      <c r="F44" s="9" t="str">
        <f t="shared" si="25"/>
        <v>N/A</v>
      </c>
      <c r="G44" s="1">
        <v>23218</v>
      </c>
      <c r="H44" s="9" t="str">
        <f t="shared" si="26"/>
        <v>N/A</v>
      </c>
      <c r="I44" s="12">
        <v>3.7549999999999999</v>
      </c>
      <c r="J44" s="12">
        <v>-3.74</v>
      </c>
      <c r="K44" s="1" t="s">
        <v>739</v>
      </c>
      <c r="L44" s="9" t="str">
        <f t="shared" si="20"/>
        <v>Yes</v>
      </c>
    </row>
    <row r="45" spans="1:12" x14ac:dyDescent="0.2">
      <c r="A45" s="48"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8" t="s">
        <v>453</v>
      </c>
      <c r="B46" s="50" t="s">
        <v>213</v>
      </c>
      <c r="C46" s="1">
        <v>1154465</v>
      </c>
      <c r="D46" s="1" t="str">
        <f t="shared" si="17"/>
        <v>N/A</v>
      </c>
      <c r="E46" s="1">
        <v>1224099</v>
      </c>
      <c r="F46" s="1" t="str">
        <f t="shared" si="18"/>
        <v>N/A</v>
      </c>
      <c r="G46" s="1">
        <v>1220009</v>
      </c>
      <c r="H46" s="11" t="str">
        <f t="shared" si="19"/>
        <v>N/A</v>
      </c>
      <c r="I46" s="12">
        <v>6.032</v>
      </c>
      <c r="J46" s="12">
        <v>-0.33400000000000002</v>
      </c>
      <c r="K46" s="50" t="s">
        <v>739</v>
      </c>
      <c r="L46" s="9" t="str">
        <f t="shared" si="20"/>
        <v>Yes</v>
      </c>
    </row>
    <row r="47" spans="1:12" x14ac:dyDescent="0.2">
      <c r="A47" s="48" t="s">
        <v>1256</v>
      </c>
      <c r="B47" s="5" t="s">
        <v>213</v>
      </c>
      <c r="C47" s="1">
        <v>148282</v>
      </c>
      <c r="D47" s="9" t="str">
        <f t="shared" ref="D47:D53" si="27">IF($B47="N/A","N/A",IF(C47&lt;0,"No","Yes"))</f>
        <v>N/A</v>
      </c>
      <c r="E47" s="1">
        <v>153266</v>
      </c>
      <c r="F47" s="9" t="str">
        <f t="shared" ref="F47:F53" si="28">IF($B47="N/A","N/A",IF(E47&lt;0,"No","Yes"))</f>
        <v>N/A</v>
      </c>
      <c r="G47" s="1">
        <v>510855</v>
      </c>
      <c r="H47" s="9" t="str">
        <f t="shared" ref="H47:H53" si="29">IF($B47="N/A","N/A",IF(G47&lt;0,"No","Yes"))</f>
        <v>N/A</v>
      </c>
      <c r="I47" s="12">
        <v>3.3610000000000002</v>
      </c>
      <c r="J47" s="12">
        <v>233.3</v>
      </c>
      <c r="K47" s="1" t="s">
        <v>739</v>
      </c>
      <c r="L47" s="9" t="str">
        <f t="shared" si="20"/>
        <v>No</v>
      </c>
    </row>
    <row r="48" spans="1:12" x14ac:dyDescent="0.2">
      <c r="A48" s="48" t="s">
        <v>1257</v>
      </c>
      <c r="B48" s="5" t="s">
        <v>213</v>
      </c>
      <c r="C48" s="1">
        <v>17403</v>
      </c>
      <c r="D48" s="9" t="str">
        <f t="shared" si="27"/>
        <v>N/A</v>
      </c>
      <c r="E48" s="1">
        <v>18460</v>
      </c>
      <c r="F48" s="9" t="str">
        <f t="shared" si="28"/>
        <v>N/A</v>
      </c>
      <c r="G48" s="1">
        <v>364</v>
      </c>
      <c r="H48" s="9" t="str">
        <f t="shared" si="29"/>
        <v>N/A</v>
      </c>
      <c r="I48" s="12">
        <v>6.0739999999999998</v>
      </c>
      <c r="J48" s="12">
        <v>-98</v>
      </c>
      <c r="K48" s="1" t="s">
        <v>739</v>
      </c>
      <c r="L48" s="9" t="str">
        <f t="shared" si="20"/>
        <v>No</v>
      </c>
    </row>
    <row r="49" spans="1:12" x14ac:dyDescent="0.2">
      <c r="A49" s="48" t="s">
        <v>1258</v>
      </c>
      <c r="B49" s="5" t="s">
        <v>213</v>
      </c>
      <c r="C49" s="1">
        <v>0</v>
      </c>
      <c r="D49" s="9" t="str">
        <f t="shared" si="27"/>
        <v>N/A</v>
      </c>
      <c r="E49" s="1">
        <v>0</v>
      </c>
      <c r="F49" s="9" t="str">
        <f t="shared" si="28"/>
        <v>N/A</v>
      </c>
      <c r="G49" s="1">
        <v>0</v>
      </c>
      <c r="H49" s="9" t="str">
        <f t="shared" si="29"/>
        <v>N/A</v>
      </c>
      <c r="I49" s="12" t="s">
        <v>1747</v>
      </c>
      <c r="J49" s="12" t="s">
        <v>1747</v>
      </c>
      <c r="K49" s="1" t="s">
        <v>739</v>
      </c>
      <c r="L49" s="9" t="str">
        <f t="shared" si="20"/>
        <v>N/A</v>
      </c>
    </row>
    <row r="50" spans="1:12" x14ac:dyDescent="0.2">
      <c r="A50" s="48" t="s">
        <v>1259</v>
      </c>
      <c r="B50" s="5" t="s">
        <v>213</v>
      </c>
      <c r="C50" s="1">
        <v>352430</v>
      </c>
      <c r="D50" s="9" t="str">
        <f t="shared" si="27"/>
        <v>N/A</v>
      </c>
      <c r="E50" s="1">
        <v>345754</v>
      </c>
      <c r="F50" s="9" t="str">
        <f t="shared" si="28"/>
        <v>N/A</v>
      </c>
      <c r="G50" s="1">
        <v>539569</v>
      </c>
      <c r="H50" s="9" t="str">
        <f t="shared" si="29"/>
        <v>N/A</v>
      </c>
      <c r="I50" s="12">
        <v>-1.89</v>
      </c>
      <c r="J50" s="12">
        <v>56.06</v>
      </c>
      <c r="K50" s="1" t="s">
        <v>739</v>
      </c>
      <c r="L50" s="9" t="str">
        <f t="shared" si="20"/>
        <v>No</v>
      </c>
    </row>
    <row r="51" spans="1:12" x14ac:dyDescent="0.2">
      <c r="A51" s="48" t="s">
        <v>1260</v>
      </c>
      <c r="B51" s="5" t="s">
        <v>213</v>
      </c>
      <c r="C51" s="1">
        <v>635932</v>
      </c>
      <c r="D51" s="9" t="str">
        <f t="shared" si="27"/>
        <v>N/A</v>
      </c>
      <c r="E51" s="1">
        <v>706175</v>
      </c>
      <c r="F51" s="9" t="str">
        <f t="shared" si="28"/>
        <v>N/A</v>
      </c>
      <c r="G51" s="1">
        <v>168752</v>
      </c>
      <c r="H51" s="9" t="str">
        <f t="shared" si="29"/>
        <v>N/A</v>
      </c>
      <c r="I51" s="12">
        <v>11.05</v>
      </c>
      <c r="J51" s="12">
        <v>-76.099999999999994</v>
      </c>
      <c r="K51" s="1" t="s">
        <v>739</v>
      </c>
      <c r="L51" s="9" t="str">
        <f t="shared" si="20"/>
        <v>No</v>
      </c>
    </row>
    <row r="52" spans="1:12" x14ac:dyDescent="0.2">
      <c r="A52" s="48" t="s">
        <v>1261</v>
      </c>
      <c r="B52" s="5" t="s">
        <v>213</v>
      </c>
      <c r="C52" s="1">
        <v>418</v>
      </c>
      <c r="D52" s="9" t="str">
        <f t="shared" si="27"/>
        <v>N/A</v>
      </c>
      <c r="E52" s="1">
        <v>444</v>
      </c>
      <c r="F52" s="9" t="str">
        <f t="shared" si="28"/>
        <v>N/A</v>
      </c>
      <c r="G52" s="1">
        <v>469</v>
      </c>
      <c r="H52" s="9" t="str">
        <f t="shared" si="29"/>
        <v>N/A</v>
      </c>
      <c r="I52" s="12">
        <v>6.22</v>
      </c>
      <c r="J52" s="12">
        <v>5.6310000000000002</v>
      </c>
      <c r="K52" s="1" t="s">
        <v>739</v>
      </c>
      <c r="L52" s="9" t="str">
        <f t="shared" si="20"/>
        <v>Yes</v>
      </c>
    </row>
    <row r="53" spans="1:12" x14ac:dyDescent="0.2">
      <c r="A53" s="48" t="s">
        <v>1262</v>
      </c>
      <c r="B53" s="5" t="s">
        <v>213</v>
      </c>
      <c r="C53" s="1">
        <v>0</v>
      </c>
      <c r="D53" s="9" t="str">
        <f t="shared" si="27"/>
        <v>N/A</v>
      </c>
      <c r="E53" s="1">
        <v>0</v>
      </c>
      <c r="F53" s="9" t="str">
        <f t="shared" si="28"/>
        <v>N/A</v>
      </c>
      <c r="G53" s="1">
        <v>0</v>
      </c>
      <c r="H53" s="9" t="str">
        <f t="shared" si="29"/>
        <v>N/A</v>
      </c>
      <c r="I53" s="12" t="s">
        <v>1747</v>
      </c>
      <c r="J53" s="12" t="s">
        <v>1747</v>
      </c>
      <c r="K53" s="1" t="s">
        <v>739</v>
      </c>
      <c r="L53" s="9" t="str">
        <f t="shared" si="20"/>
        <v>N/A</v>
      </c>
    </row>
    <row r="54" spans="1:12" x14ac:dyDescent="0.2">
      <c r="A54" s="48" t="s">
        <v>454</v>
      </c>
      <c r="B54" s="50" t="s">
        <v>213</v>
      </c>
      <c r="C54" s="1">
        <v>492764</v>
      </c>
      <c r="D54" s="1" t="str">
        <f t="shared" si="17"/>
        <v>N/A</v>
      </c>
      <c r="E54" s="1">
        <v>534504</v>
      </c>
      <c r="F54" s="1" t="str">
        <f t="shared" si="18"/>
        <v>N/A</v>
      </c>
      <c r="G54" s="1">
        <v>605062</v>
      </c>
      <c r="H54" s="11" t="str">
        <f t="shared" si="19"/>
        <v>N/A</v>
      </c>
      <c r="I54" s="12">
        <v>8.4710000000000001</v>
      </c>
      <c r="J54" s="12">
        <v>13.2</v>
      </c>
      <c r="K54" s="50" t="s">
        <v>739</v>
      </c>
      <c r="L54" s="9" t="str">
        <f t="shared" si="20"/>
        <v>Yes</v>
      </c>
    </row>
    <row r="55" spans="1:12" x14ac:dyDescent="0.2">
      <c r="A55" s="48" t="s">
        <v>1263</v>
      </c>
      <c r="B55" s="5" t="s">
        <v>213</v>
      </c>
      <c r="C55" s="1">
        <v>58273</v>
      </c>
      <c r="D55" s="9" t="str">
        <f t="shared" ref="D55:D60" si="30">IF($B55="N/A","N/A",IF(C55&lt;0,"No","Yes"))</f>
        <v>N/A</v>
      </c>
      <c r="E55" s="1">
        <v>62281</v>
      </c>
      <c r="F55" s="9" t="str">
        <f t="shared" ref="F55:F60" si="31">IF($B55="N/A","N/A",IF(E55&lt;0,"No","Yes"))</f>
        <v>N/A</v>
      </c>
      <c r="G55" s="1">
        <v>294838</v>
      </c>
      <c r="H55" s="9" t="str">
        <f t="shared" ref="H55:H60" si="32">IF($B55="N/A","N/A",IF(G55&lt;0,"No","Yes"))</f>
        <v>N/A</v>
      </c>
      <c r="I55" s="12">
        <v>6.8780000000000001</v>
      </c>
      <c r="J55" s="12">
        <v>373.4</v>
      </c>
      <c r="K55" s="1" t="s">
        <v>739</v>
      </c>
      <c r="L55" s="9" t="str">
        <f t="shared" si="20"/>
        <v>No</v>
      </c>
    </row>
    <row r="56" spans="1:12" x14ac:dyDescent="0.2">
      <c r="A56" s="48" t="s">
        <v>1264</v>
      </c>
      <c r="B56" s="5" t="s">
        <v>213</v>
      </c>
      <c r="C56" s="1">
        <v>16782</v>
      </c>
      <c r="D56" s="9" t="str">
        <f t="shared" si="30"/>
        <v>N/A</v>
      </c>
      <c r="E56" s="1">
        <v>18569</v>
      </c>
      <c r="F56" s="9" t="str">
        <f t="shared" si="31"/>
        <v>N/A</v>
      </c>
      <c r="G56" s="1">
        <v>1402</v>
      </c>
      <c r="H56" s="9" t="str">
        <f t="shared" si="32"/>
        <v>N/A</v>
      </c>
      <c r="I56" s="12">
        <v>10.65</v>
      </c>
      <c r="J56" s="12">
        <v>-92.4</v>
      </c>
      <c r="K56" s="1" t="s">
        <v>739</v>
      </c>
      <c r="L56" s="9" t="str">
        <f t="shared" si="20"/>
        <v>No</v>
      </c>
    </row>
    <row r="57" spans="1:12" x14ac:dyDescent="0.2">
      <c r="A57" s="48" t="s">
        <v>1265</v>
      </c>
      <c r="B57" s="5" t="s">
        <v>213</v>
      </c>
      <c r="C57" s="1">
        <v>0</v>
      </c>
      <c r="D57" s="9" t="str">
        <f t="shared" si="30"/>
        <v>N/A</v>
      </c>
      <c r="E57" s="1">
        <v>0</v>
      </c>
      <c r="F57" s="9" t="str">
        <f t="shared" si="31"/>
        <v>N/A</v>
      </c>
      <c r="G57" s="1">
        <v>0</v>
      </c>
      <c r="H57" s="9" t="str">
        <f t="shared" si="32"/>
        <v>N/A</v>
      </c>
      <c r="I57" s="12" t="s">
        <v>1747</v>
      </c>
      <c r="J57" s="12" t="s">
        <v>1747</v>
      </c>
      <c r="K57" s="1" t="s">
        <v>739</v>
      </c>
      <c r="L57" s="9" t="str">
        <f t="shared" si="20"/>
        <v>N/A</v>
      </c>
    </row>
    <row r="58" spans="1:12" x14ac:dyDescent="0.2">
      <c r="A58" s="48" t="s">
        <v>1266</v>
      </c>
      <c r="B58" s="5" t="s">
        <v>213</v>
      </c>
      <c r="C58" s="1">
        <v>30542</v>
      </c>
      <c r="D58" s="9" t="str">
        <f t="shared" si="30"/>
        <v>N/A</v>
      </c>
      <c r="E58" s="1">
        <v>28292</v>
      </c>
      <c r="F58" s="9" t="str">
        <f t="shared" si="31"/>
        <v>N/A</v>
      </c>
      <c r="G58" s="1">
        <v>165269</v>
      </c>
      <c r="H58" s="9" t="str">
        <f t="shared" si="32"/>
        <v>N/A</v>
      </c>
      <c r="I58" s="12">
        <v>-7.37</v>
      </c>
      <c r="J58" s="12">
        <v>484.2</v>
      </c>
      <c r="K58" s="1" t="s">
        <v>739</v>
      </c>
      <c r="L58" s="9" t="str">
        <f t="shared" si="20"/>
        <v>No</v>
      </c>
    </row>
    <row r="59" spans="1:12" x14ac:dyDescent="0.2">
      <c r="A59" s="48" t="s">
        <v>1267</v>
      </c>
      <c r="B59" s="5" t="s">
        <v>213</v>
      </c>
      <c r="C59" s="1">
        <v>387167</v>
      </c>
      <c r="D59" s="9" t="str">
        <f t="shared" si="30"/>
        <v>N/A</v>
      </c>
      <c r="E59" s="1">
        <v>425362</v>
      </c>
      <c r="F59" s="9" t="str">
        <f t="shared" si="31"/>
        <v>N/A</v>
      </c>
      <c r="G59" s="1">
        <v>143553</v>
      </c>
      <c r="H59" s="9" t="str">
        <f t="shared" si="32"/>
        <v>N/A</v>
      </c>
      <c r="I59" s="12">
        <v>9.8650000000000002</v>
      </c>
      <c r="J59" s="12">
        <v>-66.3</v>
      </c>
      <c r="K59" s="1" t="s">
        <v>739</v>
      </c>
      <c r="L59" s="9" t="str">
        <f t="shared" si="20"/>
        <v>No</v>
      </c>
    </row>
    <row r="60" spans="1:12" x14ac:dyDescent="0.2">
      <c r="A60" s="48" t="s">
        <v>1268</v>
      </c>
      <c r="B60" s="5" t="s">
        <v>213</v>
      </c>
      <c r="C60" s="1">
        <v>0</v>
      </c>
      <c r="D60" s="9" t="str">
        <f t="shared" si="30"/>
        <v>N/A</v>
      </c>
      <c r="E60" s="1">
        <v>0</v>
      </c>
      <c r="F60" s="9" t="str">
        <f t="shared" si="31"/>
        <v>N/A</v>
      </c>
      <c r="G60" s="1">
        <v>0</v>
      </c>
      <c r="H60" s="9" t="str">
        <f t="shared" si="32"/>
        <v>N/A</v>
      </c>
      <c r="I60" s="12" t="s">
        <v>1747</v>
      </c>
      <c r="J60" s="12" t="s">
        <v>1747</v>
      </c>
      <c r="K60" s="1" t="s">
        <v>739</v>
      </c>
      <c r="L60" s="9" t="str">
        <f t="shared" si="20"/>
        <v>N/A</v>
      </c>
    </row>
    <row r="61" spans="1:12" x14ac:dyDescent="0.2">
      <c r="A61" s="3" t="s">
        <v>186</v>
      </c>
      <c r="B61" s="37" t="s">
        <v>213</v>
      </c>
      <c r="C61" s="1">
        <v>1812158</v>
      </c>
      <c r="D61" s="1" t="str">
        <f t="shared" si="17"/>
        <v>N/A</v>
      </c>
      <c r="E61" s="1">
        <v>1927650</v>
      </c>
      <c r="F61" s="1" t="str">
        <f t="shared" si="18"/>
        <v>N/A</v>
      </c>
      <c r="G61" s="1">
        <v>1989878</v>
      </c>
      <c r="H61" s="11" t="str">
        <f t="shared" si="19"/>
        <v>N/A</v>
      </c>
      <c r="I61" s="12">
        <v>6.3730000000000002</v>
      </c>
      <c r="J61" s="12">
        <v>3.2280000000000002</v>
      </c>
      <c r="K61" s="47" t="s">
        <v>739</v>
      </c>
      <c r="L61" s="9" t="str">
        <f>IF(J61="Div by 0", "N/A", IF(OR(J61="N/A",K61="N/A"),"N/A", IF(J61&gt;VALUE(MID(K61,1,2)), "No", IF(J61&lt;-1*VALUE(MID(K61,1,2)), "No", "Yes"))))</f>
        <v>Yes</v>
      </c>
    </row>
    <row r="62" spans="1:12" x14ac:dyDescent="0.2">
      <c r="A62" s="3" t="s">
        <v>187</v>
      </c>
      <c r="B62" s="37" t="s">
        <v>213</v>
      </c>
      <c r="C62" s="1">
        <v>0</v>
      </c>
      <c r="D62" s="1" t="str">
        <f t="shared" si="17"/>
        <v>N/A</v>
      </c>
      <c r="E62" s="1">
        <v>0</v>
      </c>
      <c r="F62" s="1" t="str">
        <f t="shared" si="18"/>
        <v>N/A</v>
      </c>
      <c r="G62" s="1">
        <v>0</v>
      </c>
      <c r="H62" s="11" t="str">
        <f t="shared" si="19"/>
        <v>N/A</v>
      </c>
      <c r="I62" s="12" t="s">
        <v>1747</v>
      </c>
      <c r="J62" s="12" t="s">
        <v>1747</v>
      </c>
      <c r="K62" s="47" t="s">
        <v>739</v>
      </c>
      <c r="L62" s="9" t="str">
        <f t="shared" ref="L62:L69" si="33">IF(J62="Div by 0", "N/A", IF(OR(J62="N/A",K62="N/A"),"N/A", IF(J62&gt;VALUE(MID(K62,1,2)), "No", IF(J62&lt;-1*VALUE(MID(K62,1,2)), "No", "Yes"))))</f>
        <v>N/A</v>
      </c>
    </row>
    <row r="63" spans="1:12" x14ac:dyDescent="0.2">
      <c r="A63" s="3" t="s">
        <v>188</v>
      </c>
      <c r="B63" s="37" t="s">
        <v>213</v>
      </c>
      <c r="C63" s="1">
        <v>0</v>
      </c>
      <c r="D63" s="1" t="str">
        <f t="shared" si="17"/>
        <v>N/A</v>
      </c>
      <c r="E63" s="1">
        <v>0</v>
      </c>
      <c r="F63" s="1" t="str">
        <f t="shared" si="18"/>
        <v>N/A</v>
      </c>
      <c r="G63" s="1">
        <v>0</v>
      </c>
      <c r="H63" s="11" t="str">
        <f t="shared" si="19"/>
        <v>N/A</v>
      </c>
      <c r="I63" s="12" t="s">
        <v>1747</v>
      </c>
      <c r="J63" s="12" t="s">
        <v>1747</v>
      </c>
      <c r="K63" s="47" t="s">
        <v>739</v>
      </c>
      <c r="L63" s="9" t="str">
        <f t="shared" si="33"/>
        <v>N/A</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1747</v>
      </c>
      <c r="J65" s="12" t="s">
        <v>1747</v>
      </c>
      <c r="K65" s="47" t="s">
        <v>739</v>
      </c>
      <c r="L65" s="9" t="str">
        <f t="shared" si="33"/>
        <v>N/A</v>
      </c>
    </row>
    <row r="66" spans="1:12" x14ac:dyDescent="0.2">
      <c r="A66" s="3" t="s">
        <v>191</v>
      </c>
      <c r="B66" s="37" t="s">
        <v>213</v>
      </c>
      <c r="C66" s="1">
        <v>0</v>
      </c>
      <c r="D66" s="1" t="str">
        <f t="shared" si="17"/>
        <v>N/A</v>
      </c>
      <c r="E66" s="1">
        <v>0</v>
      </c>
      <c r="F66" s="1" t="str">
        <f t="shared" si="18"/>
        <v>N/A</v>
      </c>
      <c r="G66" s="1">
        <v>805</v>
      </c>
      <c r="H66" s="11" t="str">
        <f t="shared" si="19"/>
        <v>N/A</v>
      </c>
      <c r="I66" s="12" t="s">
        <v>1747</v>
      </c>
      <c r="J66" s="12" t="s">
        <v>1747</v>
      </c>
      <c r="K66" s="47" t="s">
        <v>739</v>
      </c>
      <c r="L66" s="9" t="str">
        <f t="shared" si="33"/>
        <v>N/A</v>
      </c>
    </row>
    <row r="67" spans="1:12" x14ac:dyDescent="0.2">
      <c r="A67" s="3" t="s">
        <v>192</v>
      </c>
      <c r="B67" s="37" t="s">
        <v>213</v>
      </c>
      <c r="C67" s="1">
        <v>0</v>
      </c>
      <c r="D67" s="1" t="str">
        <f t="shared" si="17"/>
        <v>N/A</v>
      </c>
      <c r="E67" s="1">
        <v>0</v>
      </c>
      <c r="F67" s="1" t="str">
        <f t="shared" si="18"/>
        <v>N/A</v>
      </c>
      <c r="G67" s="1">
        <v>0</v>
      </c>
      <c r="H67" s="11" t="str">
        <f t="shared" si="19"/>
        <v>N/A</v>
      </c>
      <c r="I67" s="12" t="s">
        <v>1747</v>
      </c>
      <c r="J67" s="12" t="s">
        <v>1747</v>
      </c>
      <c r="K67" s="47" t="s">
        <v>739</v>
      </c>
      <c r="L67" s="9" t="str">
        <f t="shared" si="33"/>
        <v>N/A</v>
      </c>
    </row>
    <row r="68" spans="1:12" x14ac:dyDescent="0.2">
      <c r="A68" s="2" t="s">
        <v>193</v>
      </c>
      <c r="B68" s="50" t="s">
        <v>213</v>
      </c>
      <c r="C68" s="1">
        <v>0</v>
      </c>
      <c r="D68" s="1" t="str">
        <f t="shared" si="17"/>
        <v>N/A</v>
      </c>
      <c r="E68" s="1">
        <v>0</v>
      </c>
      <c r="F68" s="1" t="str">
        <f t="shared" si="18"/>
        <v>N/A</v>
      </c>
      <c r="G68" s="1">
        <v>0</v>
      </c>
      <c r="H68" s="11" t="str">
        <f t="shared" si="19"/>
        <v>N/A</v>
      </c>
      <c r="I68" s="59" t="s">
        <v>1747</v>
      </c>
      <c r="J68" s="59" t="s">
        <v>1747</v>
      </c>
      <c r="K68" s="50" t="s">
        <v>739</v>
      </c>
      <c r="L68" s="9" t="str">
        <f t="shared" si="33"/>
        <v>N/A</v>
      </c>
    </row>
    <row r="69" spans="1:12" x14ac:dyDescent="0.2">
      <c r="A69" s="2" t="s">
        <v>194</v>
      </c>
      <c r="B69" s="50" t="s">
        <v>213</v>
      </c>
      <c r="C69" s="1">
        <v>0</v>
      </c>
      <c r="D69" s="1" t="str">
        <f t="shared" si="17"/>
        <v>N/A</v>
      </c>
      <c r="E69" s="1">
        <v>0</v>
      </c>
      <c r="F69" s="1" t="str">
        <f t="shared" si="18"/>
        <v>N/A</v>
      </c>
      <c r="G69" s="1">
        <v>0</v>
      </c>
      <c r="H69" s="11" t="str">
        <f t="shared" si="19"/>
        <v>N/A</v>
      </c>
      <c r="I69" s="59" t="s">
        <v>1747</v>
      </c>
      <c r="J69" s="59" t="s">
        <v>1747</v>
      </c>
      <c r="K69" s="50" t="s">
        <v>739</v>
      </c>
      <c r="L69" s="9" t="str">
        <f t="shared" si="33"/>
        <v>N/A</v>
      </c>
    </row>
    <row r="70" spans="1:12" x14ac:dyDescent="0.2">
      <c r="A70" s="48" t="s">
        <v>78</v>
      </c>
      <c r="B70" s="50" t="s">
        <v>294</v>
      </c>
      <c r="C70" s="13">
        <v>5.7800465109000001</v>
      </c>
      <c r="D70" s="46" t="str">
        <f>IF($B70="N/A","N/A",IF(C70&gt;=20,"No",IF(C70&lt;0,"No","Yes")))</f>
        <v>Yes</v>
      </c>
      <c r="E70" s="13">
        <v>5.9825214500000001</v>
      </c>
      <c r="F70" s="46" t="str">
        <f>IF($B70="N/A","N/A",IF(E70&gt;=20,"No",IF(E70&lt;0,"No","Yes")))</f>
        <v>Yes</v>
      </c>
      <c r="G70" s="13">
        <v>5.4742405216999996</v>
      </c>
      <c r="H70" s="46" t="str">
        <f>IF($B70="N/A","N/A",IF(G70&gt;=20,"No",IF(G70&lt;0,"No","Yes")))</f>
        <v>Yes</v>
      </c>
      <c r="I70" s="12">
        <v>3.5030000000000001</v>
      </c>
      <c r="J70" s="12">
        <v>-8.5</v>
      </c>
      <c r="K70" s="47" t="s">
        <v>739</v>
      </c>
      <c r="L70" s="9" t="str">
        <f t="shared" si="20"/>
        <v>Yes</v>
      </c>
    </row>
    <row r="71" spans="1:12" x14ac:dyDescent="0.2">
      <c r="A71" s="48" t="s">
        <v>79</v>
      </c>
      <c r="B71" s="37" t="s">
        <v>213</v>
      </c>
      <c r="C71" s="13">
        <v>0</v>
      </c>
      <c r="D71" s="46" t="str">
        <f>IF($B71="N/A","N/A",IF(C71&gt;10,"No",IF(C71&lt;-10,"No","Yes")))</f>
        <v>N/A</v>
      </c>
      <c r="E71" s="13">
        <v>0</v>
      </c>
      <c r="F71" s="46" t="str">
        <f>IF($B71="N/A","N/A",IF(E71&gt;10,"No",IF(E71&lt;-10,"No","Yes")))</f>
        <v>N/A</v>
      </c>
      <c r="G71" s="13">
        <v>0</v>
      </c>
      <c r="H71" s="46" t="str">
        <f>IF($B71="N/A","N/A",IF(G71&gt;10,"No",IF(G71&lt;-10,"No","Yes")))</f>
        <v>N/A</v>
      </c>
      <c r="I71" s="12" t="s">
        <v>1747</v>
      </c>
      <c r="J71" s="12" t="s">
        <v>1747</v>
      </c>
      <c r="K71" s="47" t="s">
        <v>739</v>
      </c>
      <c r="L71" s="9" t="str">
        <f t="shared" si="20"/>
        <v>N/A</v>
      </c>
    </row>
    <row r="72" spans="1:12" x14ac:dyDescent="0.2">
      <c r="A72" s="48" t="s">
        <v>80</v>
      </c>
      <c r="B72" s="37" t="s">
        <v>213</v>
      </c>
      <c r="C72" s="13">
        <v>0</v>
      </c>
      <c r="D72" s="46" t="str">
        <f>IF($B72="N/A","N/A",IF(C72&gt;10,"No",IF(C72&lt;-10,"No","Yes")))</f>
        <v>N/A</v>
      </c>
      <c r="E72" s="13">
        <v>0</v>
      </c>
      <c r="F72" s="46" t="str">
        <f>IF($B72="N/A","N/A",IF(E72&gt;10,"No",IF(E72&lt;-10,"No","Yes")))</f>
        <v>N/A</v>
      </c>
      <c r="G72" s="13">
        <v>0</v>
      </c>
      <c r="H72" s="46" t="str">
        <f>IF($B72="N/A","N/A",IF(G72&gt;10,"No",IF(G72&lt;-10,"No","Yes")))</f>
        <v>N/A</v>
      </c>
      <c r="I72" s="12" t="s">
        <v>1747</v>
      </c>
      <c r="J72" s="12" t="s">
        <v>1747</v>
      </c>
      <c r="K72" s="47" t="s">
        <v>739</v>
      </c>
      <c r="L72" s="9" t="str">
        <f t="shared" si="20"/>
        <v>N/A</v>
      </c>
    </row>
    <row r="73" spans="1:12" x14ac:dyDescent="0.2">
      <c r="A73" s="48" t="s">
        <v>81</v>
      </c>
      <c r="B73" s="37" t="s">
        <v>213</v>
      </c>
      <c r="C73" s="13">
        <v>2.9963033558999999</v>
      </c>
      <c r="D73" s="46" t="str">
        <f>IF($B73="N/A","N/A",IF(C73&gt;10,"No",IF(C73&lt;-10,"No","Yes")))</f>
        <v>N/A</v>
      </c>
      <c r="E73" s="13">
        <v>3.0915689408000002</v>
      </c>
      <c r="F73" s="46" t="str">
        <f>IF($B73="N/A","N/A",IF(E73&gt;10,"No",IF(E73&lt;-10,"No","Yes")))</f>
        <v>N/A</v>
      </c>
      <c r="G73" s="13">
        <v>2.6704435128999999</v>
      </c>
      <c r="H73" s="46" t="str">
        <f>IF($B73="N/A","N/A",IF(G73&gt;10,"No",IF(G73&lt;-10,"No","Yes")))</f>
        <v>N/A</v>
      </c>
      <c r="I73" s="12">
        <v>3.1789999999999998</v>
      </c>
      <c r="J73" s="12">
        <v>-13.6</v>
      </c>
      <c r="K73" s="47" t="s">
        <v>739</v>
      </c>
      <c r="L73" s="9" t="str">
        <f t="shared" si="20"/>
        <v>Yes</v>
      </c>
    </row>
    <row r="74" spans="1:12" x14ac:dyDescent="0.2">
      <c r="A74" s="48" t="s">
        <v>121</v>
      </c>
      <c r="B74" s="37" t="s">
        <v>213</v>
      </c>
      <c r="C74" s="13">
        <v>0</v>
      </c>
      <c r="D74" s="46" t="str">
        <f>IF($B74="N/A","N/A",IF(C74&gt;10,"No",IF(C74&lt;-10,"No","Yes")))</f>
        <v>N/A</v>
      </c>
      <c r="E74" s="13">
        <v>0</v>
      </c>
      <c r="F74" s="46" t="str">
        <f>IF($B74="N/A","N/A",IF(E74&gt;10,"No",IF(E74&lt;-10,"No","Yes")))</f>
        <v>N/A</v>
      </c>
      <c r="G74" s="13">
        <v>0</v>
      </c>
      <c r="H74" s="46" t="str">
        <f>IF($B74="N/A","N/A",IF(G74&gt;10,"No",IF(G74&lt;-10,"No","Yes")))</f>
        <v>N/A</v>
      </c>
      <c r="I74" s="12" t="s">
        <v>1747</v>
      </c>
      <c r="J74" s="12" t="s">
        <v>1747</v>
      </c>
      <c r="K74" s="47" t="s">
        <v>739</v>
      </c>
      <c r="L74" s="9" t="str">
        <f t="shared" si="20"/>
        <v>N/A</v>
      </c>
    </row>
    <row r="75" spans="1:12" x14ac:dyDescent="0.2">
      <c r="A75" s="48" t="s">
        <v>82</v>
      </c>
      <c r="B75" s="37" t="s">
        <v>213</v>
      </c>
      <c r="C75" s="13">
        <v>0</v>
      </c>
      <c r="D75" s="46" t="str">
        <f>IF($B75="N/A","N/A",IF(C75&gt;10,"No",IF(C75&lt;-10,"No","Yes")))</f>
        <v>N/A</v>
      </c>
      <c r="E75" s="13">
        <v>0</v>
      </c>
      <c r="F75" s="46" t="str">
        <f>IF($B75="N/A","N/A",IF(E75&gt;10,"No",IF(E75&lt;-10,"No","Yes")))</f>
        <v>N/A</v>
      </c>
      <c r="G75" s="13">
        <v>0</v>
      </c>
      <c r="H75" s="46" t="str">
        <f>IF($B75="N/A","N/A",IF(G75&gt;10,"No",IF(G75&lt;-10,"No","Yes")))</f>
        <v>N/A</v>
      </c>
      <c r="I75" s="12" t="s">
        <v>1747</v>
      </c>
      <c r="J75" s="12" t="s">
        <v>1747</v>
      </c>
      <c r="K75" s="47" t="s">
        <v>739</v>
      </c>
      <c r="L75" s="9" t="str">
        <f t="shared" si="20"/>
        <v>N/A</v>
      </c>
    </row>
    <row r="76" spans="1:12" x14ac:dyDescent="0.2">
      <c r="A76" s="48" t="s">
        <v>195</v>
      </c>
      <c r="B76" s="37" t="s">
        <v>213</v>
      </c>
      <c r="C76" s="13">
        <v>94.364441928000005</v>
      </c>
      <c r="D76" s="46" t="str">
        <f t="shared" ref="D76:D98" si="34">IF($B76="N/A","N/A",IF(C76&gt;10,"No",IF(C76&lt;-10,"No","Yes")))</f>
        <v>N/A</v>
      </c>
      <c r="E76" s="13">
        <v>95.959111696999997</v>
      </c>
      <c r="F76" s="46" t="str">
        <f t="shared" ref="F76:F98" si="35">IF($B76="N/A","N/A",IF(E76&gt;10,"No",IF(E76&lt;-10,"No","Yes")))</f>
        <v>N/A</v>
      </c>
      <c r="G76" s="13">
        <v>95.702278559999996</v>
      </c>
      <c r="H76" s="46" t="str">
        <f t="shared" ref="H76:H98" si="36">IF($B76="N/A","N/A",IF(G76&gt;10,"No",IF(G76&lt;-10,"No","Yes")))</f>
        <v>N/A</v>
      </c>
      <c r="I76" s="12">
        <v>1.69</v>
      </c>
      <c r="J76" s="12">
        <v>-0.26800000000000002</v>
      </c>
      <c r="K76" s="47" t="s">
        <v>739</v>
      </c>
      <c r="L76" s="9" t="str">
        <f>IF(J76="Div by 0", "N/A", IF(OR(J76="N/A",K76="N/A"),"N/A", IF(J76&gt;VALUE(MID(K76,1,2)), "No", IF(J76&lt;-1*VALUE(MID(K76,1,2)), "No", "Yes"))))</f>
        <v>Yes</v>
      </c>
    </row>
    <row r="77" spans="1:12" x14ac:dyDescent="0.2">
      <c r="A77" s="48" t="s">
        <v>196</v>
      </c>
      <c r="B77" s="37" t="s">
        <v>213</v>
      </c>
      <c r="C77" s="13">
        <v>0</v>
      </c>
      <c r="D77" s="46" t="str">
        <f t="shared" si="34"/>
        <v>N/A</v>
      </c>
      <c r="E77" s="13">
        <v>0</v>
      </c>
      <c r="F77" s="46" t="str">
        <f t="shared" si="35"/>
        <v>N/A</v>
      </c>
      <c r="G77" s="13">
        <v>0</v>
      </c>
      <c r="H77" s="46" t="str">
        <f t="shared" si="36"/>
        <v>N/A</v>
      </c>
      <c r="I77" s="12" t="s">
        <v>1747</v>
      </c>
      <c r="J77" s="12" t="s">
        <v>1747</v>
      </c>
      <c r="K77" s="47" t="s">
        <v>739</v>
      </c>
      <c r="L77" s="9" t="str">
        <f t="shared" ref="L77:L81" si="37">IF(J77="Div by 0", "N/A", IF(OR(J77="N/A",K77="N/A"),"N/A", IF(J77&gt;VALUE(MID(K77,1,2)), "No", IF(J77&lt;-1*VALUE(MID(K77,1,2)), "No", "Yes"))))</f>
        <v>N/A</v>
      </c>
    </row>
    <row r="78" spans="1:12" x14ac:dyDescent="0.2">
      <c r="A78" s="48" t="s">
        <v>197</v>
      </c>
      <c r="B78" s="37" t="s">
        <v>213</v>
      </c>
      <c r="C78" s="13">
        <v>0</v>
      </c>
      <c r="D78" s="46" t="str">
        <f t="shared" si="34"/>
        <v>N/A</v>
      </c>
      <c r="E78" s="13">
        <v>0</v>
      </c>
      <c r="F78" s="46" t="str">
        <f t="shared" si="35"/>
        <v>N/A</v>
      </c>
      <c r="G78" s="13">
        <v>0</v>
      </c>
      <c r="H78" s="46" t="str">
        <f t="shared" si="36"/>
        <v>N/A</v>
      </c>
      <c r="I78" s="12" t="s">
        <v>1747</v>
      </c>
      <c r="J78" s="12" t="s">
        <v>1747</v>
      </c>
      <c r="K78" s="47" t="s">
        <v>739</v>
      </c>
      <c r="L78" s="9" t="str">
        <f t="shared" si="37"/>
        <v>N/A</v>
      </c>
    </row>
    <row r="79" spans="1:12" x14ac:dyDescent="0.2">
      <c r="A79" s="48" t="s">
        <v>198</v>
      </c>
      <c r="B79" s="37" t="s">
        <v>213</v>
      </c>
      <c r="C79" s="13">
        <v>94.522619398000003</v>
      </c>
      <c r="D79" s="46" t="str">
        <f t="shared" si="34"/>
        <v>N/A</v>
      </c>
      <c r="E79" s="13">
        <v>95.759876706</v>
      </c>
      <c r="F79" s="46" t="str">
        <f t="shared" si="35"/>
        <v>N/A</v>
      </c>
      <c r="G79" s="13">
        <v>96.278092388999994</v>
      </c>
      <c r="H79" s="46" t="str">
        <f t="shared" si="36"/>
        <v>N/A</v>
      </c>
      <c r="I79" s="12">
        <v>1.3089999999999999</v>
      </c>
      <c r="J79" s="12">
        <v>0.54120000000000001</v>
      </c>
      <c r="K79" s="47" t="s">
        <v>739</v>
      </c>
      <c r="L79" s="9" t="str">
        <f t="shared" si="37"/>
        <v>Yes</v>
      </c>
    </row>
    <row r="80" spans="1:12" x14ac:dyDescent="0.2">
      <c r="A80" s="48" t="s">
        <v>199</v>
      </c>
      <c r="B80" s="37" t="s">
        <v>213</v>
      </c>
      <c r="C80" s="13">
        <v>0</v>
      </c>
      <c r="D80" s="46" t="str">
        <f t="shared" si="34"/>
        <v>N/A</v>
      </c>
      <c r="E80" s="13">
        <v>0</v>
      </c>
      <c r="F80" s="46" t="str">
        <f t="shared" si="35"/>
        <v>N/A</v>
      </c>
      <c r="G80" s="13">
        <v>0</v>
      </c>
      <c r="H80" s="46" t="str">
        <f t="shared" si="36"/>
        <v>N/A</v>
      </c>
      <c r="I80" s="12" t="s">
        <v>1747</v>
      </c>
      <c r="J80" s="12" t="s">
        <v>1747</v>
      </c>
      <c r="K80" s="47" t="s">
        <v>739</v>
      </c>
      <c r="L80" s="9" t="str">
        <f t="shared" si="37"/>
        <v>N/A</v>
      </c>
    </row>
    <row r="81" spans="1:12" x14ac:dyDescent="0.2">
      <c r="A81" s="48" t="s">
        <v>200</v>
      </c>
      <c r="B81" s="50" t="s">
        <v>213</v>
      </c>
      <c r="C81" s="13">
        <v>0</v>
      </c>
      <c r="D81" s="46" t="str">
        <f t="shared" si="34"/>
        <v>N/A</v>
      </c>
      <c r="E81" s="13">
        <v>0</v>
      </c>
      <c r="F81" s="46" t="str">
        <f t="shared" si="35"/>
        <v>N/A</v>
      </c>
      <c r="G81" s="13">
        <v>0</v>
      </c>
      <c r="H81" s="46" t="str">
        <f t="shared" si="36"/>
        <v>N/A</v>
      </c>
      <c r="I81" s="12" t="s">
        <v>1747</v>
      </c>
      <c r="J81" s="12" t="s">
        <v>1747</v>
      </c>
      <c r="K81" s="50" t="s">
        <v>739</v>
      </c>
      <c r="L81" s="9" t="str">
        <f t="shared" si="37"/>
        <v>N/A</v>
      </c>
    </row>
    <row r="82" spans="1:12" x14ac:dyDescent="0.2">
      <c r="A82" s="48" t="s">
        <v>73</v>
      </c>
      <c r="B82" s="37" t="s">
        <v>213</v>
      </c>
      <c r="C82" s="38">
        <v>1838171</v>
      </c>
      <c r="D82" s="46" t="str">
        <f t="shared" si="34"/>
        <v>N/A</v>
      </c>
      <c r="E82" s="38">
        <v>1994404</v>
      </c>
      <c r="F82" s="46" t="str">
        <f t="shared" si="35"/>
        <v>N/A</v>
      </c>
      <c r="G82" s="38">
        <v>2066313</v>
      </c>
      <c r="H82" s="46" t="str">
        <f t="shared" si="36"/>
        <v>N/A</v>
      </c>
      <c r="I82" s="12">
        <v>8.4990000000000006</v>
      </c>
      <c r="J82" s="12">
        <v>3.6059999999999999</v>
      </c>
      <c r="K82" s="47" t="s">
        <v>739</v>
      </c>
      <c r="L82" s="9" t="str">
        <f t="shared" si="20"/>
        <v>Yes</v>
      </c>
    </row>
    <row r="83" spans="1:12" x14ac:dyDescent="0.2">
      <c r="A83" s="48" t="s">
        <v>1269</v>
      </c>
      <c r="B83" s="37" t="s">
        <v>213</v>
      </c>
      <c r="C83" s="8">
        <v>75.042909500999997</v>
      </c>
      <c r="D83" s="46" t="str">
        <f t="shared" si="34"/>
        <v>N/A</v>
      </c>
      <c r="E83" s="8">
        <v>78.482644438999998</v>
      </c>
      <c r="F83" s="46" t="str">
        <f t="shared" si="35"/>
        <v>N/A</v>
      </c>
      <c r="G83" s="8">
        <v>78.455006574999999</v>
      </c>
      <c r="H83" s="46" t="str">
        <f t="shared" si="36"/>
        <v>N/A</v>
      </c>
      <c r="I83" s="12">
        <v>4.5839999999999996</v>
      </c>
      <c r="J83" s="12">
        <v>-3.5000000000000003E-2</v>
      </c>
      <c r="K83" s="47" t="s">
        <v>739</v>
      </c>
      <c r="L83" s="9" t="str">
        <f t="shared" si="20"/>
        <v>Yes</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0</v>
      </c>
      <c r="D85" s="46" t="str">
        <f t="shared" si="34"/>
        <v>N/A</v>
      </c>
      <c r="E85" s="8">
        <v>0</v>
      </c>
      <c r="F85" s="46" t="str">
        <f t="shared" si="35"/>
        <v>N/A</v>
      </c>
      <c r="G85" s="8">
        <v>0</v>
      </c>
      <c r="H85" s="46" t="str">
        <f t="shared" si="36"/>
        <v>N/A</v>
      </c>
      <c r="I85" s="12" t="s">
        <v>1747</v>
      </c>
      <c r="J85" s="12" t="s">
        <v>1747</v>
      </c>
      <c r="K85" s="47" t="s">
        <v>739</v>
      </c>
      <c r="L85" s="9" t="str">
        <f t="shared" si="20"/>
        <v>N/A</v>
      </c>
    </row>
    <row r="86" spans="1:12" x14ac:dyDescent="0.2">
      <c r="A86" s="48" t="s">
        <v>1272</v>
      </c>
      <c r="B86" s="37" t="s">
        <v>213</v>
      </c>
      <c r="C86" s="8">
        <v>0</v>
      </c>
      <c r="D86" s="46" t="str">
        <f t="shared" si="34"/>
        <v>N/A</v>
      </c>
      <c r="E86" s="8">
        <v>0</v>
      </c>
      <c r="F86" s="46" t="str">
        <f t="shared" si="35"/>
        <v>N/A</v>
      </c>
      <c r="G86" s="8">
        <v>0</v>
      </c>
      <c r="H86" s="46" t="str">
        <f t="shared" si="36"/>
        <v>N/A</v>
      </c>
      <c r="I86" s="12" t="s">
        <v>1747</v>
      </c>
      <c r="J86" s="12" t="s">
        <v>1747</v>
      </c>
      <c r="K86" s="47" t="s">
        <v>739</v>
      </c>
      <c r="L86" s="9" t="str">
        <f t="shared" si="20"/>
        <v>N/A</v>
      </c>
    </row>
    <row r="87" spans="1:12" x14ac:dyDescent="0.2">
      <c r="A87" s="48" t="s">
        <v>1273</v>
      </c>
      <c r="B87" s="37" t="s">
        <v>213</v>
      </c>
      <c r="C87" s="8">
        <v>0</v>
      </c>
      <c r="D87" s="46" t="str">
        <f t="shared" si="34"/>
        <v>N/A</v>
      </c>
      <c r="E87" s="8">
        <v>0</v>
      </c>
      <c r="F87" s="46" t="str">
        <f t="shared" si="35"/>
        <v>N/A</v>
      </c>
      <c r="G87" s="8">
        <v>0</v>
      </c>
      <c r="H87" s="46" t="str">
        <f t="shared" si="36"/>
        <v>N/A</v>
      </c>
      <c r="I87" s="12" t="s">
        <v>1747</v>
      </c>
      <c r="J87" s="12" t="s">
        <v>1747</v>
      </c>
      <c r="K87" s="47" t="s">
        <v>739</v>
      </c>
      <c r="L87" s="9" t="str">
        <f t="shared" si="20"/>
        <v>N/A</v>
      </c>
    </row>
    <row r="88" spans="1:12" x14ac:dyDescent="0.2">
      <c r="A88" s="48" t="s">
        <v>1274</v>
      </c>
      <c r="B88" s="37" t="s">
        <v>213</v>
      </c>
      <c r="C88" s="8">
        <v>0</v>
      </c>
      <c r="D88" s="46" t="str">
        <f t="shared" si="34"/>
        <v>N/A</v>
      </c>
      <c r="E88" s="8">
        <v>0</v>
      </c>
      <c r="F88" s="46" t="str">
        <f t="shared" si="35"/>
        <v>N/A</v>
      </c>
      <c r="G88" s="8">
        <v>0</v>
      </c>
      <c r="H88" s="46" t="str">
        <f t="shared" si="36"/>
        <v>N/A</v>
      </c>
      <c r="I88" s="12" t="s">
        <v>1747</v>
      </c>
      <c r="J88" s="12" t="s">
        <v>1747</v>
      </c>
      <c r="K88" s="47" t="s">
        <v>739</v>
      </c>
      <c r="L88" s="9" t="str">
        <f t="shared" si="20"/>
        <v>N/A</v>
      </c>
    </row>
    <row r="89" spans="1:12" x14ac:dyDescent="0.2">
      <c r="A89" s="48" t="s">
        <v>1275</v>
      </c>
      <c r="B89" s="37" t="s">
        <v>213</v>
      </c>
      <c r="C89" s="8">
        <v>0</v>
      </c>
      <c r="D89" s="46" t="str">
        <f t="shared" si="34"/>
        <v>N/A</v>
      </c>
      <c r="E89" s="8">
        <v>0</v>
      </c>
      <c r="F89" s="46" t="str">
        <f t="shared" si="35"/>
        <v>N/A</v>
      </c>
      <c r="G89" s="8">
        <v>0</v>
      </c>
      <c r="H89" s="46" t="str">
        <f t="shared" si="36"/>
        <v>N/A</v>
      </c>
      <c r="I89" s="12" t="s">
        <v>1747</v>
      </c>
      <c r="J89" s="12" t="s">
        <v>1747</v>
      </c>
      <c r="K89" s="47" t="s">
        <v>739</v>
      </c>
      <c r="L89" s="9" t="str">
        <f t="shared" si="20"/>
        <v>N/A</v>
      </c>
    </row>
    <row r="90" spans="1:12" x14ac:dyDescent="0.2">
      <c r="A90" s="48" t="s">
        <v>1276</v>
      </c>
      <c r="B90" s="37" t="s">
        <v>213</v>
      </c>
      <c r="C90" s="8">
        <v>0</v>
      </c>
      <c r="D90" s="46" t="str">
        <f t="shared" si="34"/>
        <v>N/A</v>
      </c>
      <c r="E90" s="8">
        <v>0</v>
      </c>
      <c r="F90" s="46" t="str">
        <f t="shared" si="35"/>
        <v>N/A</v>
      </c>
      <c r="G90" s="8">
        <v>0</v>
      </c>
      <c r="H90" s="46" t="str">
        <f t="shared" si="36"/>
        <v>N/A</v>
      </c>
      <c r="I90" s="12" t="s">
        <v>1747</v>
      </c>
      <c r="J90" s="12" t="s">
        <v>1747</v>
      </c>
      <c r="K90" s="47" t="s">
        <v>739</v>
      </c>
      <c r="L90" s="9" t="str">
        <f t="shared" si="20"/>
        <v>N/A</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0</v>
      </c>
      <c r="D93" s="46" t="str">
        <f t="shared" si="34"/>
        <v>N/A</v>
      </c>
      <c r="E93" s="8">
        <v>0</v>
      </c>
      <c r="F93" s="46" t="str">
        <f t="shared" si="35"/>
        <v>N/A</v>
      </c>
      <c r="G93" s="8">
        <v>0</v>
      </c>
      <c r="H93" s="46" t="str">
        <f t="shared" si="36"/>
        <v>N/A</v>
      </c>
      <c r="I93" s="12" t="s">
        <v>1747</v>
      </c>
      <c r="J93" s="12" t="s">
        <v>1747</v>
      </c>
      <c r="K93" s="47" t="s">
        <v>739</v>
      </c>
      <c r="L93" s="9" t="str">
        <f t="shared" si="20"/>
        <v>N/A</v>
      </c>
    </row>
    <row r="94" spans="1:12" x14ac:dyDescent="0.2">
      <c r="A94" s="48" t="s">
        <v>1280</v>
      </c>
      <c r="B94" s="37" t="s">
        <v>213</v>
      </c>
      <c r="C94" s="8">
        <v>0</v>
      </c>
      <c r="D94" s="46" t="str">
        <f t="shared" si="34"/>
        <v>N/A</v>
      </c>
      <c r="E94" s="8">
        <v>0</v>
      </c>
      <c r="F94" s="46" t="str">
        <f t="shared" si="35"/>
        <v>N/A</v>
      </c>
      <c r="G94" s="8">
        <v>0</v>
      </c>
      <c r="H94" s="46" t="str">
        <f t="shared" si="36"/>
        <v>N/A</v>
      </c>
      <c r="I94" s="12" t="s">
        <v>1747</v>
      </c>
      <c r="J94" s="12" t="s">
        <v>1747</v>
      </c>
      <c r="K94" s="47" t="s">
        <v>739</v>
      </c>
      <c r="L94" s="9" t="str">
        <f t="shared" si="20"/>
        <v>N/A</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0</v>
      </c>
      <c r="D97" s="46" t="str">
        <f t="shared" si="34"/>
        <v>N/A</v>
      </c>
      <c r="E97" s="8">
        <v>0</v>
      </c>
      <c r="F97" s="46" t="str">
        <f t="shared" si="35"/>
        <v>N/A</v>
      </c>
      <c r="G97" s="8">
        <v>0</v>
      </c>
      <c r="H97" s="46" t="str">
        <f t="shared" si="36"/>
        <v>N/A</v>
      </c>
      <c r="I97" s="12" t="s">
        <v>1747</v>
      </c>
      <c r="J97" s="12" t="s">
        <v>1747</v>
      </c>
      <c r="K97" s="47" t="s">
        <v>739</v>
      </c>
      <c r="L97" s="9" t="str">
        <f t="shared" si="20"/>
        <v>N/A</v>
      </c>
    </row>
    <row r="98" spans="1:12" x14ac:dyDescent="0.2">
      <c r="A98" s="48" t="s">
        <v>1284</v>
      </c>
      <c r="B98" s="37" t="s">
        <v>213</v>
      </c>
      <c r="C98" s="8">
        <v>24.957090499</v>
      </c>
      <c r="D98" s="46" t="str">
        <f t="shared" si="34"/>
        <v>N/A</v>
      </c>
      <c r="E98" s="8">
        <v>21.517355560999999</v>
      </c>
      <c r="F98" s="46" t="str">
        <f t="shared" si="35"/>
        <v>N/A</v>
      </c>
      <c r="G98" s="8">
        <v>21.544993425000001</v>
      </c>
      <c r="H98" s="46" t="str">
        <f t="shared" si="36"/>
        <v>N/A</v>
      </c>
      <c r="I98" s="12">
        <v>-13.8</v>
      </c>
      <c r="J98" s="12">
        <v>0.12839999999999999</v>
      </c>
      <c r="K98" s="47" t="s">
        <v>739</v>
      </c>
      <c r="L98" s="9" t="str">
        <f t="shared" si="20"/>
        <v>Yes</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4600868165</v>
      </c>
      <c r="D100" s="46" t="str">
        <f>IF($B100="N/A","N/A",IF(C100&gt;10,"No",IF(C100&lt;-10,"No","Yes")))</f>
        <v>N/A</v>
      </c>
      <c r="E100" s="49">
        <v>4542630816</v>
      </c>
      <c r="F100" s="46" t="str">
        <f>IF($B100="N/A","N/A",IF(E100&gt;10,"No",IF(E100&lt;-10,"No","Yes")))</f>
        <v>N/A</v>
      </c>
      <c r="G100" s="49">
        <v>5736035179</v>
      </c>
      <c r="H100" s="46" t="str">
        <f>IF($B100="N/A","N/A",IF(G100&gt;10,"No",IF(G100&lt;-10,"No","Yes")))</f>
        <v>N/A</v>
      </c>
      <c r="I100" s="12">
        <v>-1.27</v>
      </c>
      <c r="J100" s="12">
        <v>26.27</v>
      </c>
      <c r="K100" s="47" t="s">
        <v>739</v>
      </c>
      <c r="L100" s="9" t="str">
        <f t="shared" ref="L100:L111" si="38">IF(J100="Div by 0", "N/A", IF(K100="N/A","N/A", IF(J100&gt;VALUE(MID(K100,1,2)), "No", IF(J100&lt;-1*VALUE(MID(K100,1,2)), "No", "Yes"))))</f>
        <v>Yes</v>
      </c>
    </row>
    <row r="101" spans="1:12" x14ac:dyDescent="0.2">
      <c r="A101" s="48" t="s">
        <v>455</v>
      </c>
      <c r="B101" s="37" t="s">
        <v>213</v>
      </c>
      <c r="C101" s="49">
        <v>4600868165</v>
      </c>
      <c r="D101" s="46" t="str">
        <f>IF($B101="N/A","N/A",IF(C101&gt;10,"No",IF(C101&lt;-10,"No","Yes")))</f>
        <v>N/A</v>
      </c>
      <c r="E101" s="49">
        <v>4542630816</v>
      </c>
      <c r="F101" s="46" t="str">
        <f>IF($B101="N/A","N/A",IF(E101&gt;10,"No",IF(E101&lt;-10,"No","Yes")))</f>
        <v>N/A</v>
      </c>
      <c r="G101" s="49">
        <v>5736035179</v>
      </c>
      <c r="H101" s="46" t="str">
        <f>IF($B101="N/A","N/A",IF(G101&gt;10,"No",IF(G101&lt;-10,"No","Yes")))</f>
        <v>N/A</v>
      </c>
      <c r="I101" s="12">
        <v>-1.27</v>
      </c>
      <c r="J101" s="12">
        <v>26.27</v>
      </c>
      <c r="K101" s="47" t="s">
        <v>739</v>
      </c>
      <c r="L101" s="9" t="str">
        <f t="shared" si="38"/>
        <v>Yes</v>
      </c>
    </row>
    <row r="102" spans="1:12" x14ac:dyDescent="0.2">
      <c r="A102" s="48" t="s">
        <v>456</v>
      </c>
      <c r="B102" s="37" t="s">
        <v>213</v>
      </c>
      <c r="C102" s="49">
        <v>0</v>
      </c>
      <c r="D102" s="46" t="str">
        <f>IF($B102="N/A","N/A",IF(C102&gt;10,"No",IF(C102&lt;-10,"No","Yes")))</f>
        <v>N/A</v>
      </c>
      <c r="E102" s="49">
        <v>0</v>
      </c>
      <c r="F102" s="46" t="str">
        <f>IF($B102="N/A","N/A",IF(E102&gt;10,"No",IF(E102&lt;-10,"No","Yes")))</f>
        <v>N/A</v>
      </c>
      <c r="G102" s="49">
        <v>0</v>
      </c>
      <c r="H102" s="46" t="str">
        <f>IF($B102="N/A","N/A",IF(G102&gt;10,"No",IF(G102&lt;-10,"No","Yes")))</f>
        <v>N/A</v>
      </c>
      <c r="I102" s="12" t="s">
        <v>1747</v>
      </c>
      <c r="J102" s="12" t="s">
        <v>1747</v>
      </c>
      <c r="K102" s="47" t="s">
        <v>739</v>
      </c>
      <c r="L102" s="9" t="str">
        <f t="shared" si="38"/>
        <v>N/A</v>
      </c>
    </row>
    <row r="103" spans="1:12" x14ac:dyDescent="0.2">
      <c r="A103" s="48" t="s">
        <v>457</v>
      </c>
      <c r="B103" s="37" t="s">
        <v>213</v>
      </c>
      <c r="C103" s="49">
        <v>0</v>
      </c>
      <c r="D103" s="46" t="str">
        <f>IF($B103="N/A","N/A",IF(C103&gt;10,"No",IF(C103&lt;-10,"No","Yes")))</f>
        <v>N/A</v>
      </c>
      <c r="E103" s="49">
        <v>0</v>
      </c>
      <c r="F103" s="46" t="str">
        <f>IF($B103="N/A","N/A",IF(E103&gt;10,"No",IF(E103&lt;-10,"No","Yes")))</f>
        <v>N/A</v>
      </c>
      <c r="G103" s="49">
        <v>0</v>
      </c>
      <c r="H103" s="46" t="str">
        <f>IF($B103="N/A","N/A",IF(G103&gt;10,"No",IF(G103&lt;-10,"No","Yes")))</f>
        <v>N/A</v>
      </c>
      <c r="I103" s="12" t="s">
        <v>1747</v>
      </c>
      <c r="J103" s="12" t="s">
        <v>1747</v>
      </c>
      <c r="K103" s="47" t="s">
        <v>739</v>
      </c>
      <c r="L103" s="9" t="str">
        <f t="shared" si="38"/>
        <v>N/A</v>
      </c>
    </row>
    <row r="104" spans="1:12" x14ac:dyDescent="0.2">
      <c r="A104" s="48" t="s">
        <v>108</v>
      </c>
      <c r="B104" s="63" t="s">
        <v>295</v>
      </c>
      <c r="C104" s="8">
        <v>0.92595029689999997</v>
      </c>
      <c r="D104" s="46" t="str">
        <f>IF($B104="N/A","N/A",IF(C104&gt;2,"No",IF(C104&lt;0.9,"No","Yes")))</f>
        <v>Yes</v>
      </c>
      <c r="E104" s="8">
        <v>0.92298230739999998</v>
      </c>
      <c r="F104" s="46" t="str">
        <f>IF($B104="N/A","N/A",IF(E104&gt;2,"No",IF(E104&lt;0.9,"No","Yes")))</f>
        <v>Yes</v>
      </c>
      <c r="G104" s="8">
        <v>1.0084203901</v>
      </c>
      <c r="H104" s="46" t="str">
        <f>IF($B104="N/A","N/A",IF(G104&gt;2,"No",IF(G104&lt;0.9,"No","Yes")))</f>
        <v>Yes</v>
      </c>
      <c r="I104" s="12">
        <v>-0.32100000000000001</v>
      </c>
      <c r="J104" s="12">
        <v>9.2569999999999997</v>
      </c>
      <c r="K104" s="47" t="s">
        <v>739</v>
      </c>
      <c r="L104" s="9" t="str">
        <f t="shared" si="38"/>
        <v>Yes</v>
      </c>
    </row>
    <row r="105" spans="1:12" x14ac:dyDescent="0.2">
      <c r="A105" s="48" t="s">
        <v>458</v>
      </c>
      <c r="B105" s="63" t="s">
        <v>295</v>
      </c>
      <c r="C105" s="8">
        <v>0.92595029689999997</v>
      </c>
      <c r="D105" s="46" t="str">
        <f>IF($B105="N/A","N/A",IF(C105&gt;2,"No",IF(C105&lt;0.9,"No","Yes")))</f>
        <v>Yes</v>
      </c>
      <c r="E105" s="8">
        <v>0.92298230739999998</v>
      </c>
      <c r="F105" s="46" t="str">
        <f>IF($B105="N/A","N/A",IF(E105&gt;2,"No",IF(E105&lt;0.9,"No","Yes")))</f>
        <v>Yes</v>
      </c>
      <c r="G105" s="8">
        <v>1.0084203901</v>
      </c>
      <c r="H105" s="46" t="str">
        <f>IF($B105="N/A","N/A",IF(G105&gt;2,"No",IF(G105&lt;0.9,"No","Yes")))</f>
        <v>Yes</v>
      </c>
      <c r="I105" s="12">
        <v>-0.32100000000000001</v>
      </c>
      <c r="J105" s="12">
        <v>9.2569999999999997</v>
      </c>
      <c r="K105" s="47" t="s">
        <v>739</v>
      </c>
      <c r="L105" s="9" t="str">
        <f t="shared" si="38"/>
        <v>Yes</v>
      </c>
    </row>
    <row r="106" spans="1:12" x14ac:dyDescent="0.2">
      <c r="A106" s="48" t="s">
        <v>459</v>
      </c>
      <c r="B106" s="63" t="s">
        <v>295</v>
      </c>
      <c r="C106" s="8" t="s">
        <v>1747</v>
      </c>
      <c r="D106" s="46" t="str">
        <f>IF($B106="N/A","N/A",IF(C106&gt;2,"No",IF(C106&lt;0.9,"No","Yes")))</f>
        <v>No</v>
      </c>
      <c r="E106" s="8" t="s">
        <v>1747</v>
      </c>
      <c r="F106" s="46" t="str">
        <f>IF($B106="N/A","N/A",IF(E106&gt;2,"No",IF(E106&lt;0.9,"No","Yes")))</f>
        <v>No</v>
      </c>
      <c r="G106" s="8" t="s">
        <v>1747</v>
      </c>
      <c r="H106" s="46" t="str">
        <f>IF($B106="N/A","N/A",IF(G106&gt;2,"No",IF(G106&lt;0.9,"No","Yes")))</f>
        <v>No</v>
      </c>
      <c r="I106" s="12" t="s">
        <v>1747</v>
      </c>
      <c r="J106" s="12" t="s">
        <v>1747</v>
      </c>
      <c r="K106" s="47" t="s">
        <v>739</v>
      </c>
      <c r="L106" s="9" t="str">
        <f t="shared" si="38"/>
        <v>N/A</v>
      </c>
    </row>
    <row r="107" spans="1:12" x14ac:dyDescent="0.2">
      <c r="A107" s="48" t="s">
        <v>460</v>
      </c>
      <c r="B107" s="63" t="s">
        <v>295</v>
      </c>
      <c r="C107" s="8" t="s">
        <v>1747</v>
      </c>
      <c r="D107" s="46" t="str">
        <f>IF($B107="N/A","N/A",IF(C107&gt;2,"No",IF(C107&lt;0.9,"No","Yes")))</f>
        <v>No</v>
      </c>
      <c r="E107" s="8" t="s">
        <v>1747</v>
      </c>
      <c r="F107" s="46" t="str">
        <f>IF($B107="N/A","N/A",IF(E107&gt;2,"No",IF(E107&lt;0.9,"No","Yes")))</f>
        <v>No</v>
      </c>
      <c r="G107" s="8" t="s">
        <v>1747</v>
      </c>
      <c r="H107" s="46" t="str">
        <f>IF($B107="N/A","N/A",IF(G107&gt;2,"No",IF(G107&lt;0.9,"No","Yes")))</f>
        <v>No</v>
      </c>
      <c r="I107" s="12" t="s">
        <v>1747</v>
      </c>
      <c r="J107" s="12" t="s">
        <v>1747</v>
      </c>
      <c r="K107" s="47" t="s">
        <v>739</v>
      </c>
      <c r="L107" s="9" t="str">
        <f t="shared" si="38"/>
        <v>N/A</v>
      </c>
    </row>
    <row r="108" spans="1:12" x14ac:dyDescent="0.2">
      <c r="A108" s="48" t="s">
        <v>1286</v>
      </c>
      <c r="B108" s="37" t="s">
        <v>213</v>
      </c>
      <c r="C108" s="49">
        <v>275.42225429000001</v>
      </c>
      <c r="D108" s="46" t="str">
        <f>IF($B108="N/A","N/A",IF(C108&gt;10,"No",IF(C108&lt;-10,"No","Yes")))</f>
        <v>N/A</v>
      </c>
      <c r="E108" s="49">
        <v>242.01718274999999</v>
      </c>
      <c r="F108" s="46" t="str">
        <f>IF($B108="N/A","N/A",IF(E108&gt;10,"No",IF(E108&lt;-10,"No","Yes")))</f>
        <v>N/A</v>
      </c>
      <c r="G108" s="49">
        <v>294.18719612000001</v>
      </c>
      <c r="H108" s="46" t="str">
        <f>IF($B108="N/A","N/A",IF(G108&gt;10,"No",IF(G108&lt;-10,"No","Yes")))</f>
        <v>N/A</v>
      </c>
      <c r="I108" s="12">
        <v>-12.1</v>
      </c>
      <c r="J108" s="12">
        <v>21.56</v>
      </c>
      <c r="K108" s="47" t="s">
        <v>739</v>
      </c>
      <c r="L108" s="9" t="str">
        <f t="shared" si="38"/>
        <v>Yes</v>
      </c>
    </row>
    <row r="109" spans="1:12" x14ac:dyDescent="0.2">
      <c r="A109" s="48" t="s">
        <v>1287</v>
      </c>
      <c r="B109" s="37" t="s">
        <v>213</v>
      </c>
      <c r="C109" s="49">
        <v>275.42225429000001</v>
      </c>
      <c r="D109" s="46" t="str">
        <f>IF($B109="N/A","N/A",IF(C109&gt;10,"No",IF(C109&lt;-10,"No","Yes")))</f>
        <v>N/A</v>
      </c>
      <c r="E109" s="49">
        <v>242.01718274999999</v>
      </c>
      <c r="F109" s="46" t="str">
        <f>IF($B109="N/A","N/A",IF(E109&gt;10,"No",IF(E109&lt;-10,"No","Yes")))</f>
        <v>N/A</v>
      </c>
      <c r="G109" s="49">
        <v>294.18719612000001</v>
      </c>
      <c r="H109" s="46" t="str">
        <f>IF($B109="N/A","N/A",IF(G109&gt;10,"No",IF(G109&lt;-10,"No","Yes")))</f>
        <v>N/A</v>
      </c>
      <c r="I109" s="12">
        <v>-12.1</v>
      </c>
      <c r="J109" s="12">
        <v>21.56</v>
      </c>
      <c r="K109" s="47" t="s">
        <v>739</v>
      </c>
      <c r="L109" s="9" t="str">
        <f t="shared" si="38"/>
        <v>Yes</v>
      </c>
    </row>
    <row r="110" spans="1:12" x14ac:dyDescent="0.2">
      <c r="A110" s="48" t="s">
        <v>1288</v>
      </c>
      <c r="B110" s="37" t="s">
        <v>213</v>
      </c>
      <c r="C110" s="49" t="s">
        <v>1747</v>
      </c>
      <c r="D110" s="46" t="str">
        <f>IF($B110="N/A","N/A",IF(C110&gt;10,"No",IF(C110&lt;-10,"No","Yes")))</f>
        <v>N/A</v>
      </c>
      <c r="E110" s="49" t="s">
        <v>1747</v>
      </c>
      <c r="F110" s="46" t="str">
        <f>IF($B110="N/A","N/A",IF(E110&gt;10,"No",IF(E110&lt;-10,"No","Yes")))</f>
        <v>N/A</v>
      </c>
      <c r="G110" s="49" t="s">
        <v>1747</v>
      </c>
      <c r="H110" s="46" t="str">
        <f>IF($B110="N/A","N/A",IF(G110&gt;10,"No",IF(G110&lt;-10,"No","Yes")))</f>
        <v>N/A</v>
      </c>
      <c r="I110" s="12" t="s">
        <v>1747</v>
      </c>
      <c r="J110" s="12" t="s">
        <v>1747</v>
      </c>
      <c r="K110" s="47" t="s">
        <v>739</v>
      </c>
      <c r="L110" s="9" t="str">
        <f t="shared" si="38"/>
        <v>N/A</v>
      </c>
    </row>
    <row r="111" spans="1:12" x14ac:dyDescent="0.2">
      <c r="A111" s="48" t="s">
        <v>1289</v>
      </c>
      <c r="B111" s="37" t="s">
        <v>213</v>
      </c>
      <c r="C111" s="49" t="s">
        <v>1747</v>
      </c>
      <c r="D111" s="46" t="str">
        <f>IF($B111="N/A","N/A",IF(C111&gt;10,"No",IF(C111&lt;-10,"No","Yes")))</f>
        <v>N/A</v>
      </c>
      <c r="E111" s="49" t="s">
        <v>1747</v>
      </c>
      <c r="F111" s="46" t="str">
        <f>IF($B111="N/A","N/A",IF(E111&gt;10,"No",IF(E111&lt;-10,"No","Yes")))</f>
        <v>N/A</v>
      </c>
      <c r="G111" s="49" t="s">
        <v>1747</v>
      </c>
      <c r="H111" s="46" t="str">
        <f>IF($B111="N/A","N/A",IF(G111&gt;10,"No",IF(G111&lt;-10,"No","Yes")))</f>
        <v>N/A</v>
      </c>
      <c r="I111" s="12" t="s">
        <v>1747</v>
      </c>
      <c r="J111" s="12" t="s">
        <v>1747</v>
      </c>
      <c r="K111" s="47" t="s">
        <v>739</v>
      </c>
      <c r="L111" s="9" t="str">
        <f t="shared" si="38"/>
        <v>N/A</v>
      </c>
    </row>
    <row r="112" spans="1:12" x14ac:dyDescent="0.2">
      <c r="A112" s="48" t="s">
        <v>325</v>
      </c>
      <c r="B112" s="50" t="s">
        <v>296</v>
      </c>
      <c r="C112" s="8">
        <v>98.799056152999995</v>
      </c>
      <c r="D112" s="46" t="str">
        <f>IF(OR($B112="N/A",$C112="N/A"),"N/A",IF(C112&gt;98,"Yes","No"))</f>
        <v>Yes</v>
      </c>
      <c r="E112" s="8">
        <v>98.988457448000005</v>
      </c>
      <c r="F112" s="46" t="str">
        <f>IF(OR($B112="N/A",$E112="N/A"),"N/A",IF(E112&gt;98,"Yes","No"))</f>
        <v>Yes</v>
      </c>
      <c r="G112" s="8">
        <v>99.975083728000001</v>
      </c>
      <c r="H112" s="46" t="str">
        <f t="shared" ref="H112:H115" si="39">IF($B112="N/A","N/A",IF(G112&gt;98,"Yes","No"))</f>
        <v>Yes</v>
      </c>
      <c r="I112" s="12">
        <v>0.19170000000000001</v>
      </c>
      <c r="J112" s="12">
        <v>0.99670000000000003</v>
      </c>
      <c r="K112" s="47" t="s">
        <v>739</v>
      </c>
      <c r="L112" s="9" t="str">
        <f>IF(J112="Div by 0", "N/A", IF(OR(J112="N/A",K112="N/A"),"N/A", IF(J112&gt;VALUE(MID(K112,1,2)), "No", IF(J112&lt;-1*VALUE(MID(K112,1,2)), "No", "Yes"))))</f>
        <v>Yes</v>
      </c>
    </row>
    <row r="113" spans="1:12" x14ac:dyDescent="0.2">
      <c r="A113" s="48" t="s">
        <v>461</v>
      </c>
      <c r="B113" s="50" t="s">
        <v>296</v>
      </c>
      <c r="C113" s="8">
        <v>98.799056152999995</v>
      </c>
      <c r="D113" s="46" t="str">
        <f t="shared" ref="D113:D115" si="40">IF(OR($B113="N/A",$C113="N/A"),"N/A",IF(C113&gt;98,"Yes","No"))</f>
        <v>Yes</v>
      </c>
      <c r="E113" s="8">
        <v>98.988457448000005</v>
      </c>
      <c r="F113" s="46" t="str">
        <f t="shared" ref="F113:F115" si="41">IF(OR($B113="N/A",$E113="N/A"),"N/A",IF(E113&gt;98,"Yes","No"))</f>
        <v>Yes</v>
      </c>
      <c r="G113" s="8">
        <v>99.975083728000001</v>
      </c>
      <c r="H113" s="46" t="str">
        <f t="shared" si="39"/>
        <v>Yes</v>
      </c>
      <c r="I113" s="12">
        <v>0.19170000000000001</v>
      </c>
      <c r="J113" s="12">
        <v>0.99670000000000003</v>
      </c>
      <c r="K113" s="47" t="s">
        <v>739</v>
      </c>
      <c r="L113" s="9" t="str">
        <f t="shared" ref="L113:L115" si="42">IF(J113="Div by 0", "N/A", IF(OR(J113="N/A",K113="N/A"),"N/A", IF(J113&gt;VALUE(MID(K113,1,2)), "No", IF(J113&lt;-1*VALUE(MID(K113,1,2)), "No", "Yes"))))</f>
        <v>Yes</v>
      </c>
    </row>
    <row r="114" spans="1:12" x14ac:dyDescent="0.2">
      <c r="A114" s="48" t="s">
        <v>462</v>
      </c>
      <c r="B114" s="50" t="s">
        <v>296</v>
      </c>
      <c r="C114" s="8" t="s">
        <v>1747</v>
      </c>
      <c r="D114" s="46" t="str">
        <f t="shared" si="40"/>
        <v>Yes</v>
      </c>
      <c r="E114" s="8" t="s">
        <v>1747</v>
      </c>
      <c r="F114" s="46" t="str">
        <f t="shared" si="41"/>
        <v>Yes</v>
      </c>
      <c r="G114" s="8" t="s">
        <v>1747</v>
      </c>
      <c r="H114" s="46" t="str">
        <f t="shared" si="39"/>
        <v>Yes</v>
      </c>
      <c r="I114" s="12" t="s">
        <v>1747</v>
      </c>
      <c r="J114" s="12" t="s">
        <v>1747</v>
      </c>
      <c r="K114" s="47" t="s">
        <v>739</v>
      </c>
      <c r="L114" s="9" t="str">
        <f t="shared" si="42"/>
        <v>N/A</v>
      </c>
    </row>
    <row r="115" spans="1:12" x14ac:dyDescent="0.2">
      <c r="A115" s="48" t="s">
        <v>463</v>
      </c>
      <c r="B115" s="50" t="s">
        <v>296</v>
      </c>
      <c r="C115" s="8" t="s">
        <v>1747</v>
      </c>
      <c r="D115" s="46" t="str">
        <f t="shared" si="40"/>
        <v>Yes</v>
      </c>
      <c r="E115" s="8" t="s">
        <v>1747</v>
      </c>
      <c r="F115" s="46" t="str">
        <f t="shared" si="41"/>
        <v>Yes</v>
      </c>
      <c r="G115" s="8" t="s">
        <v>1747</v>
      </c>
      <c r="H115" s="46" t="str">
        <f t="shared" si="39"/>
        <v>Yes</v>
      </c>
      <c r="I115" s="12" t="s">
        <v>1747</v>
      </c>
      <c r="J115" s="12" t="s">
        <v>1747</v>
      </c>
      <c r="K115" s="47" t="s">
        <v>739</v>
      </c>
      <c r="L115" s="9" t="str">
        <f t="shared" si="42"/>
        <v>N/A</v>
      </c>
    </row>
    <row r="116" spans="1:12" x14ac:dyDescent="0.2">
      <c r="A116" s="3" t="s">
        <v>464</v>
      </c>
      <c r="B116" s="50" t="s">
        <v>213</v>
      </c>
      <c r="C116" s="52">
        <v>1812158</v>
      </c>
      <c r="D116" s="46" t="str">
        <f>IF($B116="N/A","N/A",IF(C116&gt;10,"No",IF(C116&lt;-10,"No","Yes")))</f>
        <v>N/A</v>
      </c>
      <c r="E116" s="52">
        <v>1927650</v>
      </c>
      <c r="F116" s="46" t="str">
        <f>IF($B116="N/A","N/A",IF(E116&gt;10,"No",IF(E116&lt;-10,"No","Yes")))</f>
        <v>N/A</v>
      </c>
      <c r="G116" s="52">
        <v>1990667</v>
      </c>
      <c r="H116" s="46" t="str">
        <f>IF($B116="N/A","N/A",IF(G116&gt;10,"No",IF(G116&lt;-10,"No","Yes")))</f>
        <v>N/A</v>
      </c>
      <c r="I116" s="12">
        <v>6.3730000000000002</v>
      </c>
      <c r="J116" s="12">
        <v>3.2690000000000001</v>
      </c>
      <c r="K116" s="50" t="s">
        <v>739</v>
      </c>
      <c r="L116" s="9" t="str">
        <f>IF(J116="Div by 0", "N/A", IF(OR(J116="N/A",K116="N/A"),"N/A", IF(J116&gt;VALUE(MID(K116,1,2)), "No", IF(J116&lt;-1*VALUE(MID(K116,1,2)), "No", "Yes"))))</f>
        <v>Yes</v>
      </c>
    </row>
    <row r="117" spans="1:12" x14ac:dyDescent="0.2">
      <c r="A117" s="3" t="s">
        <v>211</v>
      </c>
      <c r="B117" s="50" t="s">
        <v>213</v>
      </c>
      <c r="C117" s="8">
        <v>0</v>
      </c>
      <c r="D117" s="46" t="str">
        <f>IF($B117="N/A","N/A",IF(C117&gt;10,"No",IF(C117&lt;-10,"No","Yes")))</f>
        <v>N/A</v>
      </c>
      <c r="E117" s="8">
        <v>0</v>
      </c>
      <c r="F117" s="46" t="str">
        <f>IF($B117="N/A","N/A",IF(E117&gt;10,"No",IF(E117&lt;-10,"No","Yes")))</f>
        <v>N/A</v>
      </c>
      <c r="G117" s="8">
        <v>79.841731440000004</v>
      </c>
      <c r="H117" s="46" t="str">
        <f>IF($B117="N/A","N/A",IF(G117&gt;10,"No",IF(G117&lt;-10,"No","Yes")))</f>
        <v>N/A</v>
      </c>
      <c r="I117" s="12" t="s">
        <v>1747</v>
      </c>
      <c r="J117" s="12" t="s">
        <v>1747</v>
      </c>
      <c r="K117" s="50" t="s">
        <v>739</v>
      </c>
      <c r="L117" s="9" t="str">
        <f>IF(J117="Div by 0", "N/A", IF(OR(J117="N/A",K117="N/A"),"N/A", IF(J117&gt;VALUE(MID(K117,1,2)), "No", IF(J117&lt;-1*VALUE(MID(K117,1,2)), "No", "Yes"))))</f>
        <v>N/A</v>
      </c>
    </row>
    <row r="118" spans="1:12" x14ac:dyDescent="0.2">
      <c r="A118" s="4" t="s">
        <v>1628</v>
      </c>
      <c r="B118" s="50" t="s">
        <v>213</v>
      </c>
      <c r="C118" s="14">
        <v>0</v>
      </c>
      <c r="D118" s="11" t="str">
        <f>IF($B118="N/A","N/A",IF(C118&gt;10,"No",IF(C118&lt;-10,"No","Yes")))</f>
        <v>N/A</v>
      </c>
      <c r="E118" s="14">
        <v>0</v>
      </c>
      <c r="F118" s="11" t="str">
        <f>IF($B118="N/A","N/A",IF(E118&gt;10,"No",IF(E118&lt;-10,"No","Yes")))</f>
        <v>N/A</v>
      </c>
      <c r="G118" s="14">
        <v>0</v>
      </c>
      <c r="H118" s="11" t="str">
        <f>IF($B118="N/A","N/A",IF(G118&gt;10,"No",IF(G118&lt;-10,"No","Yes")))</f>
        <v>N/A</v>
      </c>
      <c r="I118" s="59" t="s">
        <v>1747</v>
      </c>
      <c r="J118" s="59" t="s">
        <v>1747</v>
      </c>
      <c r="K118" s="50" t="s">
        <v>739</v>
      </c>
      <c r="L118" s="9" t="str">
        <f>IF(J118="Div by 0", "N/A", IF(K118="N/A","N/A", IF(J118&gt;VALUE(MID(K118,1,2)), "No", IF(J118&lt;-1*VALUE(MID(K118,1,2)), "No", "Yes"))))</f>
        <v>N/A</v>
      </c>
    </row>
    <row r="119" spans="1:12" x14ac:dyDescent="0.2">
      <c r="A119" s="4" t="s">
        <v>1629</v>
      </c>
      <c r="B119" s="50" t="s">
        <v>213</v>
      </c>
      <c r="C119" s="14">
        <v>0</v>
      </c>
      <c r="D119" s="11" t="str">
        <f>IF($B119="N/A","N/A",IF(C119&gt;10,"No",IF(C119&lt;-10,"No","Yes")))</f>
        <v>N/A</v>
      </c>
      <c r="E119" s="14">
        <v>0</v>
      </c>
      <c r="F119" s="11" t="str">
        <f>IF($B119="N/A","N/A",IF(E119&gt;10,"No",IF(E119&lt;-10,"No","Yes")))</f>
        <v>N/A</v>
      </c>
      <c r="G119" s="14">
        <v>0</v>
      </c>
      <c r="H119" s="11" t="str">
        <f>IF($B119="N/A","N/A",IF(G119&gt;10,"No",IF(G119&lt;-10,"No","Yes")))</f>
        <v>N/A</v>
      </c>
      <c r="I119" s="59" t="s">
        <v>1747</v>
      </c>
      <c r="J119" s="59" t="s">
        <v>1747</v>
      </c>
      <c r="K119" s="50" t="s">
        <v>739</v>
      </c>
      <c r="L119" s="9" t="str">
        <f>IF(J119="Div by 0", "N/A", IF(K119="N/A","N/A", IF(J119&gt;VALUE(MID(K119,1,2)), "No", IF(J119&lt;-1*VALUE(MID(K119,1,2)), "No", "Yes"))))</f>
        <v>N/A</v>
      </c>
    </row>
    <row r="120" spans="1:12" x14ac:dyDescent="0.2">
      <c r="A120" s="4" t="s">
        <v>1630</v>
      </c>
      <c r="B120" s="50" t="s">
        <v>213</v>
      </c>
      <c r="C120" s="1">
        <v>0</v>
      </c>
      <c r="D120" s="11" t="str">
        <f>IF($B120="N/A","N/A",IF(C120&gt;10,"No",IF(C120&lt;-10,"No","Yes")))</f>
        <v>N/A</v>
      </c>
      <c r="E120" s="1">
        <v>0</v>
      </c>
      <c r="F120" s="11" t="str">
        <f>IF($B120="N/A","N/A",IF(E120&gt;10,"No",IF(E120&lt;-10,"No","Yes")))</f>
        <v>N/A</v>
      </c>
      <c r="G120" s="1">
        <v>0</v>
      </c>
      <c r="H120" s="11" t="str">
        <f>IF($B120="N/A","N/A",IF(G120&gt;10,"No",IF(G120&lt;-10,"No","Yes")))</f>
        <v>N/A</v>
      </c>
      <c r="I120" s="59" t="s">
        <v>1747</v>
      </c>
      <c r="J120" s="59" t="s">
        <v>1747</v>
      </c>
      <c r="K120" s="50" t="s">
        <v>739</v>
      </c>
      <c r="L120" s="9" t="str">
        <f>IF(J120="Div by 0", "N/A", IF(K120="N/A","N/A", IF(J120&gt;VALUE(MID(K120,1,2)), "No", IF(J120&lt;-1*VALUE(MID(K120,1,2)), "No", "Yes"))))</f>
        <v>N/A</v>
      </c>
    </row>
    <row r="121" spans="1:12" x14ac:dyDescent="0.2">
      <c r="A121" s="4" t="s">
        <v>1631</v>
      </c>
      <c r="B121" s="5" t="s">
        <v>213</v>
      </c>
      <c r="C121" s="1">
        <v>0</v>
      </c>
      <c r="D121" s="9" t="str">
        <f t="shared" ref="D121:H134" si="43">IF($B121="N/A","N/A",IF(C121&lt;0,"No","Yes"))</f>
        <v>N/A</v>
      </c>
      <c r="E121" s="1">
        <v>0</v>
      </c>
      <c r="F121" s="9" t="str">
        <f t="shared" si="43"/>
        <v>N/A</v>
      </c>
      <c r="G121" s="1">
        <v>0</v>
      </c>
      <c r="H121" s="9" t="str">
        <f t="shared" si="43"/>
        <v>N/A</v>
      </c>
      <c r="I121" s="59" t="s">
        <v>1747</v>
      </c>
      <c r="J121" s="59" t="s">
        <v>1747</v>
      </c>
      <c r="K121" s="5" t="s">
        <v>739</v>
      </c>
      <c r="L121" s="9" t="str">
        <f t="shared" ref="L121:L142" si="44">IF(J121="Div by 0", "N/A", IF(OR(J121="N/A",K121="N/A"),"N/A", IF(J121&gt;VALUE(MID(K121,1,2)), "No", IF(J121&lt;-1*VALUE(MID(K121,1,2)), "No", "Yes"))))</f>
        <v>N/A</v>
      </c>
    </row>
    <row r="122" spans="1:12" x14ac:dyDescent="0.2">
      <c r="A122" s="4" t="s">
        <v>1632</v>
      </c>
      <c r="B122" s="5" t="s">
        <v>213</v>
      </c>
      <c r="C122" s="1">
        <v>0</v>
      </c>
      <c r="D122" s="9" t="str">
        <f t="shared" si="43"/>
        <v>N/A</v>
      </c>
      <c r="E122" s="1">
        <v>0</v>
      </c>
      <c r="F122" s="9" t="str">
        <f t="shared" si="43"/>
        <v>N/A</v>
      </c>
      <c r="G122" s="1">
        <v>0</v>
      </c>
      <c r="H122" s="9" t="str">
        <f t="shared" si="43"/>
        <v>N/A</v>
      </c>
      <c r="I122" s="59" t="s">
        <v>1747</v>
      </c>
      <c r="J122" s="59" t="s">
        <v>1747</v>
      </c>
      <c r="K122" s="5" t="s">
        <v>739</v>
      </c>
      <c r="L122" s="9" t="str">
        <f t="shared" si="44"/>
        <v>N/A</v>
      </c>
    </row>
    <row r="123" spans="1:12" x14ac:dyDescent="0.2">
      <c r="A123" s="4" t="s">
        <v>1633</v>
      </c>
      <c r="B123" s="5" t="s">
        <v>213</v>
      </c>
      <c r="C123" s="1">
        <v>0</v>
      </c>
      <c r="D123" s="9" t="str">
        <f t="shared" si="43"/>
        <v>N/A</v>
      </c>
      <c r="E123" s="1">
        <v>0</v>
      </c>
      <c r="F123" s="9" t="str">
        <f t="shared" si="43"/>
        <v>N/A</v>
      </c>
      <c r="G123" s="1">
        <v>0</v>
      </c>
      <c r="H123" s="9" t="str">
        <f t="shared" si="43"/>
        <v>N/A</v>
      </c>
      <c r="I123" s="59" t="s">
        <v>1747</v>
      </c>
      <c r="J123" s="59" t="s">
        <v>1747</v>
      </c>
      <c r="K123" s="5" t="s">
        <v>739</v>
      </c>
      <c r="L123" s="9" t="str">
        <f t="shared" si="44"/>
        <v>N/A</v>
      </c>
    </row>
    <row r="124" spans="1:12" x14ac:dyDescent="0.2">
      <c r="A124" s="4" t="s">
        <v>1634</v>
      </c>
      <c r="B124" s="5" t="s">
        <v>213</v>
      </c>
      <c r="C124" s="1">
        <v>0</v>
      </c>
      <c r="D124" s="9" t="str">
        <f t="shared" si="43"/>
        <v>N/A</v>
      </c>
      <c r="E124" s="1">
        <v>0</v>
      </c>
      <c r="F124" s="9" t="str">
        <f t="shared" si="43"/>
        <v>N/A</v>
      </c>
      <c r="G124" s="1">
        <v>0</v>
      </c>
      <c r="H124" s="9" t="str">
        <f t="shared" si="43"/>
        <v>N/A</v>
      </c>
      <c r="I124" s="59" t="s">
        <v>1747</v>
      </c>
      <c r="J124" s="59" t="s">
        <v>1747</v>
      </c>
      <c r="K124" s="5" t="s">
        <v>739</v>
      </c>
      <c r="L124" s="9" t="str">
        <f t="shared" si="44"/>
        <v>N/A</v>
      </c>
    </row>
    <row r="125" spans="1:12" x14ac:dyDescent="0.2">
      <c r="A125" s="2" t="s">
        <v>1635</v>
      </c>
      <c r="B125" s="5" t="s">
        <v>213</v>
      </c>
      <c r="C125" s="64" t="s">
        <v>213</v>
      </c>
      <c r="D125" s="9" t="str">
        <f t="shared" si="43"/>
        <v>N/A</v>
      </c>
      <c r="E125" s="64">
        <v>0</v>
      </c>
      <c r="F125" s="9" t="str">
        <f t="shared" si="43"/>
        <v>N/A</v>
      </c>
      <c r="G125" s="64">
        <v>0</v>
      </c>
      <c r="H125" s="9" t="str">
        <f t="shared" si="43"/>
        <v>N/A</v>
      </c>
      <c r="I125" s="12" t="s">
        <v>213</v>
      </c>
      <c r="J125" s="12" t="s">
        <v>1747</v>
      </c>
      <c r="K125" s="50" t="s">
        <v>739</v>
      </c>
      <c r="L125" s="9" t="str">
        <f>IF(J125="Div by 0", "N/A", IF(OR(J125="N/A",K125="N/A"),"N/A", IF(J125&gt;VALUE(MID(K125,1,2)), "No", IF(J125&lt;-1*VALUE(MID(K125,1,2)), "No", "Yes"))))</f>
        <v>N/A</v>
      </c>
    </row>
    <row r="126" spans="1:12" ht="25.5" x14ac:dyDescent="0.2">
      <c r="A126" s="2" t="s">
        <v>1636</v>
      </c>
      <c r="B126" s="5" t="s">
        <v>213</v>
      </c>
      <c r="C126" s="64" t="s">
        <v>213</v>
      </c>
      <c r="D126" s="9" t="str">
        <f t="shared" si="43"/>
        <v>N/A</v>
      </c>
      <c r="E126" s="64">
        <v>0</v>
      </c>
      <c r="F126" s="9" t="str">
        <f t="shared" si="43"/>
        <v>N/A</v>
      </c>
      <c r="G126" s="64">
        <v>0</v>
      </c>
      <c r="H126" s="9" t="str">
        <f t="shared" si="43"/>
        <v>N/A</v>
      </c>
      <c r="I126" s="12" t="s">
        <v>213</v>
      </c>
      <c r="J126" s="12" t="s">
        <v>1747</v>
      </c>
      <c r="K126" s="5" t="s">
        <v>739</v>
      </c>
      <c r="L126" s="9" t="str">
        <f t="shared" ref="L126:L129" si="45">IF(J126="Div by 0", "N/A", IF(OR(J126="N/A",K126="N/A"),"N/A", IF(J126&gt;VALUE(MID(K126,1,2)), "No", IF(J126&lt;-1*VALUE(MID(K126,1,2)), "No", "Yes"))))</f>
        <v>N/A</v>
      </c>
    </row>
    <row r="127" spans="1:12" ht="25.5" x14ac:dyDescent="0.2">
      <c r="A127" s="2" t="s">
        <v>1637</v>
      </c>
      <c r="B127" s="5" t="s">
        <v>213</v>
      </c>
      <c r="C127" s="64" t="s">
        <v>213</v>
      </c>
      <c r="D127" s="9" t="str">
        <f t="shared" si="43"/>
        <v>N/A</v>
      </c>
      <c r="E127" s="64">
        <v>0</v>
      </c>
      <c r="F127" s="9" t="str">
        <f t="shared" si="43"/>
        <v>N/A</v>
      </c>
      <c r="G127" s="64">
        <v>0</v>
      </c>
      <c r="H127" s="9" t="str">
        <f t="shared" si="43"/>
        <v>N/A</v>
      </c>
      <c r="I127" s="12" t="s">
        <v>213</v>
      </c>
      <c r="J127" s="12" t="s">
        <v>1747</v>
      </c>
      <c r="K127" s="5" t="s">
        <v>739</v>
      </c>
      <c r="L127" s="9" t="str">
        <f t="shared" si="45"/>
        <v>N/A</v>
      </c>
    </row>
    <row r="128" spans="1:12" ht="25.5" x14ac:dyDescent="0.2">
      <c r="A128" s="2" t="s">
        <v>1638</v>
      </c>
      <c r="B128" s="5" t="s">
        <v>213</v>
      </c>
      <c r="C128" s="64" t="s">
        <v>213</v>
      </c>
      <c r="D128" s="9" t="str">
        <f t="shared" si="43"/>
        <v>N/A</v>
      </c>
      <c r="E128" s="64">
        <v>0</v>
      </c>
      <c r="F128" s="9" t="str">
        <f t="shared" si="43"/>
        <v>N/A</v>
      </c>
      <c r="G128" s="64">
        <v>0</v>
      </c>
      <c r="H128" s="9" t="str">
        <f t="shared" si="43"/>
        <v>N/A</v>
      </c>
      <c r="I128" s="12" t="s">
        <v>213</v>
      </c>
      <c r="J128" s="12" t="s">
        <v>1747</v>
      </c>
      <c r="K128" s="5" t="s">
        <v>739</v>
      </c>
      <c r="L128" s="9" t="str">
        <f t="shared" si="45"/>
        <v>N/A</v>
      </c>
    </row>
    <row r="129" spans="1:12" ht="25.5" x14ac:dyDescent="0.2">
      <c r="A129" s="2" t="s">
        <v>1639</v>
      </c>
      <c r="B129" s="5" t="s">
        <v>213</v>
      </c>
      <c r="C129" s="64" t="s">
        <v>213</v>
      </c>
      <c r="D129" s="9" t="str">
        <f t="shared" si="43"/>
        <v>N/A</v>
      </c>
      <c r="E129" s="64">
        <v>0</v>
      </c>
      <c r="F129" s="9" t="str">
        <f t="shared" si="43"/>
        <v>N/A</v>
      </c>
      <c r="G129" s="64">
        <v>0</v>
      </c>
      <c r="H129" s="9" t="str">
        <f t="shared" si="43"/>
        <v>N/A</v>
      </c>
      <c r="I129" s="12" t="s">
        <v>213</v>
      </c>
      <c r="J129" s="12" t="s">
        <v>1747</v>
      </c>
      <c r="K129" s="5" t="s">
        <v>739</v>
      </c>
      <c r="L129" s="9" t="str">
        <f t="shared" si="45"/>
        <v>N/A</v>
      </c>
    </row>
    <row r="130" spans="1:12" ht="25.5" x14ac:dyDescent="0.2">
      <c r="A130" s="2" t="s">
        <v>1640</v>
      </c>
      <c r="B130" s="5" t="s">
        <v>213</v>
      </c>
      <c r="C130" s="64" t="s">
        <v>1747</v>
      </c>
      <c r="D130" s="9" t="str">
        <f t="shared" si="43"/>
        <v>N/A</v>
      </c>
      <c r="E130" s="64" t="s">
        <v>1747</v>
      </c>
      <c r="F130" s="9" t="str">
        <f t="shared" si="43"/>
        <v>N/A</v>
      </c>
      <c r="G130" s="64" t="s">
        <v>1747</v>
      </c>
      <c r="H130" s="9" t="str">
        <f t="shared" si="43"/>
        <v>N/A</v>
      </c>
      <c r="I130" s="12" t="s">
        <v>1747</v>
      </c>
      <c r="J130" s="12" t="s">
        <v>1747</v>
      </c>
      <c r="K130" s="50" t="s">
        <v>739</v>
      </c>
      <c r="L130" s="9" t="str">
        <f>IF(J130="Div by 0", "N/A", IF(OR(J130="N/A",K130="N/A"),"N/A", IF(J130&gt;VALUE(MID(K130,1,2)), "No", IF(J130&lt;-1*VALUE(MID(K130,1,2)), "No", "Yes"))))</f>
        <v>N/A</v>
      </c>
    </row>
    <row r="131" spans="1:12" ht="25.5" x14ac:dyDescent="0.2">
      <c r="A131" s="2" t="s">
        <v>1641</v>
      </c>
      <c r="B131" s="5" t="s">
        <v>213</v>
      </c>
      <c r="C131" s="64" t="s">
        <v>1747</v>
      </c>
      <c r="D131" s="9" t="str">
        <f t="shared" si="43"/>
        <v>N/A</v>
      </c>
      <c r="E131" s="64" t="s">
        <v>1747</v>
      </c>
      <c r="F131" s="9" t="str">
        <f t="shared" si="43"/>
        <v>N/A</v>
      </c>
      <c r="G131" s="64" t="s">
        <v>1747</v>
      </c>
      <c r="H131" s="9" t="str">
        <f t="shared" si="43"/>
        <v>N/A</v>
      </c>
      <c r="I131" s="12" t="s">
        <v>1747</v>
      </c>
      <c r="J131" s="12" t="s">
        <v>1747</v>
      </c>
      <c r="K131" s="5" t="s">
        <v>739</v>
      </c>
      <c r="L131" s="9" t="str">
        <f t="shared" si="44"/>
        <v>N/A</v>
      </c>
    </row>
    <row r="132" spans="1:12" ht="25.5" x14ac:dyDescent="0.2">
      <c r="A132" s="2" t="s">
        <v>496</v>
      </c>
      <c r="B132" s="5" t="s">
        <v>213</v>
      </c>
      <c r="C132" s="64" t="s">
        <v>1747</v>
      </c>
      <c r="D132" s="9" t="str">
        <f t="shared" si="43"/>
        <v>N/A</v>
      </c>
      <c r="E132" s="64" t="s">
        <v>1747</v>
      </c>
      <c r="F132" s="9" t="str">
        <f t="shared" si="43"/>
        <v>N/A</v>
      </c>
      <c r="G132" s="64" t="s">
        <v>1747</v>
      </c>
      <c r="H132" s="9" t="str">
        <f t="shared" si="43"/>
        <v>N/A</v>
      </c>
      <c r="I132" s="12" t="s">
        <v>1747</v>
      </c>
      <c r="J132" s="12" t="s">
        <v>1747</v>
      </c>
      <c r="K132" s="5" t="s">
        <v>739</v>
      </c>
      <c r="L132" s="9" t="str">
        <f t="shared" si="44"/>
        <v>N/A</v>
      </c>
    </row>
    <row r="133" spans="1:12" ht="25.5" x14ac:dyDescent="0.2">
      <c r="A133" s="2" t="s">
        <v>497</v>
      </c>
      <c r="B133" s="5" t="s">
        <v>213</v>
      </c>
      <c r="C133" s="64" t="s">
        <v>1747</v>
      </c>
      <c r="D133" s="9" t="str">
        <f t="shared" si="43"/>
        <v>N/A</v>
      </c>
      <c r="E133" s="64" t="s">
        <v>1747</v>
      </c>
      <c r="F133" s="9" t="str">
        <f t="shared" si="43"/>
        <v>N/A</v>
      </c>
      <c r="G133" s="64" t="s">
        <v>1747</v>
      </c>
      <c r="H133" s="9" t="str">
        <f t="shared" si="43"/>
        <v>N/A</v>
      </c>
      <c r="I133" s="12" t="s">
        <v>1747</v>
      </c>
      <c r="J133" s="12" t="s">
        <v>1747</v>
      </c>
      <c r="K133" s="5" t="s">
        <v>739</v>
      </c>
      <c r="L133" s="9" t="str">
        <f t="shared" si="44"/>
        <v>N/A</v>
      </c>
    </row>
    <row r="134" spans="1:12" ht="25.5" x14ac:dyDescent="0.2">
      <c r="A134" s="2" t="s">
        <v>498</v>
      </c>
      <c r="B134" s="5" t="s">
        <v>213</v>
      </c>
      <c r="C134" s="64" t="s">
        <v>1747</v>
      </c>
      <c r="D134" s="9" t="str">
        <f t="shared" si="43"/>
        <v>N/A</v>
      </c>
      <c r="E134" s="64" t="s">
        <v>1747</v>
      </c>
      <c r="F134" s="9" t="str">
        <f t="shared" si="43"/>
        <v>N/A</v>
      </c>
      <c r="G134" s="64" t="s">
        <v>1747</v>
      </c>
      <c r="H134" s="9" t="str">
        <f t="shared" si="43"/>
        <v>N/A</v>
      </c>
      <c r="I134" s="12" t="s">
        <v>1747</v>
      </c>
      <c r="J134" s="12" t="s">
        <v>1747</v>
      </c>
      <c r="K134" s="5" t="s">
        <v>739</v>
      </c>
      <c r="L134" s="9" t="str">
        <f t="shared" si="44"/>
        <v>N/A</v>
      </c>
    </row>
    <row r="135" spans="1:12" ht="25.5" x14ac:dyDescent="0.2">
      <c r="A135" s="2" t="s">
        <v>499</v>
      </c>
      <c r="B135" s="37" t="s">
        <v>213</v>
      </c>
      <c r="C135" s="64" t="s">
        <v>1747</v>
      </c>
      <c r="D135" s="46" t="str">
        <f t="shared" ref="D135:D141" si="46">IF($B135="N/A","N/A",IF(C135&gt;10,"No",IF(C135&lt;-10,"No","Yes")))</f>
        <v>N/A</v>
      </c>
      <c r="E135" s="64" t="s">
        <v>1747</v>
      </c>
      <c r="F135" s="46" t="str">
        <f t="shared" ref="F135:F141" si="47">IF($B135="N/A","N/A",IF(E135&gt;10,"No",IF(E135&lt;-10,"No","Yes")))</f>
        <v>N/A</v>
      </c>
      <c r="G135" s="64" t="s">
        <v>1747</v>
      </c>
      <c r="H135" s="46" t="str">
        <f t="shared" ref="H135:H141" si="48">IF($B135="N/A","N/A",IF(G135&gt;10,"No",IF(G135&lt;-10,"No","Yes")))</f>
        <v>N/A</v>
      </c>
      <c r="I135" s="12" t="s">
        <v>1747</v>
      </c>
      <c r="J135" s="12" t="s">
        <v>1747</v>
      </c>
      <c r="K135" s="5" t="s">
        <v>739</v>
      </c>
      <c r="L135" s="9" t="str">
        <f t="shared" si="44"/>
        <v>N/A</v>
      </c>
    </row>
    <row r="136" spans="1:12" ht="25.5" x14ac:dyDescent="0.2">
      <c r="A136" s="2" t="s">
        <v>500</v>
      </c>
      <c r="B136" s="37" t="s">
        <v>213</v>
      </c>
      <c r="C136" s="64" t="s">
        <v>1747</v>
      </c>
      <c r="D136" s="46" t="str">
        <f t="shared" si="46"/>
        <v>N/A</v>
      </c>
      <c r="E136" s="64" t="s">
        <v>1747</v>
      </c>
      <c r="F136" s="46" t="str">
        <f t="shared" si="47"/>
        <v>N/A</v>
      </c>
      <c r="G136" s="64" t="s">
        <v>1747</v>
      </c>
      <c r="H136" s="46" t="str">
        <f t="shared" si="48"/>
        <v>N/A</v>
      </c>
      <c r="I136" s="12" t="s">
        <v>1747</v>
      </c>
      <c r="J136" s="12" t="s">
        <v>1747</v>
      </c>
      <c r="K136" s="5" t="s">
        <v>739</v>
      </c>
      <c r="L136" s="9" t="str">
        <f t="shared" si="44"/>
        <v>N/A</v>
      </c>
    </row>
    <row r="137" spans="1:12" ht="25.5" x14ac:dyDescent="0.2">
      <c r="A137" s="2" t="s">
        <v>501</v>
      </c>
      <c r="B137" s="37" t="s">
        <v>213</v>
      </c>
      <c r="C137" s="64" t="s">
        <v>1747</v>
      </c>
      <c r="D137" s="46" t="str">
        <f t="shared" si="46"/>
        <v>N/A</v>
      </c>
      <c r="E137" s="64" t="s">
        <v>1747</v>
      </c>
      <c r="F137" s="46" t="str">
        <f t="shared" si="47"/>
        <v>N/A</v>
      </c>
      <c r="G137" s="64" t="s">
        <v>1747</v>
      </c>
      <c r="H137" s="46" t="str">
        <f t="shared" si="48"/>
        <v>N/A</v>
      </c>
      <c r="I137" s="12" t="s">
        <v>1747</v>
      </c>
      <c r="J137" s="12" t="s">
        <v>1747</v>
      </c>
      <c r="K137" s="5" t="s">
        <v>739</v>
      </c>
      <c r="L137" s="9" t="str">
        <f t="shared" si="44"/>
        <v>N/A</v>
      </c>
    </row>
    <row r="138" spans="1:12" ht="25.5" x14ac:dyDescent="0.2">
      <c r="A138" s="2" t="s">
        <v>502</v>
      </c>
      <c r="B138" s="37" t="s">
        <v>213</v>
      </c>
      <c r="C138" s="64" t="s">
        <v>1747</v>
      </c>
      <c r="D138" s="46" t="str">
        <f t="shared" si="46"/>
        <v>N/A</v>
      </c>
      <c r="E138" s="64" t="s">
        <v>1747</v>
      </c>
      <c r="F138" s="46" t="str">
        <f t="shared" si="47"/>
        <v>N/A</v>
      </c>
      <c r="G138" s="64" t="s">
        <v>1747</v>
      </c>
      <c r="H138" s="46" t="str">
        <f t="shared" si="48"/>
        <v>N/A</v>
      </c>
      <c r="I138" s="12" t="s">
        <v>1747</v>
      </c>
      <c r="J138" s="12" t="s">
        <v>1747</v>
      </c>
      <c r="K138" s="5" t="s">
        <v>739</v>
      </c>
      <c r="L138" s="9" t="str">
        <f t="shared" si="44"/>
        <v>N/A</v>
      </c>
    </row>
    <row r="139" spans="1:12" ht="25.5" x14ac:dyDescent="0.2">
      <c r="A139" s="2" t="s">
        <v>503</v>
      </c>
      <c r="B139" s="37" t="s">
        <v>213</v>
      </c>
      <c r="C139" s="64" t="s">
        <v>1747</v>
      </c>
      <c r="D139" s="46" t="str">
        <f t="shared" si="46"/>
        <v>N/A</v>
      </c>
      <c r="E139" s="64" t="s">
        <v>1747</v>
      </c>
      <c r="F139" s="46" t="str">
        <f t="shared" si="47"/>
        <v>N/A</v>
      </c>
      <c r="G139" s="64" t="s">
        <v>1747</v>
      </c>
      <c r="H139" s="46" t="str">
        <f t="shared" si="48"/>
        <v>N/A</v>
      </c>
      <c r="I139" s="12" t="s">
        <v>1747</v>
      </c>
      <c r="J139" s="12" t="s">
        <v>1747</v>
      </c>
      <c r="K139" s="5" t="s">
        <v>739</v>
      </c>
      <c r="L139" s="9" t="str">
        <f t="shared" si="44"/>
        <v>N/A</v>
      </c>
    </row>
    <row r="140" spans="1:12" ht="25.5" x14ac:dyDescent="0.2">
      <c r="A140" s="2" t="s">
        <v>504</v>
      </c>
      <c r="B140" s="37" t="s">
        <v>213</v>
      </c>
      <c r="C140" s="64" t="s">
        <v>1747</v>
      </c>
      <c r="D140" s="46" t="str">
        <f t="shared" si="46"/>
        <v>N/A</v>
      </c>
      <c r="E140" s="64" t="s">
        <v>1747</v>
      </c>
      <c r="F140" s="46" t="str">
        <f t="shared" si="47"/>
        <v>N/A</v>
      </c>
      <c r="G140" s="64" t="s">
        <v>1747</v>
      </c>
      <c r="H140" s="46" t="str">
        <f t="shared" si="48"/>
        <v>N/A</v>
      </c>
      <c r="I140" s="12" t="s">
        <v>1747</v>
      </c>
      <c r="J140" s="12" t="s">
        <v>1747</v>
      </c>
      <c r="K140" s="5" t="s">
        <v>739</v>
      </c>
      <c r="L140" s="9" t="str">
        <f t="shared" si="44"/>
        <v>N/A</v>
      </c>
    </row>
    <row r="141" spans="1:12" ht="25.5" x14ac:dyDescent="0.2">
      <c r="A141" s="2" t="s">
        <v>505</v>
      </c>
      <c r="B141" s="37" t="s">
        <v>213</v>
      </c>
      <c r="C141" s="64" t="s">
        <v>1747</v>
      </c>
      <c r="D141" s="46" t="str">
        <f t="shared" si="46"/>
        <v>N/A</v>
      </c>
      <c r="E141" s="64" t="s">
        <v>1747</v>
      </c>
      <c r="F141" s="46" t="str">
        <f t="shared" si="47"/>
        <v>N/A</v>
      </c>
      <c r="G141" s="64" t="s">
        <v>1747</v>
      </c>
      <c r="H141" s="46" t="str">
        <f t="shared" si="48"/>
        <v>N/A</v>
      </c>
      <c r="I141" s="12" t="s">
        <v>1747</v>
      </c>
      <c r="J141" s="12" t="s">
        <v>1747</v>
      </c>
      <c r="K141" s="5" t="s">
        <v>739</v>
      </c>
      <c r="L141" s="9" t="str">
        <f t="shared" si="44"/>
        <v>N/A</v>
      </c>
    </row>
    <row r="142" spans="1:12" ht="25.5" x14ac:dyDescent="0.2">
      <c r="A142" s="2" t="s">
        <v>506</v>
      </c>
      <c r="B142" s="37" t="s">
        <v>213</v>
      </c>
      <c r="C142" s="64" t="s">
        <v>1747</v>
      </c>
      <c r="D142" s="9" t="str">
        <f t="shared" ref="D142" si="49">IF($B142="N/A","N/A",IF(C142&lt;0,"No","Yes"))</f>
        <v>N/A</v>
      </c>
      <c r="E142" s="64" t="s">
        <v>1747</v>
      </c>
      <c r="F142" s="9" t="str">
        <f t="shared" ref="F142" si="50">IF($B142="N/A","N/A",IF(E142&lt;0,"No","Yes"))</f>
        <v>N/A</v>
      </c>
      <c r="G142" s="64" t="s">
        <v>1747</v>
      </c>
      <c r="H142" s="9" t="str">
        <f t="shared" ref="H142" si="51">IF($B142="N/A","N/A",IF(G142&lt;0,"No","Yes"))</f>
        <v>N/A</v>
      </c>
      <c r="I142" s="12" t="s">
        <v>1747</v>
      </c>
      <c r="J142" s="12" t="s">
        <v>1747</v>
      </c>
      <c r="K142" s="5" t="s">
        <v>739</v>
      </c>
      <c r="L142" s="9" t="str">
        <f t="shared" si="44"/>
        <v>N/A</v>
      </c>
    </row>
    <row r="143" spans="1:12" x14ac:dyDescent="0.2">
      <c r="A143" s="3" t="s">
        <v>736</v>
      </c>
      <c r="B143" s="37" t="s">
        <v>213</v>
      </c>
      <c r="C143" s="14">
        <v>0</v>
      </c>
      <c r="D143" s="46" t="str">
        <f>IF($B143="N/A","N/A",IF(C143&gt;10,"No",IF(C143&lt;-10,"No","Yes")))</f>
        <v>N/A</v>
      </c>
      <c r="E143" s="14">
        <v>0</v>
      </c>
      <c r="F143" s="46" t="str">
        <f>IF($B143="N/A","N/A",IF(E143&gt;10,"No",IF(E143&lt;-10,"No","Yes")))</f>
        <v>N/A</v>
      </c>
      <c r="G143" s="14">
        <v>0</v>
      </c>
      <c r="H143" s="46" t="str">
        <f>IF($B143="N/A","N/A",IF(G143&gt;10,"No",IF(G143&lt;-10,"No","Yes")))</f>
        <v>N/A</v>
      </c>
      <c r="I143" s="12" t="s">
        <v>1747</v>
      </c>
      <c r="J143" s="12" t="s">
        <v>1747</v>
      </c>
      <c r="K143" s="47" t="s">
        <v>739</v>
      </c>
      <c r="L143" s="9" t="str">
        <f>IF(J143="Div by 0", "N/A", IF(K143="N/A","N/A", IF(J143&gt;VALUE(MID(K143,1,2)), "No", IF(J143&lt;-1*VALUE(MID(K143,1,2)), "No", "Yes"))))</f>
        <v>N/A</v>
      </c>
    </row>
    <row r="144" spans="1:12" x14ac:dyDescent="0.2">
      <c r="A144" s="3" t="s">
        <v>737</v>
      </c>
      <c r="B144" s="37" t="s">
        <v>213</v>
      </c>
      <c r="C144" s="1">
        <v>0</v>
      </c>
      <c r="D144" s="46" t="str">
        <f>IF($B144="N/A","N/A",IF(C144&gt;10,"No",IF(C144&lt;-10,"No","Yes")))</f>
        <v>N/A</v>
      </c>
      <c r="E144" s="1">
        <v>0</v>
      </c>
      <c r="F144" s="46" t="str">
        <f>IF($B144="N/A","N/A",IF(E144&gt;10,"No",IF(E144&lt;-10,"No","Yes")))</f>
        <v>N/A</v>
      </c>
      <c r="G144" s="1">
        <v>0</v>
      </c>
      <c r="H144" s="46" t="str">
        <f>IF($B144="N/A","N/A",IF(G144&gt;10,"No",IF(G144&lt;-10,"No","Yes")))</f>
        <v>N/A</v>
      </c>
      <c r="I144" s="12" t="s">
        <v>1747</v>
      </c>
      <c r="J144" s="12" t="s">
        <v>1747</v>
      </c>
      <c r="K144" s="47" t="s">
        <v>739</v>
      </c>
      <c r="L144" s="9" t="str">
        <f>IF(J144="Div by 0", "N/A", IF(K144="N/A","N/A", IF(J144&gt;VALUE(MID(K144,1,2)), "No", IF(J144&lt;-1*VALUE(MID(K144,1,2)), "No", "Yes"))))</f>
        <v>N/A</v>
      </c>
    </row>
    <row r="145" spans="1:12" x14ac:dyDescent="0.2">
      <c r="A145" s="2" t="s">
        <v>507</v>
      </c>
      <c r="B145" s="5" t="s">
        <v>213</v>
      </c>
      <c r="C145" s="64" t="s">
        <v>213</v>
      </c>
      <c r="D145" s="9" t="str">
        <f t="shared" ref="D145:D149" si="52">IF($B145="N/A","N/A",IF(C145&lt;0,"No","Yes"))</f>
        <v>N/A</v>
      </c>
      <c r="E145" s="64">
        <v>0</v>
      </c>
      <c r="F145" s="9" t="str">
        <f t="shared" ref="F145:F149" si="53">IF($B145="N/A","N/A",IF(E145&lt;0,"No","Yes"))</f>
        <v>N/A</v>
      </c>
      <c r="G145" s="64">
        <v>0</v>
      </c>
      <c r="H145" s="9" t="str">
        <f t="shared" ref="H145:H149" si="54">IF($B145="N/A","N/A",IF(G145&lt;0,"No","Yes"))</f>
        <v>N/A</v>
      </c>
      <c r="I145" s="12" t="s">
        <v>213</v>
      </c>
      <c r="J145" s="12" t="s">
        <v>1747</v>
      </c>
      <c r="K145" s="50" t="s">
        <v>739</v>
      </c>
      <c r="L145" s="9" t="str">
        <f>IF(J145="Div by 0", "N/A", IF(OR(J145="N/A",K145="N/A"),"N/A", IF(J145&gt;VALUE(MID(K145,1,2)), "No", IF(J145&lt;-1*VALUE(MID(K145,1,2)), "No", "Yes"))))</f>
        <v>N/A</v>
      </c>
    </row>
    <row r="146" spans="1:12" x14ac:dyDescent="0.2">
      <c r="A146" s="2" t="s">
        <v>508</v>
      </c>
      <c r="B146" s="5" t="s">
        <v>213</v>
      </c>
      <c r="C146" s="64" t="s">
        <v>213</v>
      </c>
      <c r="D146" s="9" t="str">
        <f t="shared" si="52"/>
        <v>N/A</v>
      </c>
      <c r="E146" s="64">
        <v>0</v>
      </c>
      <c r="F146" s="9" t="str">
        <f t="shared" si="53"/>
        <v>N/A</v>
      </c>
      <c r="G146" s="64">
        <v>0</v>
      </c>
      <c r="H146" s="9" t="str">
        <f t="shared" si="54"/>
        <v>N/A</v>
      </c>
      <c r="I146" s="12" t="s">
        <v>213</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4" t="s">
        <v>213</v>
      </c>
      <c r="D147" s="9" t="str">
        <f t="shared" si="52"/>
        <v>N/A</v>
      </c>
      <c r="E147" s="64">
        <v>0</v>
      </c>
      <c r="F147" s="9" t="str">
        <f t="shared" si="53"/>
        <v>N/A</v>
      </c>
      <c r="G147" s="64">
        <v>0</v>
      </c>
      <c r="H147" s="9" t="str">
        <f t="shared" si="54"/>
        <v>N/A</v>
      </c>
      <c r="I147" s="12" t="s">
        <v>213</v>
      </c>
      <c r="J147" s="12" t="s">
        <v>1747</v>
      </c>
      <c r="K147" s="5" t="s">
        <v>739</v>
      </c>
      <c r="L147" s="9" t="str">
        <f t="shared" si="55"/>
        <v>N/A</v>
      </c>
    </row>
    <row r="148" spans="1:12" x14ac:dyDescent="0.2">
      <c r="A148" s="2" t="s">
        <v>510</v>
      </c>
      <c r="B148" s="5" t="s">
        <v>213</v>
      </c>
      <c r="C148" s="64" t="s">
        <v>213</v>
      </c>
      <c r="D148" s="9" t="str">
        <f t="shared" si="52"/>
        <v>N/A</v>
      </c>
      <c r="E148" s="64">
        <v>0</v>
      </c>
      <c r="F148" s="9" t="str">
        <f t="shared" si="53"/>
        <v>N/A</v>
      </c>
      <c r="G148" s="64">
        <v>0</v>
      </c>
      <c r="H148" s="9" t="str">
        <f t="shared" si="54"/>
        <v>N/A</v>
      </c>
      <c r="I148" s="12" t="s">
        <v>213</v>
      </c>
      <c r="J148" s="12" t="s">
        <v>1747</v>
      </c>
      <c r="K148" s="5" t="s">
        <v>739</v>
      </c>
      <c r="L148" s="9" t="str">
        <f t="shared" si="55"/>
        <v>N/A</v>
      </c>
    </row>
    <row r="149" spans="1:12" x14ac:dyDescent="0.2">
      <c r="A149" s="2" t="s">
        <v>511</v>
      </c>
      <c r="B149" s="5" t="s">
        <v>213</v>
      </c>
      <c r="C149" s="64" t="s">
        <v>213</v>
      </c>
      <c r="D149" s="9" t="str">
        <f t="shared" si="52"/>
        <v>N/A</v>
      </c>
      <c r="E149" s="64">
        <v>0</v>
      </c>
      <c r="F149" s="9" t="str">
        <f t="shared" si="53"/>
        <v>N/A</v>
      </c>
      <c r="G149" s="64">
        <v>0</v>
      </c>
      <c r="H149" s="9" t="str">
        <f t="shared" si="54"/>
        <v>N/A</v>
      </c>
      <c r="I149" s="12" t="s">
        <v>213</v>
      </c>
      <c r="J149" s="12" t="s">
        <v>1747</v>
      </c>
      <c r="K149" s="5" t="s">
        <v>739</v>
      </c>
      <c r="L149" s="9" t="str">
        <f t="shared" si="55"/>
        <v>N/A</v>
      </c>
    </row>
    <row r="150" spans="1:12" x14ac:dyDescent="0.2">
      <c r="A150" s="4" t="s">
        <v>738</v>
      </c>
      <c r="B150" s="50" t="s">
        <v>213</v>
      </c>
      <c r="C150" s="1">
        <v>1812158</v>
      </c>
      <c r="D150" s="11" t="str">
        <f t="shared" ref="D150:D172" si="56">IF($B150="N/A","N/A",IF(C150&gt;10,"No",IF(C150&lt;-10,"No","Yes")))</f>
        <v>N/A</v>
      </c>
      <c r="E150" s="1">
        <v>1927650</v>
      </c>
      <c r="F150" s="11" t="str">
        <f t="shared" ref="F150:F172" si="57">IF($B150="N/A","N/A",IF(E150&gt;10,"No",IF(E150&lt;-10,"No","Yes")))</f>
        <v>N/A</v>
      </c>
      <c r="G150" s="1">
        <v>1990667</v>
      </c>
      <c r="H150" s="11" t="str">
        <f t="shared" ref="H150:H172" si="58">IF($B150="N/A","N/A",IF(G150&gt;10,"No",IF(G150&lt;-10,"No","Yes")))</f>
        <v>N/A</v>
      </c>
      <c r="I150" s="12">
        <v>6.3730000000000002</v>
      </c>
      <c r="J150" s="12">
        <v>3.2690000000000001</v>
      </c>
      <c r="K150" s="50" t="s">
        <v>739</v>
      </c>
      <c r="L150" s="9" t="str">
        <f t="shared" ref="L150:L172" si="59">IF(J150="Div by 0", "N/A", IF(K150="N/A","N/A", IF(J150&gt;VALUE(MID(K150,1,2)), "No", IF(J150&lt;-1*VALUE(MID(K150,1,2)), "No", "Yes"))))</f>
        <v>Yes</v>
      </c>
    </row>
    <row r="151" spans="1:12" x14ac:dyDescent="0.2">
      <c r="A151" s="4" t="s">
        <v>534</v>
      </c>
      <c r="B151" s="50" t="s">
        <v>213</v>
      </c>
      <c r="C151" s="1">
        <v>8187</v>
      </c>
      <c r="D151" s="11" t="str">
        <f t="shared" si="56"/>
        <v>N/A</v>
      </c>
      <c r="E151" s="1">
        <v>8866</v>
      </c>
      <c r="F151" s="11" t="str">
        <f t="shared" si="57"/>
        <v>N/A</v>
      </c>
      <c r="G151" s="1">
        <v>9654</v>
      </c>
      <c r="H151" s="11" t="str">
        <f t="shared" si="58"/>
        <v>N/A</v>
      </c>
      <c r="I151" s="12">
        <v>8.2940000000000005</v>
      </c>
      <c r="J151" s="12">
        <v>8.8879999999999999</v>
      </c>
      <c r="K151" s="50" t="s">
        <v>739</v>
      </c>
      <c r="L151" s="9" t="str">
        <f t="shared" si="59"/>
        <v>Yes</v>
      </c>
    </row>
    <row r="152" spans="1:12" x14ac:dyDescent="0.2">
      <c r="A152" s="4" t="s">
        <v>535</v>
      </c>
      <c r="B152" s="50" t="s">
        <v>213</v>
      </c>
      <c r="C152" s="1">
        <v>156742</v>
      </c>
      <c r="D152" s="11" t="str">
        <f t="shared" si="56"/>
        <v>N/A</v>
      </c>
      <c r="E152" s="1">
        <v>160181</v>
      </c>
      <c r="F152" s="11" t="str">
        <f t="shared" si="57"/>
        <v>N/A</v>
      </c>
      <c r="G152" s="1">
        <v>155942</v>
      </c>
      <c r="H152" s="11" t="str">
        <f t="shared" si="58"/>
        <v>N/A</v>
      </c>
      <c r="I152" s="12">
        <v>2.194</v>
      </c>
      <c r="J152" s="12">
        <v>-2.65</v>
      </c>
      <c r="K152" s="50" t="s">
        <v>739</v>
      </c>
      <c r="L152" s="9" t="str">
        <f t="shared" si="59"/>
        <v>Yes</v>
      </c>
    </row>
    <row r="153" spans="1:12" x14ac:dyDescent="0.2">
      <c r="A153" s="4" t="s">
        <v>536</v>
      </c>
      <c r="B153" s="50" t="s">
        <v>213</v>
      </c>
      <c r="C153" s="1">
        <v>1154465</v>
      </c>
      <c r="D153" s="11" t="str">
        <f t="shared" si="56"/>
        <v>N/A</v>
      </c>
      <c r="E153" s="1">
        <v>1224099</v>
      </c>
      <c r="F153" s="11" t="str">
        <f t="shared" si="57"/>
        <v>N/A</v>
      </c>
      <c r="G153" s="1">
        <v>1220009</v>
      </c>
      <c r="H153" s="11" t="str">
        <f t="shared" si="58"/>
        <v>N/A</v>
      </c>
      <c r="I153" s="12">
        <v>6.032</v>
      </c>
      <c r="J153" s="12">
        <v>-0.33400000000000002</v>
      </c>
      <c r="K153" s="50" t="s">
        <v>739</v>
      </c>
      <c r="L153" s="9" t="str">
        <f t="shared" si="59"/>
        <v>Yes</v>
      </c>
    </row>
    <row r="154" spans="1:12" x14ac:dyDescent="0.2">
      <c r="A154" s="4" t="s">
        <v>537</v>
      </c>
      <c r="B154" s="50" t="s">
        <v>213</v>
      </c>
      <c r="C154" s="1">
        <v>492764</v>
      </c>
      <c r="D154" s="11" t="str">
        <f t="shared" si="56"/>
        <v>N/A</v>
      </c>
      <c r="E154" s="1">
        <v>534504</v>
      </c>
      <c r="F154" s="11" t="str">
        <f t="shared" si="57"/>
        <v>N/A</v>
      </c>
      <c r="G154" s="1">
        <v>605062</v>
      </c>
      <c r="H154" s="11" t="str">
        <f t="shared" si="58"/>
        <v>N/A</v>
      </c>
      <c r="I154" s="12">
        <v>8.4710000000000001</v>
      </c>
      <c r="J154" s="12">
        <v>13.2</v>
      </c>
      <c r="K154" s="50" t="s">
        <v>739</v>
      </c>
      <c r="L154" s="9" t="str">
        <f t="shared" si="59"/>
        <v>Yes</v>
      </c>
    </row>
    <row r="155" spans="1:12" x14ac:dyDescent="0.2">
      <c r="A155" s="2" t="s">
        <v>538</v>
      </c>
      <c r="B155" s="5" t="s">
        <v>213</v>
      </c>
      <c r="C155" s="64" t="s">
        <v>213</v>
      </c>
      <c r="D155" s="9" t="str">
        <f t="shared" ref="D155:D159" si="60">IF($B155="N/A","N/A",IF(C155&lt;0,"No","Yes"))</f>
        <v>N/A</v>
      </c>
      <c r="E155" s="64">
        <v>81.415140559999998</v>
      </c>
      <c r="F155" s="9" t="str">
        <f t="shared" ref="F155:F159" si="61">IF($B155="N/A","N/A",IF(E155&lt;0,"No","Yes"))</f>
        <v>N/A</v>
      </c>
      <c r="G155" s="64">
        <v>80.847345562000001</v>
      </c>
      <c r="H155" s="9" t="str">
        <f t="shared" ref="H155:H159" si="62">IF($B155="N/A","N/A",IF(G155&lt;0,"No","Yes"))</f>
        <v>N/A</v>
      </c>
      <c r="I155" s="12" t="s">
        <v>213</v>
      </c>
      <c r="J155" s="12">
        <v>-0.69699999999999995</v>
      </c>
      <c r="K155" s="50" t="s">
        <v>739</v>
      </c>
      <c r="L155" s="9" t="str">
        <f>IF(J155="Div by 0", "N/A", IF(OR(J155="N/A",K155="N/A"),"N/A", IF(J155&gt;VALUE(MID(K155,1,2)), "No", IF(J155&lt;-1*VALUE(MID(K155,1,2)), "No", "Yes"))))</f>
        <v>Yes</v>
      </c>
    </row>
    <row r="156" spans="1:12" ht="25.5" x14ac:dyDescent="0.2">
      <c r="A156" s="2" t="s">
        <v>539</v>
      </c>
      <c r="B156" s="5" t="s">
        <v>213</v>
      </c>
      <c r="C156" s="64" t="s">
        <v>213</v>
      </c>
      <c r="D156" s="9" t="str">
        <f t="shared" si="60"/>
        <v>N/A</v>
      </c>
      <c r="E156" s="64">
        <v>6.3184150512999997</v>
      </c>
      <c r="F156" s="9" t="str">
        <f t="shared" si="61"/>
        <v>N/A</v>
      </c>
      <c r="G156" s="64">
        <v>6.5321532964999998</v>
      </c>
      <c r="H156" s="9" t="str">
        <f t="shared" si="62"/>
        <v>N/A</v>
      </c>
      <c r="I156" s="12" t="s">
        <v>213</v>
      </c>
      <c r="J156" s="12">
        <v>3.383</v>
      </c>
      <c r="K156" s="5" t="s">
        <v>739</v>
      </c>
      <c r="L156" s="9" t="str">
        <f t="shared" ref="L156:L159" si="63">IF(J156="Div by 0", "N/A", IF(OR(J156="N/A",K156="N/A"),"N/A", IF(J156&gt;VALUE(MID(K156,1,2)), "No", IF(J156&lt;-1*VALUE(MID(K156,1,2)), "No", "Yes"))))</f>
        <v>Yes</v>
      </c>
    </row>
    <row r="157" spans="1:12" ht="25.5" x14ac:dyDescent="0.2">
      <c r="A157" s="2" t="s">
        <v>540</v>
      </c>
      <c r="B157" s="5" t="s">
        <v>213</v>
      </c>
      <c r="C157" s="64" t="s">
        <v>213</v>
      </c>
      <c r="D157" s="9" t="str">
        <f t="shared" si="60"/>
        <v>N/A</v>
      </c>
      <c r="E157" s="64">
        <v>45.652130542999998</v>
      </c>
      <c r="F157" s="9" t="str">
        <f t="shared" si="61"/>
        <v>N/A</v>
      </c>
      <c r="G157" s="64">
        <v>43.808731854999998</v>
      </c>
      <c r="H157" s="9" t="str">
        <f t="shared" si="62"/>
        <v>N/A</v>
      </c>
      <c r="I157" s="12" t="s">
        <v>213</v>
      </c>
      <c r="J157" s="12">
        <v>-4.04</v>
      </c>
      <c r="K157" s="5" t="s">
        <v>739</v>
      </c>
      <c r="L157" s="9" t="str">
        <f t="shared" si="63"/>
        <v>Yes</v>
      </c>
    </row>
    <row r="158" spans="1:12" ht="25.5" x14ac:dyDescent="0.2">
      <c r="A158" s="2" t="s">
        <v>541</v>
      </c>
      <c r="B158" s="5" t="s">
        <v>213</v>
      </c>
      <c r="C158" s="64" t="s">
        <v>213</v>
      </c>
      <c r="D158" s="9" t="str">
        <f t="shared" si="60"/>
        <v>N/A</v>
      </c>
      <c r="E158" s="64">
        <v>93.280036942999999</v>
      </c>
      <c r="F158" s="9" t="str">
        <f t="shared" si="61"/>
        <v>N/A</v>
      </c>
      <c r="G158" s="64">
        <v>93.380375263999994</v>
      </c>
      <c r="H158" s="9" t="str">
        <f t="shared" si="62"/>
        <v>N/A</v>
      </c>
      <c r="I158" s="12" t="s">
        <v>213</v>
      </c>
      <c r="J158" s="12">
        <v>0.1076</v>
      </c>
      <c r="K158" s="5" t="s">
        <v>739</v>
      </c>
      <c r="L158" s="9" t="str">
        <f t="shared" si="63"/>
        <v>Yes</v>
      </c>
    </row>
    <row r="159" spans="1:12" ht="25.5" x14ac:dyDescent="0.2">
      <c r="A159" s="2" t="s">
        <v>542</v>
      </c>
      <c r="B159" s="5" t="s">
        <v>213</v>
      </c>
      <c r="C159" s="64" t="s">
        <v>213</v>
      </c>
      <c r="D159" s="9" t="str">
        <f t="shared" si="60"/>
        <v>N/A</v>
      </c>
      <c r="E159" s="64">
        <v>94.736114483999998</v>
      </c>
      <c r="F159" s="9" t="str">
        <f t="shared" si="61"/>
        <v>N/A</v>
      </c>
      <c r="G159" s="64">
        <v>92.799923926999995</v>
      </c>
      <c r="H159" s="9" t="str">
        <f t="shared" si="62"/>
        <v>N/A</v>
      </c>
      <c r="I159" s="12" t="s">
        <v>213</v>
      </c>
      <c r="J159" s="12">
        <v>-2.04</v>
      </c>
      <c r="K159" s="5" t="s">
        <v>739</v>
      </c>
      <c r="L159" s="9" t="str">
        <f t="shared" si="63"/>
        <v>Yes</v>
      </c>
    </row>
    <row r="160" spans="1:12" ht="25.5" x14ac:dyDescent="0.2">
      <c r="A160" s="4" t="s">
        <v>543</v>
      </c>
      <c r="B160" s="50" t="s">
        <v>213</v>
      </c>
      <c r="C160" s="1">
        <v>1392324.78</v>
      </c>
      <c r="D160" s="11" t="str">
        <f t="shared" si="56"/>
        <v>N/A</v>
      </c>
      <c r="E160" s="1">
        <v>1564361.24</v>
      </c>
      <c r="F160" s="11" t="str">
        <f t="shared" si="57"/>
        <v>N/A</v>
      </c>
      <c r="G160" s="1">
        <v>1624984.61</v>
      </c>
      <c r="H160" s="11" t="str">
        <f t="shared" si="58"/>
        <v>N/A</v>
      </c>
      <c r="I160" s="12">
        <v>12.36</v>
      </c>
      <c r="J160" s="12">
        <v>3.875</v>
      </c>
      <c r="K160" s="50" t="s">
        <v>739</v>
      </c>
      <c r="L160" s="9" t="str">
        <f t="shared" si="59"/>
        <v>Yes</v>
      </c>
    </row>
    <row r="161" spans="1:12" x14ac:dyDescent="0.2">
      <c r="A161" s="4" t="s">
        <v>544</v>
      </c>
      <c r="B161" s="50" t="s">
        <v>213</v>
      </c>
      <c r="C161" s="14">
        <v>4600868165</v>
      </c>
      <c r="D161" s="11" t="str">
        <f t="shared" si="56"/>
        <v>N/A</v>
      </c>
      <c r="E161" s="14">
        <v>4542630816</v>
      </c>
      <c r="F161" s="11" t="str">
        <f t="shared" si="57"/>
        <v>N/A</v>
      </c>
      <c r="G161" s="14">
        <v>5736035179</v>
      </c>
      <c r="H161" s="11" t="str">
        <f t="shared" si="58"/>
        <v>N/A</v>
      </c>
      <c r="I161" s="12">
        <v>-1.27</v>
      </c>
      <c r="J161" s="12">
        <v>26.27</v>
      </c>
      <c r="K161" s="50" t="s">
        <v>739</v>
      </c>
      <c r="L161" s="9" t="str">
        <f t="shared" si="59"/>
        <v>Yes</v>
      </c>
    </row>
    <row r="162" spans="1:12" x14ac:dyDescent="0.2">
      <c r="A162" s="4" t="s">
        <v>1290</v>
      </c>
      <c r="B162" s="50" t="s">
        <v>213</v>
      </c>
      <c r="C162" s="14">
        <v>2538.8890842000001</v>
      </c>
      <c r="D162" s="11" t="str">
        <f t="shared" si="56"/>
        <v>N/A</v>
      </c>
      <c r="E162" s="14">
        <v>2356.5641148999998</v>
      </c>
      <c r="F162" s="11" t="str">
        <f t="shared" si="57"/>
        <v>N/A</v>
      </c>
      <c r="G162" s="14">
        <v>2881.463941</v>
      </c>
      <c r="H162" s="11" t="str">
        <f t="shared" si="58"/>
        <v>N/A</v>
      </c>
      <c r="I162" s="12">
        <v>-7.18</v>
      </c>
      <c r="J162" s="12">
        <v>22.27</v>
      </c>
      <c r="K162" s="50" t="s">
        <v>739</v>
      </c>
      <c r="L162" s="9" t="str">
        <f t="shared" si="59"/>
        <v>Yes</v>
      </c>
    </row>
    <row r="163" spans="1:12" ht="25.5" x14ac:dyDescent="0.2">
      <c r="A163" s="4" t="s">
        <v>1291</v>
      </c>
      <c r="B163" s="50" t="s">
        <v>213</v>
      </c>
      <c r="C163" s="14">
        <v>9040.7123487999997</v>
      </c>
      <c r="D163" s="11" t="str">
        <f t="shared" si="56"/>
        <v>N/A</v>
      </c>
      <c r="E163" s="14">
        <v>8360.3452515000008</v>
      </c>
      <c r="F163" s="11" t="str">
        <f t="shared" si="57"/>
        <v>N/A</v>
      </c>
      <c r="G163" s="14">
        <v>11586.838202000001</v>
      </c>
      <c r="H163" s="11" t="str">
        <f t="shared" si="58"/>
        <v>N/A</v>
      </c>
      <c r="I163" s="12">
        <v>-7.53</v>
      </c>
      <c r="J163" s="12">
        <v>38.590000000000003</v>
      </c>
      <c r="K163" s="50" t="s">
        <v>739</v>
      </c>
      <c r="L163" s="9" t="str">
        <f t="shared" si="59"/>
        <v>No</v>
      </c>
    </row>
    <row r="164" spans="1:12" ht="25.5" x14ac:dyDescent="0.2">
      <c r="A164" s="4" t="s">
        <v>1292</v>
      </c>
      <c r="B164" s="50" t="s">
        <v>213</v>
      </c>
      <c r="C164" s="14">
        <v>8243.2969147000003</v>
      </c>
      <c r="D164" s="11" t="str">
        <f t="shared" si="56"/>
        <v>N/A</v>
      </c>
      <c r="E164" s="14">
        <v>7661.9079728999995</v>
      </c>
      <c r="F164" s="11" t="str">
        <f t="shared" si="57"/>
        <v>N/A</v>
      </c>
      <c r="G164" s="14">
        <v>10260.6306</v>
      </c>
      <c r="H164" s="11" t="str">
        <f t="shared" si="58"/>
        <v>N/A</v>
      </c>
      <c r="I164" s="12">
        <v>-7.05</v>
      </c>
      <c r="J164" s="12">
        <v>33.92</v>
      </c>
      <c r="K164" s="50" t="s">
        <v>739</v>
      </c>
      <c r="L164" s="9" t="str">
        <f t="shared" si="59"/>
        <v>No</v>
      </c>
    </row>
    <row r="165" spans="1:12" ht="25.5" x14ac:dyDescent="0.2">
      <c r="A165" s="4" t="s">
        <v>1293</v>
      </c>
      <c r="B165" s="50" t="s">
        <v>213</v>
      </c>
      <c r="C165" s="14">
        <v>1479.5148108000001</v>
      </c>
      <c r="D165" s="11" t="str">
        <f t="shared" si="56"/>
        <v>N/A</v>
      </c>
      <c r="E165" s="14">
        <v>1323.1747906000001</v>
      </c>
      <c r="F165" s="11" t="str">
        <f t="shared" si="57"/>
        <v>N/A</v>
      </c>
      <c r="G165" s="14">
        <v>1580.266421</v>
      </c>
      <c r="H165" s="11" t="str">
        <f t="shared" si="58"/>
        <v>N/A</v>
      </c>
      <c r="I165" s="12">
        <v>-10.6</v>
      </c>
      <c r="J165" s="12">
        <v>19.43</v>
      </c>
      <c r="K165" s="50" t="s">
        <v>739</v>
      </c>
      <c r="L165" s="9" t="str">
        <f t="shared" si="59"/>
        <v>Yes</v>
      </c>
    </row>
    <row r="166" spans="1:12" ht="25.5" x14ac:dyDescent="0.2">
      <c r="A166" s="4" t="s">
        <v>1294</v>
      </c>
      <c r="B166" s="50" t="s">
        <v>213</v>
      </c>
      <c r="C166" s="14">
        <v>3098.3045474</v>
      </c>
      <c r="D166" s="11" t="str">
        <f t="shared" si="56"/>
        <v>N/A</v>
      </c>
      <c r="E166" s="14">
        <v>3033.6891323999998</v>
      </c>
      <c r="F166" s="11" t="str">
        <f t="shared" si="57"/>
        <v>N/A</v>
      </c>
      <c r="G166" s="14">
        <v>3464.3942769999999</v>
      </c>
      <c r="H166" s="11" t="str">
        <f t="shared" si="58"/>
        <v>N/A</v>
      </c>
      <c r="I166" s="12">
        <v>-2.09</v>
      </c>
      <c r="J166" s="12">
        <v>14.2</v>
      </c>
      <c r="K166" s="50" t="s">
        <v>739</v>
      </c>
      <c r="L166" s="9" t="str">
        <f t="shared" si="59"/>
        <v>Yes</v>
      </c>
    </row>
    <row r="167" spans="1:12" x14ac:dyDescent="0.2">
      <c r="A167" s="48" t="s">
        <v>545</v>
      </c>
      <c r="B167" s="37" t="s">
        <v>213</v>
      </c>
      <c r="C167" s="49">
        <v>1330567656</v>
      </c>
      <c r="D167" s="46" t="str">
        <f t="shared" si="56"/>
        <v>N/A</v>
      </c>
      <c r="E167" s="49">
        <v>2241866325</v>
      </c>
      <c r="F167" s="46" t="str">
        <f t="shared" si="57"/>
        <v>N/A</v>
      </c>
      <c r="G167" s="49">
        <v>2240163146</v>
      </c>
      <c r="H167" s="46" t="str">
        <f t="shared" si="58"/>
        <v>N/A</v>
      </c>
      <c r="I167" s="12">
        <v>68.489999999999995</v>
      </c>
      <c r="J167" s="12">
        <v>-7.5999999999999998E-2</v>
      </c>
      <c r="K167" s="47" t="s">
        <v>739</v>
      </c>
      <c r="L167" s="9" t="str">
        <f t="shared" si="59"/>
        <v>Yes</v>
      </c>
    </row>
    <row r="168" spans="1:12" x14ac:dyDescent="0.2">
      <c r="A168" s="48" t="s">
        <v>1295</v>
      </c>
      <c r="B168" s="37" t="s">
        <v>213</v>
      </c>
      <c r="C168" s="49">
        <v>734.24483737000003</v>
      </c>
      <c r="D168" s="46" t="str">
        <f t="shared" si="56"/>
        <v>N/A</v>
      </c>
      <c r="E168" s="49">
        <v>1163.0048634</v>
      </c>
      <c r="F168" s="46" t="str">
        <f t="shared" si="57"/>
        <v>N/A</v>
      </c>
      <c r="G168" s="49">
        <v>1125.3329392000001</v>
      </c>
      <c r="H168" s="46" t="str">
        <f t="shared" si="58"/>
        <v>N/A</v>
      </c>
      <c r="I168" s="12">
        <v>58.39</v>
      </c>
      <c r="J168" s="12">
        <v>-3.24</v>
      </c>
      <c r="K168" s="47" t="s">
        <v>739</v>
      </c>
      <c r="L168" s="9" t="str">
        <f t="shared" si="59"/>
        <v>Yes</v>
      </c>
    </row>
    <row r="169" spans="1:12" ht="25.5" x14ac:dyDescent="0.2">
      <c r="A169" s="48" t="s">
        <v>1296</v>
      </c>
      <c r="B169" s="50" t="s">
        <v>213</v>
      </c>
      <c r="C169" s="14">
        <v>3869.8192256000002</v>
      </c>
      <c r="D169" s="11" t="str">
        <f t="shared" si="56"/>
        <v>N/A</v>
      </c>
      <c r="E169" s="14">
        <v>4678.0806451999997</v>
      </c>
      <c r="F169" s="11" t="str">
        <f t="shared" si="57"/>
        <v>N/A</v>
      </c>
      <c r="G169" s="14">
        <v>4370.5373938000002</v>
      </c>
      <c r="H169" s="11" t="str">
        <f t="shared" si="58"/>
        <v>N/A</v>
      </c>
      <c r="I169" s="12">
        <v>20.89</v>
      </c>
      <c r="J169" s="12">
        <v>-6.57</v>
      </c>
      <c r="K169" s="50" t="s">
        <v>739</v>
      </c>
      <c r="L169" s="9" t="str">
        <f t="shared" si="59"/>
        <v>Yes</v>
      </c>
    </row>
    <row r="170" spans="1:12" ht="25.5" x14ac:dyDescent="0.2">
      <c r="A170" s="48" t="s">
        <v>1297</v>
      </c>
      <c r="B170" s="50" t="s">
        <v>213</v>
      </c>
      <c r="C170" s="14">
        <v>4587.4888733999996</v>
      </c>
      <c r="D170" s="11" t="str">
        <f t="shared" si="56"/>
        <v>N/A</v>
      </c>
      <c r="E170" s="14">
        <v>6338.2817686999997</v>
      </c>
      <c r="F170" s="11" t="str">
        <f t="shared" si="57"/>
        <v>N/A</v>
      </c>
      <c r="G170" s="14">
        <v>6106.5479922000004</v>
      </c>
      <c r="H170" s="11" t="str">
        <f t="shared" si="58"/>
        <v>N/A</v>
      </c>
      <c r="I170" s="12">
        <v>38.159999999999997</v>
      </c>
      <c r="J170" s="12">
        <v>-3.66</v>
      </c>
      <c r="K170" s="50" t="s">
        <v>739</v>
      </c>
      <c r="L170" s="9" t="str">
        <f t="shared" si="59"/>
        <v>Yes</v>
      </c>
    </row>
    <row r="171" spans="1:12" ht="25.5" x14ac:dyDescent="0.2">
      <c r="A171" s="48" t="s">
        <v>1298</v>
      </c>
      <c r="B171" s="50" t="s">
        <v>213</v>
      </c>
      <c r="C171" s="14">
        <v>301.31552536999999</v>
      </c>
      <c r="D171" s="11" t="str">
        <f t="shared" si="56"/>
        <v>N/A</v>
      </c>
      <c r="E171" s="14">
        <v>545.96053750999999</v>
      </c>
      <c r="F171" s="11" t="str">
        <f t="shared" si="57"/>
        <v>N/A</v>
      </c>
      <c r="G171" s="14">
        <v>577.53690832999996</v>
      </c>
      <c r="H171" s="11" t="str">
        <f t="shared" si="58"/>
        <v>N/A</v>
      </c>
      <c r="I171" s="12">
        <v>81.19</v>
      </c>
      <c r="J171" s="12">
        <v>5.7839999999999998</v>
      </c>
      <c r="K171" s="50" t="s">
        <v>739</v>
      </c>
      <c r="L171" s="9" t="str">
        <f t="shared" si="59"/>
        <v>Yes</v>
      </c>
    </row>
    <row r="172" spans="1:12" ht="25.5" x14ac:dyDescent="0.2">
      <c r="A172" s="48" t="s">
        <v>1299</v>
      </c>
      <c r="B172" s="50" t="s">
        <v>213</v>
      </c>
      <c r="C172" s="14">
        <v>470.76295549000002</v>
      </c>
      <c r="D172" s="11" t="str">
        <f t="shared" si="56"/>
        <v>N/A</v>
      </c>
      <c r="E172" s="14">
        <v>966.89342268999997</v>
      </c>
      <c r="F172" s="11" t="str">
        <f t="shared" si="57"/>
        <v>N/A</v>
      </c>
      <c r="G172" s="14">
        <v>894.29256009999995</v>
      </c>
      <c r="H172" s="11" t="str">
        <f t="shared" si="58"/>
        <v>N/A</v>
      </c>
      <c r="I172" s="12">
        <v>105.4</v>
      </c>
      <c r="J172" s="12">
        <v>-7.51</v>
      </c>
      <c r="K172" s="50" t="s">
        <v>739</v>
      </c>
      <c r="L172" s="9" t="str">
        <f t="shared" si="59"/>
        <v>Yes</v>
      </c>
    </row>
    <row r="173" spans="1:12" ht="25.5" x14ac:dyDescent="0.2">
      <c r="A173" s="2" t="s">
        <v>546</v>
      </c>
      <c r="B173" s="136" t="s">
        <v>213</v>
      </c>
      <c r="C173" s="137">
        <v>351816945</v>
      </c>
      <c r="D173" s="138" t="str">
        <f>IF($B173="N/A","N/A",IF(C173&gt;10,"No",IF(C173&lt;-10,"No","Yes")))</f>
        <v>N/A</v>
      </c>
      <c r="E173" s="137">
        <v>313201738</v>
      </c>
      <c r="F173" s="138" t="str">
        <f>IF($B173="N/A","N/A",IF(E173&gt;10,"No",IF(E173&lt;-10,"No","Yes")))</f>
        <v>N/A</v>
      </c>
      <c r="G173" s="137">
        <v>333359094</v>
      </c>
      <c r="H173" s="138" t="str">
        <f>IF($B173="N/A","N/A",IF(G173&gt;10,"No",IF(G173&lt;-10,"No","Yes")))</f>
        <v>N/A</v>
      </c>
      <c r="I173" s="133">
        <v>-11</v>
      </c>
      <c r="J173" s="133">
        <v>6.4359999999999999</v>
      </c>
      <c r="K173" s="134" t="s">
        <v>739</v>
      </c>
      <c r="L173" s="135" t="str">
        <f>IF(J173="Div by 0", "N/A", IF(K173="N/A","N/A", IF(J173&gt;VALUE(MID(K173,1,2)), "No", IF(J173&lt;-1*VALUE(MID(K173,1,2)), "No", "Yes"))))</f>
        <v>Yes</v>
      </c>
    </row>
    <row r="174" spans="1:12" ht="25.5" x14ac:dyDescent="0.2">
      <c r="A174" s="2" t="s">
        <v>1300</v>
      </c>
      <c r="B174" s="50" t="s">
        <v>213</v>
      </c>
      <c r="C174" s="14">
        <v>41462362</v>
      </c>
      <c r="D174" s="11" t="str">
        <f t="shared" ref="D174:D181" si="64">IF($B174="N/A","N/A",IF(C174&gt;10,"No",IF(C174&lt;-10,"No","Yes")))</f>
        <v>N/A</v>
      </c>
      <c r="E174" s="14">
        <v>50350773</v>
      </c>
      <c r="F174" s="11" t="str">
        <f t="shared" ref="F174:F181" si="65">IF($B174="N/A","N/A",IF(E174&gt;10,"No",IF(E174&lt;-10,"No","Yes")))</f>
        <v>N/A</v>
      </c>
      <c r="G174" s="14">
        <v>49457334</v>
      </c>
      <c r="H174" s="11" t="str">
        <f t="shared" ref="H174:H181" si="66">IF($B174="N/A","N/A",IF(G174&gt;10,"No",IF(G174&lt;-10,"No","Yes")))</f>
        <v>N/A</v>
      </c>
      <c r="I174" s="12">
        <v>21.44</v>
      </c>
      <c r="J174" s="12">
        <v>-1.77</v>
      </c>
      <c r="K174" s="50" t="s">
        <v>739</v>
      </c>
      <c r="L174" s="9" t="str">
        <f t="shared" ref="L174:L181" si="67">IF(J174="Div by 0", "N/A", IF(K174="N/A","N/A", IF(J174&gt;VALUE(MID(K174,1,2)), "No", IF(J174&lt;-1*VALUE(MID(K174,1,2)), "No", "Yes"))))</f>
        <v>Yes</v>
      </c>
    </row>
    <row r="175" spans="1:12" ht="25.5" x14ac:dyDescent="0.2">
      <c r="A175" s="2" t="s">
        <v>547</v>
      </c>
      <c r="B175" s="50" t="s">
        <v>213</v>
      </c>
      <c r="C175" s="14">
        <v>144269226</v>
      </c>
      <c r="D175" s="11" t="str">
        <f t="shared" si="64"/>
        <v>N/A</v>
      </c>
      <c r="E175" s="14">
        <v>1135430998</v>
      </c>
      <c r="F175" s="11" t="str">
        <f t="shared" si="65"/>
        <v>N/A</v>
      </c>
      <c r="G175" s="14">
        <v>1081758631</v>
      </c>
      <c r="H175" s="11" t="str">
        <f t="shared" si="66"/>
        <v>N/A</v>
      </c>
      <c r="I175" s="12">
        <v>687</v>
      </c>
      <c r="J175" s="12">
        <v>-4.7300000000000004</v>
      </c>
      <c r="K175" s="50" t="s">
        <v>739</v>
      </c>
      <c r="L175" s="9" t="str">
        <f t="shared" si="67"/>
        <v>Yes</v>
      </c>
    </row>
    <row r="176" spans="1:12" ht="25.5" x14ac:dyDescent="0.2">
      <c r="A176" s="2" t="s">
        <v>512</v>
      </c>
      <c r="B176" s="50" t="s">
        <v>213</v>
      </c>
      <c r="C176" s="14">
        <v>793019123</v>
      </c>
      <c r="D176" s="11" t="str">
        <f t="shared" si="64"/>
        <v>N/A</v>
      </c>
      <c r="E176" s="14">
        <v>742882816</v>
      </c>
      <c r="F176" s="11" t="str">
        <f t="shared" si="65"/>
        <v>N/A</v>
      </c>
      <c r="G176" s="14">
        <v>775588087</v>
      </c>
      <c r="H176" s="11" t="str">
        <f t="shared" si="66"/>
        <v>N/A</v>
      </c>
      <c r="I176" s="12">
        <v>-6.32</v>
      </c>
      <c r="J176" s="12">
        <v>4.4020000000000001</v>
      </c>
      <c r="K176" s="50" t="s">
        <v>739</v>
      </c>
      <c r="L176" s="9" t="str">
        <f t="shared" si="67"/>
        <v>Yes</v>
      </c>
    </row>
    <row r="177" spans="1:12" ht="25.5" x14ac:dyDescent="0.2">
      <c r="A177" s="2" t="s">
        <v>513</v>
      </c>
      <c r="B177" s="50" t="s">
        <v>213</v>
      </c>
      <c r="C177" s="14">
        <v>194.14253338</v>
      </c>
      <c r="D177" s="11" t="str">
        <f t="shared" si="64"/>
        <v>N/A</v>
      </c>
      <c r="E177" s="14">
        <v>162.47852982000001</v>
      </c>
      <c r="F177" s="11" t="str">
        <f t="shared" si="65"/>
        <v>N/A</v>
      </c>
      <c r="G177" s="14">
        <v>167.46100376999999</v>
      </c>
      <c r="H177" s="11" t="str">
        <f t="shared" si="66"/>
        <v>N/A</v>
      </c>
      <c r="I177" s="12">
        <v>-16.3</v>
      </c>
      <c r="J177" s="12">
        <v>3.0670000000000002</v>
      </c>
      <c r="K177" s="50" t="s">
        <v>739</v>
      </c>
      <c r="L177" s="9" t="str">
        <f t="shared" si="67"/>
        <v>Yes</v>
      </c>
    </row>
    <row r="178" spans="1:12" ht="25.5" x14ac:dyDescent="0.2">
      <c r="A178" s="2" t="s">
        <v>1301</v>
      </c>
      <c r="B178" s="37" t="s">
        <v>213</v>
      </c>
      <c r="C178" s="49">
        <v>22.880103170000002</v>
      </c>
      <c r="D178" s="46" t="str">
        <f t="shared" si="64"/>
        <v>N/A</v>
      </c>
      <c r="E178" s="49">
        <v>26.120287914999999</v>
      </c>
      <c r="F178" s="46" t="str">
        <f t="shared" si="65"/>
        <v>N/A</v>
      </c>
      <c r="G178" s="49">
        <v>24.844604346000001</v>
      </c>
      <c r="H178" s="46" t="str">
        <f t="shared" si="66"/>
        <v>N/A</v>
      </c>
      <c r="I178" s="12">
        <v>14.16</v>
      </c>
      <c r="J178" s="12">
        <v>-4.88</v>
      </c>
      <c r="K178" s="47" t="s">
        <v>739</v>
      </c>
      <c r="L178" s="9" t="str">
        <f t="shared" si="67"/>
        <v>Yes</v>
      </c>
    </row>
    <row r="179" spans="1:12" ht="25.5" x14ac:dyDescent="0.2">
      <c r="A179" s="2" t="s">
        <v>514</v>
      </c>
      <c r="B179" s="37" t="s">
        <v>213</v>
      </c>
      <c r="C179" s="49">
        <v>79.611836275000002</v>
      </c>
      <c r="D179" s="46" t="str">
        <f t="shared" si="64"/>
        <v>N/A</v>
      </c>
      <c r="E179" s="49">
        <v>589.02342125999996</v>
      </c>
      <c r="F179" s="46" t="str">
        <f t="shared" si="65"/>
        <v>N/A</v>
      </c>
      <c r="G179" s="49">
        <v>543.41516235999995</v>
      </c>
      <c r="H179" s="46" t="str">
        <f t="shared" si="66"/>
        <v>N/A</v>
      </c>
      <c r="I179" s="12">
        <v>639.9</v>
      </c>
      <c r="J179" s="12">
        <v>-7.74</v>
      </c>
      <c r="K179" s="47" t="s">
        <v>739</v>
      </c>
      <c r="L179" s="9" t="str">
        <f t="shared" si="67"/>
        <v>Yes</v>
      </c>
    </row>
    <row r="180" spans="1:12" ht="25.5" x14ac:dyDescent="0.2">
      <c r="A180" s="2" t="s">
        <v>515</v>
      </c>
      <c r="B180" s="37" t="s">
        <v>213</v>
      </c>
      <c r="C180" s="49">
        <v>437.61036454999999</v>
      </c>
      <c r="D180" s="46" t="str">
        <f t="shared" si="64"/>
        <v>N/A</v>
      </c>
      <c r="E180" s="49">
        <v>385.38262443999997</v>
      </c>
      <c r="F180" s="46" t="str">
        <f t="shared" si="65"/>
        <v>N/A</v>
      </c>
      <c r="G180" s="49">
        <v>389.61216868999998</v>
      </c>
      <c r="H180" s="46" t="str">
        <f t="shared" si="66"/>
        <v>N/A</v>
      </c>
      <c r="I180" s="12">
        <v>-11.9</v>
      </c>
      <c r="J180" s="12">
        <v>1.097</v>
      </c>
      <c r="K180" s="47" t="s">
        <v>739</v>
      </c>
      <c r="L180" s="9" t="str">
        <f t="shared" si="67"/>
        <v>Yes</v>
      </c>
    </row>
    <row r="181" spans="1:12" ht="25.5" x14ac:dyDescent="0.2">
      <c r="A181" s="2" t="s">
        <v>1653</v>
      </c>
      <c r="B181" s="50" t="s">
        <v>213</v>
      </c>
      <c r="C181" s="13">
        <v>0</v>
      </c>
      <c r="D181" s="11" t="str">
        <f t="shared" si="64"/>
        <v>N/A</v>
      </c>
      <c r="E181" s="13">
        <v>0</v>
      </c>
      <c r="F181" s="11" t="str">
        <f t="shared" si="65"/>
        <v>N/A</v>
      </c>
      <c r="G181" s="13">
        <v>79.841731440000004</v>
      </c>
      <c r="H181" s="11" t="str">
        <f t="shared" si="66"/>
        <v>N/A</v>
      </c>
      <c r="I181" s="59" t="s">
        <v>1747</v>
      </c>
      <c r="J181" s="59" t="s">
        <v>1747</v>
      </c>
      <c r="K181" s="50" t="s">
        <v>739</v>
      </c>
      <c r="L181" s="9" t="str">
        <f t="shared" si="67"/>
        <v>N/A</v>
      </c>
    </row>
    <row r="182" spans="1:12" ht="25.5" x14ac:dyDescent="0.2">
      <c r="A182" s="2" t="s">
        <v>1654</v>
      </c>
      <c r="B182" s="139" t="s">
        <v>213</v>
      </c>
      <c r="C182" s="140">
        <v>0</v>
      </c>
      <c r="D182" s="135" t="str">
        <f t="shared" ref="D182" si="68">IF($B182="N/A","N/A",IF(C182&lt;0,"No","Yes"))</f>
        <v>N/A</v>
      </c>
      <c r="E182" s="140">
        <v>0</v>
      </c>
      <c r="F182" s="135" t="str">
        <f t="shared" ref="F182" si="69">IF($B182="N/A","N/A",IF(E182&lt;0,"No","Yes"))</f>
        <v>N/A</v>
      </c>
      <c r="G182" s="140">
        <v>78.962088253999994</v>
      </c>
      <c r="H182" s="135" t="str">
        <f t="shared" ref="H182" si="70">IF($B182="N/A","N/A",IF(G182&lt;0,"No","Yes"))</f>
        <v>N/A</v>
      </c>
      <c r="I182" s="141" t="s">
        <v>1747</v>
      </c>
      <c r="J182" s="141" t="s">
        <v>1747</v>
      </c>
      <c r="K182" s="139" t="s">
        <v>739</v>
      </c>
      <c r="L182" s="135" t="str">
        <f t="shared" ref="L182" si="71">IF(J182="Div by 0", "N/A", IF(OR(J182="N/A",K182="N/A"),"N/A", IF(J182&gt;VALUE(MID(K182,1,2)), "No", IF(J182&lt;-1*VALUE(MID(K182,1,2)), "No", "Yes"))))</f>
        <v>N/A</v>
      </c>
    </row>
    <row r="183" spans="1:12" ht="25.5" x14ac:dyDescent="0.2">
      <c r="A183" s="2" t="s">
        <v>1655</v>
      </c>
      <c r="B183" s="5" t="s">
        <v>213</v>
      </c>
      <c r="C183" s="13">
        <v>0</v>
      </c>
      <c r="D183" s="9" t="str">
        <f t="shared" ref="D183:D185" si="72">IF($B183="N/A","N/A",IF(C183&lt;0,"No","Yes"))</f>
        <v>N/A</v>
      </c>
      <c r="E183" s="13">
        <v>0</v>
      </c>
      <c r="F183" s="9" t="str">
        <f t="shared" ref="F183:F185" si="73">IF($B183="N/A","N/A",IF(E183&lt;0,"No","Yes"))</f>
        <v>N/A</v>
      </c>
      <c r="G183" s="13">
        <v>86.652088597000002</v>
      </c>
      <c r="H183" s="9" t="str">
        <f t="shared" ref="H183:H185" si="74">IF($B183="N/A","N/A",IF(G183&lt;0,"No","Yes"))</f>
        <v>N/A</v>
      </c>
      <c r="I183" s="59" t="s">
        <v>1747</v>
      </c>
      <c r="J183" s="59" t="s">
        <v>1747</v>
      </c>
      <c r="K183" s="5" t="s">
        <v>739</v>
      </c>
      <c r="L183" s="9" t="str">
        <f t="shared" ref="L183:L213" si="75">IF(J183="Div by 0", "N/A", IF(OR(J183="N/A",K183="N/A"),"N/A", IF(J183&gt;VALUE(MID(K183,1,2)), "No", IF(J183&lt;-1*VALUE(MID(K183,1,2)), "No", "Yes"))))</f>
        <v>N/A</v>
      </c>
    </row>
    <row r="184" spans="1:12" ht="25.5" x14ac:dyDescent="0.2">
      <c r="A184" s="2" t="s">
        <v>1656</v>
      </c>
      <c r="B184" s="5" t="s">
        <v>213</v>
      </c>
      <c r="C184" s="13">
        <v>0</v>
      </c>
      <c r="D184" s="9" t="str">
        <f t="shared" si="72"/>
        <v>N/A</v>
      </c>
      <c r="E184" s="13">
        <v>0</v>
      </c>
      <c r="F184" s="9" t="str">
        <f t="shared" si="73"/>
        <v>N/A</v>
      </c>
      <c r="G184" s="13">
        <v>79.680723666999995</v>
      </c>
      <c r="H184" s="9" t="str">
        <f t="shared" si="74"/>
        <v>N/A</v>
      </c>
      <c r="I184" s="59" t="s">
        <v>1747</v>
      </c>
      <c r="J184" s="59" t="s">
        <v>1747</v>
      </c>
      <c r="K184" s="5" t="s">
        <v>739</v>
      </c>
      <c r="L184" s="9" t="str">
        <f t="shared" si="75"/>
        <v>N/A</v>
      </c>
    </row>
    <row r="185" spans="1:12" ht="25.5" x14ac:dyDescent="0.2">
      <c r="A185" s="2" t="s">
        <v>1657</v>
      </c>
      <c r="B185" s="5" t="s">
        <v>213</v>
      </c>
      <c r="C185" s="13">
        <v>0</v>
      </c>
      <c r="D185" s="9" t="str">
        <f t="shared" si="72"/>
        <v>N/A</v>
      </c>
      <c r="E185" s="13">
        <v>0</v>
      </c>
      <c r="F185" s="9" t="str">
        <f t="shared" si="73"/>
        <v>N/A</v>
      </c>
      <c r="G185" s="13">
        <v>78.425186178999994</v>
      </c>
      <c r="H185" s="9" t="str">
        <f t="shared" si="74"/>
        <v>N/A</v>
      </c>
      <c r="I185" s="59" t="s">
        <v>1747</v>
      </c>
      <c r="J185" s="59" t="s">
        <v>1747</v>
      </c>
      <c r="K185" s="5" t="s">
        <v>739</v>
      </c>
      <c r="L185" s="9" t="str">
        <f t="shared" si="75"/>
        <v>N/A</v>
      </c>
    </row>
    <row r="186" spans="1:12" ht="25.5" x14ac:dyDescent="0.2">
      <c r="A186" s="2" t="s">
        <v>1659</v>
      </c>
      <c r="B186" s="142" t="s">
        <v>213</v>
      </c>
      <c r="C186" s="140">
        <v>0</v>
      </c>
      <c r="D186" s="132" t="str">
        <f>IF($B186="N/A","N/A",IF(C186&gt;10,"No",IF(C186&lt;-10,"No","Yes")))</f>
        <v>N/A</v>
      </c>
      <c r="E186" s="140">
        <v>0</v>
      </c>
      <c r="F186" s="132" t="str">
        <f>IF($B186="N/A","N/A",IF(E186&gt;10,"No",IF(E186&lt;-10,"No","Yes")))</f>
        <v>N/A</v>
      </c>
      <c r="G186" s="140">
        <v>6.0098449413999999</v>
      </c>
      <c r="H186" s="132" t="str">
        <f>IF($B186="N/A","N/A",IF(G186&gt;10,"No",IF(G186&lt;-10,"No","Yes")))</f>
        <v>N/A</v>
      </c>
      <c r="I186" s="141" t="s">
        <v>1747</v>
      </c>
      <c r="J186" s="141" t="s">
        <v>1747</v>
      </c>
      <c r="K186" s="142" t="s">
        <v>739</v>
      </c>
      <c r="L186" s="9" t="str">
        <f t="shared" si="75"/>
        <v>N/A</v>
      </c>
    </row>
    <row r="187" spans="1:12" ht="25.5" x14ac:dyDescent="0.2">
      <c r="A187" s="2" t="s">
        <v>1660</v>
      </c>
      <c r="B187" s="37" t="s">
        <v>213</v>
      </c>
      <c r="C187" s="13">
        <v>0</v>
      </c>
      <c r="D187" s="46" t="str">
        <f t="shared" ref="D187:D213" si="76">IF($B187="N/A","N/A",IF(C187&gt;10,"No",IF(C187&lt;-10,"No","Yes")))</f>
        <v>N/A</v>
      </c>
      <c r="E187" s="13">
        <v>0</v>
      </c>
      <c r="F187" s="46" t="str">
        <f t="shared" ref="F187:F213" si="77">IF($B187="N/A","N/A",IF(E187&gt;10,"No",IF(E187&lt;-10,"No","Yes")))</f>
        <v>N/A</v>
      </c>
      <c r="G187" s="13">
        <v>5.0234400000000001E-5</v>
      </c>
      <c r="H187" s="46" t="str">
        <f t="shared" ref="H187:H213" si="78">IF($B187="N/A","N/A",IF(G187&gt;10,"No",IF(G187&lt;-10,"No","Yes")))</f>
        <v>N/A</v>
      </c>
      <c r="I187" s="59" t="s">
        <v>1747</v>
      </c>
      <c r="J187" s="59" t="s">
        <v>1747</v>
      </c>
      <c r="K187" s="47" t="s">
        <v>739</v>
      </c>
      <c r="L187" s="9" t="str">
        <f t="shared" si="75"/>
        <v>N/A</v>
      </c>
    </row>
    <row r="188" spans="1:12" ht="25.5" x14ac:dyDescent="0.2">
      <c r="A188" s="2" t="s">
        <v>1661</v>
      </c>
      <c r="B188" s="37" t="s">
        <v>213</v>
      </c>
      <c r="C188" s="13">
        <v>0</v>
      </c>
      <c r="D188" s="46" t="str">
        <f t="shared" si="76"/>
        <v>N/A</v>
      </c>
      <c r="E188" s="13">
        <v>0</v>
      </c>
      <c r="F188" s="46" t="str">
        <f t="shared" si="77"/>
        <v>N/A</v>
      </c>
      <c r="G188" s="13">
        <v>2.5117210000000001E-4</v>
      </c>
      <c r="H188" s="46" t="str">
        <f t="shared" si="78"/>
        <v>N/A</v>
      </c>
      <c r="I188" s="59" t="s">
        <v>1747</v>
      </c>
      <c r="J188" s="59" t="s">
        <v>1747</v>
      </c>
      <c r="K188" s="47" t="s">
        <v>739</v>
      </c>
      <c r="L188" s="9" t="str">
        <f t="shared" si="75"/>
        <v>N/A</v>
      </c>
    </row>
    <row r="189" spans="1:12" ht="25.5" x14ac:dyDescent="0.2">
      <c r="A189" s="2" t="s">
        <v>1662</v>
      </c>
      <c r="B189" s="37" t="s">
        <v>213</v>
      </c>
      <c r="C189" s="13">
        <v>0</v>
      </c>
      <c r="D189" s="46" t="str">
        <f t="shared" si="76"/>
        <v>N/A</v>
      </c>
      <c r="E189" s="13">
        <v>0</v>
      </c>
      <c r="F189" s="46" t="str">
        <f t="shared" si="77"/>
        <v>N/A</v>
      </c>
      <c r="G189" s="13">
        <v>0</v>
      </c>
      <c r="H189" s="46" t="str">
        <f t="shared" si="78"/>
        <v>N/A</v>
      </c>
      <c r="I189" s="59" t="s">
        <v>1747</v>
      </c>
      <c r="J189" s="59" t="s">
        <v>1747</v>
      </c>
      <c r="K189" s="47" t="s">
        <v>739</v>
      </c>
      <c r="L189" s="9" t="str">
        <f t="shared" si="75"/>
        <v>N/A</v>
      </c>
    </row>
    <row r="190" spans="1:12" ht="25.5" x14ac:dyDescent="0.2">
      <c r="A190" s="2" t="s">
        <v>1663</v>
      </c>
      <c r="B190" s="37" t="s">
        <v>213</v>
      </c>
      <c r="C190" s="13">
        <v>0</v>
      </c>
      <c r="D190" s="46" t="str">
        <f t="shared" si="76"/>
        <v>N/A</v>
      </c>
      <c r="E190" s="13">
        <v>0</v>
      </c>
      <c r="F190" s="46" t="str">
        <f t="shared" si="77"/>
        <v>N/A</v>
      </c>
      <c r="G190" s="13">
        <v>0.15693232469999999</v>
      </c>
      <c r="H190" s="46" t="str">
        <f t="shared" si="78"/>
        <v>N/A</v>
      </c>
      <c r="I190" s="59" t="s">
        <v>1747</v>
      </c>
      <c r="J190" s="59" t="s">
        <v>1747</v>
      </c>
      <c r="K190" s="47" t="s">
        <v>739</v>
      </c>
      <c r="L190" s="9" t="str">
        <f t="shared" si="75"/>
        <v>N/A</v>
      </c>
    </row>
    <row r="191" spans="1:12" ht="25.5" x14ac:dyDescent="0.2">
      <c r="A191" s="2" t="s">
        <v>1664</v>
      </c>
      <c r="B191" s="37" t="s">
        <v>213</v>
      </c>
      <c r="C191" s="13">
        <v>0</v>
      </c>
      <c r="D191" s="46" t="str">
        <f t="shared" si="76"/>
        <v>N/A</v>
      </c>
      <c r="E191" s="13">
        <v>0</v>
      </c>
      <c r="F191" s="46" t="str">
        <f t="shared" si="77"/>
        <v>N/A</v>
      </c>
      <c r="G191" s="13">
        <v>67.743675863000007</v>
      </c>
      <c r="H191" s="46" t="str">
        <f t="shared" si="78"/>
        <v>N/A</v>
      </c>
      <c r="I191" s="59" t="s">
        <v>1747</v>
      </c>
      <c r="J191" s="59" t="s">
        <v>1747</v>
      </c>
      <c r="K191" s="47" t="s">
        <v>739</v>
      </c>
      <c r="L191" s="9" t="str">
        <f t="shared" si="75"/>
        <v>N/A</v>
      </c>
    </row>
    <row r="192" spans="1:12" ht="25.5" x14ac:dyDescent="0.2">
      <c r="A192" s="2" t="s">
        <v>1665</v>
      </c>
      <c r="B192" s="37" t="s">
        <v>213</v>
      </c>
      <c r="C192" s="13">
        <v>0</v>
      </c>
      <c r="D192" s="46" t="str">
        <f t="shared" si="76"/>
        <v>N/A</v>
      </c>
      <c r="E192" s="13">
        <v>0</v>
      </c>
      <c r="F192" s="46" t="str">
        <f t="shared" si="77"/>
        <v>N/A</v>
      </c>
      <c r="G192" s="13">
        <v>26.313240738000001</v>
      </c>
      <c r="H192" s="46" t="str">
        <f t="shared" si="78"/>
        <v>N/A</v>
      </c>
      <c r="I192" s="59" t="s">
        <v>1747</v>
      </c>
      <c r="J192" s="59" t="s">
        <v>1747</v>
      </c>
      <c r="K192" s="47" t="s">
        <v>739</v>
      </c>
      <c r="L192" s="9" t="str">
        <f t="shared" si="75"/>
        <v>N/A</v>
      </c>
    </row>
    <row r="193" spans="1:12" ht="25.5" x14ac:dyDescent="0.2">
      <c r="A193" s="2" t="s">
        <v>1666</v>
      </c>
      <c r="B193" s="37" t="s">
        <v>213</v>
      </c>
      <c r="C193" s="13">
        <v>0</v>
      </c>
      <c r="D193" s="46" t="str">
        <f t="shared" si="76"/>
        <v>N/A</v>
      </c>
      <c r="E193" s="13">
        <v>0</v>
      </c>
      <c r="F193" s="46" t="str">
        <f t="shared" si="77"/>
        <v>N/A</v>
      </c>
      <c r="G193" s="13">
        <v>12.182248462</v>
      </c>
      <c r="H193" s="46" t="str">
        <f t="shared" si="78"/>
        <v>N/A</v>
      </c>
      <c r="I193" s="59" t="s">
        <v>1747</v>
      </c>
      <c r="J193" s="59" t="s">
        <v>1747</v>
      </c>
      <c r="K193" s="47" t="s">
        <v>739</v>
      </c>
      <c r="L193" s="9" t="str">
        <f t="shared" si="75"/>
        <v>N/A</v>
      </c>
    </row>
    <row r="194" spans="1:12" ht="25.5" x14ac:dyDescent="0.2">
      <c r="A194" s="2" t="s">
        <v>1667</v>
      </c>
      <c r="B194" s="37" t="s">
        <v>213</v>
      </c>
      <c r="C194" s="13">
        <v>0</v>
      </c>
      <c r="D194" s="46" t="str">
        <f t="shared" si="76"/>
        <v>N/A</v>
      </c>
      <c r="E194" s="13">
        <v>0</v>
      </c>
      <c r="F194" s="46" t="str">
        <f t="shared" si="77"/>
        <v>N/A</v>
      </c>
      <c r="G194" s="13">
        <v>45.565933428000001</v>
      </c>
      <c r="H194" s="46" t="str">
        <f t="shared" si="78"/>
        <v>N/A</v>
      </c>
      <c r="I194" s="59" t="s">
        <v>1747</v>
      </c>
      <c r="J194" s="59" t="s">
        <v>1747</v>
      </c>
      <c r="K194" s="47" t="s">
        <v>739</v>
      </c>
      <c r="L194" s="9" t="str">
        <f t="shared" si="75"/>
        <v>N/A</v>
      </c>
    </row>
    <row r="195" spans="1:12" ht="25.5" x14ac:dyDescent="0.2">
      <c r="A195" s="2" t="s">
        <v>1668</v>
      </c>
      <c r="B195" s="37" t="s">
        <v>213</v>
      </c>
      <c r="C195" s="13">
        <v>0</v>
      </c>
      <c r="D195" s="46" t="str">
        <f t="shared" si="76"/>
        <v>N/A</v>
      </c>
      <c r="E195" s="13">
        <v>0</v>
      </c>
      <c r="F195" s="46" t="str">
        <f t="shared" si="77"/>
        <v>N/A</v>
      </c>
      <c r="G195" s="13">
        <v>5.2375912193999996</v>
      </c>
      <c r="H195" s="46" t="str">
        <f t="shared" si="78"/>
        <v>N/A</v>
      </c>
      <c r="I195" s="59" t="s">
        <v>1747</v>
      </c>
      <c r="J195" s="59" t="s">
        <v>1747</v>
      </c>
      <c r="K195" s="47" t="s">
        <v>739</v>
      </c>
      <c r="L195" s="9" t="str">
        <f t="shared" si="75"/>
        <v>N/A</v>
      </c>
    </row>
    <row r="196" spans="1:12" ht="25.5" x14ac:dyDescent="0.2">
      <c r="A196" s="2" t="s">
        <v>1669</v>
      </c>
      <c r="B196" s="37" t="s">
        <v>213</v>
      </c>
      <c r="C196" s="13">
        <v>0</v>
      </c>
      <c r="D196" s="46" t="str">
        <f t="shared" si="76"/>
        <v>N/A</v>
      </c>
      <c r="E196" s="13">
        <v>0</v>
      </c>
      <c r="F196" s="46" t="str">
        <f t="shared" si="77"/>
        <v>N/A</v>
      </c>
      <c r="G196" s="13">
        <v>0.76160402520000003</v>
      </c>
      <c r="H196" s="46" t="str">
        <f t="shared" si="78"/>
        <v>N/A</v>
      </c>
      <c r="I196" s="59" t="s">
        <v>1747</v>
      </c>
      <c r="J196" s="59" t="s">
        <v>1747</v>
      </c>
      <c r="K196" s="47" t="s">
        <v>739</v>
      </c>
      <c r="L196" s="9" t="str">
        <f t="shared" si="75"/>
        <v>N/A</v>
      </c>
    </row>
    <row r="197" spans="1:12" ht="25.5" x14ac:dyDescent="0.2">
      <c r="A197" s="2" t="s">
        <v>1670</v>
      </c>
      <c r="B197" s="37" t="s">
        <v>213</v>
      </c>
      <c r="C197" s="13">
        <v>0</v>
      </c>
      <c r="D197" s="46" t="str">
        <f t="shared" si="76"/>
        <v>N/A</v>
      </c>
      <c r="E197" s="13">
        <v>0</v>
      </c>
      <c r="F197" s="46" t="str">
        <f t="shared" si="77"/>
        <v>N/A</v>
      </c>
      <c r="G197" s="13">
        <v>48.509821080000002</v>
      </c>
      <c r="H197" s="46" t="str">
        <f t="shared" si="78"/>
        <v>N/A</v>
      </c>
      <c r="I197" s="59" t="s">
        <v>1747</v>
      </c>
      <c r="J197" s="59" t="s">
        <v>1747</v>
      </c>
      <c r="K197" s="47" t="s">
        <v>739</v>
      </c>
      <c r="L197" s="9" t="str">
        <f t="shared" si="75"/>
        <v>N/A</v>
      </c>
    </row>
    <row r="198" spans="1:12" ht="25.5" x14ac:dyDescent="0.2">
      <c r="A198" s="2" t="s">
        <v>1671</v>
      </c>
      <c r="B198" s="37" t="s">
        <v>213</v>
      </c>
      <c r="C198" s="13">
        <v>0</v>
      </c>
      <c r="D198" s="46" t="str">
        <f t="shared" si="76"/>
        <v>N/A</v>
      </c>
      <c r="E198" s="13">
        <v>0</v>
      </c>
      <c r="F198" s="46" t="str">
        <f t="shared" si="77"/>
        <v>N/A</v>
      </c>
      <c r="G198" s="13">
        <v>43.965364373</v>
      </c>
      <c r="H198" s="46" t="str">
        <f t="shared" si="78"/>
        <v>N/A</v>
      </c>
      <c r="I198" s="59" t="s">
        <v>1747</v>
      </c>
      <c r="J198" s="59" t="s">
        <v>1747</v>
      </c>
      <c r="K198" s="47" t="s">
        <v>739</v>
      </c>
      <c r="L198" s="9" t="str">
        <f t="shared" si="75"/>
        <v>N/A</v>
      </c>
    </row>
    <row r="199" spans="1:12" ht="25.5" x14ac:dyDescent="0.2">
      <c r="A199" s="2" t="s">
        <v>1672</v>
      </c>
      <c r="B199" s="37" t="s">
        <v>213</v>
      </c>
      <c r="C199" s="13">
        <v>0</v>
      </c>
      <c r="D199" s="46" t="str">
        <f t="shared" si="76"/>
        <v>N/A</v>
      </c>
      <c r="E199" s="13">
        <v>0</v>
      </c>
      <c r="F199" s="46" t="str">
        <f t="shared" si="77"/>
        <v>N/A</v>
      </c>
      <c r="G199" s="13">
        <v>1.1656896909000001</v>
      </c>
      <c r="H199" s="46" t="str">
        <f t="shared" si="78"/>
        <v>N/A</v>
      </c>
      <c r="I199" s="59" t="s">
        <v>1747</v>
      </c>
      <c r="J199" s="59" t="s">
        <v>1747</v>
      </c>
      <c r="K199" s="47" t="s">
        <v>739</v>
      </c>
      <c r="L199" s="9" t="str">
        <f t="shared" si="75"/>
        <v>N/A</v>
      </c>
    </row>
    <row r="200" spans="1:12" ht="25.5" x14ac:dyDescent="0.2">
      <c r="A200" s="2" t="s">
        <v>1673</v>
      </c>
      <c r="B200" s="37" t="s">
        <v>213</v>
      </c>
      <c r="C200" s="13">
        <v>0</v>
      </c>
      <c r="D200" s="46" t="str">
        <f t="shared" si="76"/>
        <v>N/A</v>
      </c>
      <c r="E200" s="13">
        <v>0</v>
      </c>
      <c r="F200" s="46" t="str">
        <f t="shared" si="77"/>
        <v>N/A</v>
      </c>
      <c r="G200" s="13">
        <v>4.0527622149000004</v>
      </c>
      <c r="H200" s="46" t="str">
        <f t="shared" si="78"/>
        <v>N/A</v>
      </c>
      <c r="I200" s="59" t="s">
        <v>1747</v>
      </c>
      <c r="J200" s="59" t="s">
        <v>1747</v>
      </c>
      <c r="K200" s="47" t="s">
        <v>739</v>
      </c>
      <c r="L200" s="9" t="str">
        <f t="shared" si="75"/>
        <v>N/A</v>
      </c>
    </row>
    <row r="201" spans="1:12" ht="25.5" x14ac:dyDescent="0.2">
      <c r="A201" s="2" t="s">
        <v>1674</v>
      </c>
      <c r="B201" s="37" t="s">
        <v>213</v>
      </c>
      <c r="C201" s="13">
        <v>0</v>
      </c>
      <c r="D201" s="46" t="str">
        <f t="shared" si="76"/>
        <v>N/A</v>
      </c>
      <c r="E201" s="13">
        <v>0</v>
      </c>
      <c r="F201" s="46" t="str">
        <f t="shared" si="77"/>
        <v>N/A</v>
      </c>
      <c r="G201" s="13">
        <v>0</v>
      </c>
      <c r="H201" s="46" t="str">
        <f t="shared" si="78"/>
        <v>N/A</v>
      </c>
      <c r="I201" s="59" t="s">
        <v>1747</v>
      </c>
      <c r="J201" s="59" t="s">
        <v>1747</v>
      </c>
      <c r="K201" s="47" t="s">
        <v>739</v>
      </c>
      <c r="L201" s="9" t="str">
        <f t="shared" si="75"/>
        <v>N/A</v>
      </c>
    </row>
    <row r="202" spans="1:12" ht="25.5" x14ac:dyDescent="0.2">
      <c r="A202" s="2" t="s">
        <v>1675</v>
      </c>
      <c r="B202" s="37" t="s">
        <v>213</v>
      </c>
      <c r="C202" s="13">
        <v>0</v>
      </c>
      <c r="D202" s="46" t="str">
        <f t="shared" si="76"/>
        <v>N/A</v>
      </c>
      <c r="E202" s="13">
        <v>0</v>
      </c>
      <c r="F202" s="46" t="str">
        <f t="shared" si="77"/>
        <v>N/A</v>
      </c>
      <c r="G202" s="13">
        <v>0</v>
      </c>
      <c r="H202" s="46" t="str">
        <f t="shared" si="78"/>
        <v>N/A</v>
      </c>
      <c r="I202" s="59" t="s">
        <v>1747</v>
      </c>
      <c r="J202" s="59" t="s">
        <v>1747</v>
      </c>
      <c r="K202" s="47" t="s">
        <v>739</v>
      </c>
      <c r="L202" s="9" t="str">
        <f t="shared" si="75"/>
        <v>N/A</v>
      </c>
    </row>
    <row r="203" spans="1:12" ht="25.5" x14ac:dyDescent="0.2">
      <c r="A203" s="2" t="s">
        <v>1676</v>
      </c>
      <c r="B203" s="37" t="s">
        <v>213</v>
      </c>
      <c r="C203" s="13">
        <v>0</v>
      </c>
      <c r="D203" s="46" t="str">
        <f t="shared" si="76"/>
        <v>N/A</v>
      </c>
      <c r="E203" s="13">
        <v>0</v>
      </c>
      <c r="F203" s="46" t="str">
        <f t="shared" si="77"/>
        <v>N/A</v>
      </c>
      <c r="G203" s="13">
        <v>0</v>
      </c>
      <c r="H203" s="46" t="str">
        <f t="shared" si="78"/>
        <v>N/A</v>
      </c>
      <c r="I203" s="59" t="s">
        <v>1747</v>
      </c>
      <c r="J203" s="59" t="s">
        <v>1747</v>
      </c>
      <c r="K203" s="47" t="s">
        <v>739</v>
      </c>
      <c r="L203" s="9" t="str">
        <f t="shared" si="75"/>
        <v>N/A</v>
      </c>
    </row>
    <row r="204" spans="1:12" ht="25.5" x14ac:dyDescent="0.2">
      <c r="A204" s="2" t="s">
        <v>1677</v>
      </c>
      <c r="B204" s="37" t="s">
        <v>213</v>
      </c>
      <c r="C204" s="13">
        <v>0</v>
      </c>
      <c r="D204" s="46" t="str">
        <f t="shared" si="76"/>
        <v>N/A</v>
      </c>
      <c r="E204" s="13">
        <v>0</v>
      </c>
      <c r="F204" s="46" t="str">
        <f t="shared" si="77"/>
        <v>N/A</v>
      </c>
      <c r="G204" s="13">
        <v>0.37610509440000001</v>
      </c>
      <c r="H204" s="46" t="str">
        <f t="shared" si="78"/>
        <v>N/A</v>
      </c>
      <c r="I204" s="59" t="s">
        <v>1747</v>
      </c>
      <c r="J204" s="59" t="s">
        <v>1747</v>
      </c>
      <c r="K204" s="47" t="s">
        <v>739</v>
      </c>
      <c r="L204" s="9" t="str">
        <f t="shared" si="75"/>
        <v>N/A</v>
      </c>
    </row>
    <row r="205" spans="1:12" ht="25.5" x14ac:dyDescent="0.2">
      <c r="A205" s="2" t="s">
        <v>1678</v>
      </c>
      <c r="B205" s="37" t="s">
        <v>213</v>
      </c>
      <c r="C205" s="13">
        <v>0</v>
      </c>
      <c r="D205" s="46" t="str">
        <f t="shared" si="76"/>
        <v>N/A</v>
      </c>
      <c r="E205" s="13">
        <v>0</v>
      </c>
      <c r="F205" s="46" t="str">
        <f t="shared" si="77"/>
        <v>N/A</v>
      </c>
      <c r="G205" s="13">
        <v>0.1995311119</v>
      </c>
      <c r="H205" s="46" t="str">
        <f t="shared" si="78"/>
        <v>N/A</v>
      </c>
      <c r="I205" s="59" t="s">
        <v>1747</v>
      </c>
      <c r="J205" s="59" t="s">
        <v>1747</v>
      </c>
      <c r="K205" s="47" t="s">
        <v>739</v>
      </c>
      <c r="L205" s="9" t="str">
        <f t="shared" si="75"/>
        <v>N/A</v>
      </c>
    </row>
    <row r="206" spans="1:12" ht="25.5" x14ac:dyDescent="0.2">
      <c r="A206" s="2" t="s">
        <v>1679</v>
      </c>
      <c r="B206" s="37" t="s">
        <v>213</v>
      </c>
      <c r="C206" s="13">
        <v>0</v>
      </c>
      <c r="D206" s="46" t="str">
        <f t="shared" si="76"/>
        <v>N/A</v>
      </c>
      <c r="E206" s="13">
        <v>0</v>
      </c>
      <c r="F206" s="46" t="str">
        <f t="shared" si="77"/>
        <v>N/A</v>
      </c>
      <c r="G206" s="13">
        <v>6.4585387711999998</v>
      </c>
      <c r="H206" s="46" t="str">
        <f t="shared" si="78"/>
        <v>N/A</v>
      </c>
      <c r="I206" s="59" t="s">
        <v>1747</v>
      </c>
      <c r="J206" s="59" t="s">
        <v>1747</v>
      </c>
      <c r="K206" s="47" t="s">
        <v>739</v>
      </c>
      <c r="L206" s="9" t="str">
        <f t="shared" si="75"/>
        <v>N/A</v>
      </c>
    </row>
    <row r="207" spans="1:12" ht="25.5" x14ac:dyDescent="0.2">
      <c r="A207" s="2" t="s">
        <v>1680</v>
      </c>
      <c r="B207" s="37" t="s">
        <v>213</v>
      </c>
      <c r="C207" s="13">
        <v>0</v>
      </c>
      <c r="D207" s="46" t="str">
        <f t="shared" si="76"/>
        <v>N/A</v>
      </c>
      <c r="E207" s="13">
        <v>0</v>
      </c>
      <c r="F207" s="46" t="str">
        <f t="shared" si="77"/>
        <v>N/A</v>
      </c>
      <c r="G207" s="13">
        <v>1.6075014E-3</v>
      </c>
      <c r="H207" s="46" t="str">
        <f t="shared" si="78"/>
        <v>N/A</v>
      </c>
      <c r="I207" s="59" t="s">
        <v>1747</v>
      </c>
      <c r="J207" s="59" t="s">
        <v>1747</v>
      </c>
      <c r="K207" s="47" t="s">
        <v>739</v>
      </c>
      <c r="L207" s="9" t="str">
        <f t="shared" si="75"/>
        <v>N/A</v>
      </c>
    </row>
    <row r="208" spans="1:12" ht="25.5" x14ac:dyDescent="0.2">
      <c r="A208" s="2" t="s">
        <v>1681</v>
      </c>
      <c r="B208" s="37" t="s">
        <v>213</v>
      </c>
      <c r="C208" s="13">
        <v>0</v>
      </c>
      <c r="D208" s="46" t="str">
        <f t="shared" si="76"/>
        <v>N/A</v>
      </c>
      <c r="E208" s="13">
        <v>0</v>
      </c>
      <c r="F208" s="46" t="str">
        <f t="shared" si="77"/>
        <v>N/A</v>
      </c>
      <c r="G208" s="13">
        <v>19.817829903</v>
      </c>
      <c r="H208" s="46" t="str">
        <f t="shared" si="78"/>
        <v>N/A</v>
      </c>
      <c r="I208" s="59" t="s">
        <v>1747</v>
      </c>
      <c r="J208" s="59" t="s">
        <v>1747</v>
      </c>
      <c r="K208" s="47" t="s">
        <v>739</v>
      </c>
      <c r="L208" s="9" t="str">
        <f t="shared" si="75"/>
        <v>N/A</v>
      </c>
    </row>
    <row r="209" spans="1:12" ht="25.5" x14ac:dyDescent="0.2">
      <c r="A209" s="2" t="s">
        <v>1682</v>
      </c>
      <c r="B209" s="37" t="s">
        <v>213</v>
      </c>
      <c r="C209" s="13">
        <v>0</v>
      </c>
      <c r="D209" s="46" t="str">
        <f t="shared" si="76"/>
        <v>N/A</v>
      </c>
      <c r="E209" s="13">
        <v>0</v>
      </c>
      <c r="F209" s="46" t="str">
        <f t="shared" si="77"/>
        <v>N/A</v>
      </c>
      <c r="G209" s="13">
        <v>2.10984559E-2</v>
      </c>
      <c r="H209" s="46" t="str">
        <f t="shared" si="78"/>
        <v>N/A</v>
      </c>
      <c r="I209" s="59" t="s">
        <v>1747</v>
      </c>
      <c r="J209" s="59" t="s">
        <v>1747</v>
      </c>
      <c r="K209" s="47" t="s">
        <v>739</v>
      </c>
      <c r="L209" s="9" t="str">
        <f t="shared" si="75"/>
        <v>N/A</v>
      </c>
    </row>
    <row r="210" spans="1:12" ht="25.5" x14ac:dyDescent="0.2">
      <c r="A210" s="2" t="s">
        <v>1683</v>
      </c>
      <c r="B210" s="37" t="s">
        <v>213</v>
      </c>
      <c r="C210" s="13">
        <v>0</v>
      </c>
      <c r="D210" s="46" t="str">
        <f t="shared" si="76"/>
        <v>N/A</v>
      </c>
      <c r="E210" s="13">
        <v>0</v>
      </c>
      <c r="F210" s="46" t="str">
        <f t="shared" si="77"/>
        <v>N/A</v>
      </c>
      <c r="G210" s="13">
        <v>5.5845603509000004</v>
      </c>
      <c r="H210" s="46" t="str">
        <f t="shared" si="78"/>
        <v>N/A</v>
      </c>
      <c r="I210" s="59" t="s">
        <v>1747</v>
      </c>
      <c r="J210" s="59" t="s">
        <v>1747</v>
      </c>
      <c r="K210" s="47" t="s">
        <v>739</v>
      </c>
      <c r="L210" s="9" t="str">
        <f t="shared" si="75"/>
        <v>N/A</v>
      </c>
    </row>
    <row r="211" spans="1:12" ht="25.5" x14ac:dyDescent="0.2">
      <c r="A211" s="2" t="s">
        <v>1684</v>
      </c>
      <c r="B211" s="37" t="s">
        <v>213</v>
      </c>
      <c r="C211" s="13">
        <v>0</v>
      </c>
      <c r="D211" s="46" t="str">
        <f t="shared" si="76"/>
        <v>N/A</v>
      </c>
      <c r="E211" s="13">
        <v>0</v>
      </c>
      <c r="F211" s="46" t="str">
        <f t="shared" si="77"/>
        <v>N/A</v>
      </c>
      <c r="G211" s="13">
        <v>0</v>
      </c>
      <c r="H211" s="46" t="str">
        <f t="shared" si="78"/>
        <v>N/A</v>
      </c>
      <c r="I211" s="59" t="s">
        <v>1747</v>
      </c>
      <c r="J211" s="59" t="s">
        <v>1747</v>
      </c>
      <c r="K211" s="47" t="s">
        <v>739</v>
      </c>
      <c r="L211" s="9" t="str">
        <f t="shared" si="75"/>
        <v>N/A</v>
      </c>
    </row>
    <row r="212" spans="1:12" ht="25.5" x14ac:dyDescent="0.2">
      <c r="A212" s="2" t="s">
        <v>1685</v>
      </c>
      <c r="B212" s="37" t="s">
        <v>213</v>
      </c>
      <c r="C212" s="13">
        <v>0</v>
      </c>
      <c r="D212" s="46" t="str">
        <f t="shared" si="76"/>
        <v>N/A</v>
      </c>
      <c r="E212" s="13">
        <v>0</v>
      </c>
      <c r="F212" s="46" t="str">
        <f t="shared" si="77"/>
        <v>N/A</v>
      </c>
      <c r="G212" s="13">
        <v>3.3204950900000002E-2</v>
      </c>
      <c r="H212" s="46" t="str">
        <f t="shared" si="78"/>
        <v>N/A</v>
      </c>
      <c r="I212" s="59" t="s">
        <v>1747</v>
      </c>
      <c r="J212" s="59" t="s">
        <v>1747</v>
      </c>
      <c r="K212" s="47" t="s">
        <v>739</v>
      </c>
      <c r="L212" s="9" t="str">
        <f t="shared" si="75"/>
        <v>N/A</v>
      </c>
    </row>
    <row r="213" spans="1:12" ht="38.25" x14ac:dyDescent="0.2">
      <c r="A213" s="2" t="s">
        <v>1658</v>
      </c>
      <c r="B213" s="37" t="s">
        <v>213</v>
      </c>
      <c r="C213" s="13">
        <v>0</v>
      </c>
      <c r="D213" s="46" t="str">
        <f t="shared" si="76"/>
        <v>N/A</v>
      </c>
      <c r="E213" s="13">
        <v>0</v>
      </c>
      <c r="F213" s="46" t="str">
        <f t="shared" si="77"/>
        <v>N/A</v>
      </c>
      <c r="G213" s="13">
        <v>0.55413587509999995</v>
      </c>
      <c r="H213" s="46" t="str">
        <f t="shared" si="78"/>
        <v>N/A</v>
      </c>
      <c r="I213" s="59" t="s">
        <v>1747</v>
      </c>
      <c r="J213" s="59" t="s">
        <v>1747</v>
      </c>
      <c r="K213" s="47" t="s">
        <v>739</v>
      </c>
      <c r="L213" s="9" t="str">
        <f t="shared" si="75"/>
        <v>N/A</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7" t="s">
        <v>1743</v>
      </c>
      <c r="B216" s="168"/>
      <c r="C216" s="168"/>
      <c r="D216" s="168"/>
      <c r="E216" s="168"/>
      <c r="F216" s="168"/>
      <c r="G216" s="168"/>
      <c r="H216" s="168"/>
      <c r="I216" s="168"/>
      <c r="J216" s="168"/>
      <c r="K216" s="168"/>
      <c r="L216" s="169"/>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1608</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238105</v>
      </c>
      <c r="D6" s="11" t="str">
        <f t="shared" ref="D6:D39" si="0">IF($B6="N/A","N/A",IF(C6&gt;10,"No",IF(C6&lt;-10,"No","Yes")))</f>
        <v>N/A</v>
      </c>
      <c r="E6" s="1">
        <v>203891</v>
      </c>
      <c r="F6" s="11" t="str">
        <f t="shared" ref="F6:F39" si="1">IF($B6="N/A","N/A",IF(E6&gt;10,"No",IF(E6&lt;-10,"No","Yes")))</f>
        <v>N/A</v>
      </c>
      <c r="G6" s="1">
        <v>219397</v>
      </c>
      <c r="H6" s="11" t="str">
        <f t="shared" ref="H6:H39" si="2">IF($B6="N/A","N/A",IF(G6&gt;10,"No",IF(G6&lt;-10,"No","Yes")))</f>
        <v>N/A</v>
      </c>
      <c r="I6" s="59">
        <v>-14.4</v>
      </c>
      <c r="J6" s="59">
        <v>7.6050000000000004</v>
      </c>
      <c r="K6" s="50" t="s">
        <v>739</v>
      </c>
      <c r="L6" s="9" t="str">
        <f t="shared" ref="L6:L39" si="3">IF(J6="Div by 0", "N/A", IF(K6="N/A","N/A", IF(J6&gt;VALUE(MID(K6,1,2)), "No", IF(J6&lt;-1*VALUE(MID(K6,1,2)), "No", "Yes"))))</f>
        <v>Yes</v>
      </c>
    </row>
    <row r="7" spans="1:12" x14ac:dyDescent="0.2">
      <c r="A7" s="18" t="s">
        <v>4</v>
      </c>
      <c r="B7" s="37" t="s">
        <v>213</v>
      </c>
      <c r="C7" s="38">
        <v>161556</v>
      </c>
      <c r="D7" s="46" t="str">
        <f t="shared" si="0"/>
        <v>N/A</v>
      </c>
      <c r="E7" s="38">
        <v>149247</v>
      </c>
      <c r="F7" s="46" t="str">
        <f t="shared" si="1"/>
        <v>N/A</v>
      </c>
      <c r="G7" s="38">
        <v>155305</v>
      </c>
      <c r="H7" s="46" t="str">
        <f t="shared" si="2"/>
        <v>N/A</v>
      </c>
      <c r="I7" s="12">
        <v>-7.62</v>
      </c>
      <c r="J7" s="12">
        <v>4.0590000000000002</v>
      </c>
      <c r="K7" s="47" t="s">
        <v>739</v>
      </c>
      <c r="L7" s="9" t="str">
        <f t="shared" si="3"/>
        <v>Yes</v>
      </c>
    </row>
    <row r="8" spans="1:12" x14ac:dyDescent="0.2">
      <c r="A8" s="18" t="s">
        <v>359</v>
      </c>
      <c r="B8" s="37" t="s">
        <v>213</v>
      </c>
      <c r="C8" s="38" t="s">
        <v>213</v>
      </c>
      <c r="D8" s="46" t="str">
        <f>IF($B8="N/A","N/A",IF(C8&gt;10,"No",IF(C8&lt;-10,"No","Yes")))</f>
        <v>N/A</v>
      </c>
      <c r="E8" s="38">
        <v>73.199405565000006</v>
      </c>
      <c r="F8" s="46" t="str">
        <f t="shared" si="1"/>
        <v>N/A</v>
      </c>
      <c r="G8" s="8">
        <v>70.787203106999996</v>
      </c>
      <c r="H8" s="46" t="str">
        <f t="shared" si="2"/>
        <v>N/A</v>
      </c>
      <c r="I8" s="12" t="s">
        <v>213</v>
      </c>
      <c r="J8" s="12">
        <v>-3.3</v>
      </c>
      <c r="K8" s="47" t="s">
        <v>739</v>
      </c>
      <c r="L8" s="9" t="str">
        <f t="shared" si="3"/>
        <v>Yes</v>
      </c>
    </row>
    <row r="9" spans="1:12" x14ac:dyDescent="0.2">
      <c r="A9" s="18" t="s">
        <v>83</v>
      </c>
      <c r="B9" s="37" t="s">
        <v>213</v>
      </c>
      <c r="C9" s="38">
        <v>136691.47</v>
      </c>
      <c r="D9" s="46" t="str">
        <f t="shared" si="0"/>
        <v>N/A</v>
      </c>
      <c r="E9" s="38">
        <v>131667.62</v>
      </c>
      <c r="F9" s="46" t="str">
        <f t="shared" si="1"/>
        <v>N/A</v>
      </c>
      <c r="G9" s="38">
        <v>126916.65</v>
      </c>
      <c r="H9" s="46" t="str">
        <f t="shared" si="2"/>
        <v>N/A</v>
      </c>
      <c r="I9" s="12">
        <v>-3.68</v>
      </c>
      <c r="J9" s="12">
        <v>-3.61</v>
      </c>
      <c r="K9" s="47" t="s">
        <v>739</v>
      </c>
      <c r="L9" s="9" t="str">
        <f t="shared" si="3"/>
        <v>Yes</v>
      </c>
    </row>
    <row r="10" spans="1:12" x14ac:dyDescent="0.2">
      <c r="A10" s="18" t="s">
        <v>100</v>
      </c>
      <c r="B10" s="37" t="s">
        <v>213</v>
      </c>
      <c r="C10" s="38">
        <v>6938</v>
      </c>
      <c r="D10" s="46" t="str">
        <f t="shared" si="0"/>
        <v>N/A</v>
      </c>
      <c r="E10" s="38">
        <v>6565</v>
      </c>
      <c r="F10" s="46" t="str">
        <f t="shared" si="1"/>
        <v>N/A</v>
      </c>
      <c r="G10" s="38">
        <v>7075</v>
      </c>
      <c r="H10" s="46" t="str">
        <f t="shared" si="2"/>
        <v>N/A</v>
      </c>
      <c r="I10" s="12">
        <v>-5.38</v>
      </c>
      <c r="J10" s="12">
        <v>7.7679999999999998</v>
      </c>
      <c r="K10" s="47" t="s">
        <v>739</v>
      </c>
      <c r="L10" s="9" t="str">
        <f t="shared" si="3"/>
        <v>Yes</v>
      </c>
    </row>
    <row r="11" spans="1:12" x14ac:dyDescent="0.2">
      <c r="A11" s="18" t="s">
        <v>991</v>
      </c>
      <c r="B11" s="37" t="s">
        <v>213</v>
      </c>
      <c r="C11" s="38">
        <v>3126</v>
      </c>
      <c r="D11" s="46" t="str">
        <f t="shared" si="0"/>
        <v>N/A</v>
      </c>
      <c r="E11" s="38">
        <v>3071</v>
      </c>
      <c r="F11" s="46" t="str">
        <f t="shared" si="1"/>
        <v>N/A</v>
      </c>
      <c r="G11" s="38">
        <v>3159</v>
      </c>
      <c r="H11" s="46" t="str">
        <f t="shared" si="2"/>
        <v>N/A</v>
      </c>
      <c r="I11" s="12">
        <v>-1.76</v>
      </c>
      <c r="J11" s="12">
        <v>2.8660000000000001</v>
      </c>
      <c r="K11" s="47" t="s">
        <v>739</v>
      </c>
      <c r="L11" s="9" t="str">
        <f t="shared" si="3"/>
        <v>Yes</v>
      </c>
    </row>
    <row r="12" spans="1:12" x14ac:dyDescent="0.2">
      <c r="A12" s="18" t="s">
        <v>992</v>
      </c>
      <c r="B12" s="37" t="s">
        <v>213</v>
      </c>
      <c r="C12" s="38">
        <v>0</v>
      </c>
      <c r="D12" s="46" t="str">
        <f t="shared" si="0"/>
        <v>N/A</v>
      </c>
      <c r="E12" s="38">
        <v>0</v>
      </c>
      <c r="F12" s="46" t="str">
        <f t="shared" si="1"/>
        <v>N/A</v>
      </c>
      <c r="G12" s="38">
        <v>0</v>
      </c>
      <c r="H12" s="46" t="str">
        <f t="shared" si="2"/>
        <v>N/A</v>
      </c>
      <c r="I12" s="12" t="s">
        <v>1747</v>
      </c>
      <c r="J12" s="12" t="s">
        <v>1747</v>
      </c>
      <c r="K12" s="47" t="s">
        <v>739</v>
      </c>
      <c r="L12" s="9" t="str">
        <f t="shared" si="3"/>
        <v>N/A</v>
      </c>
    </row>
    <row r="13" spans="1:12" x14ac:dyDescent="0.2">
      <c r="A13" s="18" t="s">
        <v>993</v>
      </c>
      <c r="B13" s="37" t="s">
        <v>213</v>
      </c>
      <c r="C13" s="38">
        <v>206</v>
      </c>
      <c r="D13" s="46" t="str">
        <f t="shared" si="0"/>
        <v>N/A</v>
      </c>
      <c r="E13" s="38">
        <v>216</v>
      </c>
      <c r="F13" s="46" t="str">
        <f t="shared" si="1"/>
        <v>N/A</v>
      </c>
      <c r="G13" s="38">
        <v>180</v>
      </c>
      <c r="H13" s="46" t="str">
        <f t="shared" si="2"/>
        <v>N/A</v>
      </c>
      <c r="I13" s="12">
        <v>4.8540000000000001</v>
      </c>
      <c r="J13" s="12">
        <v>-16.7</v>
      </c>
      <c r="K13" s="47" t="s">
        <v>739</v>
      </c>
      <c r="L13" s="9" t="str">
        <f t="shared" si="3"/>
        <v>Yes</v>
      </c>
    </row>
    <row r="14" spans="1:12" x14ac:dyDescent="0.2">
      <c r="A14" s="18" t="s">
        <v>994</v>
      </c>
      <c r="B14" s="37" t="s">
        <v>213</v>
      </c>
      <c r="C14" s="38">
        <v>3606</v>
      </c>
      <c r="D14" s="46" t="str">
        <f t="shared" si="0"/>
        <v>N/A</v>
      </c>
      <c r="E14" s="38">
        <v>3278</v>
      </c>
      <c r="F14" s="46" t="str">
        <f t="shared" si="1"/>
        <v>N/A</v>
      </c>
      <c r="G14" s="38">
        <v>3736</v>
      </c>
      <c r="H14" s="46" t="str">
        <f t="shared" si="2"/>
        <v>N/A</v>
      </c>
      <c r="I14" s="12">
        <v>-9.1</v>
      </c>
      <c r="J14" s="12">
        <v>13.97</v>
      </c>
      <c r="K14" s="47" t="s">
        <v>739</v>
      </c>
      <c r="L14" s="9" t="str">
        <f t="shared" si="3"/>
        <v>Yes</v>
      </c>
    </row>
    <row r="15" spans="1:12" x14ac:dyDescent="0.2">
      <c r="A15" s="4" t="s">
        <v>995</v>
      </c>
      <c r="B15" s="37" t="s">
        <v>213</v>
      </c>
      <c r="C15" s="38">
        <v>0</v>
      </c>
      <c r="D15" s="46" t="str">
        <f t="shared" si="0"/>
        <v>N/A</v>
      </c>
      <c r="E15" s="38">
        <v>0</v>
      </c>
      <c r="F15" s="46" t="str">
        <f t="shared" si="1"/>
        <v>N/A</v>
      </c>
      <c r="G15" s="38">
        <v>0</v>
      </c>
      <c r="H15" s="46" t="str">
        <f t="shared" si="2"/>
        <v>N/A</v>
      </c>
      <c r="I15" s="12" t="s">
        <v>1747</v>
      </c>
      <c r="J15" s="12" t="s">
        <v>1747</v>
      </c>
      <c r="K15" s="47" t="s">
        <v>739</v>
      </c>
      <c r="L15" s="9" t="str">
        <f t="shared" si="3"/>
        <v>N/A</v>
      </c>
    </row>
    <row r="16" spans="1:12" x14ac:dyDescent="0.2">
      <c r="A16" s="4" t="s">
        <v>102</v>
      </c>
      <c r="B16" s="37" t="s">
        <v>213</v>
      </c>
      <c r="C16" s="38">
        <v>85845</v>
      </c>
      <c r="D16" s="46" t="str">
        <f t="shared" si="0"/>
        <v>N/A</v>
      </c>
      <c r="E16" s="38">
        <v>81452</v>
      </c>
      <c r="F16" s="46" t="str">
        <f t="shared" si="1"/>
        <v>N/A</v>
      </c>
      <c r="G16" s="38">
        <v>86497</v>
      </c>
      <c r="H16" s="46" t="str">
        <f t="shared" si="2"/>
        <v>N/A</v>
      </c>
      <c r="I16" s="12">
        <v>-5.12</v>
      </c>
      <c r="J16" s="12">
        <v>6.194</v>
      </c>
      <c r="K16" s="47" t="s">
        <v>739</v>
      </c>
      <c r="L16" s="9" t="str">
        <f t="shared" si="3"/>
        <v>Yes</v>
      </c>
    </row>
    <row r="17" spans="1:12" x14ac:dyDescent="0.2">
      <c r="A17" s="4" t="s">
        <v>996</v>
      </c>
      <c r="B17" s="37" t="s">
        <v>213</v>
      </c>
      <c r="C17" s="38">
        <v>62846</v>
      </c>
      <c r="D17" s="46" t="str">
        <f t="shared" si="0"/>
        <v>N/A</v>
      </c>
      <c r="E17" s="38">
        <v>61423</v>
      </c>
      <c r="F17" s="46" t="str">
        <f t="shared" si="1"/>
        <v>N/A</v>
      </c>
      <c r="G17" s="38">
        <v>60009</v>
      </c>
      <c r="H17" s="46" t="str">
        <f t="shared" si="2"/>
        <v>N/A</v>
      </c>
      <c r="I17" s="12">
        <v>-2.2599999999999998</v>
      </c>
      <c r="J17" s="12">
        <v>-2.2999999999999998</v>
      </c>
      <c r="K17" s="47" t="s">
        <v>739</v>
      </c>
      <c r="L17" s="9" t="str">
        <f t="shared" si="3"/>
        <v>Yes</v>
      </c>
    </row>
    <row r="18" spans="1:12" x14ac:dyDescent="0.2">
      <c r="A18" s="4" t="s">
        <v>997</v>
      </c>
      <c r="B18" s="37" t="s">
        <v>213</v>
      </c>
      <c r="C18" s="38">
        <v>0</v>
      </c>
      <c r="D18" s="46" t="str">
        <f t="shared" si="0"/>
        <v>N/A</v>
      </c>
      <c r="E18" s="38">
        <v>0</v>
      </c>
      <c r="F18" s="46" t="str">
        <f t="shared" si="1"/>
        <v>N/A</v>
      </c>
      <c r="G18" s="38">
        <v>0</v>
      </c>
      <c r="H18" s="46" t="str">
        <f t="shared" si="2"/>
        <v>N/A</v>
      </c>
      <c r="I18" s="12" t="s">
        <v>1747</v>
      </c>
      <c r="J18" s="12" t="s">
        <v>1747</v>
      </c>
      <c r="K18" s="47" t="s">
        <v>739</v>
      </c>
      <c r="L18" s="9" t="str">
        <f t="shared" si="3"/>
        <v>N/A</v>
      </c>
    </row>
    <row r="19" spans="1:12" x14ac:dyDescent="0.2">
      <c r="A19" s="4" t="s">
        <v>998</v>
      </c>
      <c r="B19" s="37" t="s">
        <v>213</v>
      </c>
      <c r="C19" s="38">
        <v>863</v>
      </c>
      <c r="D19" s="46" t="str">
        <f t="shared" si="0"/>
        <v>N/A</v>
      </c>
      <c r="E19" s="38">
        <v>882</v>
      </c>
      <c r="F19" s="46" t="str">
        <f t="shared" si="1"/>
        <v>N/A</v>
      </c>
      <c r="G19" s="38">
        <v>1034</v>
      </c>
      <c r="H19" s="46" t="str">
        <f t="shared" si="2"/>
        <v>N/A</v>
      </c>
      <c r="I19" s="12">
        <v>2.202</v>
      </c>
      <c r="J19" s="12">
        <v>17.23</v>
      </c>
      <c r="K19" s="47" t="s">
        <v>739</v>
      </c>
      <c r="L19" s="9" t="str">
        <f t="shared" si="3"/>
        <v>Yes</v>
      </c>
    </row>
    <row r="20" spans="1:12" x14ac:dyDescent="0.2">
      <c r="A20" s="4" t="s">
        <v>999</v>
      </c>
      <c r="B20" s="37" t="s">
        <v>213</v>
      </c>
      <c r="C20" s="38">
        <v>22136</v>
      </c>
      <c r="D20" s="46" t="str">
        <f t="shared" si="0"/>
        <v>N/A</v>
      </c>
      <c r="E20" s="38">
        <v>19147</v>
      </c>
      <c r="F20" s="46" t="str">
        <f t="shared" si="1"/>
        <v>N/A</v>
      </c>
      <c r="G20" s="38">
        <v>25454</v>
      </c>
      <c r="H20" s="46" t="str">
        <f t="shared" si="2"/>
        <v>N/A</v>
      </c>
      <c r="I20" s="12">
        <v>-13.5</v>
      </c>
      <c r="J20" s="12">
        <v>32.94</v>
      </c>
      <c r="K20" s="47" t="s">
        <v>739</v>
      </c>
      <c r="L20" s="9" t="str">
        <f t="shared" si="3"/>
        <v>No</v>
      </c>
    </row>
    <row r="21" spans="1:12" x14ac:dyDescent="0.2">
      <c r="A21" s="2" t="s">
        <v>1000</v>
      </c>
      <c r="B21" s="37" t="s">
        <v>213</v>
      </c>
      <c r="C21" s="38">
        <v>0</v>
      </c>
      <c r="D21" s="46" t="str">
        <f t="shared" si="0"/>
        <v>N/A</v>
      </c>
      <c r="E21" s="38">
        <v>0</v>
      </c>
      <c r="F21" s="46" t="str">
        <f t="shared" si="1"/>
        <v>N/A</v>
      </c>
      <c r="G21" s="38">
        <v>0</v>
      </c>
      <c r="H21" s="46" t="str">
        <f t="shared" si="2"/>
        <v>N/A</v>
      </c>
      <c r="I21" s="12" t="s">
        <v>1747</v>
      </c>
      <c r="J21" s="12" t="s">
        <v>1747</v>
      </c>
      <c r="K21" s="47" t="s">
        <v>739</v>
      </c>
      <c r="L21" s="9" t="str">
        <f t="shared" si="3"/>
        <v>N/A</v>
      </c>
    </row>
    <row r="22" spans="1:12" x14ac:dyDescent="0.2">
      <c r="A22" s="4" t="s">
        <v>1717</v>
      </c>
      <c r="B22" s="37" t="s">
        <v>213</v>
      </c>
      <c r="C22" s="38">
        <v>105960</v>
      </c>
      <c r="D22" s="46" t="str">
        <f t="shared" si="0"/>
        <v>N/A</v>
      </c>
      <c r="E22" s="38">
        <v>88053</v>
      </c>
      <c r="F22" s="46" t="str">
        <f t="shared" si="1"/>
        <v>N/A</v>
      </c>
      <c r="G22" s="38">
        <v>86393</v>
      </c>
      <c r="H22" s="46" t="str">
        <f t="shared" si="2"/>
        <v>N/A</v>
      </c>
      <c r="I22" s="12">
        <v>-16.899999999999999</v>
      </c>
      <c r="J22" s="12">
        <v>-1.89</v>
      </c>
      <c r="K22" s="47" t="s">
        <v>739</v>
      </c>
      <c r="L22" s="9" t="str">
        <f t="shared" si="3"/>
        <v>Yes</v>
      </c>
    </row>
    <row r="23" spans="1:12" x14ac:dyDescent="0.2">
      <c r="A23" s="4" t="s">
        <v>1001</v>
      </c>
      <c r="B23" s="37" t="s">
        <v>213</v>
      </c>
      <c r="C23" s="38">
        <v>3848</v>
      </c>
      <c r="D23" s="46" t="str">
        <f t="shared" si="0"/>
        <v>N/A</v>
      </c>
      <c r="E23" s="38">
        <v>2444</v>
      </c>
      <c r="F23" s="46" t="str">
        <f t="shared" si="1"/>
        <v>N/A</v>
      </c>
      <c r="G23" s="38">
        <v>12420</v>
      </c>
      <c r="H23" s="46" t="str">
        <f t="shared" si="2"/>
        <v>N/A</v>
      </c>
      <c r="I23" s="12">
        <v>-36.5</v>
      </c>
      <c r="J23" s="12">
        <v>408.2</v>
      </c>
      <c r="K23" s="47" t="s">
        <v>739</v>
      </c>
      <c r="L23" s="9" t="str">
        <f t="shared" si="3"/>
        <v>No</v>
      </c>
    </row>
    <row r="24" spans="1:12" x14ac:dyDescent="0.2">
      <c r="A24" s="4" t="s">
        <v>1002</v>
      </c>
      <c r="B24" s="37" t="s">
        <v>213</v>
      </c>
      <c r="C24" s="38">
        <v>748</v>
      </c>
      <c r="D24" s="46" t="str">
        <f t="shared" si="0"/>
        <v>N/A</v>
      </c>
      <c r="E24" s="38">
        <v>445</v>
      </c>
      <c r="F24" s="46" t="str">
        <f t="shared" si="1"/>
        <v>N/A</v>
      </c>
      <c r="G24" s="38">
        <v>32</v>
      </c>
      <c r="H24" s="46" t="str">
        <f t="shared" si="2"/>
        <v>N/A</v>
      </c>
      <c r="I24" s="12">
        <v>-40.5</v>
      </c>
      <c r="J24" s="12">
        <v>-92.8</v>
      </c>
      <c r="K24" s="47" t="s">
        <v>739</v>
      </c>
      <c r="L24" s="9" t="str">
        <f t="shared" si="3"/>
        <v>No</v>
      </c>
    </row>
    <row r="25" spans="1:12" x14ac:dyDescent="0.2">
      <c r="A25" s="4" t="s">
        <v>1003</v>
      </c>
      <c r="B25" s="37" t="s">
        <v>213</v>
      </c>
      <c r="C25" s="38">
        <v>0</v>
      </c>
      <c r="D25" s="46" t="str">
        <f t="shared" si="0"/>
        <v>N/A</v>
      </c>
      <c r="E25" s="38">
        <v>0</v>
      </c>
      <c r="F25" s="46" t="str">
        <f t="shared" si="1"/>
        <v>N/A</v>
      </c>
      <c r="G25" s="38">
        <v>0</v>
      </c>
      <c r="H25" s="46" t="str">
        <f t="shared" si="2"/>
        <v>N/A</v>
      </c>
      <c r="I25" s="12" t="s">
        <v>1747</v>
      </c>
      <c r="J25" s="12" t="s">
        <v>1747</v>
      </c>
      <c r="K25" s="47" t="s">
        <v>739</v>
      </c>
      <c r="L25" s="9" t="str">
        <f t="shared" si="3"/>
        <v>N/A</v>
      </c>
    </row>
    <row r="26" spans="1:12" x14ac:dyDescent="0.2">
      <c r="A26" s="4" t="s">
        <v>1004</v>
      </c>
      <c r="B26" s="37" t="s">
        <v>213</v>
      </c>
      <c r="C26" s="38">
        <v>26240</v>
      </c>
      <c r="D26" s="46" t="str">
        <f t="shared" si="0"/>
        <v>N/A</v>
      </c>
      <c r="E26" s="38">
        <v>18842</v>
      </c>
      <c r="F26" s="46" t="str">
        <f t="shared" si="1"/>
        <v>N/A</v>
      </c>
      <c r="G26" s="38">
        <v>30339</v>
      </c>
      <c r="H26" s="46" t="str">
        <f t="shared" si="2"/>
        <v>N/A</v>
      </c>
      <c r="I26" s="12">
        <v>-28.2</v>
      </c>
      <c r="J26" s="12">
        <v>61.02</v>
      </c>
      <c r="K26" s="47" t="s">
        <v>739</v>
      </c>
      <c r="L26" s="9" t="str">
        <f t="shared" si="3"/>
        <v>No</v>
      </c>
    </row>
    <row r="27" spans="1:12" x14ac:dyDescent="0.2">
      <c r="A27" s="4" t="s">
        <v>1005</v>
      </c>
      <c r="B27" s="37" t="s">
        <v>213</v>
      </c>
      <c r="C27" s="38">
        <v>23874</v>
      </c>
      <c r="D27" s="46" t="str">
        <f t="shared" si="0"/>
        <v>N/A</v>
      </c>
      <c r="E27" s="38">
        <v>20195</v>
      </c>
      <c r="F27" s="46" t="str">
        <f t="shared" si="1"/>
        <v>N/A</v>
      </c>
      <c r="G27" s="38">
        <v>7426</v>
      </c>
      <c r="H27" s="46" t="str">
        <f t="shared" si="2"/>
        <v>N/A</v>
      </c>
      <c r="I27" s="12">
        <v>-15.4</v>
      </c>
      <c r="J27" s="12">
        <v>-63.2</v>
      </c>
      <c r="K27" s="47" t="s">
        <v>739</v>
      </c>
      <c r="L27" s="9" t="str">
        <f t="shared" si="3"/>
        <v>No</v>
      </c>
    </row>
    <row r="28" spans="1:12" x14ac:dyDescent="0.2">
      <c r="A28" s="60" t="s">
        <v>1006</v>
      </c>
      <c r="B28" s="37" t="s">
        <v>213</v>
      </c>
      <c r="C28" s="38">
        <v>51250</v>
      </c>
      <c r="D28" s="46" t="str">
        <f t="shared" si="0"/>
        <v>N/A</v>
      </c>
      <c r="E28" s="38">
        <v>46127</v>
      </c>
      <c r="F28" s="46" t="str">
        <f t="shared" si="1"/>
        <v>N/A</v>
      </c>
      <c r="G28" s="38">
        <v>36176</v>
      </c>
      <c r="H28" s="46" t="str">
        <f t="shared" si="2"/>
        <v>N/A</v>
      </c>
      <c r="I28" s="12">
        <v>-10</v>
      </c>
      <c r="J28" s="12">
        <v>-21.6</v>
      </c>
      <c r="K28" s="47" t="s">
        <v>739</v>
      </c>
      <c r="L28" s="9" t="str">
        <f t="shared" si="3"/>
        <v>Yes</v>
      </c>
    </row>
    <row r="29" spans="1:12" x14ac:dyDescent="0.2">
      <c r="A29" s="60" t="s">
        <v>1007</v>
      </c>
      <c r="B29" s="37" t="s">
        <v>213</v>
      </c>
      <c r="C29" s="38">
        <v>0</v>
      </c>
      <c r="D29" s="46" t="str">
        <f t="shared" si="0"/>
        <v>N/A</v>
      </c>
      <c r="E29" s="38">
        <v>0</v>
      </c>
      <c r="F29" s="46" t="str">
        <f t="shared" si="1"/>
        <v>N/A</v>
      </c>
      <c r="G29" s="38">
        <v>0</v>
      </c>
      <c r="H29" s="46" t="str">
        <f t="shared" si="2"/>
        <v>N/A</v>
      </c>
      <c r="I29" s="12" t="s">
        <v>1747</v>
      </c>
      <c r="J29" s="12" t="s">
        <v>1747</v>
      </c>
      <c r="K29" s="47" t="s">
        <v>739</v>
      </c>
      <c r="L29" s="9" t="str">
        <f t="shared" si="3"/>
        <v>N/A</v>
      </c>
    </row>
    <row r="30" spans="1:12" x14ac:dyDescent="0.2">
      <c r="A30" s="60" t="s">
        <v>106</v>
      </c>
      <c r="B30" s="37" t="s">
        <v>213</v>
      </c>
      <c r="C30" s="38">
        <v>39362</v>
      </c>
      <c r="D30" s="46" t="str">
        <f t="shared" si="0"/>
        <v>N/A</v>
      </c>
      <c r="E30" s="38">
        <v>27821</v>
      </c>
      <c r="F30" s="46" t="str">
        <f t="shared" si="1"/>
        <v>N/A</v>
      </c>
      <c r="G30" s="38">
        <v>39432</v>
      </c>
      <c r="H30" s="46" t="str">
        <f t="shared" si="2"/>
        <v>N/A</v>
      </c>
      <c r="I30" s="12">
        <v>-29.3</v>
      </c>
      <c r="J30" s="12">
        <v>41.73</v>
      </c>
      <c r="K30" s="47" t="s">
        <v>739</v>
      </c>
      <c r="L30" s="9" t="str">
        <f t="shared" si="3"/>
        <v>No</v>
      </c>
    </row>
    <row r="31" spans="1:12" x14ac:dyDescent="0.2">
      <c r="A31" s="48" t="s">
        <v>1008</v>
      </c>
      <c r="B31" s="37" t="s">
        <v>213</v>
      </c>
      <c r="C31" s="38">
        <v>3754</v>
      </c>
      <c r="D31" s="46" t="str">
        <f t="shared" si="0"/>
        <v>N/A</v>
      </c>
      <c r="E31" s="38">
        <v>3031</v>
      </c>
      <c r="F31" s="46" t="str">
        <f t="shared" si="1"/>
        <v>N/A</v>
      </c>
      <c r="G31" s="38">
        <v>15561</v>
      </c>
      <c r="H31" s="46" t="str">
        <f t="shared" si="2"/>
        <v>N/A</v>
      </c>
      <c r="I31" s="12">
        <v>-19.3</v>
      </c>
      <c r="J31" s="12">
        <v>413.4</v>
      </c>
      <c r="K31" s="47" t="s">
        <v>739</v>
      </c>
      <c r="L31" s="9" t="str">
        <f t="shared" si="3"/>
        <v>No</v>
      </c>
    </row>
    <row r="32" spans="1:12" x14ac:dyDescent="0.2">
      <c r="A32" s="48" t="s">
        <v>1009</v>
      </c>
      <c r="B32" s="37" t="s">
        <v>213</v>
      </c>
      <c r="C32" s="38">
        <v>1685</v>
      </c>
      <c r="D32" s="46" t="str">
        <f t="shared" si="0"/>
        <v>N/A</v>
      </c>
      <c r="E32" s="38">
        <v>1210</v>
      </c>
      <c r="F32" s="46" t="str">
        <f t="shared" si="1"/>
        <v>N/A</v>
      </c>
      <c r="G32" s="38">
        <v>120</v>
      </c>
      <c r="H32" s="46" t="str">
        <f t="shared" si="2"/>
        <v>N/A</v>
      </c>
      <c r="I32" s="12">
        <v>-28.2</v>
      </c>
      <c r="J32" s="12">
        <v>-90.1</v>
      </c>
      <c r="K32" s="47" t="s">
        <v>739</v>
      </c>
      <c r="L32" s="9" t="str">
        <f t="shared" si="3"/>
        <v>No</v>
      </c>
    </row>
    <row r="33" spans="1:12" x14ac:dyDescent="0.2">
      <c r="A33" s="48" t="s">
        <v>1010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1011</v>
      </c>
      <c r="B34" s="37" t="s">
        <v>213</v>
      </c>
      <c r="C34" s="38">
        <v>7635</v>
      </c>
      <c r="D34" s="46" t="str">
        <f t="shared" si="0"/>
        <v>N/A</v>
      </c>
      <c r="E34" s="38">
        <v>4520</v>
      </c>
      <c r="F34" s="46" t="str">
        <f t="shared" si="1"/>
        <v>N/A</v>
      </c>
      <c r="G34" s="38">
        <v>18153</v>
      </c>
      <c r="H34" s="46" t="str">
        <f t="shared" si="2"/>
        <v>N/A</v>
      </c>
      <c r="I34" s="12">
        <v>-40.799999999999997</v>
      </c>
      <c r="J34" s="12">
        <v>301.60000000000002</v>
      </c>
      <c r="K34" s="47" t="s">
        <v>739</v>
      </c>
      <c r="L34" s="9" t="str">
        <f t="shared" si="3"/>
        <v>No</v>
      </c>
    </row>
    <row r="35" spans="1:12" x14ac:dyDescent="0.2">
      <c r="A35" s="48" t="s">
        <v>1012</v>
      </c>
      <c r="B35" s="37" t="s">
        <v>213</v>
      </c>
      <c r="C35" s="38">
        <v>26288</v>
      </c>
      <c r="D35" s="46" t="str">
        <f t="shared" si="0"/>
        <v>N/A</v>
      </c>
      <c r="E35" s="38">
        <v>19060</v>
      </c>
      <c r="F35" s="46" t="str">
        <f t="shared" si="1"/>
        <v>N/A</v>
      </c>
      <c r="G35" s="38">
        <v>5598</v>
      </c>
      <c r="H35" s="46" t="str">
        <f t="shared" si="2"/>
        <v>N/A</v>
      </c>
      <c r="I35" s="12">
        <v>-27.5</v>
      </c>
      <c r="J35" s="12">
        <v>-70.599999999999994</v>
      </c>
      <c r="K35" s="47" t="s">
        <v>739</v>
      </c>
      <c r="L35" s="9" t="str">
        <f t="shared" si="3"/>
        <v>No</v>
      </c>
    </row>
    <row r="36" spans="1:12" x14ac:dyDescent="0.2">
      <c r="A36" s="48" t="s">
        <v>1013</v>
      </c>
      <c r="B36" s="37" t="s">
        <v>213</v>
      </c>
      <c r="C36" s="38">
        <v>0</v>
      </c>
      <c r="D36" s="46" t="str">
        <f t="shared" si="0"/>
        <v>N/A</v>
      </c>
      <c r="E36" s="38">
        <v>0</v>
      </c>
      <c r="F36" s="46" t="str">
        <f t="shared" si="1"/>
        <v>N/A</v>
      </c>
      <c r="G36" s="38">
        <v>0</v>
      </c>
      <c r="H36" s="46" t="str">
        <f t="shared" si="2"/>
        <v>N/A</v>
      </c>
      <c r="I36" s="12" t="s">
        <v>1747</v>
      </c>
      <c r="J36" s="12" t="s">
        <v>1747</v>
      </c>
      <c r="K36" s="47" t="s">
        <v>739</v>
      </c>
      <c r="L36" s="9" t="str">
        <f t="shared" si="3"/>
        <v>N/A</v>
      </c>
    </row>
    <row r="37" spans="1:12" x14ac:dyDescent="0.2">
      <c r="A37" s="48" t="s">
        <v>122</v>
      </c>
      <c r="B37" s="37" t="s">
        <v>213</v>
      </c>
      <c r="C37" s="38">
        <v>2413</v>
      </c>
      <c r="D37" s="46" t="str">
        <f t="shared" si="0"/>
        <v>N/A</v>
      </c>
      <c r="E37" s="38">
        <v>2373</v>
      </c>
      <c r="F37" s="46" t="str">
        <f t="shared" si="1"/>
        <v>N/A</v>
      </c>
      <c r="G37" s="38">
        <v>8858</v>
      </c>
      <c r="H37" s="46" t="str">
        <f t="shared" si="2"/>
        <v>N/A</v>
      </c>
      <c r="I37" s="12">
        <v>-1.66</v>
      </c>
      <c r="J37" s="12">
        <v>273.3</v>
      </c>
      <c r="K37" s="47" t="s">
        <v>739</v>
      </c>
      <c r="L37" s="9" t="str">
        <f t="shared" si="3"/>
        <v>No</v>
      </c>
    </row>
    <row r="38" spans="1:12" x14ac:dyDescent="0.2">
      <c r="A38" s="48" t="s">
        <v>84</v>
      </c>
      <c r="B38" s="37" t="s">
        <v>213</v>
      </c>
      <c r="C38" s="49">
        <v>2711876096</v>
      </c>
      <c r="D38" s="46" t="str">
        <f t="shared" si="0"/>
        <v>N/A</v>
      </c>
      <c r="E38" s="49">
        <v>2706451629</v>
      </c>
      <c r="F38" s="46" t="str">
        <f t="shared" si="1"/>
        <v>N/A</v>
      </c>
      <c r="G38" s="49">
        <v>2871832491</v>
      </c>
      <c r="H38" s="46" t="str">
        <f t="shared" si="2"/>
        <v>N/A</v>
      </c>
      <c r="I38" s="12">
        <v>-0.2</v>
      </c>
      <c r="J38" s="12">
        <v>6.1109999999999998</v>
      </c>
      <c r="K38" s="47" t="s">
        <v>739</v>
      </c>
      <c r="L38" s="9" t="str">
        <f t="shared" si="3"/>
        <v>Yes</v>
      </c>
    </row>
    <row r="39" spans="1:12" x14ac:dyDescent="0.2">
      <c r="A39" s="48" t="s">
        <v>1302</v>
      </c>
      <c r="B39" s="37" t="s">
        <v>213</v>
      </c>
      <c r="C39" s="49">
        <v>11389.412636999999</v>
      </c>
      <c r="D39" s="46" t="str">
        <f t="shared" si="0"/>
        <v>N/A</v>
      </c>
      <c r="E39" s="49">
        <v>13274.012237000001</v>
      </c>
      <c r="F39" s="46" t="str">
        <f t="shared" si="1"/>
        <v>N/A</v>
      </c>
      <c r="G39" s="49">
        <v>13089.661623</v>
      </c>
      <c r="H39" s="46" t="str">
        <f t="shared" si="2"/>
        <v>N/A</v>
      </c>
      <c r="I39" s="12">
        <v>16.55</v>
      </c>
      <c r="J39" s="12">
        <v>-1.39</v>
      </c>
      <c r="K39" s="47" t="s">
        <v>739</v>
      </c>
      <c r="L39" s="9" t="str">
        <f t="shared" si="3"/>
        <v>Yes</v>
      </c>
    </row>
    <row r="40" spans="1:12" x14ac:dyDescent="0.2">
      <c r="A40" s="48" t="s">
        <v>1303</v>
      </c>
      <c r="B40" s="37" t="s">
        <v>213</v>
      </c>
      <c r="C40" s="49">
        <v>16785.981926</v>
      </c>
      <c r="D40" s="46" t="str">
        <f>IF($B40="N/A","N/A",IF(C40&gt;10,"No",IF(C40&lt;-10,"No","Yes")))</f>
        <v>N/A</v>
      </c>
      <c r="E40" s="49">
        <v>18134.04376</v>
      </c>
      <c r="F40" s="46" t="str">
        <f>IF($B40="N/A","N/A",IF(E40&gt;10,"No",IF(E40&lt;-10,"No","Yes")))</f>
        <v>N/A</v>
      </c>
      <c r="G40" s="49">
        <v>18491.564926999999</v>
      </c>
      <c r="H40" s="46" t="str">
        <f>IF($B40="N/A","N/A",IF(G40&gt;10,"No",IF(G40&lt;-10,"No","Yes")))</f>
        <v>N/A</v>
      </c>
      <c r="I40" s="12">
        <v>8.0310000000000006</v>
      </c>
      <c r="J40" s="12">
        <v>1.972</v>
      </c>
      <c r="K40" s="47" t="s">
        <v>739</v>
      </c>
      <c r="L40" s="9" t="str">
        <f>IF(J40="Div by 0", "N/A", IF(K40="N/A","N/A", IF(J40&gt;VALUE(MID(K40,1,2)), "No", IF(J40&lt;-1*VALUE(MID(K40,1,2)), "No", "Yes"))))</f>
        <v>Yes</v>
      </c>
    </row>
    <row r="41" spans="1:12" x14ac:dyDescent="0.2">
      <c r="A41" s="48" t="s">
        <v>107</v>
      </c>
      <c r="B41" s="37" t="s">
        <v>213</v>
      </c>
      <c r="C41" s="49">
        <v>4371506</v>
      </c>
      <c r="D41" s="46" t="str">
        <f t="shared" ref="D41:D44" si="4">IF($B41="N/A","N/A",IF(C41&gt;10,"No",IF(C41&lt;-10,"No","Yes")))</f>
        <v>N/A</v>
      </c>
      <c r="E41" s="49">
        <v>5272321</v>
      </c>
      <c r="F41" s="46" t="str">
        <f t="shared" ref="F41:F44" si="5">IF($B41="N/A","N/A",IF(E41&gt;10,"No",IF(E41&lt;-10,"No","Yes")))</f>
        <v>N/A</v>
      </c>
      <c r="G41" s="49">
        <v>3228619</v>
      </c>
      <c r="H41" s="46" t="str">
        <f t="shared" ref="H41:H44" si="6">IF($B41="N/A","N/A",IF(G41&gt;10,"No",IF(G41&lt;-10,"No","Yes")))</f>
        <v>N/A</v>
      </c>
      <c r="I41" s="12">
        <v>20.61</v>
      </c>
      <c r="J41" s="12">
        <v>-38.799999999999997</v>
      </c>
      <c r="K41" s="47" t="s">
        <v>739</v>
      </c>
      <c r="L41" s="9" t="str">
        <f t="shared" ref="L41:L43" si="7">IF(J41="Div by 0", "N/A", IF(K41="N/A","N/A", IF(J41&gt;VALUE(MID(K41,1,2)), "No", IF(J41&lt;-1*VALUE(MID(K41,1,2)), "No", "Yes"))))</f>
        <v>No</v>
      </c>
    </row>
    <row r="42" spans="1:12" x14ac:dyDescent="0.2">
      <c r="A42" s="48" t="s">
        <v>158</v>
      </c>
      <c r="B42" s="50" t="s">
        <v>217</v>
      </c>
      <c r="C42" s="1">
        <v>404</v>
      </c>
      <c r="D42" s="46" t="str">
        <f>IF($B42="N/A","N/A",IF(C42&gt;0,"No",IF(C42&lt;0,"No","Yes")))</f>
        <v>No</v>
      </c>
      <c r="E42" s="1">
        <v>473</v>
      </c>
      <c r="F42" s="46" t="str">
        <f>IF($B42="N/A","N/A",IF(E42&gt;0,"No",IF(E42&lt;0,"No","Yes")))</f>
        <v>No</v>
      </c>
      <c r="G42" s="1">
        <v>3056</v>
      </c>
      <c r="H42" s="46" t="str">
        <f>IF($B42="N/A","N/A",IF(G42&gt;0,"No",IF(G42&lt;0,"No","Yes")))</f>
        <v>No</v>
      </c>
      <c r="I42" s="12">
        <v>17.079999999999998</v>
      </c>
      <c r="J42" s="12">
        <v>546.1</v>
      </c>
      <c r="K42" s="47" t="s">
        <v>739</v>
      </c>
      <c r="L42" s="9" t="str">
        <f t="shared" si="7"/>
        <v>No</v>
      </c>
    </row>
    <row r="43" spans="1:12" x14ac:dyDescent="0.2">
      <c r="A43" s="48" t="s">
        <v>156</v>
      </c>
      <c r="B43" s="37" t="s">
        <v>213</v>
      </c>
      <c r="C43" s="49">
        <v>4371506</v>
      </c>
      <c r="D43" s="46" t="str">
        <f t="shared" si="4"/>
        <v>N/A</v>
      </c>
      <c r="E43" s="49">
        <v>5272321</v>
      </c>
      <c r="F43" s="46" t="str">
        <f t="shared" si="5"/>
        <v>N/A</v>
      </c>
      <c r="G43" s="49">
        <v>3228619</v>
      </c>
      <c r="H43" s="46" t="str">
        <f t="shared" si="6"/>
        <v>N/A</v>
      </c>
      <c r="I43" s="12">
        <v>20.61</v>
      </c>
      <c r="J43" s="12">
        <v>-38.799999999999997</v>
      </c>
      <c r="K43" s="47" t="s">
        <v>739</v>
      </c>
      <c r="L43" s="9" t="str">
        <f t="shared" si="7"/>
        <v>No</v>
      </c>
    </row>
    <row r="44" spans="1:12" x14ac:dyDescent="0.2">
      <c r="A44" s="48" t="s">
        <v>1304</v>
      </c>
      <c r="B44" s="37" t="s">
        <v>213</v>
      </c>
      <c r="C44" s="49">
        <v>10820.559406</v>
      </c>
      <c r="D44" s="46" t="str">
        <f t="shared" si="4"/>
        <v>N/A</v>
      </c>
      <c r="E44" s="49">
        <v>11146.556025</v>
      </c>
      <c r="F44" s="46" t="str">
        <f t="shared" si="5"/>
        <v>N/A</v>
      </c>
      <c r="G44" s="49">
        <v>1056.4852748999999</v>
      </c>
      <c r="H44" s="46" t="str">
        <f t="shared" si="6"/>
        <v>N/A</v>
      </c>
      <c r="I44" s="12">
        <v>3.0129999999999999</v>
      </c>
      <c r="J44" s="12">
        <v>-90.5</v>
      </c>
      <c r="K44" s="47" t="s">
        <v>739</v>
      </c>
      <c r="L44" s="9" t="str">
        <f>IF(J44="Div by 0", "N/A", IF(OR(J44="N/A",K44="N/A"),"N/A", IF(J44&gt;VALUE(MID(K44,1,2)), "No", IF(J44&lt;-1*VALUE(MID(K44,1,2)), "No", "Yes"))))</f>
        <v>No</v>
      </c>
    </row>
    <row r="45" spans="1:12" x14ac:dyDescent="0.2">
      <c r="A45" s="48" t="s">
        <v>1305</v>
      </c>
      <c r="B45" s="37" t="s">
        <v>213</v>
      </c>
      <c r="C45" s="49">
        <v>28291.808590000001</v>
      </c>
      <c r="D45" s="46" t="str">
        <f t="shared" ref="D45:D71" si="8">IF($B45="N/A","N/A",IF(C45&gt;10,"No",IF(C45&lt;-10,"No","Yes")))</f>
        <v>N/A</v>
      </c>
      <c r="E45" s="49">
        <v>30629.340442000001</v>
      </c>
      <c r="F45" s="46" t="str">
        <f t="shared" ref="F45:F71" si="9">IF($B45="N/A","N/A",IF(E45&gt;10,"No",IF(E45&lt;-10,"No","Yes")))</f>
        <v>N/A</v>
      </c>
      <c r="G45" s="49">
        <v>28463.821059999998</v>
      </c>
      <c r="H45" s="46" t="str">
        <f t="shared" ref="H45:H71" si="10">IF($B45="N/A","N/A",IF(G45&gt;10,"No",IF(G45&lt;-10,"No","Yes")))</f>
        <v>N/A</v>
      </c>
      <c r="I45" s="12">
        <v>8.2620000000000005</v>
      </c>
      <c r="J45" s="12">
        <v>-7.07</v>
      </c>
      <c r="K45" s="47" t="s">
        <v>739</v>
      </c>
      <c r="L45" s="9" t="str">
        <f t="shared" ref="L45:L71" si="11">IF(J45="Div by 0", "N/A", IF(K45="N/A","N/A", IF(J45&gt;VALUE(MID(K45,1,2)), "No", IF(J45&lt;-1*VALUE(MID(K45,1,2)), "No", "Yes"))))</f>
        <v>Yes</v>
      </c>
    </row>
    <row r="46" spans="1:12" x14ac:dyDescent="0.2">
      <c r="A46" s="48" t="s">
        <v>1306</v>
      </c>
      <c r="B46" s="37" t="s">
        <v>213</v>
      </c>
      <c r="C46" s="49">
        <v>47897.937299999998</v>
      </c>
      <c r="D46" s="46" t="str">
        <f t="shared" si="8"/>
        <v>N/A</v>
      </c>
      <c r="E46" s="49">
        <v>49059.361120000001</v>
      </c>
      <c r="F46" s="46" t="str">
        <f t="shared" si="9"/>
        <v>N/A</v>
      </c>
      <c r="G46" s="49">
        <v>48203.083253999997</v>
      </c>
      <c r="H46" s="46" t="str">
        <f t="shared" si="10"/>
        <v>N/A</v>
      </c>
      <c r="I46" s="12">
        <v>2.4249999999999998</v>
      </c>
      <c r="J46" s="12">
        <v>-1.75</v>
      </c>
      <c r="K46" s="47" t="s">
        <v>739</v>
      </c>
      <c r="L46" s="9" t="str">
        <f t="shared" si="11"/>
        <v>Yes</v>
      </c>
    </row>
    <row r="47" spans="1:12" x14ac:dyDescent="0.2">
      <c r="A47" s="48" t="s">
        <v>1307</v>
      </c>
      <c r="B47" s="37" t="s">
        <v>213</v>
      </c>
      <c r="C47" s="49" t="s">
        <v>1747</v>
      </c>
      <c r="D47" s="46" t="str">
        <f t="shared" si="8"/>
        <v>N/A</v>
      </c>
      <c r="E47" s="49" t="s">
        <v>1747</v>
      </c>
      <c r="F47" s="46" t="str">
        <f t="shared" si="9"/>
        <v>N/A</v>
      </c>
      <c r="G47" s="49" t="s">
        <v>1747</v>
      </c>
      <c r="H47" s="46" t="str">
        <f t="shared" si="10"/>
        <v>N/A</v>
      </c>
      <c r="I47" s="12" t="s">
        <v>1747</v>
      </c>
      <c r="J47" s="12" t="s">
        <v>1747</v>
      </c>
      <c r="K47" s="47" t="s">
        <v>739</v>
      </c>
      <c r="L47" s="9" t="str">
        <f t="shared" si="11"/>
        <v>N/A</v>
      </c>
    </row>
    <row r="48" spans="1:12" x14ac:dyDescent="0.2">
      <c r="A48" s="48" t="s">
        <v>1308</v>
      </c>
      <c r="B48" s="37" t="s">
        <v>213</v>
      </c>
      <c r="C48" s="49">
        <v>836.48058251999998</v>
      </c>
      <c r="D48" s="46" t="str">
        <f t="shared" si="8"/>
        <v>N/A</v>
      </c>
      <c r="E48" s="49">
        <v>918.125</v>
      </c>
      <c r="F48" s="46" t="str">
        <f t="shared" si="9"/>
        <v>N/A</v>
      </c>
      <c r="G48" s="49">
        <v>1925.65</v>
      </c>
      <c r="H48" s="46" t="str">
        <f t="shared" si="10"/>
        <v>N/A</v>
      </c>
      <c r="I48" s="12">
        <v>9.76</v>
      </c>
      <c r="J48" s="12">
        <v>109.7</v>
      </c>
      <c r="K48" s="47" t="s">
        <v>739</v>
      </c>
      <c r="L48" s="9" t="str">
        <f t="shared" si="11"/>
        <v>No</v>
      </c>
    </row>
    <row r="49" spans="1:12" x14ac:dyDescent="0.2">
      <c r="A49" s="48" t="s">
        <v>1309</v>
      </c>
      <c r="B49" s="37" t="s">
        <v>213</v>
      </c>
      <c r="C49" s="49">
        <v>12863.92152</v>
      </c>
      <c r="D49" s="46" t="str">
        <f t="shared" si="8"/>
        <v>N/A</v>
      </c>
      <c r="E49" s="49">
        <v>15320.929529999999</v>
      </c>
      <c r="F49" s="46" t="str">
        <f t="shared" si="9"/>
        <v>N/A</v>
      </c>
      <c r="G49" s="49">
        <v>13051.760439</v>
      </c>
      <c r="H49" s="46" t="str">
        <f t="shared" si="10"/>
        <v>N/A</v>
      </c>
      <c r="I49" s="12">
        <v>19.100000000000001</v>
      </c>
      <c r="J49" s="12">
        <v>-14.8</v>
      </c>
      <c r="K49" s="47" t="s">
        <v>739</v>
      </c>
      <c r="L49" s="9" t="str">
        <f t="shared" si="11"/>
        <v>Yes</v>
      </c>
    </row>
    <row r="50" spans="1:12" x14ac:dyDescent="0.2">
      <c r="A50" s="48" t="s">
        <v>1310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1"/>
        <v>N/A</v>
      </c>
    </row>
    <row r="51" spans="1:12" x14ac:dyDescent="0.2">
      <c r="A51" s="48" t="s">
        <v>1311</v>
      </c>
      <c r="B51" s="37" t="s">
        <v>213</v>
      </c>
      <c r="C51" s="49">
        <v>26366.966218000001</v>
      </c>
      <c r="D51" s="46" t="str">
        <f t="shared" si="8"/>
        <v>N/A</v>
      </c>
      <c r="E51" s="49">
        <v>27700.791091999999</v>
      </c>
      <c r="F51" s="46" t="str">
        <f t="shared" si="9"/>
        <v>N/A</v>
      </c>
      <c r="G51" s="49">
        <v>27409.592830000001</v>
      </c>
      <c r="H51" s="46" t="str">
        <f t="shared" si="10"/>
        <v>N/A</v>
      </c>
      <c r="I51" s="12">
        <v>5.0590000000000002</v>
      </c>
      <c r="J51" s="12">
        <v>-1.05</v>
      </c>
      <c r="K51" s="47" t="s">
        <v>739</v>
      </c>
      <c r="L51" s="9" t="str">
        <f t="shared" si="11"/>
        <v>Yes</v>
      </c>
    </row>
    <row r="52" spans="1:12" x14ac:dyDescent="0.2">
      <c r="A52" s="48" t="s">
        <v>1312</v>
      </c>
      <c r="B52" s="37" t="s">
        <v>213</v>
      </c>
      <c r="C52" s="49">
        <v>26838.328850999998</v>
      </c>
      <c r="D52" s="46" t="str">
        <f t="shared" si="8"/>
        <v>N/A</v>
      </c>
      <c r="E52" s="49">
        <v>27505.093108000001</v>
      </c>
      <c r="F52" s="46" t="str">
        <f t="shared" si="9"/>
        <v>N/A</v>
      </c>
      <c r="G52" s="49">
        <v>28936.24468</v>
      </c>
      <c r="H52" s="46" t="str">
        <f t="shared" si="10"/>
        <v>N/A</v>
      </c>
      <c r="I52" s="12">
        <v>2.484</v>
      </c>
      <c r="J52" s="12">
        <v>5.2030000000000003</v>
      </c>
      <c r="K52" s="47" t="s">
        <v>739</v>
      </c>
      <c r="L52" s="9" t="str">
        <f t="shared" si="11"/>
        <v>Yes</v>
      </c>
    </row>
    <row r="53" spans="1:12" x14ac:dyDescent="0.2">
      <c r="A53" s="48" t="s">
        <v>1313</v>
      </c>
      <c r="B53" s="37" t="s">
        <v>213</v>
      </c>
      <c r="C53" s="49" t="s">
        <v>1747</v>
      </c>
      <c r="D53" s="46" t="str">
        <f t="shared" si="8"/>
        <v>N/A</v>
      </c>
      <c r="E53" s="49" t="s">
        <v>1747</v>
      </c>
      <c r="F53" s="46" t="str">
        <f t="shared" si="9"/>
        <v>N/A</v>
      </c>
      <c r="G53" s="49" t="s">
        <v>1747</v>
      </c>
      <c r="H53" s="46" t="str">
        <f t="shared" si="10"/>
        <v>N/A</v>
      </c>
      <c r="I53" s="12" t="s">
        <v>1747</v>
      </c>
      <c r="J53" s="12" t="s">
        <v>1747</v>
      </c>
      <c r="K53" s="47" t="s">
        <v>739</v>
      </c>
      <c r="L53" s="9" t="str">
        <f t="shared" si="11"/>
        <v>N/A</v>
      </c>
    </row>
    <row r="54" spans="1:12" x14ac:dyDescent="0.2">
      <c r="A54" s="48" t="s">
        <v>1314</v>
      </c>
      <c r="B54" s="37" t="s">
        <v>213</v>
      </c>
      <c r="C54" s="49">
        <v>16364.755504000001</v>
      </c>
      <c r="D54" s="46" t="str">
        <f t="shared" si="8"/>
        <v>N/A</v>
      </c>
      <c r="E54" s="49">
        <v>17643.171202000001</v>
      </c>
      <c r="F54" s="46" t="str">
        <f t="shared" si="9"/>
        <v>N/A</v>
      </c>
      <c r="G54" s="49">
        <v>17536.029014</v>
      </c>
      <c r="H54" s="46" t="str">
        <f t="shared" si="10"/>
        <v>N/A</v>
      </c>
      <c r="I54" s="12">
        <v>7.8120000000000003</v>
      </c>
      <c r="J54" s="12">
        <v>-0.60699999999999998</v>
      </c>
      <c r="K54" s="47" t="s">
        <v>739</v>
      </c>
      <c r="L54" s="9" t="str">
        <f t="shared" si="11"/>
        <v>Yes</v>
      </c>
    </row>
    <row r="55" spans="1:12" x14ac:dyDescent="0.2">
      <c r="A55" s="48" t="s">
        <v>1691</v>
      </c>
      <c r="B55" s="37" t="s">
        <v>213</v>
      </c>
      <c r="C55" s="49">
        <v>25418.676184</v>
      </c>
      <c r="D55" s="46" t="str">
        <f t="shared" si="8"/>
        <v>N/A</v>
      </c>
      <c r="E55" s="49">
        <v>28791.885151999999</v>
      </c>
      <c r="F55" s="46" t="str">
        <f t="shared" si="9"/>
        <v>N/A</v>
      </c>
      <c r="G55" s="49">
        <v>24211.526282999999</v>
      </c>
      <c r="H55" s="46" t="str">
        <f t="shared" si="10"/>
        <v>N/A</v>
      </c>
      <c r="I55" s="12">
        <v>13.27</v>
      </c>
      <c r="J55" s="12">
        <v>-15.9</v>
      </c>
      <c r="K55" s="47" t="s">
        <v>739</v>
      </c>
      <c r="L55" s="9" t="str">
        <f t="shared" si="11"/>
        <v>Yes</v>
      </c>
    </row>
    <row r="56" spans="1:12" x14ac:dyDescent="0.2">
      <c r="A56" s="48" t="s">
        <v>1315</v>
      </c>
      <c r="B56" s="37" t="s">
        <v>213</v>
      </c>
      <c r="C56" s="49" t="s">
        <v>1747</v>
      </c>
      <c r="D56" s="46" t="str">
        <f t="shared" si="8"/>
        <v>N/A</v>
      </c>
      <c r="E56" s="49" t="s">
        <v>1747</v>
      </c>
      <c r="F56" s="46" t="str">
        <f t="shared" si="9"/>
        <v>N/A</v>
      </c>
      <c r="G56" s="49" t="s">
        <v>1747</v>
      </c>
      <c r="H56" s="46" t="str">
        <f t="shared" si="10"/>
        <v>N/A</v>
      </c>
      <c r="I56" s="12" t="s">
        <v>1747</v>
      </c>
      <c r="J56" s="12" t="s">
        <v>1747</v>
      </c>
      <c r="K56" s="47" t="s">
        <v>739</v>
      </c>
      <c r="L56" s="9" t="str">
        <f t="shared" si="11"/>
        <v>N/A</v>
      </c>
    </row>
    <row r="57" spans="1:12" x14ac:dyDescent="0.2">
      <c r="A57" s="48" t="s">
        <v>1692</v>
      </c>
      <c r="B57" s="37" t="s">
        <v>213</v>
      </c>
      <c r="C57" s="49">
        <v>2049.9103246999998</v>
      </c>
      <c r="D57" s="46" t="str">
        <f t="shared" si="8"/>
        <v>N/A</v>
      </c>
      <c r="E57" s="49">
        <v>2505.2744483000001</v>
      </c>
      <c r="F57" s="46" t="str">
        <f t="shared" si="9"/>
        <v>N/A</v>
      </c>
      <c r="G57" s="49">
        <v>2958.2235829000001</v>
      </c>
      <c r="H57" s="46" t="str">
        <f t="shared" si="10"/>
        <v>N/A</v>
      </c>
      <c r="I57" s="12">
        <v>22.21</v>
      </c>
      <c r="J57" s="12">
        <v>18.079999999999998</v>
      </c>
      <c r="K57" s="47" t="s">
        <v>739</v>
      </c>
      <c r="L57" s="9" t="str">
        <f t="shared" si="11"/>
        <v>Yes</v>
      </c>
    </row>
    <row r="58" spans="1:12" x14ac:dyDescent="0.2">
      <c r="A58" s="48" t="s">
        <v>1316</v>
      </c>
      <c r="B58" s="37" t="s">
        <v>213</v>
      </c>
      <c r="C58" s="49">
        <v>2038.8032744</v>
      </c>
      <c r="D58" s="46" t="str">
        <f t="shared" si="8"/>
        <v>N/A</v>
      </c>
      <c r="E58" s="49">
        <v>2809.1407528999998</v>
      </c>
      <c r="F58" s="46" t="str">
        <f t="shared" si="9"/>
        <v>N/A</v>
      </c>
      <c r="G58" s="49">
        <v>1572.7140096999999</v>
      </c>
      <c r="H58" s="46" t="str">
        <f t="shared" si="10"/>
        <v>N/A</v>
      </c>
      <c r="I58" s="12">
        <v>37.78</v>
      </c>
      <c r="J58" s="12">
        <v>-44</v>
      </c>
      <c r="K58" s="47" t="s">
        <v>739</v>
      </c>
      <c r="L58" s="9" t="str">
        <f t="shared" si="11"/>
        <v>No</v>
      </c>
    </row>
    <row r="59" spans="1:12" ht="12" customHeight="1" x14ac:dyDescent="0.2">
      <c r="A59" s="48" t="s">
        <v>1693</v>
      </c>
      <c r="B59" s="37" t="s">
        <v>213</v>
      </c>
      <c r="C59" s="49">
        <v>663.61631016000001</v>
      </c>
      <c r="D59" s="46" t="str">
        <f t="shared" si="8"/>
        <v>N/A</v>
      </c>
      <c r="E59" s="49">
        <v>895.40674157000001</v>
      </c>
      <c r="F59" s="46" t="str">
        <f t="shared" si="9"/>
        <v>N/A</v>
      </c>
      <c r="G59" s="49">
        <v>13259.65625</v>
      </c>
      <c r="H59" s="46" t="str">
        <f t="shared" si="10"/>
        <v>N/A</v>
      </c>
      <c r="I59" s="12">
        <v>34.93</v>
      </c>
      <c r="J59" s="12">
        <v>1381</v>
      </c>
      <c r="K59" s="47" t="s">
        <v>739</v>
      </c>
      <c r="L59" s="9" t="str">
        <f t="shared" si="11"/>
        <v>No</v>
      </c>
    </row>
    <row r="60" spans="1:12" x14ac:dyDescent="0.2">
      <c r="A60" s="48" t="s">
        <v>1694</v>
      </c>
      <c r="B60" s="37" t="s">
        <v>213</v>
      </c>
      <c r="C60" s="49" t="s">
        <v>1747</v>
      </c>
      <c r="D60" s="46" t="str">
        <f t="shared" si="8"/>
        <v>N/A</v>
      </c>
      <c r="E60" s="49" t="s">
        <v>1747</v>
      </c>
      <c r="F60" s="46" t="str">
        <f t="shared" si="9"/>
        <v>N/A</v>
      </c>
      <c r="G60" s="49" t="s">
        <v>1747</v>
      </c>
      <c r="H60" s="46" t="str">
        <f t="shared" si="10"/>
        <v>N/A</v>
      </c>
      <c r="I60" s="12" t="s">
        <v>1747</v>
      </c>
      <c r="J60" s="12" t="s">
        <v>1747</v>
      </c>
      <c r="K60" s="47" t="s">
        <v>739</v>
      </c>
      <c r="L60" s="9" t="str">
        <f t="shared" si="11"/>
        <v>N/A</v>
      </c>
    </row>
    <row r="61" spans="1:12" x14ac:dyDescent="0.2">
      <c r="A61" s="3" t="s">
        <v>1695</v>
      </c>
      <c r="B61" s="37" t="s">
        <v>213</v>
      </c>
      <c r="C61" s="49">
        <v>2114.8962271</v>
      </c>
      <c r="D61" s="46" t="str">
        <f t="shared" si="8"/>
        <v>N/A</v>
      </c>
      <c r="E61" s="49">
        <v>3279.6729647000002</v>
      </c>
      <c r="F61" s="46" t="str">
        <f t="shared" si="9"/>
        <v>N/A</v>
      </c>
      <c r="G61" s="49">
        <v>2947.8746827999998</v>
      </c>
      <c r="H61" s="46" t="str">
        <f t="shared" si="10"/>
        <v>N/A</v>
      </c>
      <c r="I61" s="12">
        <v>55.07</v>
      </c>
      <c r="J61" s="12">
        <v>-10.1</v>
      </c>
      <c r="K61" s="47" t="s">
        <v>739</v>
      </c>
      <c r="L61" s="9" t="str">
        <f t="shared" si="11"/>
        <v>Yes</v>
      </c>
    </row>
    <row r="62" spans="1:12" x14ac:dyDescent="0.2">
      <c r="A62" s="3" t="s">
        <v>1696</v>
      </c>
      <c r="B62" s="37" t="s">
        <v>213</v>
      </c>
      <c r="C62" s="49">
        <v>1069.4721454</v>
      </c>
      <c r="D62" s="46" t="str">
        <f t="shared" si="8"/>
        <v>N/A</v>
      </c>
      <c r="E62" s="49">
        <v>1355.3671701000001</v>
      </c>
      <c r="F62" s="46" t="str">
        <f t="shared" si="9"/>
        <v>N/A</v>
      </c>
      <c r="G62" s="49">
        <v>1437.0359547999999</v>
      </c>
      <c r="H62" s="46" t="str">
        <f t="shared" si="10"/>
        <v>N/A</v>
      </c>
      <c r="I62" s="12">
        <v>26.73</v>
      </c>
      <c r="J62" s="12">
        <v>6.0259999999999998</v>
      </c>
      <c r="K62" s="47" t="s">
        <v>739</v>
      </c>
      <c r="L62" s="9" t="str">
        <f t="shared" si="11"/>
        <v>Yes</v>
      </c>
    </row>
    <row r="63" spans="1:12" x14ac:dyDescent="0.2">
      <c r="A63" s="3" t="s">
        <v>1697</v>
      </c>
      <c r="B63" s="37" t="s">
        <v>213</v>
      </c>
      <c r="C63" s="49">
        <v>2494.4262048999999</v>
      </c>
      <c r="D63" s="46" t="str">
        <f t="shared" si="8"/>
        <v>N/A</v>
      </c>
      <c r="E63" s="49">
        <v>2691.8225118</v>
      </c>
      <c r="F63" s="46" t="str">
        <f t="shared" si="9"/>
        <v>N/A</v>
      </c>
      <c r="G63" s="49">
        <v>3745.7262826000001</v>
      </c>
      <c r="H63" s="46" t="str">
        <f t="shared" si="10"/>
        <v>N/A</v>
      </c>
      <c r="I63" s="12">
        <v>7.9130000000000003</v>
      </c>
      <c r="J63" s="12">
        <v>39.15</v>
      </c>
      <c r="K63" s="47" t="s">
        <v>739</v>
      </c>
      <c r="L63" s="9" t="str">
        <f t="shared" si="11"/>
        <v>No</v>
      </c>
    </row>
    <row r="64" spans="1:12" x14ac:dyDescent="0.2">
      <c r="A64" s="3" t="s">
        <v>1698</v>
      </c>
      <c r="B64" s="37" t="s">
        <v>213</v>
      </c>
      <c r="C64" s="49" t="s">
        <v>1747</v>
      </c>
      <c r="D64" s="46" t="str">
        <f t="shared" si="8"/>
        <v>N/A</v>
      </c>
      <c r="E64" s="49" t="s">
        <v>1747</v>
      </c>
      <c r="F64" s="46" t="str">
        <f t="shared" si="9"/>
        <v>N/A</v>
      </c>
      <c r="G64" s="49" t="s">
        <v>1747</v>
      </c>
      <c r="H64" s="46" t="str">
        <f t="shared" si="10"/>
        <v>N/A</v>
      </c>
      <c r="I64" s="12" t="s">
        <v>1747</v>
      </c>
      <c r="J64" s="12" t="s">
        <v>1747</v>
      </c>
      <c r="K64" s="47" t="s">
        <v>739</v>
      </c>
      <c r="L64" s="9" t="str">
        <f t="shared" si="11"/>
        <v>N/A</v>
      </c>
    </row>
    <row r="65" spans="1:12" x14ac:dyDescent="0.2">
      <c r="A65" s="3" t="s">
        <v>1699</v>
      </c>
      <c r="B65" s="37" t="s">
        <v>213</v>
      </c>
      <c r="C65" s="49">
        <v>886.81507544999999</v>
      </c>
      <c r="D65" s="46" t="str">
        <f t="shared" si="8"/>
        <v>N/A</v>
      </c>
      <c r="E65" s="49">
        <v>1023.9833938</v>
      </c>
      <c r="F65" s="46" t="str">
        <f t="shared" si="9"/>
        <v>N/A</v>
      </c>
      <c r="G65" s="49">
        <v>1116.6969974000001</v>
      </c>
      <c r="H65" s="46" t="str">
        <f t="shared" si="10"/>
        <v>N/A</v>
      </c>
      <c r="I65" s="12">
        <v>15.47</v>
      </c>
      <c r="J65" s="12">
        <v>9.0540000000000003</v>
      </c>
      <c r="K65" s="47" t="s">
        <v>739</v>
      </c>
      <c r="L65" s="9" t="str">
        <f t="shared" si="11"/>
        <v>Yes</v>
      </c>
    </row>
    <row r="66" spans="1:12" x14ac:dyDescent="0.2">
      <c r="A66" s="3" t="s">
        <v>1700</v>
      </c>
      <c r="B66" s="37" t="s">
        <v>213</v>
      </c>
      <c r="C66" s="49">
        <v>1153.7059137000001</v>
      </c>
      <c r="D66" s="46" t="str">
        <f t="shared" si="8"/>
        <v>N/A</v>
      </c>
      <c r="E66" s="49">
        <v>1091.4836688</v>
      </c>
      <c r="F66" s="46" t="str">
        <f t="shared" si="9"/>
        <v>N/A</v>
      </c>
      <c r="G66" s="49">
        <v>1004.8045112999999</v>
      </c>
      <c r="H66" s="46" t="str">
        <f t="shared" si="10"/>
        <v>N/A</v>
      </c>
      <c r="I66" s="12">
        <v>-5.39</v>
      </c>
      <c r="J66" s="12">
        <v>-7.94</v>
      </c>
      <c r="K66" s="47" t="s">
        <v>739</v>
      </c>
      <c r="L66" s="9" t="str">
        <f t="shared" si="11"/>
        <v>Yes</v>
      </c>
    </row>
    <row r="67" spans="1:12" x14ac:dyDescent="0.2">
      <c r="A67" s="3" t="s">
        <v>1701</v>
      </c>
      <c r="B67" s="37" t="s">
        <v>213</v>
      </c>
      <c r="C67" s="49">
        <v>474.7727003</v>
      </c>
      <c r="D67" s="46" t="str">
        <f t="shared" si="8"/>
        <v>N/A</v>
      </c>
      <c r="E67" s="49">
        <v>437.18842975000001</v>
      </c>
      <c r="F67" s="46" t="str">
        <f t="shared" si="9"/>
        <v>N/A</v>
      </c>
      <c r="G67" s="49">
        <v>396.63333333000003</v>
      </c>
      <c r="H67" s="46" t="str">
        <f t="shared" si="10"/>
        <v>N/A</v>
      </c>
      <c r="I67" s="12">
        <v>-7.92</v>
      </c>
      <c r="J67" s="12">
        <v>-9.2799999999999994</v>
      </c>
      <c r="K67" s="47" t="s">
        <v>739</v>
      </c>
      <c r="L67" s="9" t="str">
        <f t="shared" si="11"/>
        <v>Yes</v>
      </c>
    </row>
    <row r="68" spans="1:12" x14ac:dyDescent="0.2">
      <c r="A68" s="2" t="s">
        <v>1702</v>
      </c>
      <c r="B68" s="37" t="s">
        <v>213</v>
      </c>
      <c r="C68" s="49" t="s">
        <v>1747</v>
      </c>
      <c r="D68" s="46" t="str">
        <f t="shared" si="8"/>
        <v>N/A</v>
      </c>
      <c r="E68" s="49" t="s">
        <v>1747</v>
      </c>
      <c r="F68" s="46" t="str">
        <f t="shared" si="9"/>
        <v>N/A</v>
      </c>
      <c r="G68" s="49" t="s">
        <v>1747</v>
      </c>
      <c r="H68" s="46" t="str">
        <f t="shared" si="10"/>
        <v>N/A</v>
      </c>
      <c r="I68" s="12" t="s">
        <v>1747</v>
      </c>
      <c r="J68" s="12" t="s">
        <v>1747</v>
      </c>
      <c r="K68" s="47" t="s">
        <v>739</v>
      </c>
      <c r="L68" s="9" t="str">
        <f t="shared" si="11"/>
        <v>N/A</v>
      </c>
    </row>
    <row r="69" spans="1:12" x14ac:dyDescent="0.2">
      <c r="A69" s="2" t="s">
        <v>1703</v>
      </c>
      <c r="B69" s="37" t="s">
        <v>213</v>
      </c>
      <c r="C69" s="49">
        <v>1309.2830386000001</v>
      </c>
      <c r="D69" s="46" t="str">
        <f t="shared" si="8"/>
        <v>N/A</v>
      </c>
      <c r="E69" s="49">
        <v>1570.9688053</v>
      </c>
      <c r="F69" s="46" t="str">
        <f t="shared" si="9"/>
        <v>N/A</v>
      </c>
      <c r="G69" s="49">
        <v>1333.6805486999999</v>
      </c>
      <c r="H69" s="46" t="str">
        <f t="shared" si="10"/>
        <v>N/A</v>
      </c>
      <c r="I69" s="12">
        <v>19.989999999999998</v>
      </c>
      <c r="J69" s="12">
        <v>-15.1</v>
      </c>
      <c r="K69" s="47" t="s">
        <v>739</v>
      </c>
      <c r="L69" s="9" t="str">
        <f t="shared" si="11"/>
        <v>Yes</v>
      </c>
    </row>
    <row r="70" spans="1:12" x14ac:dyDescent="0.2">
      <c r="A70" s="48" t="s">
        <v>1704</v>
      </c>
      <c r="B70" s="37" t="s">
        <v>213</v>
      </c>
      <c r="C70" s="49">
        <v>752.41307820999998</v>
      </c>
      <c r="D70" s="46" t="str">
        <f t="shared" si="8"/>
        <v>N/A</v>
      </c>
      <c r="E70" s="49">
        <v>920.78583420999996</v>
      </c>
      <c r="F70" s="46" t="str">
        <f t="shared" si="9"/>
        <v>N/A</v>
      </c>
      <c r="G70" s="49">
        <v>739.53804930000001</v>
      </c>
      <c r="H70" s="46" t="str">
        <f t="shared" si="10"/>
        <v>N/A</v>
      </c>
      <c r="I70" s="12">
        <v>22.38</v>
      </c>
      <c r="J70" s="12">
        <v>-19.7</v>
      </c>
      <c r="K70" s="47" t="s">
        <v>739</v>
      </c>
      <c r="L70" s="9" t="str">
        <f t="shared" si="11"/>
        <v>Yes</v>
      </c>
    </row>
    <row r="71" spans="1:12" x14ac:dyDescent="0.2">
      <c r="A71" s="48" t="s">
        <v>1705</v>
      </c>
      <c r="B71" s="37" t="s">
        <v>213</v>
      </c>
      <c r="C71" s="49" t="s">
        <v>1747</v>
      </c>
      <c r="D71" s="46" t="str">
        <f t="shared" si="8"/>
        <v>N/A</v>
      </c>
      <c r="E71" s="49" t="s">
        <v>1747</v>
      </c>
      <c r="F71" s="46" t="str">
        <f t="shared" si="9"/>
        <v>N/A</v>
      </c>
      <c r="G71" s="49" t="s">
        <v>1747</v>
      </c>
      <c r="H71" s="46" t="str">
        <f t="shared" si="10"/>
        <v>N/A</v>
      </c>
      <c r="I71" s="12" t="s">
        <v>1747</v>
      </c>
      <c r="J71" s="12" t="s">
        <v>1747</v>
      </c>
      <c r="K71" s="47" t="s">
        <v>739</v>
      </c>
      <c r="L71" s="9" t="str">
        <f t="shared" si="11"/>
        <v>N/A</v>
      </c>
    </row>
    <row r="72" spans="1:12" x14ac:dyDescent="0.2">
      <c r="A72" s="48" t="s">
        <v>1623</v>
      </c>
      <c r="B72" s="37" t="s">
        <v>213</v>
      </c>
      <c r="C72" s="49">
        <v>534431998</v>
      </c>
      <c r="D72" s="46" t="str">
        <f t="shared" ref="D72:D135" si="12">IF($B72="N/A","N/A",IF(C72&gt;10,"No",IF(C72&lt;-10,"No","Yes")))</f>
        <v>N/A</v>
      </c>
      <c r="E72" s="49">
        <v>484280451</v>
      </c>
      <c r="F72" s="46" t="str">
        <f t="shared" ref="F72:F135" si="13">IF($B72="N/A","N/A",IF(E72&gt;10,"No",IF(E72&lt;-10,"No","Yes")))</f>
        <v>N/A</v>
      </c>
      <c r="G72" s="49">
        <v>587613075</v>
      </c>
      <c r="H72" s="46" t="str">
        <f t="shared" ref="H72:H135" si="14">IF($B72="N/A","N/A",IF(G72&gt;10,"No",IF(G72&lt;-10,"No","Yes")))</f>
        <v>N/A</v>
      </c>
      <c r="I72" s="12">
        <v>-9.3800000000000008</v>
      </c>
      <c r="J72" s="12">
        <v>21.34</v>
      </c>
      <c r="K72" s="47" t="s">
        <v>739</v>
      </c>
      <c r="L72" s="9" t="str">
        <f t="shared" ref="L72:L132" si="15">IF(J72="Div by 0", "N/A", IF(K72="N/A","N/A", IF(J72&gt;VALUE(MID(K72,1,2)), "No", IF(J72&lt;-1*VALUE(MID(K72,1,2)), "No", "Yes"))))</f>
        <v>Yes</v>
      </c>
    </row>
    <row r="73" spans="1:12" x14ac:dyDescent="0.2">
      <c r="A73" s="48" t="s">
        <v>1624</v>
      </c>
      <c r="B73" s="37" t="s">
        <v>213</v>
      </c>
      <c r="C73" s="38">
        <v>26996</v>
      </c>
      <c r="D73" s="46" t="str">
        <f t="shared" si="12"/>
        <v>N/A</v>
      </c>
      <c r="E73" s="38">
        <v>22760</v>
      </c>
      <c r="F73" s="46" t="str">
        <f t="shared" si="13"/>
        <v>N/A</v>
      </c>
      <c r="G73" s="38">
        <v>26602</v>
      </c>
      <c r="H73" s="46" t="str">
        <f t="shared" si="14"/>
        <v>N/A</v>
      </c>
      <c r="I73" s="12">
        <v>-15.7</v>
      </c>
      <c r="J73" s="12">
        <v>16.88</v>
      </c>
      <c r="K73" s="47" t="s">
        <v>739</v>
      </c>
      <c r="L73" s="9" t="str">
        <f t="shared" si="15"/>
        <v>Yes</v>
      </c>
    </row>
    <row r="74" spans="1:12" x14ac:dyDescent="0.2">
      <c r="A74" s="48" t="s">
        <v>1317</v>
      </c>
      <c r="B74" s="37" t="s">
        <v>213</v>
      </c>
      <c r="C74" s="49">
        <v>19796.71055</v>
      </c>
      <c r="D74" s="46" t="str">
        <f t="shared" si="12"/>
        <v>N/A</v>
      </c>
      <c r="E74" s="49">
        <v>21277.699956</v>
      </c>
      <c r="F74" s="46" t="str">
        <f t="shared" si="13"/>
        <v>N/A</v>
      </c>
      <c r="G74" s="49">
        <v>22089.056273999999</v>
      </c>
      <c r="H74" s="46" t="str">
        <f t="shared" si="14"/>
        <v>N/A</v>
      </c>
      <c r="I74" s="12">
        <v>7.4809999999999999</v>
      </c>
      <c r="J74" s="12">
        <v>3.8130000000000002</v>
      </c>
      <c r="K74" s="47" t="s">
        <v>739</v>
      </c>
      <c r="L74" s="9" t="str">
        <f t="shared" si="15"/>
        <v>Yes</v>
      </c>
    </row>
    <row r="75" spans="1:12" ht="25.5" x14ac:dyDescent="0.2">
      <c r="A75" s="48" t="s">
        <v>1318</v>
      </c>
      <c r="B75" s="37" t="s">
        <v>213</v>
      </c>
      <c r="C75" s="38">
        <v>11.383538302</v>
      </c>
      <c r="D75" s="46" t="str">
        <f t="shared" si="12"/>
        <v>N/A</v>
      </c>
      <c r="E75" s="38">
        <v>11.551669596</v>
      </c>
      <c r="F75" s="46" t="str">
        <f t="shared" si="13"/>
        <v>N/A</v>
      </c>
      <c r="G75" s="38">
        <v>11.533155402</v>
      </c>
      <c r="H75" s="46" t="str">
        <f t="shared" si="14"/>
        <v>N/A</v>
      </c>
      <c r="I75" s="12">
        <v>1.4770000000000001</v>
      </c>
      <c r="J75" s="12">
        <v>-0.16</v>
      </c>
      <c r="K75" s="47" t="s">
        <v>739</v>
      </c>
      <c r="L75" s="9" t="str">
        <f t="shared" si="15"/>
        <v>Yes</v>
      </c>
    </row>
    <row r="76" spans="1:12" ht="25.5" x14ac:dyDescent="0.2">
      <c r="A76" s="48" t="s">
        <v>548</v>
      </c>
      <c r="B76" s="37" t="s">
        <v>213</v>
      </c>
      <c r="C76" s="49">
        <v>31114</v>
      </c>
      <c r="D76" s="46" t="str">
        <f t="shared" si="12"/>
        <v>N/A</v>
      </c>
      <c r="E76" s="49">
        <v>39190</v>
      </c>
      <c r="F76" s="46" t="str">
        <f t="shared" si="13"/>
        <v>N/A</v>
      </c>
      <c r="G76" s="49">
        <v>205190</v>
      </c>
      <c r="H76" s="46" t="str">
        <f t="shared" si="14"/>
        <v>N/A</v>
      </c>
      <c r="I76" s="12">
        <v>25.96</v>
      </c>
      <c r="J76" s="12">
        <v>423.6</v>
      </c>
      <c r="K76" s="47" t="s">
        <v>739</v>
      </c>
      <c r="L76" s="9" t="str">
        <f t="shared" si="15"/>
        <v>No</v>
      </c>
    </row>
    <row r="77" spans="1:12" x14ac:dyDescent="0.2">
      <c r="A77" s="48" t="s">
        <v>549</v>
      </c>
      <c r="B77" s="37" t="s">
        <v>213</v>
      </c>
      <c r="C77" s="38">
        <v>11</v>
      </c>
      <c r="D77" s="46" t="str">
        <f t="shared" si="12"/>
        <v>N/A</v>
      </c>
      <c r="E77" s="38">
        <v>11</v>
      </c>
      <c r="F77" s="46" t="str">
        <f t="shared" si="13"/>
        <v>N/A</v>
      </c>
      <c r="G77" s="38">
        <v>46</v>
      </c>
      <c r="H77" s="46" t="str">
        <f t="shared" si="14"/>
        <v>N/A</v>
      </c>
      <c r="I77" s="12">
        <v>50</v>
      </c>
      <c r="J77" s="12">
        <v>411.1</v>
      </c>
      <c r="K77" s="47" t="s">
        <v>739</v>
      </c>
      <c r="L77" s="9" t="str">
        <f t="shared" si="15"/>
        <v>No</v>
      </c>
    </row>
    <row r="78" spans="1:12" x14ac:dyDescent="0.2">
      <c r="A78" s="48" t="s">
        <v>1319</v>
      </c>
      <c r="B78" s="37" t="s">
        <v>213</v>
      </c>
      <c r="C78" s="49">
        <v>5185.6666667</v>
      </c>
      <c r="D78" s="46" t="str">
        <f t="shared" si="12"/>
        <v>N/A</v>
      </c>
      <c r="E78" s="49">
        <v>4354.4444444000001</v>
      </c>
      <c r="F78" s="46" t="str">
        <f t="shared" si="13"/>
        <v>N/A</v>
      </c>
      <c r="G78" s="49">
        <v>4460.6521739</v>
      </c>
      <c r="H78" s="46" t="str">
        <f t="shared" si="14"/>
        <v>N/A</v>
      </c>
      <c r="I78" s="12">
        <v>-16</v>
      </c>
      <c r="J78" s="12">
        <v>2.4390000000000001</v>
      </c>
      <c r="K78" s="47" t="s">
        <v>739</v>
      </c>
      <c r="L78" s="9" t="str">
        <f t="shared" si="15"/>
        <v>Yes</v>
      </c>
    </row>
    <row r="79" spans="1:12" ht="25.5" x14ac:dyDescent="0.2">
      <c r="A79" s="48" t="s">
        <v>550</v>
      </c>
      <c r="B79" s="37" t="s">
        <v>213</v>
      </c>
      <c r="C79" s="49">
        <v>2886437</v>
      </c>
      <c r="D79" s="46" t="str">
        <f t="shared" si="12"/>
        <v>N/A</v>
      </c>
      <c r="E79" s="49">
        <v>3066208</v>
      </c>
      <c r="F79" s="46" t="str">
        <f t="shared" si="13"/>
        <v>N/A</v>
      </c>
      <c r="G79" s="49">
        <v>2819001</v>
      </c>
      <c r="H79" s="46" t="str">
        <f t="shared" si="14"/>
        <v>N/A</v>
      </c>
      <c r="I79" s="12">
        <v>6.2279999999999998</v>
      </c>
      <c r="J79" s="12">
        <v>-8.06</v>
      </c>
      <c r="K79" s="47" t="s">
        <v>739</v>
      </c>
      <c r="L79" s="9" t="str">
        <f t="shared" si="15"/>
        <v>Yes</v>
      </c>
    </row>
    <row r="80" spans="1:12" x14ac:dyDescent="0.2">
      <c r="A80" s="48" t="s">
        <v>551</v>
      </c>
      <c r="B80" s="37" t="s">
        <v>213</v>
      </c>
      <c r="C80" s="38">
        <v>625</v>
      </c>
      <c r="D80" s="46" t="str">
        <f t="shared" si="12"/>
        <v>N/A</v>
      </c>
      <c r="E80" s="38">
        <v>633</v>
      </c>
      <c r="F80" s="46" t="str">
        <f t="shared" si="13"/>
        <v>N/A</v>
      </c>
      <c r="G80" s="38">
        <v>631</v>
      </c>
      <c r="H80" s="46" t="str">
        <f t="shared" si="14"/>
        <v>N/A</v>
      </c>
      <c r="I80" s="12">
        <v>1.28</v>
      </c>
      <c r="J80" s="12">
        <v>-0.316</v>
      </c>
      <c r="K80" s="47" t="s">
        <v>739</v>
      </c>
      <c r="L80" s="9" t="str">
        <f t="shared" si="15"/>
        <v>Yes</v>
      </c>
    </row>
    <row r="81" spans="1:12" ht="25.5" x14ac:dyDescent="0.2">
      <c r="A81" s="48" t="s">
        <v>1320</v>
      </c>
      <c r="B81" s="37" t="s">
        <v>213</v>
      </c>
      <c r="C81" s="49">
        <v>4618.2992000000004</v>
      </c>
      <c r="D81" s="46" t="str">
        <f t="shared" si="12"/>
        <v>N/A</v>
      </c>
      <c r="E81" s="49">
        <v>4843.9304897000002</v>
      </c>
      <c r="F81" s="46" t="str">
        <f t="shared" si="13"/>
        <v>N/A</v>
      </c>
      <c r="G81" s="49">
        <v>4467.5134706999997</v>
      </c>
      <c r="H81" s="46" t="str">
        <f t="shared" si="14"/>
        <v>N/A</v>
      </c>
      <c r="I81" s="12">
        <v>4.8860000000000001</v>
      </c>
      <c r="J81" s="12">
        <v>-7.77</v>
      </c>
      <c r="K81" s="47" t="s">
        <v>739</v>
      </c>
      <c r="L81" s="9" t="str">
        <f t="shared" si="15"/>
        <v>Yes</v>
      </c>
    </row>
    <row r="82" spans="1:12" ht="25.5" x14ac:dyDescent="0.2">
      <c r="A82" s="48" t="s">
        <v>552</v>
      </c>
      <c r="B82" s="37" t="s">
        <v>213</v>
      </c>
      <c r="C82" s="49">
        <v>230421571</v>
      </c>
      <c r="D82" s="46" t="str">
        <f t="shared" si="12"/>
        <v>N/A</v>
      </c>
      <c r="E82" s="49">
        <v>232652838</v>
      </c>
      <c r="F82" s="46" t="str">
        <f t="shared" si="13"/>
        <v>N/A</v>
      </c>
      <c r="G82" s="49">
        <v>225640339</v>
      </c>
      <c r="H82" s="46" t="str">
        <f t="shared" si="14"/>
        <v>N/A</v>
      </c>
      <c r="I82" s="12">
        <v>0.96830000000000005</v>
      </c>
      <c r="J82" s="12">
        <v>-3.01</v>
      </c>
      <c r="K82" s="47" t="s">
        <v>739</v>
      </c>
      <c r="L82" s="9" t="str">
        <f t="shared" si="15"/>
        <v>Yes</v>
      </c>
    </row>
    <row r="83" spans="1:12" x14ac:dyDescent="0.2">
      <c r="A83" s="48" t="s">
        <v>553</v>
      </c>
      <c r="B83" s="37" t="s">
        <v>213</v>
      </c>
      <c r="C83" s="38">
        <v>2252</v>
      </c>
      <c r="D83" s="46" t="str">
        <f t="shared" si="12"/>
        <v>N/A</v>
      </c>
      <c r="E83" s="38">
        <v>2220</v>
      </c>
      <c r="F83" s="46" t="str">
        <f t="shared" si="13"/>
        <v>N/A</v>
      </c>
      <c r="G83" s="38">
        <v>2183</v>
      </c>
      <c r="H83" s="46" t="str">
        <f t="shared" si="14"/>
        <v>N/A</v>
      </c>
      <c r="I83" s="12">
        <v>-1.42</v>
      </c>
      <c r="J83" s="12">
        <v>-1.67</v>
      </c>
      <c r="K83" s="47" t="s">
        <v>739</v>
      </c>
      <c r="L83" s="9" t="str">
        <f t="shared" si="15"/>
        <v>Yes</v>
      </c>
    </row>
    <row r="84" spans="1:12" x14ac:dyDescent="0.2">
      <c r="A84" s="48" t="s">
        <v>1321</v>
      </c>
      <c r="B84" s="37" t="s">
        <v>213</v>
      </c>
      <c r="C84" s="49">
        <v>102318.63721</v>
      </c>
      <c r="D84" s="46" t="str">
        <f t="shared" si="12"/>
        <v>N/A</v>
      </c>
      <c r="E84" s="49">
        <v>104798.57567999999</v>
      </c>
      <c r="F84" s="46" t="str">
        <f t="shared" si="13"/>
        <v>N/A</v>
      </c>
      <c r="G84" s="49">
        <v>103362.50069</v>
      </c>
      <c r="H84" s="46" t="str">
        <f t="shared" si="14"/>
        <v>N/A</v>
      </c>
      <c r="I84" s="12">
        <v>2.4239999999999999</v>
      </c>
      <c r="J84" s="12">
        <v>-1.37</v>
      </c>
      <c r="K84" s="47" t="s">
        <v>739</v>
      </c>
      <c r="L84" s="9" t="str">
        <f t="shared" si="15"/>
        <v>Yes</v>
      </c>
    </row>
    <row r="85" spans="1:12" x14ac:dyDescent="0.2">
      <c r="A85" s="48" t="s">
        <v>554</v>
      </c>
      <c r="B85" s="37" t="s">
        <v>213</v>
      </c>
      <c r="C85" s="49">
        <v>344682024</v>
      </c>
      <c r="D85" s="46" t="str">
        <f t="shared" si="12"/>
        <v>N/A</v>
      </c>
      <c r="E85" s="49">
        <v>349691390</v>
      </c>
      <c r="F85" s="46" t="str">
        <f t="shared" si="13"/>
        <v>N/A</v>
      </c>
      <c r="G85" s="49">
        <v>343097081</v>
      </c>
      <c r="H85" s="46" t="str">
        <f t="shared" si="14"/>
        <v>N/A</v>
      </c>
      <c r="I85" s="12">
        <v>1.4530000000000001</v>
      </c>
      <c r="J85" s="12">
        <v>-1.89</v>
      </c>
      <c r="K85" s="47" t="s">
        <v>739</v>
      </c>
      <c r="L85" s="9" t="str">
        <f t="shared" si="15"/>
        <v>Yes</v>
      </c>
    </row>
    <row r="86" spans="1:12" x14ac:dyDescent="0.2">
      <c r="A86" s="48" t="s">
        <v>555</v>
      </c>
      <c r="B86" s="37" t="s">
        <v>213</v>
      </c>
      <c r="C86" s="38">
        <v>9470</v>
      </c>
      <c r="D86" s="46" t="str">
        <f t="shared" si="12"/>
        <v>N/A</v>
      </c>
      <c r="E86" s="38">
        <v>9056</v>
      </c>
      <c r="F86" s="46" t="str">
        <f t="shared" si="13"/>
        <v>N/A</v>
      </c>
      <c r="G86" s="38">
        <v>9625</v>
      </c>
      <c r="H86" s="46" t="str">
        <f t="shared" si="14"/>
        <v>N/A</v>
      </c>
      <c r="I86" s="12">
        <v>-4.37</v>
      </c>
      <c r="J86" s="12">
        <v>6.2830000000000004</v>
      </c>
      <c r="K86" s="47" t="s">
        <v>739</v>
      </c>
      <c r="L86" s="9" t="str">
        <f t="shared" si="15"/>
        <v>Yes</v>
      </c>
    </row>
    <row r="87" spans="1:12" x14ac:dyDescent="0.2">
      <c r="A87" s="48" t="s">
        <v>1322</v>
      </c>
      <c r="B87" s="37" t="s">
        <v>213</v>
      </c>
      <c r="C87" s="49">
        <v>36397.257021999998</v>
      </c>
      <c r="D87" s="46" t="str">
        <f t="shared" si="12"/>
        <v>N/A</v>
      </c>
      <c r="E87" s="49">
        <v>38614.331935000002</v>
      </c>
      <c r="F87" s="46" t="str">
        <f t="shared" si="13"/>
        <v>N/A</v>
      </c>
      <c r="G87" s="49">
        <v>35646.449974000003</v>
      </c>
      <c r="H87" s="46" t="str">
        <f t="shared" si="14"/>
        <v>N/A</v>
      </c>
      <c r="I87" s="12">
        <v>6.0910000000000002</v>
      </c>
      <c r="J87" s="12">
        <v>-7.69</v>
      </c>
      <c r="K87" s="47" t="s">
        <v>739</v>
      </c>
      <c r="L87" s="9" t="str">
        <f t="shared" si="15"/>
        <v>Yes</v>
      </c>
    </row>
    <row r="88" spans="1:12" ht="25.5" x14ac:dyDescent="0.2">
      <c r="A88" s="48" t="s">
        <v>556</v>
      </c>
      <c r="B88" s="37" t="s">
        <v>213</v>
      </c>
      <c r="C88" s="49">
        <v>91320455</v>
      </c>
      <c r="D88" s="46" t="str">
        <f t="shared" si="12"/>
        <v>N/A</v>
      </c>
      <c r="E88" s="49">
        <v>84325296</v>
      </c>
      <c r="F88" s="46" t="str">
        <f t="shared" si="13"/>
        <v>N/A</v>
      </c>
      <c r="G88" s="49">
        <v>85747342</v>
      </c>
      <c r="H88" s="46" t="str">
        <f t="shared" si="14"/>
        <v>N/A</v>
      </c>
      <c r="I88" s="12">
        <v>-7.66</v>
      </c>
      <c r="J88" s="12">
        <v>1.6859999999999999</v>
      </c>
      <c r="K88" s="47" t="s">
        <v>739</v>
      </c>
      <c r="L88" s="9" t="str">
        <f t="shared" si="15"/>
        <v>Yes</v>
      </c>
    </row>
    <row r="89" spans="1:12" x14ac:dyDescent="0.2">
      <c r="A89" s="48" t="s">
        <v>557</v>
      </c>
      <c r="B89" s="37" t="s">
        <v>213</v>
      </c>
      <c r="C89" s="38">
        <v>125501</v>
      </c>
      <c r="D89" s="46" t="str">
        <f t="shared" si="12"/>
        <v>N/A</v>
      </c>
      <c r="E89" s="38">
        <v>118087</v>
      </c>
      <c r="F89" s="46" t="str">
        <f t="shared" si="13"/>
        <v>N/A</v>
      </c>
      <c r="G89" s="38">
        <v>119543</v>
      </c>
      <c r="H89" s="46" t="str">
        <f t="shared" si="14"/>
        <v>N/A</v>
      </c>
      <c r="I89" s="12">
        <v>-5.91</v>
      </c>
      <c r="J89" s="12">
        <v>1.2330000000000001</v>
      </c>
      <c r="K89" s="47" t="s">
        <v>739</v>
      </c>
      <c r="L89" s="9" t="str">
        <f t="shared" si="15"/>
        <v>Yes</v>
      </c>
    </row>
    <row r="90" spans="1:12" x14ac:dyDescent="0.2">
      <c r="A90" s="48" t="s">
        <v>1323</v>
      </c>
      <c r="B90" s="37" t="s">
        <v>213</v>
      </c>
      <c r="C90" s="49">
        <v>727.64722989999996</v>
      </c>
      <c r="D90" s="46" t="str">
        <f t="shared" si="12"/>
        <v>N/A</v>
      </c>
      <c r="E90" s="49">
        <v>714.09465901999999</v>
      </c>
      <c r="F90" s="46" t="str">
        <f t="shared" si="13"/>
        <v>N/A</v>
      </c>
      <c r="G90" s="49">
        <v>717.29287368999996</v>
      </c>
      <c r="H90" s="46" t="str">
        <f t="shared" si="14"/>
        <v>N/A</v>
      </c>
      <c r="I90" s="12">
        <v>-1.86</v>
      </c>
      <c r="J90" s="12">
        <v>0.44790000000000002</v>
      </c>
      <c r="K90" s="47" t="s">
        <v>739</v>
      </c>
      <c r="L90" s="9" t="str">
        <f t="shared" si="15"/>
        <v>Yes</v>
      </c>
    </row>
    <row r="91" spans="1:12" x14ac:dyDescent="0.2">
      <c r="A91" s="48" t="s">
        <v>558</v>
      </c>
      <c r="B91" s="37" t="s">
        <v>213</v>
      </c>
      <c r="C91" s="49">
        <v>13051978</v>
      </c>
      <c r="D91" s="46" t="str">
        <f t="shared" si="12"/>
        <v>N/A</v>
      </c>
      <c r="E91" s="49">
        <v>12755192</v>
      </c>
      <c r="F91" s="46" t="str">
        <f t="shared" si="13"/>
        <v>N/A</v>
      </c>
      <c r="G91" s="49">
        <v>12151752</v>
      </c>
      <c r="H91" s="46" t="str">
        <f t="shared" si="14"/>
        <v>N/A</v>
      </c>
      <c r="I91" s="12">
        <v>-2.27</v>
      </c>
      <c r="J91" s="12">
        <v>-4.7300000000000004</v>
      </c>
      <c r="K91" s="47" t="s">
        <v>739</v>
      </c>
      <c r="L91" s="9" t="str">
        <f t="shared" si="15"/>
        <v>Yes</v>
      </c>
    </row>
    <row r="92" spans="1:12" x14ac:dyDescent="0.2">
      <c r="A92" s="48" t="s">
        <v>559</v>
      </c>
      <c r="B92" s="37" t="s">
        <v>213</v>
      </c>
      <c r="C92" s="38">
        <v>51825</v>
      </c>
      <c r="D92" s="46" t="str">
        <f t="shared" si="12"/>
        <v>N/A</v>
      </c>
      <c r="E92" s="38">
        <v>51924</v>
      </c>
      <c r="F92" s="46" t="str">
        <f t="shared" si="13"/>
        <v>N/A</v>
      </c>
      <c r="G92" s="38">
        <v>50073</v>
      </c>
      <c r="H92" s="46" t="str">
        <f t="shared" si="14"/>
        <v>N/A</v>
      </c>
      <c r="I92" s="12">
        <v>0.191</v>
      </c>
      <c r="J92" s="12">
        <v>-3.56</v>
      </c>
      <c r="K92" s="47" t="s">
        <v>739</v>
      </c>
      <c r="L92" s="9" t="str">
        <f t="shared" si="15"/>
        <v>Yes</v>
      </c>
    </row>
    <row r="93" spans="1:12" x14ac:dyDescent="0.2">
      <c r="A93" s="48" t="s">
        <v>1324</v>
      </c>
      <c r="B93" s="37" t="s">
        <v>213</v>
      </c>
      <c r="C93" s="49">
        <v>251.84713941000001</v>
      </c>
      <c r="D93" s="46" t="str">
        <f t="shared" si="12"/>
        <v>N/A</v>
      </c>
      <c r="E93" s="49">
        <v>245.6511825</v>
      </c>
      <c r="F93" s="46" t="str">
        <f t="shared" si="13"/>
        <v>N/A</v>
      </c>
      <c r="G93" s="49">
        <v>242.68072613999999</v>
      </c>
      <c r="H93" s="46" t="str">
        <f t="shared" si="14"/>
        <v>N/A</v>
      </c>
      <c r="I93" s="12">
        <v>-2.46</v>
      </c>
      <c r="J93" s="12">
        <v>-1.21</v>
      </c>
      <c r="K93" s="47" t="s">
        <v>739</v>
      </c>
      <c r="L93" s="9" t="str">
        <f t="shared" si="15"/>
        <v>Yes</v>
      </c>
    </row>
    <row r="94" spans="1:12" ht="25.5" x14ac:dyDescent="0.2">
      <c r="A94" s="48" t="s">
        <v>560</v>
      </c>
      <c r="B94" s="37" t="s">
        <v>213</v>
      </c>
      <c r="C94" s="49">
        <v>4568442</v>
      </c>
      <c r="D94" s="46" t="str">
        <f t="shared" si="12"/>
        <v>N/A</v>
      </c>
      <c r="E94" s="49">
        <v>4731059</v>
      </c>
      <c r="F94" s="46" t="str">
        <f t="shared" si="13"/>
        <v>N/A</v>
      </c>
      <c r="G94" s="49">
        <v>5397420</v>
      </c>
      <c r="H94" s="46" t="str">
        <f t="shared" si="14"/>
        <v>N/A</v>
      </c>
      <c r="I94" s="12">
        <v>3.56</v>
      </c>
      <c r="J94" s="12">
        <v>14.08</v>
      </c>
      <c r="K94" s="47" t="s">
        <v>739</v>
      </c>
      <c r="L94" s="9" t="str">
        <f t="shared" si="15"/>
        <v>Yes</v>
      </c>
    </row>
    <row r="95" spans="1:12" x14ac:dyDescent="0.2">
      <c r="A95" s="48" t="s">
        <v>561</v>
      </c>
      <c r="B95" s="37" t="s">
        <v>213</v>
      </c>
      <c r="C95" s="38">
        <v>35832</v>
      </c>
      <c r="D95" s="46" t="str">
        <f t="shared" si="12"/>
        <v>N/A</v>
      </c>
      <c r="E95" s="38">
        <v>36070</v>
      </c>
      <c r="F95" s="46" t="str">
        <f t="shared" si="13"/>
        <v>N/A</v>
      </c>
      <c r="G95" s="38">
        <v>38943</v>
      </c>
      <c r="H95" s="46" t="str">
        <f t="shared" si="14"/>
        <v>N/A</v>
      </c>
      <c r="I95" s="12">
        <v>0.66420000000000001</v>
      </c>
      <c r="J95" s="12">
        <v>7.9649999999999999</v>
      </c>
      <c r="K95" s="47" t="s">
        <v>739</v>
      </c>
      <c r="L95" s="9" t="str">
        <f t="shared" si="15"/>
        <v>Yes</v>
      </c>
    </row>
    <row r="96" spans="1:12" ht="25.5" x14ac:dyDescent="0.2">
      <c r="A96" s="48" t="s">
        <v>1325</v>
      </c>
      <c r="B96" s="37" t="s">
        <v>213</v>
      </c>
      <c r="C96" s="49">
        <v>127.49614869</v>
      </c>
      <c r="D96" s="46" t="str">
        <f t="shared" si="12"/>
        <v>N/A</v>
      </c>
      <c r="E96" s="49">
        <v>131.16326587</v>
      </c>
      <c r="F96" s="46" t="str">
        <f t="shared" si="13"/>
        <v>N/A</v>
      </c>
      <c r="G96" s="49">
        <v>138.59795084999999</v>
      </c>
      <c r="H96" s="46" t="str">
        <f t="shared" si="14"/>
        <v>N/A</v>
      </c>
      <c r="I96" s="12">
        <v>2.8759999999999999</v>
      </c>
      <c r="J96" s="12">
        <v>5.6680000000000001</v>
      </c>
      <c r="K96" s="47" t="s">
        <v>739</v>
      </c>
      <c r="L96" s="9" t="str">
        <f t="shared" si="15"/>
        <v>Yes</v>
      </c>
    </row>
    <row r="97" spans="1:12" ht="25.5" x14ac:dyDescent="0.2">
      <c r="A97" s="48" t="s">
        <v>562</v>
      </c>
      <c r="B97" s="37" t="s">
        <v>213</v>
      </c>
      <c r="C97" s="49">
        <v>114820413</v>
      </c>
      <c r="D97" s="46" t="str">
        <f t="shared" si="12"/>
        <v>N/A</v>
      </c>
      <c r="E97" s="49">
        <v>119257644</v>
      </c>
      <c r="F97" s="46" t="str">
        <f t="shared" si="13"/>
        <v>N/A</v>
      </c>
      <c r="G97" s="49">
        <v>128646940</v>
      </c>
      <c r="H97" s="46" t="str">
        <f t="shared" si="14"/>
        <v>N/A</v>
      </c>
      <c r="I97" s="12">
        <v>3.8639999999999999</v>
      </c>
      <c r="J97" s="12">
        <v>7.8730000000000002</v>
      </c>
      <c r="K97" s="47" t="s">
        <v>739</v>
      </c>
      <c r="L97" s="9" t="str">
        <f t="shared" si="15"/>
        <v>Yes</v>
      </c>
    </row>
    <row r="98" spans="1:12" x14ac:dyDescent="0.2">
      <c r="A98" s="48" t="s">
        <v>563</v>
      </c>
      <c r="B98" s="37" t="s">
        <v>213</v>
      </c>
      <c r="C98" s="38">
        <v>95996</v>
      </c>
      <c r="D98" s="46" t="str">
        <f t="shared" si="12"/>
        <v>N/A</v>
      </c>
      <c r="E98" s="38">
        <v>89066</v>
      </c>
      <c r="F98" s="46" t="str">
        <f t="shared" si="13"/>
        <v>N/A</v>
      </c>
      <c r="G98" s="38">
        <v>93905</v>
      </c>
      <c r="H98" s="46" t="str">
        <f t="shared" si="14"/>
        <v>N/A</v>
      </c>
      <c r="I98" s="12">
        <v>-7.22</v>
      </c>
      <c r="J98" s="12">
        <v>5.4329999999999998</v>
      </c>
      <c r="K98" s="47" t="s">
        <v>739</v>
      </c>
      <c r="L98" s="9" t="str">
        <f t="shared" si="15"/>
        <v>Yes</v>
      </c>
    </row>
    <row r="99" spans="1:12" x14ac:dyDescent="0.2">
      <c r="A99" s="48" t="s">
        <v>1326</v>
      </c>
      <c r="B99" s="37" t="s">
        <v>213</v>
      </c>
      <c r="C99" s="49">
        <v>1196.0958060999999</v>
      </c>
      <c r="D99" s="46" t="str">
        <f t="shared" si="12"/>
        <v>N/A</v>
      </c>
      <c r="E99" s="49">
        <v>1338.9805762000001</v>
      </c>
      <c r="F99" s="46" t="str">
        <f t="shared" si="13"/>
        <v>N/A</v>
      </c>
      <c r="G99" s="49">
        <v>1369.9690112000001</v>
      </c>
      <c r="H99" s="46" t="str">
        <f t="shared" si="14"/>
        <v>N/A</v>
      </c>
      <c r="I99" s="12">
        <v>11.95</v>
      </c>
      <c r="J99" s="12">
        <v>2.3140000000000001</v>
      </c>
      <c r="K99" s="47" t="s">
        <v>739</v>
      </c>
      <c r="L99" s="9" t="str">
        <f t="shared" si="15"/>
        <v>Yes</v>
      </c>
    </row>
    <row r="100" spans="1:12" x14ac:dyDescent="0.2">
      <c r="A100" s="48" t="s">
        <v>564</v>
      </c>
      <c r="B100" s="37" t="s">
        <v>213</v>
      </c>
      <c r="C100" s="49">
        <v>13897977</v>
      </c>
      <c r="D100" s="46" t="str">
        <f t="shared" si="12"/>
        <v>N/A</v>
      </c>
      <c r="E100" s="49">
        <v>14156503</v>
      </c>
      <c r="F100" s="46" t="str">
        <f t="shared" si="13"/>
        <v>N/A</v>
      </c>
      <c r="G100" s="49">
        <v>16097517</v>
      </c>
      <c r="H100" s="46" t="str">
        <f t="shared" si="14"/>
        <v>N/A</v>
      </c>
      <c r="I100" s="12">
        <v>1.86</v>
      </c>
      <c r="J100" s="12">
        <v>13.71</v>
      </c>
      <c r="K100" s="47" t="s">
        <v>739</v>
      </c>
      <c r="L100" s="9" t="str">
        <f t="shared" si="15"/>
        <v>Yes</v>
      </c>
    </row>
    <row r="101" spans="1:12" x14ac:dyDescent="0.2">
      <c r="A101" s="48" t="s">
        <v>565</v>
      </c>
      <c r="B101" s="37" t="s">
        <v>213</v>
      </c>
      <c r="C101" s="38">
        <v>21266</v>
      </c>
      <c r="D101" s="46" t="str">
        <f t="shared" si="12"/>
        <v>N/A</v>
      </c>
      <c r="E101" s="38">
        <v>20968</v>
      </c>
      <c r="F101" s="46" t="str">
        <f t="shared" si="13"/>
        <v>N/A</v>
      </c>
      <c r="G101" s="38">
        <v>26707</v>
      </c>
      <c r="H101" s="46" t="str">
        <f t="shared" si="14"/>
        <v>N/A</v>
      </c>
      <c r="I101" s="12">
        <v>-1.4</v>
      </c>
      <c r="J101" s="12">
        <v>27.37</v>
      </c>
      <c r="K101" s="47" t="s">
        <v>739</v>
      </c>
      <c r="L101" s="9" t="str">
        <f t="shared" si="15"/>
        <v>Yes</v>
      </c>
    </row>
    <row r="102" spans="1:12" x14ac:dyDescent="0.2">
      <c r="A102" s="48" t="s">
        <v>1327</v>
      </c>
      <c r="B102" s="37" t="s">
        <v>213</v>
      </c>
      <c r="C102" s="49">
        <v>653.53037713000003</v>
      </c>
      <c r="D102" s="46" t="str">
        <f t="shared" si="12"/>
        <v>N/A</v>
      </c>
      <c r="E102" s="49">
        <v>675.14798741000004</v>
      </c>
      <c r="F102" s="46" t="str">
        <f t="shared" si="13"/>
        <v>N/A</v>
      </c>
      <c r="G102" s="49">
        <v>602.74523533000001</v>
      </c>
      <c r="H102" s="46" t="str">
        <f t="shared" si="14"/>
        <v>N/A</v>
      </c>
      <c r="I102" s="12">
        <v>3.3079999999999998</v>
      </c>
      <c r="J102" s="12">
        <v>-10.7</v>
      </c>
      <c r="K102" s="47" t="s">
        <v>739</v>
      </c>
      <c r="L102" s="9" t="str">
        <f t="shared" si="15"/>
        <v>Yes</v>
      </c>
    </row>
    <row r="103" spans="1:12" ht="25.5" x14ac:dyDescent="0.2">
      <c r="A103" s="48" t="s">
        <v>566</v>
      </c>
      <c r="B103" s="37" t="s">
        <v>213</v>
      </c>
      <c r="C103" s="49">
        <v>65124002</v>
      </c>
      <c r="D103" s="46" t="str">
        <f t="shared" si="12"/>
        <v>N/A</v>
      </c>
      <c r="E103" s="49">
        <v>78390931</v>
      </c>
      <c r="F103" s="46" t="str">
        <f t="shared" si="13"/>
        <v>N/A</v>
      </c>
      <c r="G103" s="49">
        <v>120920083</v>
      </c>
      <c r="H103" s="46" t="str">
        <f t="shared" si="14"/>
        <v>N/A</v>
      </c>
      <c r="I103" s="12">
        <v>20.37</v>
      </c>
      <c r="J103" s="12">
        <v>54.25</v>
      </c>
      <c r="K103" s="47" t="s">
        <v>739</v>
      </c>
      <c r="L103" s="9" t="str">
        <f t="shared" si="15"/>
        <v>No</v>
      </c>
    </row>
    <row r="104" spans="1:12" x14ac:dyDescent="0.2">
      <c r="A104" s="48" t="s">
        <v>567</v>
      </c>
      <c r="B104" s="37" t="s">
        <v>213</v>
      </c>
      <c r="C104" s="38">
        <v>11324</v>
      </c>
      <c r="D104" s="46" t="str">
        <f t="shared" si="12"/>
        <v>N/A</v>
      </c>
      <c r="E104" s="38">
        <v>11713</v>
      </c>
      <c r="F104" s="46" t="str">
        <f t="shared" si="13"/>
        <v>N/A</v>
      </c>
      <c r="G104" s="38">
        <v>12786</v>
      </c>
      <c r="H104" s="46" t="str">
        <f t="shared" si="14"/>
        <v>N/A</v>
      </c>
      <c r="I104" s="12">
        <v>3.4350000000000001</v>
      </c>
      <c r="J104" s="12">
        <v>9.1609999999999996</v>
      </c>
      <c r="K104" s="47" t="s">
        <v>739</v>
      </c>
      <c r="L104" s="9" t="str">
        <f t="shared" si="15"/>
        <v>Yes</v>
      </c>
    </row>
    <row r="105" spans="1:12" ht="25.5" x14ac:dyDescent="0.2">
      <c r="A105" s="48" t="s">
        <v>1328</v>
      </c>
      <c r="B105" s="37" t="s">
        <v>213</v>
      </c>
      <c r="C105" s="49">
        <v>5750.9715648000001</v>
      </c>
      <c r="D105" s="46" t="str">
        <f t="shared" si="12"/>
        <v>N/A</v>
      </c>
      <c r="E105" s="49">
        <v>6692.6433023</v>
      </c>
      <c r="F105" s="46" t="str">
        <f t="shared" si="13"/>
        <v>N/A</v>
      </c>
      <c r="G105" s="49">
        <v>9457.2253246</v>
      </c>
      <c r="H105" s="46" t="str">
        <f t="shared" si="14"/>
        <v>N/A</v>
      </c>
      <c r="I105" s="12">
        <v>16.37</v>
      </c>
      <c r="J105" s="12">
        <v>41.31</v>
      </c>
      <c r="K105" s="47" t="s">
        <v>739</v>
      </c>
      <c r="L105" s="9" t="str">
        <f t="shared" si="15"/>
        <v>No</v>
      </c>
    </row>
    <row r="106" spans="1:12" ht="25.5" x14ac:dyDescent="0.2">
      <c r="A106" s="48" t="s">
        <v>568</v>
      </c>
      <c r="B106" s="37" t="s">
        <v>213</v>
      </c>
      <c r="C106" s="49">
        <v>67642812</v>
      </c>
      <c r="D106" s="46" t="str">
        <f t="shared" si="12"/>
        <v>N/A</v>
      </c>
      <c r="E106" s="49">
        <v>64764195</v>
      </c>
      <c r="F106" s="46" t="str">
        <f t="shared" si="13"/>
        <v>N/A</v>
      </c>
      <c r="G106" s="49">
        <v>66953002</v>
      </c>
      <c r="H106" s="46" t="str">
        <f t="shared" si="14"/>
        <v>N/A</v>
      </c>
      <c r="I106" s="12">
        <v>-4.26</v>
      </c>
      <c r="J106" s="12">
        <v>3.38</v>
      </c>
      <c r="K106" s="47" t="s">
        <v>739</v>
      </c>
      <c r="L106" s="9" t="str">
        <f t="shared" si="15"/>
        <v>Yes</v>
      </c>
    </row>
    <row r="107" spans="1:12" x14ac:dyDescent="0.2">
      <c r="A107" s="48" t="s">
        <v>569</v>
      </c>
      <c r="B107" s="37" t="s">
        <v>213</v>
      </c>
      <c r="C107" s="38">
        <v>101790</v>
      </c>
      <c r="D107" s="46" t="str">
        <f t="shared" si="12"/>
        <v>N/A</v>
      </c>
      <c r="E107" s="38">
        <v>93435</v>
      </c>
      <c r="F107" s="46" t="str">
        <f t="shared" si="13"/>
        <v>N/A</v>
      </c>
      <c r="G107" s="38">
        <v>98212</v>
      </c>
      <c r="H107" s="46" t="str">
        <f t="shared" si="14"/>
        <v>N/A</v>
      </c>
      <c r="I107" s="12">
        <v>-8.2100000000000009</v>
      </c>
      <c r="J107" s="12">
        <v>5.1130000000000004</v>
      </c>
      <c r="K107" s="47" t="s">
        <v>739</v>
      </c>
      <c r="L107" s="9" t="str">
        <f t="shared" si="15"/>
        <v>Yes</v>
      </c>
    </row>
    <row r="108" spans="1:12" x14ac:dyDescent="0.2">
      <c r="A108" s="48" t="s">
        <v>1329</v>
      </c>
      <c r="B108" s="37" t="s">
        <v>213</v>
      </c>
      <c r="C108" s="49">
        <v>664.53297966000002</v>
      </c>
      <c r="D108" s="46" t="str">
        <f t="shared" si="12"/>
        <v>N/A</v>
      </c>
      <c r="E108" s="49">
        <v>693.14705409999999</v>
      </c>
      <c r="F108" s="46" t="str">
        <f t="shared" si="13"/>
        <v>N/A</v>
      </c>
      <c r="G108" s="49">
        <v>681.71915854999997</v>
      </c>
      <c r="H108" s="46" t="str">
        <f t="shared" si="14"/>
        <v>N/A</v>
      </c>
      <c r="I108" s="12">
        <v>4.306</v>
      </c>
      <c r="J108" s="12">
        <v>-1.65</v>
      </c>
      <c r="K108" s="47" t="s">
        <v>739</v>
      </c>
      <c r="L108" s="9" t="str">
        <f t="shared" si="15"/>
        <v>Yes</v>
      </c>
    </row>
    <row r="109" spans="1:12" x14ac:dyDescent="0.2">
      <c r="A109" s="48" t="s">
        <v>570</v>
      </c>
      <c r="B109" s="37" t="s">
        <v>213</v>
      </c>
      <c r="C109" s="49">
        <v>341273606</v>
      </c>
      <c r="D109" s="46" t="str">
        <f t="shared" si="12"/>
        <v>N/A</v>
      </c>
      <c r="E109" s="49">
        <v>346586106</v>
      </c>
      <c r="F109" s="46" t="str">
        <f t="shared" si="13"/>
        <v>N/A</v>
      </c>
      <c r="G109" s="49">
        <v>361805752</v>
      </c>
      <c r="H109" s="46" t="str">
        <f t="shared" si="14"/>
        <v>N/A</v>
      </c>
      <c r="I109" s="12">
        <v>1.5569999999999999</v>
      </c>
      <c r="J109" s="12">
        <v>4.391</v>
      </c>
      <c r="K109" s="47" t="s">
        <v>739</v>
      </c>
      <c r="L109" s="9" t="str">
        <f t="shared" si="15"/>
        <v>Yes</v>
      </c>
    </row>
    <row r="110" spans="1:12" x14ac:dyDescent="0.2">
      <c r="A110" s="48" t="s">
        <v>571</v>
      </c>
      <c r="B110" s="37" t="s">
        <v>213</v>
      </c>
      <c r="C110" s="38">
        <v>113166</v>
      </c>
      <c r="D110" s="46" t="str">
        <f t="shared" si="12"/>
        <v>N/A</v>
      </c>
      <c r="E110" s="38">
        <v>110204</v>
      </c>
      <c r="F110" s="46" t="str">
        <f t="shared" si="13"/>
        <v>N/A</v>
      </c>
      <c r="G110" s="38">
        <v>108864</v>
      </c>
      <c r="H110" s="46" t="str">
        <f t="shared" si="14"/>
        <v>N/A</v>
      </c>
      <c r="I110" s="12">
        <v>-2.62</v>
      </c>
      <c r="J110" s="12">
        <v>-1.22</v>
      </c>
      <c r="K110" s="47" t="s">
        <v>739</v>
      </c>
      <c r="L110" s="9" t="str">
        <f t="shared" si="15"/>
        <v>Yes</v>
      </c>
    </row>
    <row r="111" spans="1:12" x14ac:dyDescent="0.2">
      <c r="A111" s="48" t="s">
        <v>1330</v>
      </c>
      <c r="B111" s="37" t="s">
        <v>213</v>
      </c>
      <c r="C111" s="49">
        <v>3015.690278</v>
      </c>
      <c r="D111" s="46" t="str">
        <f t="shared" si="12"/>
        <v>N/A</v>
      </c>
      <c r="E111" s="49">
        <v>3144.9503285000001</v>
      </c>
      <c r="F111" s="46" t="str">
        <f t="shared" si="13"/>
        <v>N/A</v>
      </c>
      <c r="G111" s="49">
        <v>3323.4655349999998</v>
      </c>
      <c r="H111" s="46" t="str">
        <f t="shared" si="14"/>
        <v>N/A</v>
      </c>
      <c r="I111" s="12">
        <v>4.2859999999999996</v>
      </c>
      <c r="J111" s="12">
        <v>5.6760000000000002</v>
      </c>
      <c r="K111" s="47" t="s">
        <v>739</v>
      </c>
      <c r="L111" s="9" t="str">
        <f t="shared" si="15"/>
        <v>Yes</v>
      </c>
    </row>
    <row r="112" spans="1:12" ht="25.5" x14ac:dyDescent="0.2">
      <c r="A112" s="48" t="s">
        <v>572</v>
      </c>
      <c r="B112" s="37" t="s">
        <v>213</v>
      </c>
      <c r="C112" s="49">
        <v>440558588</v>
      </c>
      <c r="D112" s="46" t="str">
        <f t="shared" si="12"/>
        <v>N/A</v>
      </c>
      <c r="E112" s="49">
        <v>465726215</v>
      </c>
      <c r="F112" s="46" t="str">
        <f t="shared" si="13"/>
        <v>N/A</v>
      </c>
      <c r="G112" s="49">
        <v>486910442</v>
      </c>
      <c r="H112" s="46" t="str">
        <f t="shared" si="14"/>
        <v>N/A</v>
      </c>
      <c r="I112" s="12">
        <v>5.7130000000000001</v>
      </c>
      <c r="J112" s="12">
        <v>4.5490000000000004</v>
      </c>
      <c r="K112" s="47" t="s">
        <v>739</v>
      </c>
      <c r="L112" s="9" t="str">
        <f t="shared" si="15"/>
        <v>Yes</v>
      </c>
    </row>
    <row r="113" spans="1:12" x14ac:dyDescent="0.2">
      <c r="A113" s="48" t="s">
        <v>573</v>
      </c>
      <c r="B113" s="37" t="s">
        <v>213</v>
      </c>
      <c r="C113" s="38">
        <v>30203</v>
      </c>
      <c r="D113" s="46" t="str">
        <f t="shared" si="12"/>
        <v>N/A</v>
      </c>
      <c r="E113" s="38">
        <v>32491</v>
      </c>
      <c r="F113" s="46" t="str">
        <f t="shared" si="13"/>
        <v>N/A</v>
      </c>
      <c r="G113" s="38">
        <v>33091</v>
      </c>
      <c r="H113" s="46" t="str">
        <f t="shared" si="14"/>
        <v>N/A</v>
      </c>
      <c r="I113" s="12">
        <v>7.5750000000000002</v>
      </c>
      <c r="J113" s="12">
        <v>1.847</v>
      </c>
      <c r="K113" s="47" t="s">
        <v>739</v>
      </c>
      <c r="L113" s="9" t="str">
        <f t="shared" si="15"/>
        <v>Yes</v>
      </c>
    </row>
    <row r="114" spans="1:12" ht="25.5" x14ac:dyDescent="0.2">
      <c r="A114" s="48" t="s">
        <v>1331</v>
      </c>
      <c r="B114" s="37" t="s">
        <v>213</v>
      </c>
      <c r="C114" s="49">
        <v>14586.583717</v>
      </c>
      <c r="D114" s="46" t="str">
        <f t="shared" si="12"/>
        <v>N/A</v>
      </c>
      <c r="E114" s="49">
        <v>14334.006802</v>
      </c>
      <c r="F114" s="46" t="str">
        <f t="shared" si="13"/>
        <v>N/A</v>
      </c>
      <c r="G114" s="49">
        <v>14714.286120000001</v>
      </c>
      <c r="H114" s="46" t="str">
        <f t="shared" si="14"/>
        <v>N/A</v>
      </c>
      <c r="I114" s="12">
        <v>-1.73</v>
      </c>
      <c r="J114" s="12">
        <v>2.653</v>
      </c>
      <c r="K114" s="47" t="s">
        <v>739</v>
      </c>
      <c r="L114" s="9" t="str">
        <f t="shared" si="15"/>
        <v>Yes</v>
      </c>
    </row>
    <row r="115" spans="1:12" ht="25.5" x14ac:dyDescent="0.2">
      <c r="A115" s="48" t="s">
        <v>574</v>
      </c>
      <c r="B115" s="37" t="s">
        <v>213</v>
      </c>
      <c r="C115" s="49">
        <v>15399619</v>
      </c>
      <c r="D115" s="46" t="str">
        <f t="shared" si="12"/>
        <v>N/A</v>
      </c>
      <c r="E115" s="49">
        <v>10008037</v>
      </c>
      <c r="F115" s="46" t="str">
        <f t="shared" si="13"/>
        <v>N/A</v>
      </c>
      <c r="G115" s="49">
        <v>10421710</v>
      </c>
      <c r="H115" s="46" t="str">
        <f t="shared" si="14"/>
        <v>N/A</v>
      </c>
      <c r="I115" s="12">
        <v>-35</v>
      </c>
      <c r="J115" s="12">
        <v>4.133</v>
      </c>
      <c r="K115" s="47" t="s">
        <v>739</v>
      </c>
      <c r="L115" s="9" t="str">
        <f t="shared" si="15"/>
        <v>Yes</v>
      </c>
    </row>
    <row r="116" spans="1:12" x14ac:dyDescent="0.2">
      <c r="A116" s="3" t="s">
        <v>575</v>
      </c>
      <c r="B116" s="37" t="s">
        <v>213</v>
      </c>
      <c r="C116" s="38">
        <v>22068</v>
      </c>
      <c r="D116" s="46" t="str">
        <f t="shared" si="12"/>
        <v>N/A</v>
      </c>
      <c r="E116" s="38">
        <v>16480</v>
      </c>
      <c r="F116" s="46" t="str">
        <f t="shared" si="13"/>
        <v>N/A</v>
      </c>
      <c r="G116" s="38">
        <v>18058</v>
      </c>
      <c r="H116" s="46" t="str">
        <f t="shared" si="14"/>
        <v>N/A</v>
      </c>
      <c r="I116" s="12">
        <v>-25.3</v>
      </c>
      <c r="J116" s="12">
        <v>9.5749999999999993</v>
      </c>
      <c r="K116" s="47" t="s">
        <v>739</v>
      </c>
      <c r="L116" s="9" t="str">
        <f t="shared" si="15"/>
        <v>Yes</v>
      </c>
    </row>
    <row r="117" spans="1:12" ht="25.5" x14ac:dyDescent="0.2">
      <c r="A117" s="3" t="s">
        <v>1332</v>
      </c>
      <c r="B117" s="37" t="s">
        <v>213</v>
      </c>
      <c r="C117" s="49">
        <v>697.82576581000001</v>
      </c>
      <c r="D117" s="46" t="str">
        <f t="shared" si="12"/>
        <v>N/A</v>
      </c>
      <c r="E117" s="49">
        <v>607.28379854000002</v>
      </c>
      <c r="F117" s="46" t="str">
        <f t="shared" si="13"/>
        <v>N/A</v>
      </c>
      <c r="G117" s="49">
        <v>577.12426625000001</v>
      </c>
      <c r="H117" s="46" t="str">
        <f t="shared" si="14"/>
        <v>N/A</v>
      </c>
      <c r="I117" s="12">
        <v>-13</v>
      </c>
      <c r="J117" s="12">
        <v>-4.97</v>
      </c>
      <c r="K117" s="47" t="s">
        <v>739</v>
      </c>
      <c r="L117" s="9" t="str">
        <f t="shared" si="15"/>
        <v>Yes</v>
      </c>
    </row>
    <row r="118" spans="1:12" ht="25.5" x14ac:dyDescent="0.2">
      <c r="A118" s="4" t="s">
        <v>576</v>
      </c>
      <c r="B118" s="37" t="s">
        <v>213</v>
      </c>
      <c r="C118" s="49">
        <v>0</v>
      </c>
      <c r="D118" s="46" t="str">
        <f t="shared" si="12"/>
        <v>N/A</v>
      </c>
      <c r="E118" s="49">
        <v>0</v>
      </c>
      <c r="F118" s="46" t="str">
        <f t="shared" si="13"/>
        <v>N/A</v>
      </c>
      <c r="G118" s="49">
        <v>0</v>
      </c>
      <c r="H118" s="46" t="str">
        <f t="shared" si="14"/>
        <v>N/A</v>
      </c>
      <c r="I118" s="12" t="s">
        <v>1747</v>
      </c>
      <c r="J118" s="12" t="s">
        <v>1747</v>
      </c>
      <c r="K118" s="47" t="s">
        <v>739</v>
      </c>
      <c r="L118" s="9" t="str">
        <f t="shared" si="15"/>
        <v>N/A</v>
      </c>
    </row>
    <row r="119" spans="1:12" x14ac:dyDescent="0.2">
      <c r="A119" s="4" t="s">
        <v>577</v>
      </c>
      <c r="B119" s="37" t="s">
        <v>213</v>
      </c>
      <c r="C119" s="38">
        <v>0</v>
      </c>
      <c r="D119" s="46" t="str">
        <f t="shared" si="12"/>
        <v>N/A</v>
      </c>
      <c r="E119" s="38">
        <v>0</v>
      </c>
      <c r="F119" s="46" t="str">
        <f t="shared" si="13"/>
        <v>N/A</v>
      </c>
      <c r="G119" s="38">
        <v>0</v>
      </c>
      <c r="H119" s="46" t="str">
        <f t="shared" si="14"/>
        <v>N/A</v>
      </c>
      <c r="I119" s="12" t="s">
        <v>1747</v>
      </c>
      <c r="J119" s="12" t="s">
        <v>1747</v>
      </c>
      <c r="K119" s="47" t="s">
        <v>739</v>
      </c>
      <c r="L119" s="9" t="str">
        <f t="shared" si="15"/>
        <v>N/A</v>
      </c>
    </row>
    <row r="120" spans="1:12" ht="25.5" x14ac:dyDescent="0.2">
      <c r="A120" s="4" t="s">
        <v>1333</v>
      </c>
      <c r="B120" s="37" t="s">
        <v>213</v>
      </c>
      <c r="C120" s="49" t="s">
        <v>1747</v>
      </c>
      <c r="D120" s="46" t="str">
        <f t="shared" si="12"/>
        <v>N/A</v>
      </c>
      <c r="E120" s="49" t="s">
        <v>1747</v>
      </c>
      <c r="F120" s="46" t="str">
        <f t="shared" si="13"/>
        <v>N/A</v>
      </c>
      <c r="G120" s="49" t="s">
        <v>1747</v>
      </c>
      <c r="H120" s="46" t="str">
        <f t="shared" si="14"/>
        <v>N/A</v>
      </c>
      <c r="I120" s="12" t="s">
        <v>1747</v>
      </c>
      <c r="J120" s="12" t="s">
        <v>1747</v>
      </c>
      <c r="K120" s="47" t="s">
        <v>739</v>
      </c>
      <c r="L120" s="9" t="str">
        <f t="shared" si="15"/>
        <v>N/A</v>
      </c>
    </row>
    <row r="121" spans="1:12" ht="25.5" x14ac:dyDescent="0.2">
      <c r="A121" s="4" t="s">
        <v>578</v>
      </c>
      <c r="B121" s="37" t="s">
        <v>213</v>
      </c>
      <c r="C121" s="49">
        <v>0</v>
      </c>
      <c r="D121" s="46" t="str">
        <f t="shared" si="12"/>
        <v>N/A</v>
      </c>
      <c r="E121" s="49">
        <v>0</v>
      </c>
      <c r="F121" s="46" t="str">
        <f t="shared" si="13"/>
        <v>N/A</v>
      </c>
      <c r="G121" s="49">
        <v>3948</v>
      </c>
      <c r="H121" s="46" t="str">
        <f t="shared" si="14"/>
        <v>N/A</v>
      </c>
      <c r="I121" s="12" t="s">
        <v>1747</v>
      </c>
      <c r="J121" s="12" t="s">
        <v>1747</v>
      </c>
      <c r="K121" s="47" t="s">
        <v>739</v>
      </c>
      <c r="L121" s="9" t="str">
        <f t="shared" si="15"/>
        <v>N/A</v>
      </c>
    </row>
    <row r="122" spans="1:12" ht="25.5" x14ac:dyDescent="0.2">
      <c r="A122" s="4" t="s">
        <v>579</v>
      </c>
      <c r="B122" s="37" t="s">
        <v>213</v>
      </c>
      <c r="C122" s="38">
        <v>0</v>
      </c>
      <c r="D122" s="46" t="str">
        <f t="shared" si="12"/>
        <v>N/A</v>
      </c>
      <c r="E122" s="38">
        <v>0</v>
      </c>
      <c r="F122" s="46" t="str">
        <f t="shared" si="13"/>
        <v>N/A</v>
      </c>
      <c r="G122" s="38">
        <v>11</v>
      </c>
      <c r="H122" s="46" t="str">
        <f t="shared" si="14"/>
        <v>N/A</v>
      </c>
      <c r="I122" s="12" t="s">
        <v>1747</v>
      </c>
      <c r="J122" s="12" t="s">
        <v>1747</v>
      </c>
      <c r="K122" s="47" t="s">
        <v>739</v>
      </c>
      <c r="L122" s="9" t="str">
        <f t="shared" si="15"/>
        <v>N/A</v>
      </c>
    </row>
    <row r="123" spans="1:12" ht="25.5" x14ac:dyDescent="0.2">
      <c r="A123" s="4" t="s">
        <v>1334</v>
      </c>
      <c r="B123" s="37" t="s">
        <v>213</v>
      </c>
      <c r="C123" s="49" t="s">
        <v>1747</v>
      </c>
      <c r="D123" s="46" t="str">
        <f t="shared" si="12"/>
        <v>N/A</v>
      </c>
      <c r="E123" s="49" t="s">
        <v>1747</v>
      </c>
      <c r="F123" s="46" t="str">
        <f t="shared" si="13"/>
        <v>N/A</v>
      </c>
      <c r="G123" s="49">
        <v>987</v>
      </c>
      <c r="H123" s="46" t="str">
        <f t="shared" si="14"/>
        <v>N/A</v>
      </c>
      <c r="I123" s="12" t="s">
        <v>1747</v>
      </c>
      <c r="J123" s="12" t="s">
        <v>1747</v>
      </c>
      <c r="K123" s="47" t="s">
        <v>739</v>
      </c>
      <c r="L123" s="9" t="str">
        <f t="shared" si="15"/>
        <v>N/A</v>
      </c>
    </row>
    <row r="124" spans="1:12" ht="25.5" x14ac:dyDescent="0.2">
      <c r="A124" s="4" t="s">
        <v>580</v>
      </c>
      <c r="B124" s="37" t="s">
        <v>213</v>
      </c>
      <c r="C124" s="49">
        <v>15653341</v>
      </c>
      <c r="D124" s="46" t="str">
        <f t="shared" si="12"/>
        <v>N/A</v>
      </c>
      <c r="E124" s="49">
        <v>17900040</v>
      </c>
      <c r="F124" s="46" t="str">
        <f t="shared" si="13"/>
        <v>N/A</v>
      </c>
      <c r="G124" s="49">
        <v>22770707</v>
      </c>
      <c r="H124" s="46" t="str">
        <f t="shared" si="14"/>
        <v>N/A</v>
      </c>
      <c r="I124" s="12">
        <v>14.35</v>
      </c>
      <c r="J124" s="12">
        <v>27.21</v>
      </c>
      <c r="K124" s="47" t="s">
        <v>739</v>
      </c>
      <c r="L124" s="9" t="str">
        <f t="shared" si="15"/>
        <v>Yes</v>
      </c>
    </row>
    <row r="125" spans="1:12" x14ac:dyDescent="0.2">
      <c r="A125" s="2" t="s">
        <v>581</v>
      </c>
      <c r="B125" s="37" t="s">
        <v>213</v>
      </c>
      <c r="C125" s="38">
        <v>13916</v>
      </c>
      <c r="D125" s="46" t="str">
        <f t="shared" si="12"/>
        <v>N/A</v>
      </c>
      <c r="E125" s="38">
        <v>15167</v>
      </c>
      <c r="F125" s="46" t="str">
        <f t="shared" si="13"/>
        <v>N/A</v>
      </c>
      <c r="G125" s="38">
        <v>15778</v>
      </c>
      <c r="H125" s="46" t="str">
        <f t="shared" si="14"/>
        <v>N/A</v>
      </c>
      <c r="I125" s="12">
        <v>8.99</v>
      </c>
      <c r="J125" s="12">
        <v>4.0279999999999996</v>
      </c>
      <c r="K125" s="47" t="s">
        <v>739</v>
      </c>
      <c r="L125" s="9" t="str">
        <f t="shared" si="15"/>
        <v>Yes</v>
      </c>
    </row>
    <row r="126" spans="1:12" ht="25.5" x14ac:dyDescent="0.2">
      <c r="A126" s="2" t="s">
        <v>1335</v>
      </c>
      <c r="B126" s="37" t="s">
        <v>213</v>
      </c>
      <c r="C126" s="49">
        <v>1124.8448547999999</v>
      </c>
      <c r="D126" s="46" t="str">
        <f t="shared" si="12"/>
        <v>N/A</v>
      </c>
      <c r="E126" s="49">
        <v>1180.1964792000001</v>
      </c>
      <c r="F126" s="46" t="str">
        <f t="shared" si="13"/>
        <v>N/A</v>
      </c>
      <c r="G126" s="49">
        <v>1443.1934973</v>
      </c>
      <c r="H126" s="46" t="str">
        <f t="shared" si="14"/>
        <v>N/A</v>
      </c>
      <c r="I126" s="12">
        <v>4.9210000000000003</v>
      </c>
      <c r="J126" s="12">
        <v>22.28</v>
      </c>
      <c r="K126" s="47" t="s">
        <v>739</v>
      </c>
      <c r="L126" s="9" t="str">
        <f t="shared" si="15"/>
        <v>Yes</v>
      </c>
    </row>
    <row r="127" spans="1:12" ht="25.5" x14ac:dyDescent="0.2">
      <c r="A127" s="2" t="s">
        <v>582</v>
      </c>
      <c r="B127" s="37" t="s">
        <v>213</v>
      </c>
      <c r="C127" s="49">
        <v>7840126</v>
      </c>
      <c r="D127" s="46" t="str">
        <f t="shared" si="12"/>
        <v>N/A</v>
      </c>
      <c r="E127" s="49">
        <v>624940</v>
      </c>
      <c r="F127" s="46" t="str">
        <f t="shared" si="13"/>
        <v>N/A</v>
      </c>
      <c r="G127" s="49">
        <v>692576</v>
      </c>
      <c r="H127" s="46" t="str">
        <f t="shared" si="14"/>
        <v>N/A</v>
      </c>
      <c r="I127" s="12">
        <v>-92</v>
      </c>
      <c r="J127" s="12">
        <v>10.82</v>
      </c>
      <c r="K127" s="47" t="s">
        <v>739</v>
      </c>
      <c r="L127" s="9" t="str">
        <f t="shared" si="15"/>
        <v>Yes</v>
      </c>
    </row>
    <row r="128" spans="1:12" x14ac:dyDescent="0.2">
      <c r="A128" s="2" t="s">
        <v>583</v>
      </c>
      <c r="B128" s="37" t="s">
        <v>213</v>
      </c>
      <c r="C128" s="38">
        <v>5235</v>
      </c>
      <c r="D128" s="46" t="str">
        <f t="shared" si="12"/>
        <v>N/A</v>
      </c>
      <c r="E128" s="38">
        <v>953</v>
      </c>
      <c r="F128" s="46" t="str">
        <f t="shared" si="13"/>
        <v>N/A</v>
      </c>
      <c r="G128" s="38">
        <v>1349</v>
      </c>
      <c r="H128" s="46" t="str">
        <f t="shared" si="14"/>
        <v>N/A</v>
      </c>
      <c r="I128" s="12">
        <v>-81.8</v>
      </c>
      <c r="J128" s="12">
        <v>41.55</v>
      </c>
      <c r="K128" s="47" t="s">
        <v>739</v>
      </c>
      <c r="L128" s="9" t="str">
        <f t="shared" si="15"/>
        <v>No</v>
      </c>
    </row>
    <row r="129" spans="1:12" ht="25.5" x14ac:dyDescent="0.2">
      <c r="A129" s="2" t="s">
        <v>1336</v>
      </c>
      <c r="B129" s="37" t="s">
        <v>213</v>
      </c>
      <c r="C129" s="49">
        <v>1497.6362942000001</v>
      </c>
      <c r="D129" s="46" t="str">
        <f t="shared" si="12"/>
        <v>N/A</v>
      </c>
      <c r="E129" s="49">
        <v>655.76075550999997</v>
      </c>
      <c r="F129" s="46" t="str">
        <f t="shared" si="13"/>
        <v>N/A</v>
      </c>
      <c r="G129" s="49">
        <v>513.39955523000003</v>
      </c>
      <c r="H129" s="46" t="str">
        <f t="shared" si="14"/>
        <v>N/A</v>
      </c>
      <c r="I129" s="12">
        <v>-56.2</v>
      </c>
      <c r="J129" s="12">
        <v>-21.7</v>
      </c>
      <c r="K129" s="47" t="s">
        <v>739</v>
      </c>
      <c r="L129" s="9" t="str">
        <f t="shared" si="15"/>
        <v>Yes</v>
      </c>
    </row>
    <row r="130" spans="1:12" ht="25.5" x14ac:dyDescent="0.2">
      <c r="A130" s="2" t="s">
        <v>584</v>
      </c>
      <c r="B130" s="37" t="s">
        <v>213</v>
      </c>
      <c r="C130" s="49">
        <v>13073220</v>
      </c>
      <c r="D130" s="46" t="str">
        <f t="shared" si="12"/>
        <v>N/A</v>
      </c>
      <c r="E130" s="49">
        <v>13174895</v>
      </c>
      <c r="F130" s="46" t="str">
        <f t="shared" si="13"/>
        <v>N/A</v>
      </c>
      <c r="G130" s="49">
        <v>13542285</v>
      </c>
      <c r="H130" s="46" t="str">
        <f t="shared" si="14"/>
        <v>N/A</v>
      </c>
      <c r="I130" s="12">
        <v>0.77769999999999995</v>
      </c>
      <c r="J130" s="12">
        <v>2.7890000000000001</v>
      </c>
      <c r="K130" s="47" t="s">
        <v>739</v>
      </c>
      <c r="L130" s="9" t="str">
        <f t="shared" si="15"/>
        <v>Yes</v>
      </c>
    </row>
    <row r="131" spans="1:12" x14ac:dyDescent="0.2">
      <c r="A131" s="2" t="s">
        <v>585</v>
      </c>
      <c r="B131" s="37" t="s">
        <v>213</v>
      </c>
      <c r="C131" s="38">
        <v>1296</v>
      </c>
      <c r="D131" s="46" t="str">
        <f t="shared" si="12"/>
        <v>N/A</v>
      </c>
      <c r="E131" s="38">
        <v>1227</v>
      </c>
      <c r="F131" s="46" t="str">
        <f t="shared" si="13"/>
        <v>N/A</v>
      </c>
      <c r="G131" s="38">
        <v>1265</v>
      </c>
      <c r="H131" s="46" t="str">
        <f t="shared" si="14"/>
        <v>N/A</v>
      </c>
      <c r="I131" s="12">
        <v>-5.32</v>
      </c>
      <c r="J131" s="12">
        <v>3.097</v>
      </c>
      <c r="K131" s="47" t="s">
        <v>739</v>
      </c>
      <c r="L131" s="9" t="str">
        <f t="shared" si="15"/>
        <v>Yes</v>
      </c>
    </row>
    <row r="132" spans="1:12" x14ac:dyDescent="0.2">
      <c r="A132" s="2" t="s">
        <v>1337</v>
      </c>
      <c r="B132" s="37" t="s">
        <v>213</v>
      </c>
      <c r="C132" s="49">
        <v>10087.361111</v>
      </c>
      <c r="D132" s="46" t="str">
        <f t="shared" si="12"/>
        <v>N/A</v>
      </c>
      <c r="E132" s="49">
        <v>10737.485737999999</v>
      </c>
      <c r="F132" s="46" t="str">
        <f t="shared" si="13"/>
        <v>N/A</v>
      </c>
      <c r="G132" s="49">
        <v>10705.363636</v>
      </c>
      <c r="H132" s="46" t="str">
        <f t="shared" si="14"/>
        <v>N/A</v>
      </c>
      <c r="I132" s="12">
        <v>6.4450000000000003</v>
      </c>
      <c r="J132" s="12">
        <v>-0.29899999999999999</v>
      </c>
      <c r="K132" s="47" t="s">
        <v>739</v>
      </c>
      <c r="L132" s="9" t="str">
        <f t="shared" si="15"/>
        <v>Yes</v>
      </c>
    </row>
    <row r="133" spans="1:12" ht="25.5" x14ac:dyDescent="0.2">
      <c r="A133" s="2" t="s">
        <v>586</v>
      </c>
      <c r="B133" s="37" t="s">
        <v>213</v>
      </c>
      <c r="C133" s="49">
        <v>3683569</v>
      </c>
      <c r="D133" s="46" t="str">
        <f t="shared" si="12"/>
        <v>N/A</v>
      </c>
      <c r="E133" s="49">
        <v>3925684</v>
      </c>
      <c r="F133" s="46" t="str">
        <f t="shared" si="13"/>
        <v>N/A</v>
      </c>
      <c r="G133" s="49">
        <v>3580580</v>
      </c>
      <c r="H133" s="46" t="str">
        <f t="shared" si="14"/>
        <v>N/A</v>
      </c>
      <c r="I133" s="12">
        <v>6.5730000000000004</v>
      </c>
      <c r="J133" s="12">
        <v>-8.7899999999999991</v>
      </c>
      <c r="K133" s="47" t="s">
        <v>739</v>
      </c>
      <c r="L133" s="9" t="str">
        <f>IF(J133="Div by 0", "N/A", IF(OR(J133="N/A",K133="N/A"),"N/A", IF(J133&gt;VALUE(MID(K133,1,2)), "No", IF(J133&lt;-1*VALUE(MID(K133,1,2)), "No", "Yes"))))</f>
        <v>Yes</v>
      </c>
    </row>
    <row r="134" spans="1:12" x14ac:dyDescent="0.2">
      <c r="A134" s="2" t="s">
        <v>587</v>
      </c>
      <c r="B134" s="37" t="s">
        <v>213</v>
      </c>
      <c r="C134" s="38">
        <v>24724</v>
      </c>
      <c r="D134" s="46" t="str">
        <f t="shared" si="12"/>
        <v>N/A</v>
      </c>
      <c r="E134" s="38">
        <v>26894</v>
      </c>
      <c r="F134" s="46" t="str">
        <f t="shared" si="13"/>
        <v>N/A</v>
      </c>
      <c r="G134" s="38">
        <v>26351</v>
      </c>
      <c r="H134" s="46" t="str">
        <f t="shared" si="14"/>
        <v>N/A</v>
      </c>
      <c r="I134" s="12">
        <v>8.7769999999999992</v>
      </c>
      <c r="J134" s="12">
        <v>-2.02</v>
      </c>
      <c r="K134" s="47" t="s">
        <v>739</v>
      </c>
      <c r="L134" s="9" t="str">
        <f t="shared" ref="L134:L138" si="16">IF(J134="Div by 0", "N/A", IF(OR(J134="N/A",K134="N/A"),"N/A", IF(J134&gt;VALUE(MID(K134,1,2)), "No", IF(J134&lt;-1*VALUE(MID(K134,1,2)), "No", "Yes"))))</f>
        <v>Yes</v>
      </c>
    </row>
    <row r="135" spans="1:12" ht="25.5" x14ac:dyDescent="0.2">
      <c r="A135" s="2" t="s">
        <v>1338</v>
      </c>
      <c r="B135" s="37" t="s">
        <v>213</v>
      </c>
      <c r="C135" s="49">
        <v>148.98758291999999</v>
      </c>
      <c r="D135" s="46" t="str">
        <f t="shared" si="12"/>
        <v>N/A</v>
      </c>
      <c r="E135" s="49">
        <v>145.96876627</v>
      </c>
      <c r="F135" s="46" t="str">
        <f t="shared" si="13"/>
        <v>N/A</v>
      </c>
      <c r="G135" s="49">
        <v>135.88023225000001</v>
      </c>
      <c r="H135" s="46" t="str">
        <f t="shared" si="14"/>
        <v>N/A</v>
      </c>
      <c r="I135" s="12">
        <v>-2.0299999999999998</v>
      </c>
      <c r="J135" s="12">
        <v>-6.91</v>
      </c>
      <c r="K135" s="47" t="s">
        <v>739</v>
      </c>
      <c r="L135" s="9" t="str">
        <f t="shared" si="16"/>
        <v>Yes</v>
      </c>
    </row>
    <row r="136" spans="1:12" ht="25.5" x14ac:dyDescent="0.2">
      <c r="A136" s="2" t="s">
        <v>588</v>
      </c>
      <c r="B136" s="37" t="s">
        <v>213</v>
      </c>
      <c r="C136" s="49">
        <v>116034501</v>
      </c>
      <c r="D136" s="46" t="str">
        <f t="shared" ref="D136:D150" si="17">IF($B136="N/A","N/A",IF(C136&gt;10,"No",IF(C136&lt;-10,"No","Yes")))</f>
        <v>N/A</v>
      </c>
      <c r="E136" s="49">
        <v>121078000</v>
      </c>
      <c r="F136" s="46" t="str">
        <f t="shared" ref="F136:F150" si="18">IF($B136="N/A","N/A",IF(E136&gt;10,"No",IF(E136&lt;-10,"No","Yes")))</f>
        <v>N/A</v>
      </c>
      <c r="G136" s="49">
        <v>87694221</v>
      </c>
      <c r="H136" s="46" t="str">
        <f t="shared" ref="H136:H150" si="19">IF($B136="N/A","N/A",IF(G136&gt;10,"No",IF(G136&lt;-10,"No","Yes")))</f>
        <v>N/A</v>
      </c>
      <c r="I136" s="12">
        <v>4.3470000000000004</v>
      </c>
      <c r="J136" s="12">
        <v>-27.6</v>
      </c>
      <c r="K136" s="47" t="s">
        <v>739</v>
      </c>
      <c r="L136" s="9" t="str">
        <f t="shared" si="16"/>
        <v>Yes</v>
      </c>
    </row>
    <row r="137" spans="1:12" x14ac:dyDescent="0.2">
      <c r="A137" s="2" t="s">
        <v>589</v>
      </c>
      <c r="B137" s="37" t="s">
        <v>213</v>
      </c>
      <c r="C137" s="38">
        <v>3421</v>
      </c>
      <c r="D137" s="46" t="str">
        <f t="shared" si="17"/>
        <v>N/A</v>
      </c>
      <c r="E137" s="38">
        <v>3317</v>
      </c>
      <c r="F137" s="46" t="str">
        <f t="shared" si="18"/>
        <v>N/A</v>
      </c>
      <c r="G137" s="38">
        <v>2370</v>
      </c>
      <c r="H137" s="46" t="str">
        <f t="shared" si="19"/>
        <v>N/A</v>
      </c>
      <c r="I137" s="12">
        <v>-3.04</v>
      </c>
      <c r="J137" s="12">
        <v>-28.5</v>
      </c>
      <c r="K137" s="47" t="s">
        <v>739</v>
      </c>
      <c r="L137" s="9" t="str">
        <f t="shared" si="16"/>
        <v>Yes</v>
      </c>
    </row>
    <row r="138" spans="1:12" ht="25.5" x14ac:dyDescent="0.2">
      <c r="A138" s="2" t="s">
        <v>1339</v>
      </c>
      <c r="B138" s="37" t="s">
        <v>213</v>
      </c>
      <c r="C138" s="49">
        <v>33918.299034999996</v>
      </c>
      <c r="D138" s="46" t="str">
        <f t="shared" si="17"/>
        <v>N/A</v>
      </c>
      <c r="E138" s="49">
        <v>36502.261079000004</v>
      </c>
      <c r="F138" s="46" t="str">
        <f t="shared" si="18"/>
        <v>N/A</v>
      </c>
      <c r="G138" s="49">
        <v>37001.781013</v>
      </c>
      <c r="H138" s="46" t="str">
        <f t="shared" si="19"/>
        <v>N/A</v>
      </c>
      <c r="I138" s="12">
        <v>7.6180000000000003</v>
      </c>
      <c r="J138" s="12">
        <v>1.3680000000000001</v>
      </c>
      <c r="K138" s="47" t="s">
        <v>739</v>
      </c>
      <c r="L138" s="9" t="str">
        <f t="shared" si="16"/>
        <v>Yes</v>
      </c>
    </row>
    <row r="139" spans="1:12" ht="25.5" x14ac:dyDescent="0.2">
      <c r="A139" s="2" t="s">
        <v>590</v>
      </c>
      <c r="B139" s="37" t="s">
        <v>213</v>
      </c>
      <c r="C139" s="49">
        <v>76983549</v>
      </c>
      <c r="D139" s="46" t="str">
        <f t="shared" si="17"/>
        <v>N/A</v>
      </c>
      <c r="E139" s="49">
        <v>73221449</v>
      </c>
      <c r="F139" s="46" t="str">
        <f t="shared" si="18"/>
        <v>N/A</v>
      </c>
      <c r="G139" s="49">
        <v>73215937</v>
      </c>
      <c r="H139" s="46" t="str">
        <f t="shared" si="19"/>
        <v>N/A</v>
      </c>
      <c r="I139" s="12">
        <v>-4.8899999999999997</v>
      </c>
      <c r="J139" s="12">
        <v>-8.0000000000000002E-3</v>
      </c>
      <c r="K139" s="47" t="s">
        <v>739</v>
      </c>
      <c r="L139" s="9" t="str">
        <f t="shared" ref="L139:L150" si="20">IF(J139="Div by 0", "N/A", IF(K139="N/A","N/A", IF(J139&gt;VALUE(MID(K139,1,2)), "No", IF(J139&lt;-1*VALUE(MID(K139,1,2)), "No", "Yes"))))</f>
        <v>Yes</v>
      </c>
    </row>
    <row r="140" spans="1:12" ht="25.5" x14ac:dyDescent="0.2">
      <c r="A140" s="2" t="s">
        <v>591</v>
      </c>
      <c r="B140" s="37" t="s">
        <v>213</v>
      </c>
      <c r="C140" s="38">
        <v>52021</v>
      </c>
      <c r="D140" s="46" t="str">
        <f t="shared" si="17"/>
        <v>N/A</v>
      </c>
      <c r="E140" s="38">
        <v>48614</v>
      </c>
      <c r="F140" s="46" t="str">
        <f t="shared" si="18"/>
        <v>N/A</v>
      </c>
      <c r="G140" s="38">
        <v>46610</v>
      </c>
      <c r="H140" s="46" t="str">
        <f t="shared" si="19"/>
        <v>N/A</v>
      </c>
      <c r="I140" s="12">
        <v>-6.55</v>
      </c>
      <c r="J140" s="12">
        <v>-4.12</v>
      </c>
      <c r="K140" s="47" t="s">
        <v>739</v>
      </c>
      <c r="L140" s="9" t="str">
        <f t="shared" si="20"/>
        <v>Yes</v>
      </c>
    </row>
    <row r="141" spans="1:12" ht="25.5" x14ac:dyDescent="0.2">
      <c r="A141" s="2" t="s">
        <v>1340</v>
      </c>
      <c r="B141" s="37" t="s">
        <v>213</v>
      </c>
      <c r="C141" s="49">
        <v>1479.8552314999999</v>
      </c>
      <c r="D141" s="46" t="str">
        <f t="shared" si="17"/>
        <v>N/A</v>
      </c>
      <c r="E141" s="49">
        <v>1506.1802978999999</v>
      </c>
      <c r="F141" s="46" t="str">
        <f t="shared" si="18"/>
        <v>N/A</v>
      </c>
      <c r="G141" s="49">
        <v>1570.8203604</v>
      </c>
      <c r="H141" s="46" t="str">
        <f t="shared" si="19"/>
        <v>N/A</v>
      </c>
      <c r="I141" s="12">
        <v>1.7789999999999999</v>
      </c>
      <c r="J141" s="12">
        <v>4.2919999999999998</v>
      </c>
      <c r="K141" s="47" t="s">
        <v>739</v>
      </c>
      <c r="L141" s="9" t="str">
        <f t="shared" si="20"/>
        <v>Yes</v>
      </c>
    </row>
    <row r="142" spans="1:12" ht="25.5" x14ac:dyDescent="0.2">
      <c r="A142" s="2" t="s">
        <v>592</v>
      </c>
      <c r="B142" s="37" t="s">
        <v>213</v>
      </c>
      <c r="C142" s="49">
        <v>16456437</v>
      </c>
      <c r="D142" s="46" t="str">
        <f t="shared" si="17"/>
        <v>N/A</v>
      </c>
      <c r="E142" s="49">
        <v>17832324</v>
      </c>
      <c r="F142" s="46" t="str">
        <f t="shared" si="18"/>
        <v>N/A</v>
      </c>
      <c r="G142" s="49">
        <v>17379226</v>
      </c>
      <c r="H142" s="46" t="str">
        <f t="shared" si="19"/>
        <v>N/A</v>
      </c>
      <c r="I142" s="12">
        <v>8.3610000000000007</v>
      </c>
      <c r="J142" s="12">
        <v>-2.54</v>
      </c>
      <c r="K142" s="47" t="s">
        <v>739</v>
      </c>
      <c r="L142" s="9" t="str">
        <f t="shared" si="20"/>
        <v>Yes</v>
      </c>
    </row>
    <row r="143" spans="1:12" x14ac:dyDescent="0.2">
      <c r="A143" s="3" t="s">
        <v>593</v>
      </c>
      <c r="B143" s="37" t="s">
        <v>213</v>
      </c>
      <c r="C143" s="38">
        <v>1619</v>
      </c>
      <c r="D143" s="46" t="str">
        <f t="shared" si="17"/>
        <v>N/A</v>
      </c>
      <c r="E143" s="38">
        <v>1666</v>
      </c>
      <c r="F143" s="46" t="str">
        <f t="shared" si="18"/>
        <v>N/A</v>
      </c>
      <c r="G143" s="38">
        <v>1679</v>
      </c>
      <c r="H143" s="46" t="str">
        <f t="shared" si="19"/>
        <v>N/A</v>
      </c>
      <c r="I143" s="12">
        <v>2.903</v>
      </c>
      <c r="J143" s="12">
        <v>0.78029999999999999</v>
      </c>
      <c r="K143" s="47" t="s">
        <v>739</v>
      </c>
      <c r="L143" s="9" t="str">
        <f t="shared" si="20"/>
        <v>Yes</v>
      </c>
    </row>
    <row r="144" spans="1:12" ht="25.5" x14ac:dyDescent="0.2">
      <c r="A144" s="3" t="s">
        <v>1341</v>
      </c>
      <c r="B144" s="37" t="s">
        <v>213</v>
      </c>
      <c r="C144" s="49">
        <v>10164.568869999999</v>
      </c>
      <c r="D144" s="46" t="str">
        <f t="shared" si="17"/>
        <v>N/A</v>
      </c>
      <c r="E144" s="49">
        <v>10703.675869999999</v>
      </c>
      <c r="F144" s="46" t="str">
        <f t="shared" si="18"/>
        <v>N/A</v>
      </c>
      <c r="G144" s="49">
        <v>10350.938654</v>
      </c>
      <c r="H144" s="46" t="str">
        <f t="shared" si="19"/>
        <v>N/A</v>
      </c>
      <c r="I144" s="12">
        <v>5.3040000000000003</v>
      </c>
      <c r="J144" s="12">
        <v>-3.3</v>
      </c>
      <c r="K144" s="47" t="s">
        <v>739</v>
      </c>
      <c r="L144" s="9" t="str">
        <f t="shared" si="20"/>
        <v>Yes</v>
      </c>
    </row>
    <row r="145" spans="1:12" ht="25.5" x14ac:dyDescent="0.2">
      <c r="A145" s="2" t="s">
        <v>594</v>
      </c>
      <c r="B145" s="37" t="s">
        <v>213</v>
      </c>
      <c r="C145" s="49">
        <v>130537937</v>
      </c>
      <c r="D145" s="46" t="str">
        <f t="shared" si="17"/>
        <v>N/A</v>
      </c>
      <c r="E145" s="49">
        <v>129081036</v>
      </c>
      <c r="F145" s="46" t="str">
        <f t="shared" si="18"/>
        <v>N/A</v>
      </c>
      <c r="G145" s="49">
        <v>129591748</v>
      </c>
      <c r="H145" s="46" t="str">
        <f t="shared" si="19"/>
        <v>N/A</v>
      </c>
      <c r="I145" s="12">
        <v>-1.1200000000000001</v>
      </c>
      <c r="J145" s="12">
        <v>0.3957</v>
      </c>
      <c r="K145" s="47" t="s">
        <v>739</v>
      </c>
      <c r="L145" s="9" t="str">
        <f t="shared" si="20"/>
        <v>Yes</v>
      </c>
    </row>
    <row r="146" spans="1:12" x14ac:dyDescent="0.2">
      <c r="A146" s="2" t="s">
        <v>595</v>
      </c>
      <c r="B146" s="37" t="s">
        <v>213</v>
      </c>
      <c r="C146" s="38">
        <v>54003</v>
      </c>
      <c r="D146" s="46" t="str">
        <f t="shared" si="17"/>
        <v>N/A</v>
      </c>
      <c r="E146" s="38">
        <v>45583</v>
      </c>
      <c r="F146" s="46" t="str">
        <f t="shared" si="18"/>
        <v>N/A</v>
      </c>
      <c r="G146" s="38">
        <v>47000</v>
      </c>
      <c r="H146" s="46" t="str">
        <f t="shared" si="19"/>
        <v>N/A</v>
      </c>
      <c r="I146" s="12">
        <v>-15.6</v>
      </c>
      <c r="J146" s="12">
        <v>3.109</v>
      </c>
      <c r="K146" s="47" t="s">
        <v>739</v>
      </c>
      <c r="L146" s="9" t="str">
        <f t="shared" si="20"/>
        <v>Yes</v>
      </c>
    </row>
    <row r="147" spans="1:12" ht="25.5" x14ac:dyDescent="0.2">
      <c r="A147" s="2" t="s">
        <v>1342</v>
      </c>
      <c r="B147" s="37" t="s">
        <v>213</v>
      </c>
      <c r="C147" s="49">
        <v>2417.2349128999999</v>
      </c>
      <c r="D147" s="46" t="str">
        <f t="shared" si="17"/>
        <v>N/A</v>
      </c>
      <c r="E147" s="49">
        <v>2831.7801811999998</v>
      </c>
      <c r="F147" s="46" t="str">
        <f t="shared" si="18"/>
        <v>N/A</v>
      </c>
      <c r="G147" s="49">
        <v>2757.2712339999998</v>
      </c>
      <c r="H147" s="46" t="str">
        <f t="shared" si="19"/>
        <v>N/A</v>
      </c>
      <c r="I147" s="12">
        <v>17.149999999999999</v>
      </c>
      <c r="J147" s="12">
        <v>-2.63</v>
      </c>
      <c r="K147" s="47" t="s">
        <v>739</v>
      </c>
      <c r="L147" s="9" t="str">
        <f t="shared" si="20"/>
        <v>Yes</v>
      </c>
    </row>
    <row r="148" spans="1:12" ht="25.5" x14ac:dyDescent="0.2">
      <c r="A148" s="2" t="s">
        <v>596</v>
      </c>
      <c r="B148" s="37" t="s">
        <v>213</v>
      </c>
      <c r="C148" s="49">
        <v>50607789</v>
      </c>
      <c r="D148" s="46" t="str">
        <f t="shared" si="17"/>
        <v>N/A</v>
      </c>
      <c r="E148" s="49">
        <v>58358561</v>
      </c>
      <c r="F148" s="46" t="str">
        <f t="shared" si="18"/>
        <v>N/A</v>
      </c>
      <c r="G148" s="49">
        <v>65528697</v>
      </c>
      <c r="H148" s="46" t="str">
        <f t="shared" si="19"/>
        <v>N/A</v>
      </c>
      <c r="I148" s="12">
        <v>15.32</v>
      </c>
      <c r="J148" s="12">
        <v>12.29</v>
      </c>
      <c r="K148" s="47" t="s">
        <v>739</v>
      </c>
      <c r="L148" s="9" t="str">
        <f t="shared" si="20"/>
        <v>Yes</v>
      </c>
    </row>
    <row r="149" spans="1:12" x14ac:dyDescent="0.2">
      <c r="A149" s="2" t="s">
        <v>597</v>
      </c>
      <c r="B149" s="37" t="s">
        <v>213</v>
      </c>
      <c r="C149" s="38">
        <v>4717</v>
      </c>
      <c r="D149" s="46" t="str">
        <f t="shared" si="17"/>
        <v>N/A</v>
      </c>
      <c r="E149" s="38">
        <v>5427</v>
      </c>
      <c r="F149" s="46" t="str">
        <f t="shared" si="18"/>
        <v>N/A</v>
      </c>
      <c r="G149" s="38">
        <v>6110</v>
      </c>
      <c r="H149" s="46" t="str">
        <f t="shared" si="19"/>
        <v>N/A</v>
      </c>
      <c r="I149" s="12">
        <v>15.05</v>
      </c>
      <c r="J149" s="12">
        <v>12.59</v>
      </c>
      <c r="K149" s="47" t="s">
        <v>739</v>
      </c>
      <c r="L149" s="9" t="str">
        <f t="shared" si="20"/>
        <v>Yes</v>
      </c>
    </row>
    <row r="150" spans="1:12" ht="25.5" x14ac:dyDescent="0.2">
      <c r="A150" s="4" t="s">
        <v>1343</v>
      </c>
      <c r="B150" s="37" t="s">
        <v>213</v>
      </c>
      <c r="C150" s="49">
        <v>10728.808353</v>
      </c>
      <c r="D150" s="46" t="str">
        <f t="shared" si="17"/>
        <v>N/A</v>
      </c>
      <c r="E150" s="49">
        <v>10753.374056000001</v>
      </c>
      <c r="F150" s="46" t="str">
        <f t="shared" si="18"/>
        <v>N/A</v>
      </c>
      <c r="G150" s="49">
        <v>10724.827660000001</v>
      </c>
      <c r="H150" s="46" t="str">
        <f t="shared" si="19"/>
        <v>N/A</v>
      </c>
      <c r="I150" s="12">
        <v>0.22900000000000001</v>
      </c>
      <c r="J150" s="12">
        <v>-0.26500000000000001</v>
      </c>
      <c r="K150" s="47" t="s">
        <v>739</v>
      </c>
      <c r="L150" s="9" t="str">
        <f t="shared" si="20"/>
        <v>Yes</v>
      </c>
    </row>
    <row r="151" spans="1:12" ht="25.5" x14ac:dyDescent="0.2">
      <c r="A151" s="4" t="s">
        <v>1344</v>
      </c>
      <c r="B151" s="37" t="s">
        <v>213</v>
      </c>
      <c r="C151" s="49">
        <v>2244.5223661999999</v>
      </c>
      <c r="D151" s="46" t="str">
        <f t="shared" ref="D151:D170" si="21">IF($B151="N/A","N/A",IF(C151&gt;10,"No",IF(C151&lt;-10,"No","Yes")))</f>
        <v>N/A</v>
      </c>
      <c r="E151" s="49">
        <v>2375.1928776</v>
      </c>
      <c r="F151" s="46" t="str">
        <f t="shared" ref="F151:F170" si="22">IF($B151="N/A","N/A",IF(E151&gt;10,"No",IF(E151&lt;-10,"No","Yes")))</f>
        <v>N/A</v>
      </c>
      <c r="G151" s="49">
        <v>2678.3095257</v>
      </c>
      <c r="H151" s="46" t="str">
        <f t="shared" ref="H151:H170" si="23">IF($B151="N/A","N/A",IF(G151&gt;10,"No",IF(G151&lt;-10,"No","Yes")))</f>
        <v>N/A</v>
      </c>
      <c r="I151" s="12">
        <v>5.8220000000000001</v>
      </c>
      <c r="J151" s="12">
        <v>12.76</v>
      </c>
      <c r="K151" s="47" t="s">
        <v>739</v>
      </c>
      <c r="L151" s="9" t="str">
        <f t="shared" ref="L151:L170" si="24">IF(J151="Div by 0", "N/A", IF(K151="N/A","N/A", IF(J151&gt;VALUE(MID(K151,1,2)), "No", IF(J151&lt;-1*VALUE(MID(K151,1,2)), "No", "Yes"))))</f>
        <v>Yes</v>
      </c>
    </row>
    <row r="152" spans="1:12" ht="25.5" x14ac:dyDescent="0.2">
      <c r="A152" s="4" t="s">
        <v>1345</v>
      </c>
      <c r="B152" s="37" t="s">
        <v>213</v>
      </c>
      <c r="C152" s="49">
        <v>4018.1689247999998</v>
      </c>
      <c r="D152" s="46" t="str">
        <f t="shared" si="21"/>
        <v>N/A</v>
      </c>
      <c r="E152" s="49">
        <v>4113.5521706</v>
      </c>
      <c r="F152" s="46" t="str">
        <f t="shared" si="22"/>
        <v>N/A</v>
      </c>
      <c r="G152" s="49">
        <v>4271.4891872999997</v>
      </c>
      <c r="H152" s="46" t="str">
        <f t="shared" si="23"/>
        <v>N/A</v>
      </c>
      <c r="I152" s="12">
        <v>2.3740000000000001</v>
      </c>
      <c r="J152" s="12">
        <v>3.839</v>
      </c>
      <c r="K152" s="47" t="s">
        <v>739</v>
      </c>
      <c r="L152" s="9" t="str">
        <f t="shared" si="24"/>
        <v>Yes</v>
      </c>
    </row>
    <row r="153" spans="1:12" ht="25.5" x14ac:dyDescent="0.2">
      <c r="A153" s="4" t="s">
        <v>1346</v>
      </c>
      <c r="B153" s="37" t="s">
        <v>213</v>
      </c>
      <c r="C153" s="49">
        <v>5109.8415050000003</v>
      </c>
      <c r="D153" s="46" t="str">
        <f t="shared" si="21"/>
        <v>N/A</v>
      </c>
      <c r="E153" s="49">
        <v>4893.8015396000001</v>
      </c>
      <c r="F153" s="46" t="str">
        <f t="shared" si="22"/>
        <v>N/A</v>
      </c>
      <c r="G153" s="49">
        <v>5424.1522711999996</v>
      </c>
      <c r="H153" s="46" t="str">
        <f t="shared" si="23"/>
        <v>N/A</v>
      </c>
      <c r="I153" s="12">
        <v>-4.2300000000000004</v>
      </c>
      <c r="J153" s="12">
        <v>10.84</v>
      </c>
      <c r="K153" s="47" t="s">
        <v>739</v>
      </c>
      <c r="L153" s="9" t="str">
        <f t="shared" si="24"/>
        <v>Yes</v>
      </c>
    </row>
    <row r="154" spans="1:12" ht="25.5" x14ac:dyDescent="0.2">
      <c r="A154" s="4" t="s">
        <v>1347</v>
      </c>
      <c r="B154" s="37" t="s">
        <v>213</v>
      </c>
      <c r="C154" s="49">
        <v>503.81607209999999</v>
      </c>
      <c r="D154" s="46" t="str">
        <f t="shared" si="21"/>
        <v>N/A</v>
      </c>
      <c r="E154" s="49">
        <v>539.02769923000005</v>
      </c>
      <c r="F154" s="46" t="str">
        <f t="shared" si="22"/>
        <v>N/A</v>
      </c>
      <c r="G154" s="49">
        <v>770.44231592999995</v>
      </c>
      <c r="H154" s="46" t="str">
        <f t="shared" si="23"/>
        <v>N/A</v>
      </c>
      <c r="I154" s="12">
        <v>6.9889999999999999</v>
      </c>
      <c r="J154" s="12">
        <v>42.93</v>
      </c>
      <c r="K154" s="47" t="s">
        <v>739</v>
      </c>
      <c r="L154" s="9" t="str">
        <f t="shared" si="24"/>
        <v>No</v>
      </c>
    </row>
    <row r="155" spans="1:12" ht="25.5" x14ac:dyDescent="0.2">
      <c r="A155" s="2" t="s">
        <v>1348</v>
      </c>
      <c r="B155" s="37" t="s">
        <v>213</v>
      </c>
      <c r="C155" s="49">
        <v>368.76294395999997</v>
      </c>
      <c r="D155" s="46" t="str">
        <f t="shared" si="21"/>
        <v>N/A</v>
      </c>
      <c r="E155" s="49">
        <v>402.64735272000001</v>
      </c>
      <c r="F155" s="46" t="str">
        <f t="shared" si="22"/>
        <v>N/A</v>
      </c>
      <c r="G155" s="49">
        <v>549.26371982000001</v>
      </c>
      <c r="H155" s="46" t="str">
        <f t="shared" si="23"/>
        <v>N/A</v>
      </c>
      <c r="I155" s="12">
        <v>9.1890000000000001</v>
      </c>
      <c r="J155" s="12">
        <v>36.409999999999997</v>
      </c>
      <c r="K155" s="47" t="s">
        <v>739</v>
      </c>
      <c r="L155" s="9" t="str">
        <f t="shared" si="24"/>
        <v>No</v>
      </c>
    </row>
    <row r="156" spans="1:12" ht="25.5" x14ac:dyDescent="0.2">
      <c r="A156" s="2" t="s">
        <v>1349</v>
      </c>
      <c r="B156" s="37" t="s">
        <v>213</v>
      </c>
      <c r="C156" s="49">
        <v>2427.5892819999999</v>
      </c>
      <c r="D156" s="46" t="str">
        <f t="shared" si="21"/>
        <v>N/A</v>
      </c>
      <c r="E156" s="49">
        <v>2871.3853284000002</v>
      </c>
      <c r="F156" s="46" t="str">
        <f t="shared" si="22"/>
        <v>N/A</v>
      </c>
      <c r="G156" s="49">
        <v>2606.0593855000002</v>
      </c>
      <c r="H156" s="46" t="str">
        <f t="shared" si="23"/>
        <v>N/A</v>
      </c>
      <c r="I156" s="12">
        <v>18.28</v>
      </c>
      <c r="J156" s="12">
        <v>-9.24</v>
      </c>
      <c r="K156" s="47" t="s">
        <v>739</v>
      </c>
      <c r="L156" s="9" t="str">
        <f t="shared" si="24"/>
        <v>Yes</v>
      </c>
    </row>
    <row r="157" spans="1:12" ht="25.5" x14ac:dyDescent="0.2">
      <c r="A157" s="2" t="s">
        <v>1350</v>
      </c>
      <c r="B157" s="37" t="s">
        <v>213</v>
      </c>
      <c r="C157" s="49">
        <v>12383.512251</v>
      </c>
      <c r="D157" s="46" t="str">
        <f t="shared" si="21"/>
        <v>N/A</v>
      </c>
      <c r="E157" s="49">
        <v>13557.973190999999</v>
      </c>
      <c r="F157" s="46" t="str">
        <f t="shared" si="22"/>
        <v>N/A</v>
      </c>
      <c r="G157" s="49">
        <v>11424.761979000001</v>
      </c>
      <c r="H157" s="46" t="str">
        <f t="shared" si="23"/>
        <v>N/A</v>
      </c>
      <c r="I157" s="12">
        <v>9.484</v>
      </c>
      <c r="J157" s="12">
        <v>-15.7</v>
      </c>
      <c r="K157" s="47" t="s">
        <v>739</v>
      </c>
      <c r="L157" s="9" t="str">
        <f t="shared" si="24"/>
        <v>Yes</v>
      </c>
    </row>
    <row r="158" spans="1:12" ht="25.5" x14ac:dyDescent="0.2">
      <c r="A158" s="2" t="s">
        <v>1351</v>
      </c>
      <c r="B158" s="37" t="s">
        <v>213</v>
      </c>
      <c r="C158" s="49">
        <v>5713.2795852999998</v>
      </c>
      <c r="D158" s="46" t="str">
        <f t="shared" si="21"/>
        <v>N/A</v>
      </c>
      <c r="E158" s="49">
        <v>6069.2646711999996</v>
      </c>
      <c r="F158" s="46" t="str">
        <f t="shared" si="22"/>
        <v>N/A</v>
      </c>
      <c r="G158" s="49">
        <v>5649.5620311000002</v>
      </c>
      <c r="H158" s="46" t="str">
        <f t="shared" si="23"/>
        <v>N/A</v>
      </c>
      <c r="I158" s="12">
        <v>6.2309999999999999</v>
      </c>
      <c r="J158" s="12">
        <v>-6.92</v>
      </c>
      <c r="K158" s="47" t="s">
        <v>739</v>
      </c>
      <c r="L158" s="9" t="str">
        <f t="shared" si="24"/>
        <v>Yes</v>
      </c>
    </row>
    <row r="159" spans="1:12" ht="25.5" x14ac:dyDescent="0.2">
      <c r="A159" s="2" t="s">
        <v>1352</v>
      </c>
      <c r="B159" s="37" t="s">
        <v>213</v>
      </c>
      <c r="C159" s="49">
        <v>14.725207626</v>
      </c>
      <c r="D159" s="46" t="str">
        <f t="shared" si="21"/>
        <v>N/A</v>
      </c>
      <c r="E159" s="49">
        <v>22.087197483000001</v>
      </c>
      <c r="F159" s="46" t="str">
        <f t="shared" si="22"/>
        <v>N/A</v>
      </c>
      <c r="G159" s="49">
        <v>20.863426435000001</v>
      </c>
      <c r="H159" s="46" t="str">
        <f t="shared" si="23"/>
        <v>N/A</v>
      </c>
      <c r="I159" s="12">
        <v>50</v>
      </c>
      <c r="J159" s="12">
        <v>-5.54</v>
      </c>
      <c r="K159" s="47" t="s">
        <v>739</v>
      </c>
      <c r="L159" s="9" t="str">
        <f t="shared" si="24"/>
        <v>Yes</v>
      </c>
    </row>
    <row r="160" spans="1:12" ht="25.5" x14ac:dyDescent="0.2">
      <c r="A160" s="4" t="s">
        <v>1353</v>
      </c>
      <c r="B160" s="37" t="s">
        <v>213</v>
      </c>
      <c r="C160" s="49">
        <v>2.2247091103000001</v>
      </c>
      <c r="D160" s="46" t="str">
        <f t="shared" si="21"/>
        <v>N/A</v>
      </c>
      <c r="E160" s="49">
        <v>5.1379174005000001</v>
      </c>
      <c r="F160" s="46" t="str">
        <f t="shared" si="22"/>
        <v>N/A</v>
      </c>
      <c r="G160" s="49">
        <v>11.635194766</v>
      </c>
      <c r="H160" s="46" t="str">
        <f t="shared" si="23"/>
        <v>N/A</v>
      </c>
      <c r="I160" s="12">
        <v>130.9</v>
      </c>
      <c r="J160" s="12">
        <v>126.5</v>
      </c>
      <c r="K160" s="47" t="s">
        <v>739</v>
      </c>
      <c r="L160" s="9" t="str">
        <f t="shared" si="24"/>
        <v>No</v>
      </c>
    </row>
    <row r="161" spans="1:12" x14ac:dyDescent="0.2">
      <c r="A161" s="4" t="s">
        <v>1354</v>
      </c>
      <c r="B161" s="37" t="s">
        <v>213</v>
      </c>
      <c r="C161" s="49">
        <v>1433.2903802999999</v>
      </c>
      <c r="D161" s="46" t="str">
        <f t="shared" si="21"/>
        <v>N/A</v>
      </c>
      <c r="E161" s="49">
        <v>1699.8597583999999</v>
      </c>
      <c r="F161" s="46" t="str">
        <f t="shared" si="22"/>
        <v>N/A</v>
      </c>
      <c r="G161" s="49">
        <v>1649.0916102000001</v>
      </c>
      <c r="H161" s="46" t="str">
        <f t="shared" si="23"/>
        <v>N/A</v>
      </c>
      <c r="I161" s="12">
        <v>18.600000000000001</v>
      </c>
      <c r="J161" s="12">
        <v>-2.99</v>
      </c>
      <c r="K161" s="47" t="s">
        <v>739</v>
      </c>
      <c r="L161" s="9" t="str">
        <f t="shared" si="24"/>
        <v>Yes</v>
      </c>
    </row>
    <row r="162" spans="1:12" x14ac:dyDescent="0.2">
      <c r="A162" s="4" t="s">
        <v>1355</v>
      </c>
      <c r="B162" s="37" t="s">
        <v>213</v>
      </c>
      <c r="C162" s="49">
        <v>2699.5544826</v>
      </c>
      <c r="D162" s="46" t="str">
        <f t="shared" si="21"/>
        <v>N/A</v>
      </c>
      <c r="E162" s="49">
        <v>2854.4741813000001</v>
      </c>
      <c r="F162" s="46" t="str">
        <f t="shared" si="22"/>
        <v>N/A</v>
      </c>
      <c r="G162" s="49">
        <v>2940.0757597000002</v>
      </c>
      <c r="H162" s="46" t="str">
        <f t="shared" si="23"/>
        <v>N/A</v>
      </c>
      <c r="I162" s="12">
        <v>5.7389999999999999</v>
      </c>
      <c r="J162" s="12">
        <v>2.9990000000000001</v>
      </c>
      <c r="K162" s="47" t="s">
        <v>739</v>
      </c>
      <c r="L162" s="9" t="str">
        <f t="shared" si="24"/>
        <v>Yes</v>
      </c>
    </row>
    <row r="163" spans="1:12" ht="25.5" x14ac:dyDescent="0.2">
      <c r="A163" s="4" t="s">
        <v>1706</v>
      </c>
      <c r="B163" s="37" t="s">
        <v>213</v>
      </c>
      <c r="C163" s="49">
        <v>3125.6017823000002</v>
      </c>
      <c r="D163" s="46" t="str">
        <f t="shared" si="21"/>
        <v>N/A</v>
      </c>
      <c r="E163" s="49">
        <v>3307.0912561999999</v>
      </c>
      <c r="F163" s="46" t="str">
        <f t="shared" si="22"/>
        <v>N/A</v>
      </c>
      <c r="G163" s="49">
        <v>3227.2397077000001</v>
      </c>
      <c r="H163" s="46" t="str">
        <f t="shared" si="23"/>
        <v>N/A</v>
      </c>
      <c r="I163" s="12">
        <v>5.8070000000000004</v>
      </c>
      <c r="J163" s="12">
        <v>-2.41</v>
      </c>
      <c r="K163" s="47" t="s">
        <v>739</v>
      </c>
      <c r="L163" s="9" t="str">
        <f t="shared" si="24"/>
        <v>Yes</v>
      </c>
    </row>
    <row r="164" spans="1:12" x14ac:dyDescent="0.2">
      <c r="A164" s="4" t="s">
        <v>1356</v>
      </c>
      <c r="B164" s="37" t="s">
        <v>213</v>
      </c>
      <c r="C164" s="49">
        <v>487.94517743</v>
      </c>
      <c r="D164" s="46" t="str">
        <f t="shared" si="21"/>
        <v>N/A</v>
      </c>
      <c r="E164" s="49">
        <v>637.26828160000002</v>
      </c>
      <c r="F164" s="46" t="str">
        <f t="shared" si="22"/>
        <v>N/A</v>
      </c>
      <c r="G164" s="49">
        <v>689.18892733999996</v>
      </c>
      <c r="H164" s="46" t="str">
        <f t="shared" si="23"/>
        <v>N/A</v>
      </c>
      <c r="I164" s="12">
        <v>30.6</v>
      </c>
      <c r="J164" s="12">
        <v>8.1470000000000002</v>
      </c>
      <c r="K164" s="47" t="s">
        <v>739</v>
      </c>
      <c r="L164" s="9" t="str">
        <f t="shared" si="24"/>
        <v>Yes</v>
      </c>
    </row>
    <row r="165" spans="1:12" x14ac:dyDescent="0.2">
      <c r="A165" s="4" t="s">
        <v>1357</v>
      </c>
      <c r="B165" s="37" t="s">
        <v>213</v>
      </c>
      <c r="C165" s="49">
        <v>64.126340124999999</v>
      </c>
      <c r="D165" s="46" t="str">
        <f t="shared" si="21"/>
        <v>N/A</v>
      </c>
      <c r="E165" s="49">
        <v>84.968261385000005</v>
      </c>
      <c r="F165" s="46" t="str">
        <f t="shared" si="22"/>
        <v>N/A</v>
      </c>
      <c r="G165" s="49">
        <v>58.761006289000001</v>
      </c>
      <c r="H165" s="46" t="str">
        <f t="shared" si="23"/>
        <v>N/A</v>
      </c>
      <c r="I165" s="12">
        <v>32.5</v>
      </c>
      <c r="J165" s="12">
        <v>-30.8</v>
      </c>
      <c r="K165" s="47" t="s">
        <v>739</v>
      </c>
      <c r="L165" s="9" t="str">
        <f t="shared" si="24"/>
        <v>No</v>
      </c>
    </row>
    <row r="166" spans="1:12" x14ac:dyDescent="0.2">
      <c r="A166" s="4" t="s">
        <v>1358</v>
      </c>
      <c r="B166" s="37" t="s">
        <v>213</v>
      </c>
      <c r="C166" s="49">
        <v>5284.0106088000002</v>
      </c>
      <c r="D166" s="46" t="str">
        <f t="shared" si="21"/>
        <v>N/A</v>
      </c>
      <c r="E166" s="49">
        <v>6327.5742725</v>
      </c>
      <c r="F166" s="46" t="str">
        <f t="shared" si="22"/>
        <v>N/A</v>
      </c>
      <c r="G166" s="49">
        <v>6156.2011012000003</v>
      </c>
      <c r="H166" s="46" t="str">
        <f t="shared" si="23"/>
        <v>N/A</v>
      </c>
      <c r="I166" s="12">
        <v>19.75</v>
      </c>
      <c r="J166" s="12">
        <v>-2.71</v>
      </c>
      <c r="K166" s="47" t="s">
        <v>739</v>
      </c>
      <c r="L166" s="9" t="str">
        <f t="shared" si="24"/>
        <v>Yes</v>
      </c>
    </row>
    <row r="167" spans="1:12" x14ac:dyDescent="0.2">
      <c r="A167" s="48" t="s">
        <v>1359</v>
      </c>
      <c r="B167" s="37" t="s">
        <v>213</v>
      </c>
      <c r="C167" s="49">
        <v>9190.5729317000005</v>
      </c>
      <c r="D167" s="46" t="str">
        <f t="shared" si="21"/>
        <v>N/A</v>
      </c>
      <c r="E167" s="49">
        <v>10103.340899000001</v>
      </c>
      <c r="F167" s="46" t="str">
        <f t="shared" si="22"/>
        <v>N/A</v>
      </c>
      <c r="G167" s="49">
        <v>9827.4941342999991</v>
      </c>
      <c r="H167" s="46" t="str">
        <f t="shared" si="23"/>
        <v>N/A</v>
      </c>
      <c r="I167" s="12">
        <v>9.9320000000000004</v>
      </c>
      <c r="J167" s="12">
        <v>-2.73</v>
      </c>
      <c r="K167" s="47" t="s">
        <v>739</v>
      </c>
      <c r="L167" s="9" t="str">
        <f t="shared" si="24"/>
        <v>Yes</v>
      </c>
    </row>
    <row r="168" spans="1:12" x14ac:dyDescent="0.2">
      <c r="A168" s="48" t="s">
        <v>1360</v>
      </c>
      <c r="B168" s="37" t="s">
        <v>213</v>
      </c>
      <c r="C168" s="49">
        <v>12418.243345999999</v>
      </c>
      <c r="D168" s="46" t="str">
        <f t="shared" si="21"/>
        <v>N/A</v>
      </c>
      <c r="E168" s="49">
        <v>13430.633625</v>
      </c>
      <c r="F168" s="46" t="str">
        <f t="shared" si="22"/>
        <v>N/A</v>
      </c>
      <c r="G168" s="49">
        <v>13108.63882</v>
      </c>
      <c r="H168" s="46" t="str">
        <f t="shared" si="23"/>
        <v>N/A</v>
      </c>
      <c r="I168" s="12">
        <v>8.1519999999999992</v>
      </c>
      <c r="J168" s="12">
        <v>-2.4</v>
      </c>
      <c r="K168" s="47" t="s">
        <v>739</v>
      </c>
      <c r="L168" s="9" t="str">
        <f t="shared" si="24"/>
        <v>Yes</v>
      </c>
    </row>
    <row r="169" spans="1:12" x14ac:dyDescent="0.2">
      <c r="A169" s="48" t="s">
        <v>1361</v>
      </c>
      <c r="B169" s="37" t="s">
        <v>213</v>
      </c>
      <c r="C169" s="49">
        <v>1043.4238674999999</v>
      </c>
      <c r="D169" s="46" t="str">
        <f t="shared" si="21"/>
        <v>N/A</v>
      </c>
      <c r="E169" s="49">
        <v>1306.8912700000001</v>
      </c>
      <c r="F169" s="46" t="str">
        <f t="shared" si="22"/>
        <v>N/A</v>
      </c>
      <c r="G169" s="49">
        <v>1477.7289132000001</v>
      </c>
      <c r="H169" s="46" t="str">
        <f t="shared" si="23"/>
        <v>N/A</v>
      </c>
      <c r="I169" s="12">
        <v>25.25</v>
      </c>
      <c r="J169" s="12">
        <v>13.07</v>
      </c>
      <c r="K169" s="47" t="s">
        <v>739</v>
      </c>
      <c r="L169" s="9" t="str">
        <f t="shared" si="24"/>
        <v>Yes</v>
      </c>
    </row>
    <row r="170" spans="1:12" x14ac:dyDescent="0.2">
      <c r="A170" s="48" t="s">
        <v>1362</v>
      </c>
      <c r="B170" s="37" t="s">
        <v>213</v>
      </c>
      <c r="C170" s="49">
        <v>451.70108226000002</v>
      </c>
      <c r="D170" s="46" t="str">
        <f t="shared" si="21"/>
        <v>N/A</v>
      </c>
      <c r="E170" s="49">
        <v>531.22986232999995</v>
      </c>
      <c r="F170" s="46" t="str">
        <f t="shared" si="22"/>
        <v>N/A</v>
      </c>
      <c r="G170" s="49">
        <v>497.03707649</v>
      </c>
      <c r="H170" s="46" t="str">
        <f t="shared" si="23"/>
        <v>N/A</v>
      </c>
      <c r="I170" s="12">
        <v>17.61</v>
      </c>
      <c r="J170" s="12">
        <v>-6.44</v>
      </c>
      <c r="K170" s="47" t="s">
        <v>739</v>
      </c>
      <c r="L170" s="9" t="str">
        <f t="shared" si="24"/>
        <v>Yes</v>
      </c>
    </row>
    <row r="171" spans="1:12" x14ac:dyDescent="0.2">
      <c r="A171" s="48" t="s">
        <v>85</v>
      </c>
      <c r="B171" s="37" t="s">
        <v>213</v>
      </c>
      <c r="C171" s="8">
        <v>11.337855147999999</v>
      </c>
      <c r="D171" s="46" t="str">
        <f t="shared" ref="D171:D202" si="25">IF($B171="N/A","N/A",IF(C171&gt;10,"No",IF(C171&lt;-10,"No","Yes")))</f>
        <v>N/A</v>
      </c>
      <c r="E171" s="8">
        <v>11.162827197</v>
      </c>
      <c r="F171" s="46" t="str">
        <f t="shared" ref="F171:F202" si="26">IF($B171="N/A","N/A",IF(E171&gt;10,"No",IF(E171&lt;-10,"No","Yes")))</f>
        <v>N/A</v>
      </c>
      <c r="G171" s="8">
        <v>12.125051847</v>
      </c>
      <c r="H171" s="46" t="str">
        <f t="shared" ref="H171:H202" si="27">IF($B171="N/A","N/A",IF(G171&gt;10,"No",IF(G171&lt;-10,"No","Yes")))</f>
        <v>N/A</v>
      </c>
      <c r="I171" s="12">
        <v>-1.54</v>
      </c>
      <c r="J171" s="12">
        <v>8.6199999999999992</v>
      </c>
      <c r="K171" s="47" t="s">
        <v>739</v>
      </c>
      <c r="L171" s="9" t="str">
        <f t="shared" ref="L171:L202" si="28">IF(J171="Div by 0", "N/A", IF(K171="N/A","N/A", IF(J171&gt;VALUE(MID(K171,1,2)), "No", IF(J171&lt;-1*VALUE(MID(K171,1,2)), "No", "Yes"))))</f>
        <v>Yes</v>
      </c>
    </row>
    <row r="172" spans="1:12" x14ac:dyDescent="0.2">
      <c r="A172" s="48" t="s">
        <v>465</v>
      </c>
      <c r="B172" s="37" t="s">
        <v>213</v>
      </c>
      <c r="C172" s="8">
        <v>20.423753243</v>
      </c>
      <c r="D172" s="46" t="str">
        <f t="shared" si="25"/>
        <v>N/A</v>
      </c>
      <c r="E172" s="8">
        <v>20.883472962999999</v>
      </c>
      <c r="F172" s="46" t="str">
        <f t="shared" si="26"/>
        <v>N/A</v>
      </c>
      <c r="G172" s="8">
        <v>21.498233215999999</v>
      </c>
      <c r="H172" s="46" t="str">
        <f t="shared" si="27"/>
        <v>N/A</v>
      </c>
      <c r="I172" s="12">
        <v>2.2509999999999999</v>
      </c>
      <c r="J172" s="12">
        <v>2.944</v>
      </c>
      <c r="K172" s="47" t="s">
        <v>739</v>
      </c>
      <c r="L172" s="9" t="str">
        <f t="shared" si="28"/>
        <v>Yes</v>
      </c>
    </row>
    <row r="173" spans="1:12" x14ac:dyDescent="0.2">
      <c r="A173" s="48" t="s">
        <v>466</v>
      </c>
      <c r="B173" s="37" t="s">
        <v>213</v>
      </c>
      <c r="C173" s="8">
        <v>19.849729162999999</v>
      </c>
      <c r="D173" s="46" t="str">
        <f t="shared" si="25"/>
        <v>N/A</v>
      </c>
      <c r="E173" s="8">
        <v>18.463635023999998</v>
      </c>
      <c r="F173" s="46" t="str">
        <f t="shared" si="26"/>
        <v>N/A</v>
      </c>
      <c r="G173" s="8">
        <v>19.332462398000001</v>
      </c>
      <c r="H173" s="46" t="str">
        <f t="shared" si="27"/>
        <v>N/A</v>
      </c>
      <c r="I173" s="12">
        <v>-6.98</v>
      </c>
      <c r="J173" s="12">
        <v>4.7060000000000004</v>
      </c>
      <c r="K173" s="47" t="s">
        <v>739</v>
      </c>
      <c r="L173" s="9" t="str">
        <f t="shared" si="28"/>
        <v>Yes</v>
      </c>
    </row>
    <row r="174" spans="1:12" x14ac:dyDescent="0.2">
      <c r="A174" s="2" t="s">
        <v>467</v>
      </c>
      <c r="B174" s="37" t="s">
        <v>213</v>
      </c>
      <c r="C174" s="8">
        <v>5.5794639487</v>
      </c>
      <c r="D174" s="46" t="str">
        <f t="shared" si="25"/>
        <v>N/A</v>
      </c>
      <c r="E174" s="8">
        <v>5.0969302579000004</v>
      </c>
      <c r="F174" s="46" t="str">
        <f t="shared" si="26"/>
        <v>N/A</v>
      </c>
      <c r="G174" s="8">
        <v>6.5178891808000001</v>
      </c>
      <c r="H174" s="46" t="str">
        <f t="shared" si="27"/>
        <v>N/A</v>
      </c>
      <c r="I174" s="12">
        <v>-8.65</v>
      </c>
      <c r="J174" s="12">
        <v>27.88</v>
      </c>
      <c r="K174" s="47" t="s">
        <v>739</v>
      </c>
      <c r="L174" s="9" t="str">
        <f t="shared" si="28"/>
        <v>Yes</v>
      </c>
    </row>
    <row r="175" spans="1:12" x14ac:dyDescent="0.2">
      <c r="A175" s="2" t="s">
        <v>468</v>
      </c>
      <c r="B175" s="37" t="s">
        <v>213</v>
      </c>
      <c r="C175" s="8">
        <v>6.6739494944000004</v>
      </c>
      <c r="D175" s="46" t="str">
        <f t="shared" si="25"/>
        <v>N/A</v>
      </c>
      <c r="E175" s="8">
        <v>6.6927860249000002</v>
      </c>
      <c r="F175" s="46" t="str">
        <f t="shared" si="26"/>
        <v>N/A</v>
      </c>
      <c r="G175" s="8">
        <v>6.9182389937000002</v>
      </c>
      <c r="H175" s="46" t="str">
        <f t="shared" si="27"/>
        <v>N/A</v>
      </c>
      <c r="I175" s="12">
        <v>0.28220000000000001</v>
      </c>
      <c r="J175" s="12">
        <v>3.3690000000000002</v>
      </c>
      <c r="K175" s="47" t="s">
        <v>739</v>
      </c>
      <c r="L175" s="9" t="str">
        <f t="shared" si="28"/>
        <v>Yes</v>
      </c>
    </row>
    <row r="176" spans="1:12" x14ac:dyDescent="0.2">
      <c r="A176" s="2" t="s">
        <v>1363</v>
      </c>
      <c r="B176" s="37" t="s">
        <v>213</v>
      </c>
      <c r="C176" s="8">
        <v>5.1674681337999999</v>
      </c>
      <c r="D176" s="46" t="str">
        <f t="shared" si="25"/>
        <v>N/A</v>
      </c>
      <c r="E176" s="8">
        <v>5.8148716715999997</v>
      </c>
      <c r="F176" s="46" t="str">
        <f t="shared" si="26"/>
        <v>N/A</v>
      </c>
      <c r="G176" s="8">
        <v>5.6459295249999997</v>
      </c>
      <c r="H176" s="46" t="str">
        <f t="shared" si="27"/>
        <v>N/A</v>
      </c>
      <c r="I176" s="12">
        <v>12.53</v>
      </c>
      <c r="J176" s="12">
        <v>-2.91</v>
      </c>
      <c r="K176" s="47" t="s">
        <v>739</v>
      </c>
      <c r="L176" s="9" t="str">
        <f t="shared" si="28"/>
        <v>Yes</v>
      </c>
    </row>
    <row r="177" spans="1:12" x14ac:dyDescent="0.2">
      <c r="A177" s="2" t="s">
        <v>1364</v>
      </c>
      <c r="B177" s="37" t="s">
        <v>213</v>
      </c>
      <c r="C177" s="8">
        <v>28.942058230000001</v>
      </c>
      <c r="D177" s="46" t="str">
        <f t="shared" si="25"/>
        <v>N/A</v>
      </c>
      <c r="E177" s="8">
        <v>30.205635948000001</v>
      </c>
      <c r="F177" s="46" t="str">
        <f t="shared" si="26"/>
        <v>N/A</v>
      </c>
      <c r="G177" s="8">
        <v>26.869257951000002</v>
      </c>
      <c r="H177" s="46" t="str">
        <f t="shared" si="27"/>
        <v>N/A</v>
      </c>
      <c r="I177" s="12">
        <v>4.3659999999999997</v>
      </c>
      <c r="J177" s="12">
        <v>-11</v>
      </c>
      <c r="K177" s="47" t="s">
        <v>739</v>
      </c>
      <c r="L177" s="9" t="str">
        <f t="shared" si="28"/>
        <v>Yes</v>
      </c>
    </row>
    <row r="178" spans="1:12" x14ac:dyDescent="0.2">
      <c r="A178" s="2" t="s">
        <v>1365</v>
      </c>
      <c r="B178" s="37" t="s">
        <v>213</v>
      </c>
      <c r="C178" s="8">
        <v>11.577843787999999</v>
      </c>
      <c r="D178" s="46" t="str">
        <f t="shared" si="25"/>
        <v>N/A</v>
      </c>
      <c r="E178" s="8">
        <v>11.679271226999999</v>
      </c>
      <c r="F178" s="46" t="str">
        <f t="shared" si="26"/>
        <v>N/A</v>
      </c>
      <c r="G178" s="8">
        <v>11.667456675</v>
      </c>
      <c r="H178" s="46" t="str">
        <f t="shared" si="27"/>
        <v>N/A</v>
      </c>
      <c r="I178" s="12">
        <v>0.876</v>
      </c>
      <c r="J178" s="12">
        <v>-0.10100000000000001</v>
      </c>
      <c r="K178" s="47" t="s">
        <v>739</v>
      </c>
      <c r="L178" s="9" t="str">
        <f t="shared" si="28"/>
        <v>Yes</v>
      </c>
    </row>
    <row r="179" spans="1:12" x14ac:dyDescent="0.2">
      <c r="A179" s="2" t="s">
        <v>1366</v>
      </c>
      <c r="B179" s="37" t="s">
        <v>213</v>
      </c>
      <c r="C179" s="8">
        <v>0.32276330689999999</v>
      </c>
      <c r="D179" s="46" t="str">
        <f t="shared" si="25"/>
        <v>N/A</v>
      </c>
      <c r="E179" s="8">
        <v>0.39294515800000002</v>
      </c>
      <c r="F179" s="46" t="str">
        <f t="shared" si="26"/>
        <v>N/A</v>
      </c>
      <c r="G179" s="8">
        <v>0.38429039390000003</v>
      </c>
      <c r="H179" s="46" t="str">
        <f t="shared" si="27"/>
        <v>N/A</v>
      </c>
      <c r="I179" s="12">
        <v>21.74</v>
      </c>
      <c r="J179" s="12">
        <v>-2.2000000000000002</v>
      </c>
      <c r="K179" s="47" t="s">
        <v>739</v>
      </c>
      <c r="L179" s="9" t="str">
        <f t="shared" si="28"/>
        <v>Yes</v>
      </c>
    </row>
    <row r="180" spans="1:12" x14ac:dyDescent="0.2">
      <c r="A180" s="2" t="s">
        <v>1367</v>
      </c>
      <c r="B180" s="37" t="s">
        <v>213</v>
      </c>
      <c r="C180" s="8">
        <v>3.8107819699999997E-2</v>
      </c>
      <c r="D180" s="46" t="str">
        <f t="shared" si="25"/>
        <v>N/A</v>
      </c>
      <c r="E180" s="8">
        <v>5.0321699400000003E-2</v>
      </c>
      <c r="F180" s="46" t="str">
        <f t="shared" si="26"/>
        <v>N/A</v>
      </c>
      <c r="G180" s="8">
        <v>0.15723270440000001</v>
      </c>
      <c r="H180" s="46" t="str">
        <f t="shared" si="27"/>
        <v>N/A</v>
      </c>
      <c r="I180" s="12">
        <v>32.049999999999997</v>
      </c>
      <c r="J180" s="12">
        <v>212.5</v>
      </c>
      <c r="K180" s="47" t="s">
        <v>739</v>
      </c>
      <c r="L180" s="9" t="str">
        <f t="shared" si="28"/>
        <v>No</v>
      </c>
    </row>
    <row r="181" spans="1:12" x14ac:dyDescent="0.2">
      <c r="A181" s="2" t="s">
        <v>86</v>
      </c>
      <c r="B181" s="37" t="s">
        <v>213</v>
      </c>
      <c r="C181" s="8">
        <v>3.5110533159999999</v>
      </c>
      <c r="D181" s="46" t="str">
        <f t="shared" si="25"/>
        <v>N/A</v>
      </c>
      <c r="E181" s="8">
        <v>3.4497300945</v>
      </c>
      <c r="F181" s="46" t="str">
        <f t="shared" si="26"/>
        <v>N/A</v>
      </c>
      <c r="G181" s="8">
        <v>4.0203439089000002</v>
      </c>
      <c r="H181" s="46" t="str">
        <f t="shared" si="27"/>
        <v>N/A</v>
      </c>
      <c r="I181" s="12">
        <v>-1.75</v>
      </c>
      <c r="J181" s="12">
        <v>16.54</v>
      </c>
      <c r="K181" s="47" t="s">
        <v>739</v>
      </c>
      <c r="L181" s="9" t="str">
        <f t="shared" si="28"/>
        <v>Yes</v>
      </c>
    </row>
    <row r="182" spans="1:12" x14ac:dyDescent="0.2">
      <c r="A182" s="2" t="s">
        <v>87</v>
      </c>
      <c r="B182" s="37" t="s">
        <v>213</v>
      </c>
      <c r="C182" s="8">
        <v>47.527771360999999</v>
      </c>
      <c r="D182" s="46" t="str">
        <f t="shared" si="25"/>
        <v>N/A</v>
      </c>
      <c r="E182" s="8">
        <v>54.050448523999997</v>
      </c>
      <c r="F182" s="46" t="str">
        <f t="shared" si="26"/>
        <v>N/A</v>
      </c>
      <c r="G182" s="8">
        <v>49.619639284000002</v>
      </c>
      <c r="H182" s="46" t="str">
        <f t="shared" si="27"/>
        <v>N/A</v>
      </c>
      <c r="I182" s="12">
        <v>13.72</v>
      </c>
      <c r="J182" s="12">
        <v>-8.1999999999999993</v>
      </c>
      <c r="K182" s="47" t="s">
        <v>739</v>
      </c>
      <c r="L182" s="9" t="str">
        <f t="shared" si="28"/>
        <v>Yes</v>
      </c>
    </row>
    <row r="183" spans="1:12" x14ac:dyDescent="0.2">
      <c r="A183" s="2" t="s">
        <v>469</v>
      </c>
      <c r="B183" s="37" t="s">
        <v>213</v>
      </c>
      <c r="C183" s="8">
        <v>55.477082733000003</v>
      </c>
      <c r="D183" s="46" t="str">
        <f t="shared" si="25"/>
        <v>N/A</v>
      </c>
      <c r="E183" s="8">
        <v>56.100533130000002</v>
      </c>
      <c r="F183" s="46" t="str">
        <f t="shared" si="26"/>
        <v>N/A</v>
      </c>
      <c r="G183" s="8">
        <v>55.222614841000002</v>
      </c>
      <c r="H183" s="46" t="str">
        <f t="shared" si="27"/>
        <v>N/A</v>
      </c>
      <c r="I183" s="12">
        <v>1.1240000000000001</v>
      </c>
      <c r="J183" s="12">
        <v>-1.56</v>
      </c>
      <c r="K183" s="47" t="s">
        <v>739</v>
      </c>
      <c r="L183" s="9" t="str">
        <f t="shared" si="28"/>
        <v>Yes</v>
      </c>
    </row>
    <row r="184" spans="1:12" x14ac:dyDescent="0.2">
      <c r="A184" s="2" t="s">
        <v>470</v>
      </c>
      <c r="B184" s="37" t="s">
        <v>213</v>
      </c>
      <c r="C184" s="8">
        <v>75.385869881999994</v>
      </c>
      <c r="D184" s="46" t="str">
        <f t="shared" si="25"/>
        <v>N/A</v>
      </c>
      <c r="E184" s="8">
        <v>79.414870108000002</v>
      </c>
      <c r="F184" s="46" t="str">
        <f t="shared" si="26"/>
        <v>N/A</v>
      </c>
      <c r="G184" s="8">
        <v>73.515844479999998</v>
      </c>
      <c r="H184" s="46" t="str">
        <f t="shared" si="27"/>
        <v>N/A</v>
      </c>
      <c r="I184" s="12">
        <v>5.3449999999999998</v>
      </c>
      <c r="J184" s="12">
        <v>-7.43</v>
      </c>
      <c r="K184" s="47" t="s">
        <v>739</v>
      </c>
      <c r="L184" s="9" t="str">
        <f t="shared" si="28"/>
        <v>Yes</v>
      </c>
    </row>
    <row r="185" spans="1:12" x14ac:dyDescent="0.2">
      <c r="A185" s="2" t="s">
        <v>471</v>
      </c>
      <c r="B185" s="37" t="s">
        <v>213</v>
      </c>
      <c r="C185" s="8">
        <v>32.660437901000002</v>
      </c>
      <c r="D185" s="46" t="str">
        <f t="shared" si="25"/>
        <v>N/A</v>
      </c>
      <c r="E185" s="8">
        <v>37.452443414999998</v>
      </c>
      <c r="F185" s="46" t="str">
        <f t="shared" si="26"/>
        <v>N/A</v>
      </c>
      <c r="G185" s="8">
        <v>37.387288322000003</v>
      </c>
      <c r="H185" s="46" t="str">
        <f t="shared" si="27"/>
        <v>N/A</v>
      </c>
      <c r="I185" s="12">
        <v>14.67</v>
      </c>
      <c r="J185" s="12">
        <v>-0.17399999999999999</v>
      </c>
      <c r="K185" s="47" t="s">
        <v>739</v>
      </c>
      <c r="L185" s="9" t="str">
        <f t="shared" si="28"/>
        <v>Yes</v>
      </c>
    </row>
    <row r="186" spans="1:12" x14ac:dyDescent="0.2">
      <c r="A186" s="2" t="s">
        <v>472</v>
      </c>
      <c r="B186" s="37" t="s">
        <v>213</v>
      </c>
      <c r="C186" s="8">
        <v>25.392510543</v>
      </c>
      <c r="D186" s="46" t="str">
        <f t="shared" si="25"/>
        <v>N/A</v>
      </c>
      <c r="E186" s="8">
        <v>31.839258114</v>
      </c>
      <c r="F186" s="46" t="str">
        <f t="shared" si="26"/>
        <v>N/A</v>
      </c>
      <c r="G186" s="8">
        <v>22.996551024999999</v>
      </c>
      <c r="H186" s="46" t="str">
        <f t="shared" si="27"/>
        <v>N/A</v>
      </c>
      <c r="I186" s="12">
        <v>25.39</v>
      </c>
      <c r="J186" s="12">
        <v>-27.8</v>
      </c>
      <c r="K186" s="47" t="s">
        <v>739</v>
      </c>
      <c r="L186" s="9" t="str">
        <f t="shared" si="28"/>
        <v>Yes</v>
      </c>
    </row>
    <row r="187" spans="1:12" x14ac:dyDescent="0.2">
      <c r="A187" s="2" t="s">
        <v>116</v>
      </c>
      <c r="B187" s="37" t="s">
        <v>213</v>
      </c>
      <c r="C187" s="8">
        <v>65.587030932000005</v>
      </c>
      <c r="D187" s="46" t="str">
        <f t="shared" si="25"/>
        <v>N/A</v>
      </c>
      <c r="E187" s="8">
        <v>70.941336301999996</v>
      </c>
      <c r="F187" s="46" t="str">
        <f t="shared" si="26"/>
        <v>N/A</v>
      </c>
      <c r="G187" s="8">
        <v>68.295829022000007</v>
      </c>
      <c r="H187" s="46" t="str">
        <f t="shared" si="27"/>
        <v>N/A</v>
      </c>
      <c r="I187" s="12">
        <v>8.1639999999999997</v>
      </c>
      <c r="J187" s="12">
        <v>-3.73</v>
      </c>
      <c r="K187" s="47" t="s">
        <v>739</v>
      </c>
      <c r="L187" s="9" t="str">
        <f t="shared" si="28"/>
        <v>Yes</v>
      </c>
    </row>
    <row r="188" spans="1:12" x14ac:dyDescent="0.2">
      <c r="A188" s="2" t="s">
        <v>473</v>
      </c>
      <c r="B188" s="37" t="s">
        <v>213</v>
      </c>
      <c r="C188" s="8">
        <v>63.173825309999998</v>
      </c>
      <c r="D188" s="46" t="str">
        <f t="shared" si="25"/>
        <v>N/A</v>
      </c>
      <c r="E188" s="8">
        <v>65.559786747999993</v>
      </c>
      <c r="F188" s="46" t="str">
        <f t="shared" si="26"/>
        <v>N/A</v>
      </c>
      <c r="G188" s="8">
        <v>65.399293286000002</v>
      </c>
      <c r="H188" s="46" t="str">
        <f t="shared" si="27"/>
        <v>N/A</v>
      </c>
      <c r="I188" s="12">
        <v>3.7770000000000001</v>
      </c>
      <c r="J188" s="12">
        <v>-0.245</v>
      </c>
      <c r="K188" s="47" t="s">
        <v>739</v>
      </c>
      <c r="L188" s="9" t="str">
        <f t="shared" si="28"/>
        <v>Yes</v>
      </c>
    </row>
    <row r="189" spans="1:12" x14ac:dyDescent="0.2">
      <c r="A189" s="2" t="s">
        <v>474</v>
      </c>
      <c r="B189" s="37" t="s">
        <v>213</v>
      </c>
      <c r="C189" s="8">
        <v>91.657056322000003</v>
      </c>
      <c r="D189" s="46" t="str">
        <f t="shared" si="25"/>
        <v>N/A</v>
      </c>
      <c r="E189" s="8">
        <v>93.241418259</v>
      </c>
      <c r="F189" s="46" t="str">
        <f t="shared" si="26"/>
        <v>N/A</v>
      </c>
      <c r="G189" s="8">
        <v>90.490999688000002</v>
      </c>
      <c r="H189" s="46" t="str">
        <f t="shared" si="27"/>
        <v>N/A</v>
      </c>
      <c r="I189" s="12">
        <v>1.7290000000000001</v>
      </c>
      <c r="J189" s="12">
        <v>-2.95</v>
      </c>
      <c r="K189" s="47" t="s">
        <v>739</v>
      </c>
      <c r="L189" s="9" t="str">
        <f t="shared" si="28"/>
        <v>Yes</v>
      </c>
    </row>
    <row r="190" spans="1:12" x14ac:dyDescent="0.2">
      <c r="A190" s="2" t="s">
        <v>475</v>
      </c>
      <c r="B190" s="37" t="s">
        <v>213</v>
      </c>
      <c r="C190" s="8">
        <v>51.797848244999997</v>
      </c>
      <c r="D190" s="46" t="str">
        <f t="shared" si="25"/>
        <v>N/A</v>
      </c>
      <c r="E190" s="8">
        <v>57.514224388000002</v>
      </c>
      <c r="F190" s="46" t="str">
        <f t="shared" si="26"/>
        <v>N/A</v>
      </c>
      <c r="G190" s="8">
        <v>56.444387855000002</v>
      </c>
      <c r="H190" s="46" t="str">
        <f t="shared" si="27"/>
        <v>N/A</v>
      </c>
      <c r="I190" s="12">
        <v>11.04</v>
      </c>
      <c r="J190" s="12">
        <v>-1.86</v>
      </c>
      <c r="K190" s="47" t="s">
        <v>739</v>
      </c>
      <c r="L190" s="9" t="str">
        <f t="shared" si="28"/>
        <v>Yes</v>
      </c>
    </row>
    <row r="191" spans="1:12" x14ac:dyDescent="0.2">
      <c r="A191" s="2" t="s">
        <v>476</v>
      </c>
      <c r="B191" s="37" t="s">
        <v>213</v>
      </c>
      <c r="C191" s="8">
        <v>46.275595752000001</v>
      </c>
      <c r="D191" s="46" t="str">
        <f t="shared" si="25"/>
        <v>N/A</v>
      </c>
      <c r="E191" s="8">
        <v>49.419503253000002</v>
      </c>
      <c r="F191" s="46" t="str">
        <f t="shared" si="26"/>
        <v>N/A</v>
      </c>
      <c r="G191" s="8">
        <v>46.094542504000003</v>
      </c>
      <c r="H191" s="46" t="str">
        <f t="shared" si="27"/>
        <v>N/A</v>
      </c>
      <c r="I191" s="12">
        <v>6.7939999999999996</v>
      </c>
      <c r="J191" s="12">
        <v>-6.73</v>
      </c>
      <c r="K191" s="47" t="s">
        <v>739</v>
      </c>
      <c r="L191" s="9" t="str">
        <f t="shared" si="28"/>
        <v>Yes</v>
      </c>
    </row>
    <row r="192" spans="1:12" x14ac:dyDescent="0.2">
      <c r="A192" s="2" t="s">
        <v>1368</v>
      </c>
      <c r="B192" s="37" t="s">
        <v>213</v>
      </c>
      <c r="C192" s="38">
        <v>11.383538302</v>
      </c>
      <c r="D192" s="46" t="str">
        <f t="shared" si="25"/>
        <v>N/A</v>
      </c>
      <c r="E192" s="38">
        <v>11.551669596</v>
      </c>
      <c r="F192" s="46" t="str">
        <f t="shared" si="26"/>
        <v>N/A</v>
      </c>
      <c r="G192" s="38">
        <v>11.533155402</v>
      </c>
      <c r="H192" s="46" t="str">
        <f t="shared" si="27"/>
        <v>N/A</v>
      </c>
      <c r="I192" s="12">
        <v>1.4770000000000001</v>
      </c>
      <c r="J192" s="12">
        <v>-0.16</v>
      </c>
      <c r="K192" s="47" t="s">
        <v>739</v>
      </c>
      <c r="L192" s="9" t="str">
        <f t="shared" si="28"/>
        <v>Yes</v>
      </c>
    </row>
    <row r="193" spans="1:12" x14ac:dyDescent="0.2">
      <c r="A193" s="2" t="s">
        <v>1369</v>
      </c>
      <c r="B193" s="37" t="s">
        <v>213</v>
      </c>
      <c r="C193" s="38">
        <v>13.661256175</v>
      </c>
      <c r="D193" s="46" t="str">
        <f t="shared" si="25"/>
        <v>N/A</v>
      </c>
      <c r="E193" s="38">
        <v>12.569657185000001</v>
      </c>
      <c r="F193" s="46" t="str">
        <f t="shared" si="26"/>
        <v>N/A</v>
      </c>
      <c r="G193" s="38">
        <v>12.370808679</v>
      </c>
      <c r="H193" s="46" t="str">
        <f t="shared" si="27"/>
        <v>N/A</v>
      </c>
      <c r="I193" s="12">
        <v>-7.99</v>
      </c>
      <c r="J193" s="12">
        <v>-1.58</v>
      </c>
      <c r="K193" s="47" t="s">
        <v>739</v>
      </c>
      <c r="L193" s="9" t="str">
        <f t="shared" si="28"/>
        <v>Yes</v>
      </c>
    </row>
    <row r="194" spans="1:12" x14ac:dyDescent="0.2">
      <c r="A194" s="2" t="s">
        <v>1370</v>
      </c>
      <c r="B194" s="37" t="s">
        <v>213</v>
      </c>
      <c r="C194" s="38">
        <v>14.33685446</v>
      </c>
      <c r="D194" s="46" t="str">
        <f t="shared" si="25"/>
        <v>N/A</v>
      </c>
      <c r="E194" s="38">
        <v>13.920140967</v>
      </c>
      <c r="F194" s="46" t="str">
        <f t="shared" si="26"/>
        <v>N/A</v>
      </c>
      <c r="G194" s="38">
        <v>14.346071044</v>
      </c>
      <c r="H194" s="46" t="str">
        <f t="shared" si="27"/>
        <v>N/A</v>
      </c>
      <c r="I194" s="12">
        <v>-2.91</v>
      </c>
      <c r="J194" s="12">
        <v>3.06</v>
      </c>
      <c r="K194" s="47" t="s">
        <v>739</v>
      </c>
      <c r="L194" s="9" t="str">
        <f t="shared" si="28"/>
        <v>Yes</v>
      </c>
    </row>
    <row r="195" spans="1:12" x14ac:dyDescent="0.2">
      <c r="A195" s="2" t="s">
        <v>1371</v>
      </c>
      <c r="B195" s="37" t="s">
        <v>213</v>
      </c>
      <c r="C195" s="38">
        <v>5.7031461433999997</v>
      </c>
      <c r="D195" s="46" t="str">
        <f t="shared" si="25"/>
        <v>N/A</v>
      </c>
      <c r="E195" s="38">
        <v>6.4543226380999998</v>
      </c>
      <c r="F195" s="46" t="str">
        <f t="shared" si="26"/>
        <v>N/A</v>
      </c>
      <c r="G195" s="38">
        <v>6.1885988278999999</v>
      </c>
      <c r="H195" s="46" t="str">
        <f t="shared" si="27"/>
        <v>N/A</v>
      </c>
      <c r="I195" s="12">
        <v>13.17</v>
      </c>
      <c r="J195" s="12">
        <v>-4.12</v>
      </c>
      <c r="K195" s="47" t="s">
        <v>739</v>
      </c>
      <c r="L195" s="9" t="str">
        <f t="shared" si="28"/>
        <v>Yes</v>
      </c>
    </row>
    <row r="196" spans="1:12" x14ac:dyDescent="0.2">
      <c r="A196" s="2" t="s">
        <v>1372</v>
      </c>
      <c r="B196" s="37" t="s">
        <v>213</v>
      </c>
      <c r="C196" s="38">
        <v>3.7818804720000001</v>
      </c>
      <c r="D196" s="46" t="str">
        <f t="shared" si="25"/>
        <v>N/A</v>
      </c>
      <c r="E196" s="38">
        <v>3.9586466164999998</v>
      </c>
      <c r="F196" s="46" t="str">
        <f t="shared" si="26"/>
        <v>N/A</v>
      </c>
      <c r="G196" s="38">
        <v>4.8555718475000003</v>
      </c>
      <c r="H196" s="46" t="str">
        <f t="shared" si="27"/>
        <v>N/A</v>
      </c>
      <c r="I196" s="12">
        <v>4.6740000000000004</v>
      </c>
      <c r="J196" s="12">
        <v>22.66</v>
      </c>
      <c r="K196" s="47" t="s">
        <v>739</v>
      </c>
      <c r="L196" s="9" t="str">
        <f t="shared" si="28"/>
        <v>Yes</v>
      </c>
    </row>
    <row r="197" spans="1:12" x14ac:dyDescent="0.2">
      <c r="A197" s="2" t="s">
        <v>1373</v>
      </c>
      <c r="B197" s="37" t="s">
        <v>213</v>
      </c>
      <c r="C197" s="38">
        <v>226.92181403999999</v>
      </c>
      <c r="D197" s="46" t="str">
        <f t="shared" si="25"/>
        <v>N/A</v>
      </c>
      <c r="E197" s="38">
        <v>233.61226382999999</v>
      </c>
      <c r="F197" s="46" t="str">
        <f t="shared" si="26"/>
        <v>N/A</v>
      </c>
      <c r="G197" s="38">
        <v>221.12254783</v>
      </c>
      <c r="H197" s="46" t="str">
        <f t="shared" si="27"/>
        <v>N/A</v>
      </c>
      <c r="I197" s="12">
        <v>2.948</v>
      </c>
      <c r="J197" s="12">
        <v>-5.35</v>
      </c>
      <c r="K197" s="47" t="s">
        <v>739</v>
      </c>
      <c r="L197" s="9" t="str">
        <f t="shared" si="28"/>
        <v>Yes</v>
      </c>
    </row>
    <row r="198" spans="1:12" x14ac:dyDescent="0.2">
      <c r="A198" s="2" t="s">
        <v>1374</v>
      </c>
      <c r="B198" s="37" t="s">
        <v>213</v>
      </c>
      <c r="C198" s="38">
        <v>252.91135457999999</v>
      </c>
      <c r="D198" s="46" t="str">
        <f t="shared" si="25"/>
        <v>N/A</v>
      </c>
      <c r="E198" s="38">
        <v>256.80887544000001</v>
      </c>
      <c r="F198" s="46" t="str">
        <f t="shared" si="26"/>
        <v>N/A</v>
      </c>
      <c r="G198" s="38">
        <v>253.07627564000001</v>
      </c>
      <c r="H198" s="46" t="str">
        <f t="shared" si="27"/>
        <v>N/A</v>
      </c>
      <c r="I198" s="12">
        <v>1.5409999999999999</v>
      </c>
      <c r="J198" s="12">
        <v>-1.45</v>
      </c>
      <c r="K198" s="47" t="s">
        <v>739</v>
      </c>
      <c r="L198" s="9" t="str">
        <f t="shared" si="28"/>
        <v>Yes</v>
      </c>
    </row>
    <row r="199" spans="1:12" x14ac:dyDescent="0.2">
      <c r="A199" s="2" t="s">
        <v>1375</v>
      </c>
      <c r="B199" s="37" t="s">
        <v>213</v>
      </c>
      <c r="C199" s="38">
        <v>229.37468558</v>
      </c>
      <c r="D199" s="46" t="str">
        <f t="shared" si="25"/>
        <v>N/A</v>
      </c>
      <c r="E199" s="38">
        <v>237.00641228000001</v>
      </c>
      <c r="F199" s="46" t="str">
        <f t="shared" si="26"/>
        <v>N/A</v>
      </c>
      <c r="G199" s="38">
        <v>223.03527546999999</v>
      </c>
      <c r="H199" s="46" t="str">
        <f t="shared" si="27"/>
        <v>N/A</v>
      </c>
      <c r="I199" s="12">
        <v>3.327</v>
      </c>
      <c r="J199" s="12">
        <v>-5.89</v>
      </c>
      <c r="K199" s="47" t="s">
        <v>739</v>
      </c>
      <c r="L199" s="9" t="str">
        <f t="shared" si="28"/>
        <v>Yes</v>
      </c>
    </row>
    <row r="200" spans="1:12" x14ac:dyDescent="0.2">
      <c r="A200" s="2" t="s">
        <v>1376</v>
      </c>
      <c r="B200" s="37" t="s">
        <v>213</v>
      </c>
      <c r="C200" s="38">
        <v>11.649122806999999</v>
      </c>
      <c r="D200" s="46" t="str">
        <f t="shared" si="25"/>
        <v>N/A</v>
      </c>
      <c r="E200" s="38">
        <v>14.641618497</v>
      </c>
      <c r="F200" s="46" t="str">
        <f t="shared" si="26"/>
        <v>N/A</v>
      </c>
      <c r="G200" s="38">
        <v>13.704819277</v>
      </c>
      <c r="H200" s="46" t="str">
        <f t="shared" si="27"/>
        <v>N/A</v>
      </c>
      <c r="I200" s="12">
        <v>25.69</v>
      </c>
      <c r="J200" s="12">
        <v>-6.4</v>
      </c>
      <c r="K200" s="47" t="s">
        <v>739</v>
      </c>
      <c r="L200" s="9" t="str">
        <f t="shared" si="28"/>
        <v>Yes</v>
      </c>
    </row>
    <row r="201" spans="1:12" x14ac:dyDescent="0.2">
      <c r="A201" s="2" t="s">
        <v>1377</v>
      </c>
      <c r="B201" s="37" t="s">
        <v>213</v>
      </c>
      <c r="C201" s="38">
        <v>30.733333333000001</v>
      </c>
      <c r="D201" s="46" t="str">
        <f t="shared" si="25"/>
        <v>N/A</v>
      </c>
      <c r="E201" s="38">
        <v>53.357142856999999</v>
      </c>
      <c r="F201" s="46" t="str">
        <f t="shared" si="26"/>
        <v>N/A</v>
      </c>
      <c r="G201" s="38">
        <v>40.725806452</v>
      </c>
      <c r="H201" s="46" t="str">
        <f t="shared" si="27"/>
        <v>N/A</v>
      </c>
      <c r="I201" s="12">
        <v>73.61</v>
      </c>
      <c r="J201" s="12">
        <v>-23.7</v>
      </c>
      <c r="K201" s="47" t="s">
        <v>739</v>
      </c>
      <c r="L201" s="9" t="str">
        <f t="shared" si="28"/>
        <v>Yes</v>
      </c>
    </row>
    <row r="202" spans="1:12" x14ac:dyDescent="0.2">
      <c r="A202" s="2" t="s">
        <v>28</v>
      </c>
      <c r="B202" s="37" t="s">
        <v>213</v>
      </c>
      <c r="C202" s="8">
        <v>1.2486088070000001</v>
      </c>
      <c r="D202" s="46" t="str">
        <f t="shared" si="25"/>
        <v>N/A</v>
      </c>
      <c r="E202" s="8">
        <v>1.2138838889000001</v>
      </c>
      <c r="F202" s="46" t="str">
        <f t="shared" si="26"/>
        <v>N/A</v>
      </c>
      <c r="G202" s="8">
        <v>1.2051213098</v>
      </c>
      <c r="H202" s="46" t="str">
        <f t="shared" si="27"/>
        <v>N/A</v>
      </c>
      <c r="I202" s="12">
        <v>-2.78</v>
      </c>
      <c r="J202" s="12">
        <v>-0.72199999999999998</v>
      </c>
      <c r="K202" s="47" t="s">
        <v>739</v>
      </c>
      <c r="L202" s="9" t="str">
        <f t="shared" si="28"/>
        <v>Yes</v>
      </c>
    </row>
    <row r="203" spans="1:12" x14ac:dyDescent="0.2">
      <c r="A203" s="2" t="s">
        <v>123</v>
      </c>
      <c r="B203" s="37" t="s">
        <v>213</v>
      </c>
      <c r="C203" s="38">
        <v>21</v>
      </c>
      <c r="D203" s="46" t="str">
        <f t="shared" ref="D203:D213" si="29">IF($B203="N/A","N/A",IF(C203&gt;10,"No",IF(C203&lt;-10,"No","Yes")))</f>
        <v>N/A</v>
      </c>
      <c r="E203" s="38">
        <v>17</v>
      </c>
      <c r="F203" s="46" t="str">
        <f t="shared" ref="F203:F213" si="30">IF($B203="N/A","N/A",IF(E203&gt;10,"No",IF(E203&lt;-10,"No","Yes")))</f>
        <v>N/A</v>
      </c>
      <c r="G203" s="38">
        <v>31</v>
      </c>
      <c r="H203" s="46" t="str">
        <f t="shared" ref="H203:H213" si="31">IF($B203="N/A","N/A",IF(G203&gt;10,"No",IF(G203&lt;-10,"No","Yes")))</f>
        <v>N/A</v>
      </c>
      <c r="I203" s="12">
        <v>-19</v>
      </c>
      <c r="J203" s="12">
        <v>82.35</v>
      </c>
      <c r="K203" s="14" t="s">
        <v>213</v>
      </c>
      <c r="L203" s="9" t="str">
        <f t="shared" ref="L203:L213" si="32">IF(J203="Div by 0", "N/A", IF(K203="N/A","N/A", IF(J203&gt;VALUE(MID(K203,1,2)), "No", IF(J203&lt;-1*VALUE(MID(K203,1,2)), "No", "Yes"))))</f>
        <v>N/A</v>
      </c>
    </row>
    <row r="204" spans="1:12" x14ac:dyDescent="0.2">
      <c r="A204" s="2" t="s">
        <v>124</v>
      </c>
      <c r="B204" s="37" t="s">
        <v>213</v>
      </c>
      <c r="C204" s="38">
        <v>77</v>
      </c>
      <c r="D204" s="46" t="str">
        <f t="shared" si="29"/>
        <v>N/A</v>
      </c>
      <c r="E204" s="38">
        <v>76</v>
      </c>
      <c r="F204" s="46" t="str">
        <f t="shared" si="30"/>
        <v>N/A</v>
      </c>
      <c r="G204" s="38">
        <v>102</v>
      </c>
      <c r="H204" s="46" t="str">
        <f t="shared" si="31"/>
        <v>N/A</v>
      </c>
      <c r="I204" s="12">
        <v>-1.3</v>
      </c>
      <c r="J204" s="12">
        <v>34.21</v>
      </c>
      <c r="K204" s="14" t="s">
        <v>213</v>
      </c>
      <c r="L204" s="9" t="str">
        <f t="shared" si="32"/>
        <v>N/A</v>
      </c>
    </row>
    <row r="205" spans="1:12" ht="25.5" x14ac:dyDescent="0.2">
      <c r="A205" s="2" t="s">
        <v>1625</v>
      </c>
      <c r="B205" s="37" t="s">
        <v>213</v>
      </c>
      <c r="C205" s="38">
        <v>48</v>
      </c>
      <c r="D205" s="46" t="str">
        <f t="shared" si="29"/>
        <v>N/A</v>
      </c>
      <c r="E205" s="38">
        <v>54</v>
      </c>
      <c r="F205" s="46" t="str">
        <f t="shared" si="30"/>
        <v>N/A</v>
      </c>
      <c r="G205" s="38">
        <v>73</v>
      </c>
      <c r="H205" s="46" t="str">
        <f t="shared" si="31"/>
        <v>N/A</v>
      </c>
      <c r="I205" s="12">
        <v>12.5</v>
      </c>
      <c r="J205" s="12">
        <v>35.19</v>
      </c>
      <c r="K205" s="14" t="s">
        <v>213</v>
      </c>
      <c r="L205" s="9" t="str">
        <f t="shared" si="32"/>
        <v>N/A</v>
      </c>
    </row>
    <row r="206" spans="1:12" ht="25.5" x14ac:dyDescent="0.2">
      <c r="A206" s="2" t="s">
        <v>1378</v>
      </c>
      <c r="B206" s="37" t="s">
        <v>213</v>
      </c>
      <c r="C206" s="38">
        <v>11</v>
      </c>
      <c r="D206" s="46" t="str">
        <f t="shared" si="29"/>
        <v>N/A</v>
      </c>
      <c r="E206" s="38">
        <v>0</v>
      </c>
      <c r="F206" s="46" t="str">
        <f t="shared" si="30"/>
        <v>N/A</v>
      </c>
      <c r="G206" s="38">
        <v>11</v>
      </c>
      <c r="H206" s="46" t="str">
        <f t="shared" si="31"/>
        <v>N/A</v>
      </c>
      <c r="I206" s="12">
        <v>-100</v>
      </c>
      <c r="J206" s="12" t="s">
        <v>1747</v>
      </c>
      <c r="K206" s="14" t="s">
        <v>213</v>
      </c>
      <c r="L206" s="9" t="str">
        <f t="shared" si="32"/>
        <v>N/A</v>
      </c>
    </row>
    <row r="207" spans="1:12" x14ac:dyDescent="0.2">
      <c r="A207" s="2" t="s">
        <v>1626</v>
      </c>
      <c r="B207" s="37" t="s">
        <v>213</v>
      </c>
      <c r="C207" s="38">
        <v>30</v>
      </c>
      <c r="D207" s="46" t="str">
        <f t="shared" si="29"/>
        <v>N/A</v>
      </c>
      <c r="E207" s="38">
        <v>28</v>
      </c>
      <c r="F207" s="46" t="str">
        <f t="shared" si="30"/>
        <v>N/A</v>
      </c>
      <c r="G207" s="38">
        <v>22</v>
      </c>
      <c r="H207" s="46" t="str">
        <f t="shared" si="31"/>
        <v>N/A</v>
      </c>
      <c r="I207" s="12">
        <v>-6.67</v>
      </c>
      <c r="J207" s="12">
        <v>-21.4</v>
      </c>
      <c r="K207" s="14" t="s">
        <v>213</v>
      </c>
      <c r="L207" s="9" t="str">
        <f t="shared" si="32"/>
        <v>N/A</v>
      </c>
    </row>
    <row r="208" spans="1:12" x14ac:dyDescent="0.2">
      <c r="A208" s="2" t="s">
        <v>1627</v>
      </c>
      <c r="B208" s="37" t="s">
        <v>213</v>
      </c>
      <c r="C208" s="38">
        <v>87</v>
      </c>
      <c r="D208" s="46" t="str">
        <f t="shared" si="29"/>
        <v>N/A</v>
      </c>
      <c r="E208" s="38">
        <v>91</v>
      </c>
      <c r="F208" s="46" t="str">
        <f t="shared" si="30"/>
        <v>N/A</v>
      </c>
      <c r="G208" s="38">
        <v>106</v>
      </c>
      <c r="H208" s="46" t="str">
        <f t="shared" si="31"/>
        <v>N/A</v>
      </c>
      <c r="I208" s="12">
        <v>4.5979999999999999</v>
      </c>
      <c r="J208" s="12">
        <v>16.48</v>
      </c>
      <c r="K208" s="14" t="s">
        <v>213</v>
      </c>
      <c r="L208" s="9" t="str">
        <f t="shared" si="32"/>
        <v>N/A</v>
      </c>
    </row>
    <row r="209" spans="1:12" x14ac:dyDescent="0.2">
      <c r="A209" s="2" t="s">
        <v>125</v>
      </c>
      <c r="B209" s="37" t="s">
        <v>213</v>
      </c>
      <c r="C209" s="49">
        <v>3145953</v>
      </c>
      <c r="D209" s="46" t="str">
        <f t="shared" si="29"/>
        <v>N/A</v>
      </c>
      <c r="E209" s="49">
        <v>4830168</v>
      </c>
      <c r="F209" s="46" t="str">
        <f t="shared" si="30"/>
        <v>N/A</v>
      </c>
      <c r="G209" s="49">
        <v>4682507</v>
      </c>
      <c r="H209" s="46" t="str">
        <f t="shared" si="31"/>
        <v>N/A</v>
      </c>
      <c r="I209" s="12">
        <v>53.54</v>
      </c>
      <c r="J209" s="12">
        <v>-3.06</v>
      </c>
      <c r="K209" s="14" t="s">
        <v>213</v>
      </c>
      <c r="L209" s="9" t="str">
        <f t="shared" si="32"/>
        <v>N/A</v>
      </c>
    </row>
    <row r="210" spans="1:12" x14ac:dyDescent="0.2">
      <c r="A210" s="48" t="s">
        <v>1622</v>
      </c>
      <c r="B210" s="37" t="s">
        <v>213</v>
      </c>
      <c r="C210" s="49">
        <v>3106155</v>
      </c>
      <c r="D210" s="46" t="str">
        <f t="shared" si="29"/>
        <v>N/A</v>
      </c>
      <c r="E210" s="49">
        <v>2451477</v>
      </c>
      <c r="F210" s="46" t="str">
        <f t="shared" si="30"/>
        <v>N/A</v>
      </c>
      <c r="G210" s="49">
        <v>4599459</v>
      </c>
      <c r="H210" s="46" t="str">
        <f t="shared" si="31"/>
        <v>N/A</v>
      </c>
      <c r="I210" s="12">
        <v>-21.1</v>
      </c>
      <c r="J210" s="12">
        <v>87.62</v>
      </c>
      <c r="K210" s="14" t="s">
        <v>213</v>
      </c>
      <c r="L210" s="9" t="str">
        <f t="shared" si="32"/>
        <v>N/A</v>
      </c>
    </row>
    <row r="211" spans="1:12" x14ac:dyDescent="0.2">
      <c r="A211" s="48" t="s">
        <v>1379</v>
      </c>
      <c r="B211" s="37" t="s">
        <v>213</v>
      </c>
      <c r="C211" s="49">
        <v>234677</v>
      </c>
      <c r="D211" s="46" t="str">
        <f t="shared" si="29"/>
        <v>N/A</v>
      </c>
      <c r="E211" s="49">
        <v>183990</v>
      </c>
      <c r="F211" s="46" t="str">
        <f t="shared" si="30"/>
        <v>N/A</v>
      </c>
      <c r="G211" s="49">
        <v>236168</v>
      </c>
      <c r="H211" s="46" t="str">
        <f t="shared" si="31"/>
        <v>N/A</v>
      </c>
      <c r="I211" s="12">
        <v>-21.6</v>
      </c>
      <c r="J211" s="12">
        <v>28.36</v>
      </c>
      <c r="K211" s="14" t="s">
        <v>213</v>
      </c>
      <c r="L211" s="9" t="str">
        <f t="shared" si="32"/>
        <v>N/A</v>
      </c>
    </row>
    <row r="212" spans="1:12" x14ac:dyDescent="0.2">
      <c r="A212" s="48" t="s">
        <v>1616</v>
      </c>
      <c r="B212" s="37" t="s">
        <v>213</v>
      </c>
      <c r="C212" s="49">
        <v>2852842</v>
      </c>
      <c r="D212" s="46" t="str">
        <f t="shared" si="29"/>
        <v>N/A</v>
      </c>
      <c r="E212" s="49">
        <v>2285408</v>
      </c>
      <c r="F212" s="46" t="str">
        <f t="shared" si="30"/>
        <v>N/A</v>
      </c>
      <c r="G212" s="49">
        <v>3182190</v>
      </c>
      <c r="H212" s="46" t="str">
        <f t="shared" si="31"/>
        <v>N/A</v>
      </c>
      <c r="I212" s="12">
        <v>-19.899999999999999</v>
      </c>
      <c r="J212" s="12">
        <v>39.24</v>
      </c>
      <c r="K212" s="14" t="s">
        <v>213</v>
      </c>
      <c r="L212" s="9" t="str">
        <f t="shared" si="32"/>
        <v>N/A</v>
      </c>
    </row>
    <row r="213" spans="1:12" x14ac:dyDescent="0.2">
      <c r="A213" s="48" t="s">
        <v>1617</v>
      </c>
      <c r="B213" s="37" t="s">
        <v>213</v>
      </c>
      <c r="C213" s="49">
        <v>584411</v>
      </c>
      <c r="D213" s="46" t="str">
        <f t="shared" si="29"/>
        <v>N/A</v>
      </c>
      <c r="E213" s="49">
        <v>772819</v>
      </c>
      <c r="F213" s="46" t="str">
        <f t="shared" si="30"/>
        <v>N/A</v>
      </c>
      <c r="G213" s="49">
        <v>622034</v>
      </c>
      <c r="H213" s="46" t="str">
        <f t="shared" si="31"/>
        <v>N/A</v>
      </c>
      <c r="I213" s="12">
        <v>32.24</v>
      </c>
      <c r="J213" s="12">
        <v>-19.5</v>
      </c>
      <c r="K213" s="14" t="s">
        <v>213</v>
      </c>
      <c r="L213" s="9" t="str">
        <f t="shared" si="32"/>
        <v>N/A</v>
      </c>
    </row>
    <row r="214" spans="1:12" ht="25.5" x14ac:dyDescent="0.2">
      <c r="A214" s="2" t="s">
        <v>1380</v>
      </c>
      <c r="B214" s="37" t="s">
        <v>213</v>
      </c>
      <c r="C214" s="49">
        <v>2009738</v>
      </c>
      <c r="D214" s="46" t="str">
        <f t="shared" ref="D214:D228" si="33">IF($B214="N/A","N/A",IF(C214&gt;10,"No",IF(C214&lt;-10,"No","Yes")))</f>
        <v>N/A</v>
      </c>
      <c r="E214" s="49">
        <v>2179544</v>
      </c>
      <c r="F214" s="46" t="str">
        <f t="shared" ref="F214:F228" si="34">IF($B214="N/A","N/A",IF(E214&gt;10,"No",IF(E214&lt;-10,"No","Yes")))</f>
        <v>N/A</v>
      </c>
      <c r="G214" s="49">
        <v>1433760</v>
      </c>
      <c r="H214" s="46" t="str">
        <f t="shared" ref="H214:H228" si="35">IF($B214="N/A","N/A",IF(G214&gt;10,"No",IF(G214&lt;-10,"No","Yes")))</f>
        <v>N/A</v>
      </c>
      <c r="I214" s="12">
        <v>8.4489999999999998</v>
      </c>
      <c r="J214" s="12">
        <v>-34.200000000000003</v>
      </c>
      <c r="K214" s="47" t="s">
        <v>739</v>
      </c>
      <c r="L214" s="9" t="str">
        <f t="shared" ref="L214:L228" si="36">IF(J214="Div by 0", "N/A", IF(K214="N/A","N/A", IF(J214&gt;VALUE(MID(K214,1,2)), "No", IF(J214&lt;-1*VALUE(MID(K214,1,2)), "No", "Yes"))))</f>
        <v>No</v>
      </c>
    </row>
    <row r="215" spans="1:12" x14ac:dyDescent="0.2">
      <c r="A215" s="61" t="s">
        <v>649</v>
      </c>
      <c r="B215" s="37" t="s">
        <v>213</v>
      </c>
      <c r="C215" s="38">
        <v>5690</v>
      </c>
      <c r="D215" s="46" t="str">
        <f t="shared" si="33"/>
        <v>N/A</v>
      </c>
      <c r="E215" s="38">
        <v>5576</v>
      </c>
      <c r="F215" s="46" t="str">
        <f t="shared" si="34"/>
        <v>N/A</v>
      </c>
      <c r="G215" s="38">
        <v>8183</v>
      </c>
      <c r="H215" s="46" t="str">
        <f t="shared" si="35"/>
        <v>N/A</v>
      </c>
      <c r="I215" s="12">
        <v>-2</v>
      </c>
      <c r="J215" s="12">
        <v>46.75</v>
      </c>
      <c r="K215" s="47" t="s">
        <v>739</v>
      </c>
      <c r="L215" s="9" t="str">
        <f t="shared" si="36"/>
        <v>No</v>
      </c>
    </row>
    <row r="216" spans="1:12" ht="25.5" x14ac:dyDescent="0.2">
      <c r="A216" s="4" t="s">
        <v>1381</v>
      </c>
      <c r="B216" s="37" t="s">
        <v>213</v>
      </c>
      <c r="C216" s="49">
        <v>353.20527241000002</v>
      </c>
      <c r="D216" s="46" t="str">
        <f t="shared" si="33"/>
        <v>N/A</v>
      </c>
      <c r="E216" s="49">
        <v>390.87948349999999</v>
      </c>
      <c r="F216" s="46" t="str">
        <f t="shared" si="34"/>
        <v>N/A</v>
      </c>
      <c r="G216" s="49">
        <v>175.21202493000001</v>
      </c>
      <c r="H216" s="46" t="str">
        <f t="shared" si="35"/>
        <v>N/A</v>
      </c>
      <c r="I216" s="12">
        <v>10.67</v>
      </c>
      <c r="J216" s="12">
        <v>-55.2</v>
      </c>
      <c r="K216" s="47" t="s">
        <v>739</v>
      </c>
      <c r="L216" s="9" t="str">
        <f t="shared" si="36"/>
        <v>No</v>
      </c>
    </row>
    <row r="217" spans="1:12" ht="25.5" x14ac:dyDescent="0.2">
      <c r="A217" s="2" t="s">
        <v>1382</v>
      </c>
      <c r="B217" s="37" t="s">
        <v>213</v>
      </c>
      <c r="C217" s="49">
        <v>162815</v>
      </c>
      <c r="D217" s="46" t="str">
        <f t="shared" si="33"/>
        <v>N/A</v>
      </c>
      <c r="E217" s="49">
        <v>132076</v>
      </c>
      <c r="F217" s="46" t="str">
        <f t="shared" si="34"/>
        <v>N/A</v>
      </c>
      <c r="G217" s="49">
        <v>65974</v>
      </c>
      <c r="H217" s="46" t="str">
        <f t="shared" si="35"/>
        <v>N/A</v>
      </c>
      <c r="I217" s="12">
        <v>-18.899999999999999</v>
      </c>
      <c r="J217" s="12">
        <v>-50</v>
      </c>
      <c r="K217" s="47" t="s">
        <v>739</v>
      </c>
      <c r="L217" s="9" t="str">
        <f t="shared" si="36"/>
        <v>No</v>
      </c>
    </row>
    <row r="218" spans="1:12" x14ac:dyDescent="0.2">
      <c r="A218" s="4" t="s">
        <v>516</v>
      </c>
      <c r="B218" s="37" t="s">
        <v>213</v>
      </c>
      <c r="C218" s="38">
        <v>863</v>
      </c>
      <c r="D218" s="46" t="str">
        <f t="shared" si="33"/>
        <v>N/A</v>
      </c>
      <c r="E218" s="38">
        <v>696</v>
      </c>
      <c r="F218" s="46" t="str">
        <f t="shared" si="34"/>
        <v>N/A</v>
      </c>
      <c r="G218" s="38">
        <v>384</v>
      </c>
      <c r="H218" s="46" t="str">
        <f t="shared" si="35"/>
        <v>N/A</v>
      </c>
      <c r="I218" s="12">
        <v>-19.399999999999999</v>
      </c>
      <c r="J218" s="12">
        <v>-44.8</v>
      </c>
      <c r="K218" s="47" t="s">
        <v>739</v>
      </c>
      <c r="L218" s="9" t="str">
        <f t="shared" si="36"/>
        <v>No</v>
      </c>
    </row>
    <row r="219" spans="1:12" ht="25.5" x14ac:dyDescent="0.2">
      <c r="A219" s="2" t="s">
        <v>1383</v>
      </c>
      <c r="B219" s="37" t="s">
        <v>213</v>
      </c>
      <c r="C219" s="49">
        <v>188.66164542000001</v>
      </c>
      <c r="D219" s="46" t="str">
        <f t="shared" si="33"/>
        <v>N/A</v>
      </c>
      <c r="E219" s="49">
        <v>189.76436781999999</v>
      </c>
      <c r="F219" s="46" t="str">
        <f t="shared" si="34"/>
        <v>N/A</v>
      </c>
      <c r="G219" s="49">
        <v>171.80729167000001</v>
      </c>
      <c r="H219" s="46" t="str">
        <f t="shared" si="35"/>
        <v>N/A</v>
      </c>
      <c r="I219" s="12">
        <v>0.58450000000000002</v>
      </c>
      <c r="J219" s="12">
        <v>-9.4600000000000009</v>
      </c>
      <c r="K219" s="47" t="s">
        <v>739</v>
      </c>
      <c r="L219" s="9" t="str">
        <f t="shared" si="36"/>
        <v>Yes</v>
      </c>
    </row>
    <row r="220" spans="1:12" ht="25.5" x14ac:dyDescent="0.2">
      <c r="A220" s="2" t="s">
        <v>1384</v>
      </c>
      <c r="B220" s="37" t="s">
        <v>213</v>
      </c>
      <c r="C220" s="49">
        <v>3870727</v>
      </c>
      <c r="D220" s="46" t="str">
        <f t="shared" si="33"/>
        <v>N/A</v>
      </c>
      <c r="E220" s="49">
        <v>4096275</v>
      </c>
      <c r="F220" s="46" t="str">
        <f t="shared" si="34"/>
        <v>N/A</v>
      </c>
      <c r="G220" s="49">
        <v>4055056</v>
      </c>
      <c r="H220" s="46" t="str">
        <f t="shared" si="35"/>
        <v>N/A</v>
      </c>
      <c r="I220" s="12">
        <v>5.827</v>
      </c>
      <c r="J220" s="12">
        <v>-1.01</v>
      </c>
      <c r="K220" s="47" t="s">
        <v>739</v>
      </c>
      <c r="L220" s="9" t="str">
        <f t="shared" si="36"/>
        <v>Yes</v>
      </c>
    </row>
    <row r="221" spans="1:12" x14ac:dyDescent="0.2">
      <c r="A221" s="4" t="s">
        <v>517</v>
      </c>
      <c r="B221" s="37" t="s">
        <v>213</v>
      </c>
      <c r="C221" s="38">
        <v>11250</v>
      </c>
      <c r="D221" s="46" t="str">
        <f t="shared" si="33"/>
        <v>N/A</v>
      </c>
      <c r="E221" s="38">
        <v>11464</v>
      </c>
      <c r="F221" s="46" t="str">
        <f t="shared" si="34"/>
        <v>N/A</v>
      </c>
      <c r="G221" s="38">
        <v>11876</v>
      </c>
      <c r="H221" s="46" t="str">
        <f t="shared" si="35"/>
        <v>N/A</v>
      </c>
      <c r="I221" s="12">
        <v>1.9019999999999999</v>
      </c>
      <c r="J221" s="12">
        <v>3.5939999999999999</v>
      </c>
      <c r="K221" s="47" t="s">
        <v>739</v>
      </c>
      <c r="L221" s="9" t="str">
        <f t="shared" si="36"/>
        <v>Yes</v>
      </c>
    </row>
    <row r="222" spans="1:12" ht="25.5" x14ac:dyDescent="0.2">
      <c r="A222" s="2" t="s">
        <v>1385</v>
      </c>
      <c r="B222" s="37" t="s">
        <v>213</v>
      </c>
      <c r="C222" s="49">
        <v>344.06462221999999</v>
      </c>
      <c r="D222" s="46" t="str">
        <f t="shared" si="33"/>
        <v>N/A</v>
      </c>
      <c r="E222" s="49">
        <v>357.31638171999998</v>
      </c>
      <c r="F222" s="46" t="str">
        <f t="shared" si="34"/>
        <v>N/A</v>
      </c>
      <c r="G222" s="49">
        <v>341.44964635000002</v>
      </c>
      <c r="H222" s="46" t="str">
        <f t="shared" si="35"/>
        <v>N/A</v>
      </c>
      <c r="I222" s="12">
        <v>3.8519999999999999</v>
      </c>
      <c r="J222" s="12">
        <v>-4.4400000000000004</v>
      </c>
      <c r="K222" s="47" t="s">
        <v>739</v>
      </c>
      <c r="L222" s="9" t="str">
        <f t="shared" si="36"/>
        <v>Yes</v>
      </c>
    </row>
    <row r="223" spans="1:12" ht="25.5" x14ac:dyDescent="0.2">
      <c r="A223" s="2" t="s">
        <v>1386</v>
      </c>
      <c r="B223" s="37" t="s">
        <v>213</v>
      </c>
      <c r="C223" s="49">
        <v>0</v>
      </c>
      <c r="D223" s="46" t="str">
        <f t="shared" si="33"/>
        <v>N/A</v>
      </c>
      <c r="E223" s="49">
        <v>0</v>
      </c>
      <c r="F223" s="46" t="str">
        <f t="shared" si="34"/>
        <v>N/A</v>
      </c>
      <c r="G223" s="49">
        <v>0</v>
      </c>
      <c r="H223" s="46" t="str">
        <f t="shared" si="35"/>
        <v>N/A</v>
      </c>
      <c r="I223" s="12" t="s">
        <v>1747</v>
      </c>
      <c r="J223" s="12" t="s">
        <v>1747</v>
      </c>
      <c r="K223" s="47" t="s">
        <v>739</v>
      </c>
      <c r="L223" s="9" t="str">
        <f t="shared" si="36"/>
        <v>N/A</v>
      </c>
    </row>
    <row r="224" spans="1:12" x14ac:dyDescent="0.2">
      <c r="A224" s="2" t="s">
        <v>518</v>
      </c>
      <c r="B224" s="37" t="s">
        <v>213</v>
      </c>
      <c r="C224" s="38">
        <v>0</v>
      </c>
      <c r="D224" s="46" t="str">
        <f t="shared" si="33"/>
        <v>N/A</v>
      </c>
      <c r="E224" s="38">
        <v>0</v>
      </c>
      <c r="F224" s="46" t="str">
        <f t="shared" si="34"/>
        <v>N/A</v>
      </c>
      <c r="G224" s="38">
        <v>0</v>
      </c>
      <c r="H224" s="46" t="str">
        <f t="shared" si="35"/>
        <v>N/A</v>
      </c>
      <c r="I224" s="12" t="s">
        <v>1747</v>
      </c>
      <c r="J224" s="12" t="s">
        <v>1747</v>
      </c>
      <c r="K224" s="47" t="s">
        <v>739</v>
      </c>
      <c r="L224" s="9" t="str">
        <f t="shared" si="36"/>
        <v>N/A</v>
      </c>
    </row>
    <row r="225" spans="1:12" ht="25.5" x14ac:dyDescent="0.2">
      <c r="A225" s="2" t="s">
        <v>1387</v>
      </c>
      <c r="B225" s="37" t="s">
        <v>213</v>
      </c>
      <c r="C225" s="49" t="s">
        <v>1747</v>
      </c>
      <c r="D225" s="46" t="str">
        <f t="shared" si="33"/>
        <v>N/A</v>
      </c>
      <c r="E225" s="49" t="s">
        <v>1747</v>
      </c>
      <c r="F225" s="46" t="str">
        <f t="shared" si="34"/>
        <v>N/A</v>
      </c>
      <c r="G225" s="49" t="s">
        <v>1747</v>
      </c>
      <c r="H225" s="46" t="str">
        <f t="shared" si="35"/>
        <v>N/A</v>
      </c>
      <c r="I225" s="12" t="s">
        <v>1747</v>
      </c>
      <c r="J225" s="12" t="s">
        <v>1747</v>
      </c>
      <c r="K225" s="47" t="s">
        <v>739</v>
      </c>
      <c r="L225" s="9" t="str">
        <f t="shared" si="36"/>
        <v>N/A</v>
      </c>
    </row>
    <row r="226" spans="1:12" ht="25.5" x14ac:dyDescent="0.2">
      <c r="A226" s="2" t="s">
        <v>1388</v>
      </c>
      <c r="B226" s="37" t="s">
        <v>213</v>
      </c>
      <c r="C226" s="49">
        <v>496661613</v>
      </c>
      <c r="D226" s="46" t="str">
        <f t="shared" si="33"/>
        <v>N/A</v>
      </c>
      <c r="E226" s="49">
        <v>525334513</v>
      </c>
      <c r="F226" s="46" t="str">
        <f t="shared" si="34"/>
        <v>N/A</v>
      </c>
      <c r="G226" s="49">
        <v>553041220</v>
      </c>
      <c r="H226" s="46" t="str">
        <f t="shared" si="35"/>
        <v>N/A</v>
      </c>
      <c r="I226" s="12">
        <v>5.7729999999999997</v>
      </c>
      <c r="J226" s="12">
        <v>5.274</v>
      </c>
      <c r="K226" s="47" t="s">
        <v>739</v>
      </c>
      <c r="L226" s="9" t="str">
        <f t="shared" si="36"/>
        <v>Yes</v>
      </c>
    </row>
    <row r="227" spans="1:12" ht="25.5" x14ac:dyDescent="0.2">
      <c r="A227" s="2" t="s">
        <v>519</v>
      </c>
      <c r="B227" s="37" t="s">
        <v>213</v>
      </c>
      <c r="C227" s="38">
        <v>16974</v>
      </c>
      <c r="D227" s="46" t="str">
        <f t="shared" si="33"/>
        <v>N/A</v>
      </c>
      <c r="E227" s="38">
        <v>18071</v>
      </c>
      <c r="F227" s="46" t="str">
        <f t="shared" si="34"/>
        <v>N/A</v>
      </c>
      <c r="G227" s="38">
        <v>19574</v>
      </c>
      <c r="H227" s="46" t="str">
        <f t="shared" si="35"/>
        <v>N/A</v>
      </c>
      <c r="I227" s="12">
        <v>6.4630000000000001</v>
      </c>
      <c r="J227" s="12">
        <v>8.3170000000000002</v>
      </c>
      <c r="K227" s="47" t="s">
        <v>739</v>
      </c>
      <c r="L227" s="9" t="str">
        <f t="shared" si="36"/>
        <v>Yes</v>
      </c>
    </row>
    <row r="228" spans="1:12" ht="25.5" x14ac:dyDescent="0.2">
      <c r="A228" s="2" t="s">
        <v>1389</v>
      </c>
      <c r="B228" s="37" t="s">
        <v>213</v>
      </c>
      <c r="C228" s="49">
        <v>29260.139802000002</v>
      </c>
      <c r="D228" s="46" t="str">
        <f t="shared" si="33"/>
        <v>N/A</v>
      </c>
      <c r="E228" s="49">
        <v>29070.583420999999</v>
      </c>
      <c r="F228" s="46" t="str">
        <f t="shared" si="34"/>
        <v>N/A</v>
      </c>
      <c r="G228" s="49">
        <v>28253.868396999998</v>
      </c>
      <c r="H228" s="46" t="str">
        <f t="shared" si="35"/>
        <v>N/A</v>
      </c>
      <c r="I228" s="12">
        <v>-0.64800000000000002</v>
      </c>
      <c r="J228" s="12">
        <v>-2.81</v>
      </c>
      <c r="K228" s="47" t="s">
        <v>739</v>
      </c>
      <c r="L228" s="9" t="str">
        <f t="shared" si="36"/>
        <v>Yes</v>
      </c>
    </row>
    <row r="229" spans="1:12" x14ac:dyDescent="0.2">
      <c r="A229" s="2" t="s">
        <v>1390</v>
      </c>
      <c r="B229" s="37" t="s">
        <v>213</v>
      </c>
      <c r="C229" s="54">
        <v>692968666</v>
      </c>
      <c r="D229" s="46" t="str">
        <f t="shared" ref="D229:D252" si="37">IF($B229="N/A","N/A",IF(C229&gt;10,"No",IF(C229&lt;-10,"No","Yes")))</f>
        <v>N/A</v>
      </c>
      <c r="E229" s="54">
        <v>741493692</v>
      </c>
      <c r="F229" s="46" t="str">
        <f t="shared" ref="F229:F252" si="38">IF($B229="N/A","N/A",IF(E229&gt;10,"No",IF(E229&lt;-10,"No","Yes")))</f>
        <v>N/A</v>
      </c>
      <c r="G229" s="54">
        <v>776363129</v>
      </c>
      <c r="H229" s="46" t="str">
        <f t="shared" ref="H229:H252" si="39">IF($B229="N/A","N/A",IF(G229&gt;10,"No",IF(G229&lt;-10,"No","Yes")))</f>
        <v>N/A</v>
      </c>
      <c r="I229" s="12">
        <v>7.0019999999999998</v>
      </c>
      <c r="J229" s="12">
        <v>4.7030000000000003</v>
      </c>
      <c r="K229" s="47" t="s">
        <v>739</v>
      </c>
      <c r="L229" s="9" t="str">
        <f t="shared" ref="L229:L252" si="40">IF(J229="Div by 0", "N/A", IF(K229="N/A","N/A", IF(J229&gt;VALUE(MID(K229,1,2)), "No", IF(J229&lt;-1*VALUE(MID(K229,1,2)), "No", "Yes"))))</f>
        <v>Yes</v>
      </c>
    </row>
    <row r="230" spans="1:12" x14ac:dyDescent="0.2">
      <c r="A230" s="4" t="s">
        <v>1391</v>
      </c>
      <c r="B230" s="37" t="s">
        <v>213</v>
      </c>
      <c r="C230" s="52">
        <v>24719</v>
      </c>
      <c r="D230" s="46" t="str">
        <f t="shared" si="37"/>
        <v>N/A</v>
      </c>
      <c r="E230" s="52">
        <v>25756</v>
      </c>
      <c r="F230" s="46" t="str">
        <f t="shared" si="38"/>
        <v>N/A</v>
      </c>
      <c r="G230" s="52">
        <v>26314</v>
      </c>
      <c r="H230" s="46" t="str">
        <f t="shared" si="39"/>
        <v>N/A</v>
      </c>
      <c r="I230" s="12">
        <v>4.1950000000000003</v>
      </c>
      <c r="J230" s="12">
        <v>2.1659999999999999</v>
      </c>
      <c r="K230" s="47" t="s">
        <v>739</v>
      </c>
      <c r="L230" s="9" t="str">
        <f t="shared" si="40"/>
        <v>Yes</v>
      </c>
    </row>
    <row r="231" spans="1:12" x14ac:dyDescent="0.2">
      <c r="A231" s="4" t="s">
        <v>1392</v>
      </c>
      <c r="B231" s="37" t="s">
        <v>213</v>
      </c>
      <c r="C231" s="54">
        <v>28033.847081</v>
      </c>
      <c r="D231" s="46" t="str">
        <f t="shared" si="37"/>
        <v>N/A</v>
      </c>
      <c r="E231" s="54">
        <v>28789.163379000001</v>
      </c>
      <c r="F231" s="46" t="str">
        <f t="shared" si="38"/>
        <v>N/A</v>
      </c>
      <c r="G231" s="54">
        <v>29503.805161</v>
      </c>
      <c r="H231" s="46" t="str">
        <f t="shared" si="39"/>
        <v>N/A</v>
      </c>
      <c r="I231" s="12">
        <v>2.694</v>
      </c>
      <c r="J231" s="12">
        <v>2.4820000000000002</v>
      </c>
      <c r="K231" s="47" t="s">
        <v>739</v>
      </c>
      <c r="L231" s="9" t="str">
        <f t="shared" si="40"/>
        <v>Yes</v>
      </c>
    </row>
    <row r="232" spans="1:12" ht="25.5" x14ac:dyDescent="0.2">
      <c r="A232" s="4" t="s">
        <v>1393</v>
      </c>
      <c r="B232" s="37" t="s">
        <v>213</v>
      </c>
      <c r="C232" s="54">
        <v>18418.782039000002</v>
      </c>
      <c r="D232" s="46" t="str">
        <f t="shared" si="37"/>
        <v>N/A</v>
      </c>
      <c r="E232" s="54">
        <v>19544.604630000002</v>
      </c>
      <c r="F232" s="46" t="str">
        <f t="shared" si="38"/>
        <v>N/A</v>
      </c>
      <c r="G232" s="54">
        <v>19321.217185000001</v>
      </c>
      <c r="H232" s="46" t="str">
        <f t="shared" si="39"/>
        <v>N/A</v>
      </c>
      <c r="I232" s="12">
        <v>6.1120000000000001</v>
      </c>
      <c r="J232" s="12">
        <v>-1.1399999999999999</v>
      </c>
      <c r="K232" s="47" t="s">
        <v>739</v>
      </c>
      <c r="L232" s="9" t="str">
        <f t="shared" si="40"/>
        <v>Yes</v>
      </c>
    </row>
    <row r="233" spans="1:12" ht="25.5" x14ac:dyDescent="0.2">
      <c r="A233" s="4" t="s">
        <v>1394</v>
      </c>
      <c r="B233" s="37" t="s">
        <v>213</v>
      </c>
      <c r="C233" s="54">
        <v>31727.254472000001</v>
      </c>
      <c r="D233" s="46" t="str">
        <f t="shared" si="37"/>
        <v>N/A</v>
      </c>
      <c r="E233" s="54">
        <v>31985.431305999999</v>
      </c>
      <c r="F233" s="46" t="str">
        <f t="shared" si="38"/>
        <v>N/A</v>
      </c>
      <c r="G233" s="54">
        <v>32045.974233000001</v>
      </c>
      <c r="H233" s="46" t="str">
        <f t="shared" si="39"/>
        <v>N/A</v>
      </c>
      <c r="I233" s="12">
        <v>0.81369999999999998</v>
      </c>
      <c r="J233" s="12">
        <v>0.1893</v>
      </c>
      <c r="K233" s="47" t="s">
        <v>739</v>
      </c>
      <c r="L233" s="9" t="str">
        <f t="shared" si="40"/>
        <v>Yes</v>
      </c>
    </row>
    <row r="234" spans="1:12" x14ac:dyDescent="0.2">
      <c r="A234" s="4" t="s">
        <v>1395</v>
      </c>
      <c r="B234" s="37" t="s">
        <v>213</v>
      </c>
      <c r="C234" s="54">
        <v>4306.9822941000002</v>
      </c>
      <c r="D234" s="46" t="str">
        <f t="shared" si="37"/>
        <v>N/A</v>
      </c>
      <c r="E234" s="54">
        <v>6410.9425373000004</v>
      </c>
      <c r="F234" s="46" t="str">
        <f t="shared" si="38"/>
        <v>N/A</v>
      </c>
      <c r="G234" s="54">
        <v>9748.1207520000007</v>
      </c>
      <c r="H234" s="46" t="str">
        <f t="shared" si="39"/>
        <v>N/A</v>
      </c>
      <c r="I234" s="12">
        <v>48.85</v>
      </c>
      <c r="J234" s="12">
        <v>52.05</v>
      </c>
      <c r="K234" s="47" t="s">
        <v>739</v>
      </c>
      <c r="L234" s="9" t="str">
        <f t="shared" si="40"/>
        <v>No</v>
      </c>
    </row>
    <row r="235" spans="1:12" ht="25.5" x14ac:dyDescent="0.2">
      <c r="A235" s="4" t="s">
        <v>1396</v>
      </c>
      <c r="B235" s="37" t="s">
        <v>213</v>
      </c>
      <c r="C235" s="54">
        <v>613.09485714000004</v>
      </c>
      <c r="D235" s="46" t="str">
        <f t="shared" si="37"/>
        <v>N/A</v>
      </c>
      <c r="E235" s="54">
        <v>901.71406491000005</v>
      </c>
      <c r="F235" s="46" t="str">
        <f t="shared" si="38"/>
        <v>N/A</v>
      </c>
      <c r="G235" s="54">
        <v>2378.5495495</v>
      </c>
      <c r="H235" s="46" t="str">
        <f t="shared" si="39"/>
        <v>N/A</v>
      </c>
      <c r="I235" s="12">
        <v>47.08</v>
      </c>
      <c r="J235" s="12">
        <v>163.80000000000001</v>
      </c>
      <c r="K235" s="47" t="s">
        <v>739</v>
      </c>
      <c r="L235" s="9" t="str">
        <f t="shared" si="40"/>
        <v>No</v>
      </c>
    </row>
    <row r="236" spans="1:12" x14ac:dyDescent="0.2">
      <c r="A236" s="4" t="s">
        <v>1397</v>
      </c>
      <c r="B236" s="37" t="s">
        <v>213</v>
      </c>
      <c r="C236" s="46">
        <v>10.381554356000001</v>
      </c>
      <c r="D236" s="46" t="str">
        <f t="shared" si="37"/>
        <v>N/A</v>
      </c>
      <c r="E236" s="46">
        <v>12.632239775</v>
      </c>
      <c r="F236" s="46" t="str">
        <f t="shared" si="38"/>
        <v>N/A</v>
      </c>
      <c r="G236" s="46">
        <v>11.993782960000001</v>
      </c>
      <c r="H236" s="46" t="str">
        <f t="shared" si="39"/>
        <v>N/A</v>
      </c>
      <c r="I236" s="12">
        <v>21.68</v>
      </c>
      <c r="J236" s="12">
        <v>-5.05</v>
      </c>
      <c r="K236" s="47" t="s">
        <v>739</v>
      </c>
      <c r="L236" s="9" t="str">
        <f t="shared" si="40"/>
        <v>Yes</v>
      </c>
    </row>
    <row r="237" spans="1:12" x14ac:dyDescent="0.2">
      <c r="A237" s="4" t="s">
        <v>1398</v>
      </c>
      <c r="B237" s="37" t="s">
        <v>213</v>
      </c>
      <c r="C237" s="46">
        <v>30.815797060000001</v>
      </c>
      <c r="D237" s="46" t="str">
        <f t="shared" si="37"/>
        <v>N/A</v>
      </c>
      <c r="E237" s="46">
        <v>34.211728864999998</v>
      </c>
      <c r="F237" s="46" t="str">
        <f t="shared" si="38"/>
        <v>N/A</v>
      </c>
      <c r="G237" s="46">
        <v>32.734982332000001</v>
      </c>
      <c r="H237" s="46" t="str">
        <f t="shared" si="39"/>
        <v>N/A</v>
      </c>
      <c r="I237" s="12">
        <v>11.02</v>
      </c>
      <c r="J237" s="12">
        <v>-4.32</v>
      </c>
      <c r="K237" s="47" t="s">
        <v>739</v>
      </c>
      <c r="L237" s="9" t="str">
        <f t="shared" si="40"/>
        <v>Yes</v>
      </c>
    </row>
    <row r="238" spans="1:12" x14ac:dyDescent="0.2">
      <c r="A238" s="61" t="s">
        <v>1399</v>
      </c>
      <c r="B238" s="37" t="s">
        <v>213</v>
      </c>
      <c r="C238" s="46">
        <v>23.771914497000001</v>
      </c>
      <c r="D238" s="46" t="str">
        <f t="shared" si="37"/>
        <v>N/A</v>
      </c>
      <c r="E238" s="46">
        <v>26.424151647999999</v>
      </c>
      <c r="F238" s="46" t="str">
        <f t="shared" si="38"/>
        <v>N/A</v>
      </c>
      <c r="G238" s="46">
        <v>25.888759147999998</v>
      </c>
      <c r="H238" s="46" t="str">
        <f t="shared" si="39"/>
        <v>N/A</v>
      </c>
      <c r="I238" s="12">
        <v>11.16</v>
      </c>
      <c r="J238" s="12">
        <v>-2.0299999999999998</v>
      </c>
      <c r="K238" s="47" t="s">
        <v>739</v>
      </c>
      <c r="L238" s="9" t="str">
        <f t="shared" si="40"/>
        <v>Yes</v>
      </c>
    </row>
    <row r="239" spans="1:12" x14ac:dyDescent="0.2">
      <c r="A239" s="61" t="s">
        <v>1400</v>
      </c>
      <c r="B239" s="37" t="s">
        <v>213</v>
      </c>
      <c r="C239" s="46">
        <v>1.2259343147999999</v>
      </c>
      <c r="D239" s="46" t="str">
        <f t="shared" si="37"/>
        <v>N/A</v>
      </c>
      <c r="E239" s="46">
        <v>1.5218107275999999</v>
      </c>
      <c r="F239" s="46" t="str">
        <f t="shared" si="38"/>
        <v>N/A</v>
      </c>
      <c r="G239" s="46">
        <v>1.6008241407999999</v>
      </c>
      <c r="H239" s="46" t="str">
        <f t="shared" si="39"/>
        <v>N/A</v>
      </c>
      <c r="I239" s="12">
        <v>24.13</v>
      </c>
      <c r="J239" s="12">
        <v>5.1920000000000002</v>
      </c>
      <c r="K239" s="47" t="s">
        <v>739</v>
      </c>
      <c r="L239" s="9" t="str">
        <f t="shared" si="40"/>
        <v>Yes</v>
      </c>
    </row>
    <row r="240" spans="1:12" x14ac:dyDescent="0.2">
      <c r="A240" s="61" t="s">
        <v>1401</v>
      </c>
      <c r="B240" s="37" t="s">
        <v>213</v>
      </c>
      <c r="C240" s="46">
        <v>2.2229561506</v>
      </c>
      <c r="D240" s="46" t="str">
        <f t="shared" si="37"/>
        <v>N/A</v>
      </c>
      <c r="E240" s="46">
        <v>2.3255813953</v>
      </c>
      <c r="F240" s="46" t="str">
        <f t="shared" si="38"/>
        <v>N/A</v>
      </c>
      <c r="G240" s="46">
        <v>0.56299452220000001</v>
      </c>
      <c r="H240" s="46" t="str">
        <f t="shared" si="39"/>
        <v>N/A</v>
      </c>
      <c r="I240" s="12">
        <v>4.617</v>
      </c>
      <c r="J240" s="12">
        <v>-75.8</v>
      </c>
      <c r="K240" s="47" t="s">
        <v>739</v>
      </c>
      <c r="L240" s="9" t="str">
        <f t="shared" si="40"/>
        <v>No</v>
      </c>
    </row>
    <row r="241" spans="1:12" ht="25.5" x14ac:dyDescent="0.2">
      <c r="A241" s="61" t="s">
        <v>1402</v>
      </c>
      <c r="B241" s="37" t="s">
        <v>213</v>
      </c>
      <c r="C241" s="54">
        <v>496661613</v>
      </c>
      <c r="D241" s="46" t="str">
        <f t="shared" si="37"/>
        <v>N/A</v>
      </c>
      <c r="E241" s="54">
        <v>525334513</v>
      </c>
      <c r="F241" s="46" t="str">
        <f t="shared" si="38"/>
        <v>N/A</v>
      </c>
      <c r="G241" s="54">
        <v>553041220</v>
      </c>
      <c r="H241" s="46" t="str">
        <f t="shared" si="39"/>
        <v>N/A</v>
      </c>
      <c r="I241" s="12">
        <v>5.7729999999999997</v>
      </c>
      <c r="J241" s="12">
        <v>5.274</v>
      </c>
      <c r="K241" s="47" t="s">
        <v>739</v>
      </c>
      <c r="L241" s="9" t="str">
        <f t="shared" si="40"/>
        <v>Yes</v>
      </c>
    </row>
    <row r="242" spans="1:12" x14ac:dyDescent="0.2">
      <c r="A242" s="61" t="s">
        <v>1403</v>
      </c>
      <c r="B242" s="37" t="s">
        <v>213</v>
      </c>
      <c r="C242" s="52">
        <v>16975</v>
      </c>
      <c r="D242" s="46" t="str">
        <f t="shared" si="37"/>
        <v>N/A</v>
      </c>
      <c r="E242" s="52">
        <v>18073</v>
      </c>
      <c r="F242" s="46" t="str">
        <f t="shared" si="38"/>
        <v>N/A</v>
      </c>
      <c r="G242" s="52">
        <v>19577</v>
      </c>
      <c r="H242" s="46" t="str">
        <f t="shared" si="39"/>
        <v>N/A</v>
      </c>
      <c r="I242" s="12">
        <v>6.468</v>
      </c>
      <c r="J242" s="12">
        <v>8.3219999999999992</v>
      </c>
      <c r="K242" s="47" t="s">
        <v>739</v>
      </c>
      <c r="L242" s="9" t="str">
        <f t="shared" si="40"/>
        <v>Yes</v>
      </c>
    </row>
    <row r="243" spans="1:12" ht="25.5" x14ac:dyDescent="0.2">
      <c r="A243" s="61" t="s">
        <v>1404</v>
      </c>
      <c r="B243" s="37" t="s">
        <v>213</v>
      </c>
      <c r="C243" s="54">
        <v>29258.416082</v>
      </c>
      <c r="D243" s="46" t="str">
        <f t="shared" si="37"/>
        <v>N/A</v>
      </c>
      <c r="E243" s="54">
        <v>29067.366403</v>
      </c>
      <c r="F243" s="46" t="str">
        <f t="shared" si="38"/>
        <v>N/A</v>
      </c>
      <c r="G243" s="54">
        <v>28249.538744000001</v>
      </c>
      <c r="H243" s="46" t="str">
        <f t="shared" si="39"/>
        <v>N/A</v>
      </c>
      <c r="I243" s="12">
        <v>-0.65300000000000002</v>
      </c>
      <c r="J243" s="12">
        <v>-2.81</v>
      </c>
      <c r="K243" s="47" t="s">
        <v>739</v>
      </c>
      <c r="L243" s="9" t="str">
        <f t="shared" si="40"/>
        <v>Yes</v>
      </c>
    </row>
    <row r="244" spans="1:12" ht="25.5" x14ac:dyDescent="0.2">
      <c r="A244" s="61" t="s">
        <v>1405</v>
      </c>
      <c r="B244" s="37" t="s">
        <v>213</v>
      </c>
      <c r="C244" s="54">
        <v>17629.319109</v>
      </c>
      <c r="D244" s="46" t="str">
        <f t="shared" si="37"/>
        <v>N/A</v>
      </c>
      <c r="E244" s="54">
        <v>18546.971693</v>
      </c>
      <c r="F244" s="46" t="str">
        <f t="shared" si="38"/>
        <v>N/A</v>
      </c>
      <c r="G244" s="54">
        <v>17804.013150999999</v>
      </c>
      <c r="H244" s="46" t="str">
        <f t="shared" si="39"/>
        <v>N/A</v>
      </c>
      <c r="I244" s="12">
        <v>5.2050000000000001</v>
      </c>
      <c r="J244" s="12">
        <v>-4.01</v>
      </c>
      <c r="K244" s="47" t="s">
        <v>739</v>
      </c>
      <c r="L244" s="9" t="str">
        <f t="shared" si="40"/>
        <v>Yes</v>
      </c>
    </row>
    <row r="245" spans="1:12" ht="25.5" x14ac:dyDescent="0.2">
      <c r="A245" s="61" t="s">
        <v>1406</v>
      </c>
      <c r="B245" s="37" t="s">
        <v>213</v>
      </c>
      <c r="C245" s="54">
        <v>30514.939753999999</v>
      </c>
      <c r="D245" s="46" t="str">
        <f t="shared" si="37"/>
        <v>N/A</v>
      </c>
      <c r="E245" s="54">
        <v>30212.986031</v>
      </c>
      <c r="F245" s="46" t="str">
        <f t="shared" si="38"/>
        <v>N/A</v>
      </c>
      <c r="G245" s="54">
        <v>29346.318046</v>
      </c>
      <c r="H245" s="46" t="str">
        <f t="shared" si="39"/>
        <v>N/A</v>
      </c>
      <c r="I245" s="12">
        <v>-0.99</v>
      </c>
      <c r="J245" s="12">
        <v>-2.87</v>
      </c>
      <c r="K245" s="47" t="s">
        <v>739</v>
      </c>
      <c r="L245" s="9" t="str">
        <f t="shared" si="40"/>
        <v>Yes</v>
      </c>
    </row>
    <row r="246" spans="1:12" ht="25.5" x14ac:dyDescent="0.2">
      <c r="A246" s="61" t="s">
        <v>1407</v>
      </c>
      <c r="B246" s="37" t="s">
        <v>213</v>
      </c>
      <c r="C246" s="54">
        <v>7017.7619047999997</v>
      </c>
      <c r="D246" s="46" t="str">
        <f t="shared" si="37"/>
        <v>N/A</v>
      </c>
      <c r="E246" s="54">
        <v>3959.7777778</v>
      </c>
      <c r="F246" s="46" t="str">
        <f t="shared" si="38"/>
        <v>N/A</v>
      </c>
      <c r="G246" s="54">
        <v>8160.05</v>
      </c>
      <c r="H246" s="46" t="str">
        <f t="shared" si="39"/>
        <v>N/A</v>
      </c>
      <c r="I246" s="12">
        <v>-43.6</v>
      </c>
      <c r="J246" s="12">
        <v>106.1</v>
      </c>
      <c r="K246" s="47" t="s">
        <v>739</v>
      </c>
      <c r="L246" s="9" t="str">
        <f t="shared" si="40"/>
        <v>No</v>
      </c>
    </row>
    <row r="247" spans="1:12" ht="25.5" x14ac:dyDescent="0.2">
      <c r="A247" s="61" t="s">
        <v>1408</v>
      </c>
      <c r="B247" s="37" t="s">
        <v>213</v>
      </c>
      <c r="C247" s="54" t="s">
        <v>1747</v>
      </c>
      <c r="D247" s="46" t="str">
        <f t="shared" si="37"/>
        <v>N/A</v>
      </c>
      <c r="E247" s="54">
        <v>11035.5</v>
      </c>
      <c r="F247" s="46" t="str">
        <f t="shared" si="38"/>
        <v>N/A</v>
      </c>
      <c r="G247" s="54">
        <v>32703</v>
      </c>
      <c r="H247" s="46" t="str">
        <f t="shared" si="39"/>
        <v>N/A</v>
      </c>
      <c r="I247" s="12" t="s">
        <v>1747</v>
      </c>
      <c r="J247" s="12">
        <v>196.3</v>
      </c>
      <c r="K247" s="47" t="s">
        <v>739</v>
      </c>
      <c r="L247" s="9" t="str">
        <f t="shared" si="40"/>
        <v>No</v>
      </c>
    </row>
    <row r="248" spans="1:12" ht="25.5" x14ac:dyDescent="0.2">
      <c r="A248" s="61" t="s">
        <v>1409</v>
      </c>
      <c r="B248" s="37" t="s">
        <v>213</v>
      </c>
      <c r="C248" s="46">
        <v>7.1292077024999996</v>
      </c>
      <c r="D248" s="46" t="str">
        <f t="shared" si="37"/>
        <v>N/A</v>
      </c>
      <c r="E248" s="46">
        <v>8.8640499090000002</v>
      </c>
      <c r="F248" s="46" t="str">
        <f t="shared" si="38"/>
        <v>N/A</v>
      </c>
      <c r="G248" s="46">
        <v>8.9230937523999998</v>
      </c>
      <c r="H248" s="46" t="str">
        <f t="shared" si="39"/>
        <v>N/A</v>
      </c>
      <c r="I248" s="12">
        <v>24.33</v>
      </c>
      <c r="J248" s="12">
        <v>0.66610000000000003</v>
      </c>
      <c r="K248" s="47" t="s">
        <v>739</v>
      </c>
      <c r="L248" s="9" t="str">
        <f t="shared" si="40"/>
        <v>Yes</v>
      </c>
    </row>
    <row r="249" spans="1:12" ht="25.5" x14ac:dyDescent="0.2">
      <c r="A249" s="61" t="s">
        <v>1410</v>
      </c>
      <c r="B249" s="37" t="s">
        <v>213</v>
      </c>
      <c r="C249" s="46">
        <v>23.306428365999999</v>
      </c>
      <c r="D249" s="46" t="str">
        <f t="shared" si="37"/>
        <v>N/A</v>
      </c>
      <c r="E249" s="46">
        <v>26.367098248000001</v>
      </c>
      <c r="F249" s="46" t="str">
        <f t="shared" si="38"/>
        <v>N/A</v>
      </c>
      <c r="G249" s="46">
        <v>25.795053004</v>
      </c>
      <c r="H249" s="46" t="str">
        <f t="shared" si="39"/>
        <v>N/A</v>
      </c>
      <c r="I249" s="12">
        <v>13.13</v>
      </c>
      <c r="J249" s="12">
        <v>-2.17</v>
      </c>
      <c r="K249" s="47" t="s">
        <v>739</v>
      </c>
      <c r="L249" s="9" t="str">
        <f t="shared" si="40"/>
        <v>Yes</v>
      </c>
    </row>
    <row r="250" spans="1:12" ht="25.5" x14ac:dyDescent="0.2">
      <c r="A250" s="61" t="s">
        <v>1411</v>
      </c>
      <c r="B250" s="37" t="s">
        <v>213</v>
      </c>
      <c r="C250" s="46">
        <v>17.865921137000001</v>
      </c>
      <c r="D250" s="46" t="str">
        <f t="shared" si="37"/>
        <v>N/A</v>
      </c>
      <c r="E250" s="46">
        <v>20.038795855</v>
      </c>
      <c r="F250" s="46" t="str">
        <f t="shared" si="38"/>
        <v>N/A</v>
      </c>
      <c r="G250" s="46">
        <v>20.494352405000001</v>
      </c>
      <c r="H250" s="46" t="str">
        <f t="shared" si="39"/>
        <v>N/A</v>
      </c>
      <c r="I250" s="12">
        <v>12.16</v>
      </c>
      <c r="J250" s="12">
        <v>2.2730000000000001</v>
      </c>
      <c r="K250" s="47" t="s">
        <v>739</v>
      </c>
      <c r="L250" s="9" t="str">
        <f t="shared" si="40"/>
        <v>Yes</v>
      </c>
    </row>
    <row r="251" spans="1:12" ht="25.5" x14ac:dyDescent="0.2">
      <c r="A251" s="61" t="s">
        <v>1412</v>
      </c>
      <c r="B251" s="37" t="s">
        <v>213</v>
      </c>
      <c r="C251" s="46">
        <v>1.9818799500000001E-2</v>
      </c>
      <c r="D251" s="46" t="str">
        <f t="shared" si="37"/>
        <v>N/A</v>
      </c>
      <c r="E251" s="46">
        <v>2.04422337E-2</v>
      </c>
      <c r="F251" s="46" t="str">
        <f t="shared" si="38"/>
        <v>N/A</v>
      </c>
      <c r="G251" s="46">
        <v>2.3150023700000001E-2</v>
      </c>
      <c r="H251" s="46" t="str">
        <f t="shared" si="39"/>
        <v>N/A</v>
      </c>
      <c r="I251" s="12">
        <v>3.1459999999999999</v>
      </c>
      <c r="J251" s="12">
        <v>13.25</v>
      </c>
      <c r="K251" s="47" t="s">
        <v>739</v>
      </c>
      <c r="L251" s="9" t="str">
        <f t="shared" si="40"/>
        <v>Yes</v>
      </c>
    </row>
    <row r="252" spans="1:12" ht="25.5" x14ac:dyDescent="0.2">
      <c r="A252" s="61" t="s">
        <v>1413</v>
      </c>
      <c r="B252" s="37" t="s">
        <v>213</v>
      </c>
      <c r="C252" s="46">
        <v>0</v>
      </c>
      <c r="D252" s="46" t="str">
        <f t="shared" si="37"/>
        <v>N/A</v>
      </c>
      <c r="E252" s="46">
        <v>7.1888142E-3</v>
      </c>
      <c r="F252" s="46" t="str">
        <f t="shared" si="38"/>
        <v>N/A</v>
      </c>
      <c r="G252" s="46">
        <v>1.2680056800000001E-2</v>
      </c>
      <c r="H252" s="46" t="str">
        <f t="shared" si="39"/>
        <v>N/A</v>
      </c>
      <c r="I252" s="12" t="s">
        <v>1747</v>
      </c>
      <c r="J252" s="12">
        <v>76.39</v>
      </c>
      <c r="K252" s="47" t="s">
        <v>739</v>
      </c>
      <c r="L252" s="9" t="str">
        <f t="shared" si="40"/>
        <v>No</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7" t="s">
        <v>1743</v>
      </c>
      <c r="B255" s="168"/>
      <c r="C255" s="168"/>
      <c r="D255" s="168"/>
      <c r="E255" s="168"/>
      <c r="F255" s="168"/>
      <c r="G255" s="168"/>
      <c r="H255" s="168"/>
      <c r="I255" s="168"/>
      <c r="J255" s="168"/>
      <c r="K255" s="168"/>
      <c r="L255" s="169"/>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1609</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228506</v>
      </c>
      <c r="D6" s="46" t="str">
        <f t="shared" ref="D6:D37" si="0">IF($B6="N/A","N/A",IF(C6&gt;10,"No",IF(C6&lt;-10,"No","Yes")))</f>
        <v>N/A</v>
      </c>
      <c r="E6" s="38">
        <v>236139</v>
      </c>
      <c r="F6" s="46" t="str">
        <f t="shared" ref="F6:F37" si="1">IF($B6="N/A","N/A",IF(E6&gt;10,"No",IF(E6&lt;-10,"No","Yes")))</f>
        <v>N/A</v>
      </c>
      <c r="G6" s="38">
        <v>252190</v>
      </c>
      <c r="H6" s="46" t="str">
        <f t="shared" ref="H6:H37" si="2">IF($B6="N/A","N/A",IF(G6&gt;10,"No",IF(G6&lt;-10,"No","Yes")))</f>
        <v>N/A</v>
      </c>
      <c r="I6" s="12">
        <v>3.34</v>
      </c>
      <c r="J6" s="12">
        <v>6.7969999999999997</v>
      </c>
      <c r="K6" s="47" t="s">
        <v>739</v>
      </c>
      <c r="L6" s="9" t="str">
        <f t="shared" ref="L6:L39" si="3">IF(J6="Div by 0", "N/A", IF(K6="N/A","N/A", IF(J6&gt;VALUE(MID(K6,1,2)), "No", IF(J6&lt;-1*VALUE(MID(K6,1,2)), "No", "Yes"))))</f>
        <v>Yes</v>
      </c>
    </row>
    <row r="7" spans="1:12" x14ac:dyDescent="0.2">
      <c r="A7" s="48" t="s">
        <v>6</v>
      </c>
      <c r="B7" s="37" t="s">
        <v>213</v>
      </c>
      <c r="C7" s="38">
        <v>219372</v>
      </c>
      <c r="D7" s="46" t="str">
        <f t="shared" si="0"/>
        <v>N/A</v>
      </c>
      <c r="E7" s="38">
        <v>226964</v>
      </c>
      <c r="F7" s="46" t="str">
        <f t="shared" si="1"/>
        <v>N/A</v>
      </c>
      <c r="G7" s="38">
        <v>240361</v>
      </c>
      <c r="H7" s="46" t="str">
        <f t="shared" si="2"/>
        <v>N/A</v>
      </c>
      <c r="I7" s="12">
        <v>3.4609999999999999</v>
      </c>
      <c r="J7" s="12">
        <v>5.9029999999999996</v>
      </c>
      <c r="K7" s="47" t="s">
        <v>739</v>
      </c>
      <c r="L7" s="9" t="str">
        <f t="shared" si="3"/>
        <v>Yes</v>
      </c>
    </row>
    <row r="8" spans="1:12" x14ac:dyDescent="0.2">
      <c r="A8" s="48" t="s">
        <v>360</v>
      </c>
      <c r="B8" s="37" t="s">
        <v>213</v>
      </c>
      <c r="C8" s="8" t="s">
        <v>213</v>
      </c>
      <c r="D8" s="46" t="str">
        <f t="shared" si="0"/>
        <v>N/A</v>
      </c>
      <c r="E8" s="8">
        <v>96.114576584000005</v>
      </c>
      <c r="F8" s="46" t="str">
        <f t="shared" si="1"/>
        <v>N/A</v>
      </c>
      <c r="G8" s="8">
        <v>95.309488877000007</v>
      </c>
      <c r="H8" s="46" t="str">
        <f t="shared" si="2"/>
        <v>N/A</v>
      </c>
      <c r="I8" s="12" t="s">
        <v>213</v>
      </c>
      <c r="J8" s="12">
        <v>-0.83799999999999997</v>
      </c>
      <c r="K8" s="47" t="s">
        <v>739</v>
      </c>
      <c r="L8" s="9" t="str">
        <f t="shared" si="3"/>
        <v>Yes</v>
      </c>
    </row>
    <row r="9" spans="1:12" x14ac:dyDescent="0.2">
      <c r="A9" s="4" t="s">
        <v>88</v>
      </c>
      <c r="B9" s="50" t="s">
        <v>213</v>
      </c>
      <c r="C9" s="1">
        <v>196214.56</v>
      </c>
      <c r="D9" s="11" t="str">
        <f t="shared" si="0"/>
        <v>N/A</v>
      </c>
      <c r="E9" s="1">
        <v>205922.64</v>
      </c>
      <c r="F9" s="11" t="str">
        <f t="shared" si="1"/>
        <v>N/A</v>
      </c>
      <c r="G9" s="1">
        <v>215482.74</v>
      </c>
      <c r="H9" s="11" t="str">
        <f t="shared" si="2"/>
        <v>N/A</v>
      </c>
      <c r="I9" s="12">
        <v>4.9480000000000004</v>
      </c>
      <c r="J9" s="12">
        <v>4.6429999999999998</v>
      </c>
      <c r="K9" s="50" t="s">
        <v>739</v>
      </c>
      <c r="L9" s="9" t="str">
        <f t="shared" si="3"/>
        <v>Yes</v>
      </c>
    </row>
    <row r="10" spans="1:12" x14ac:dyDescent="0.2">
      <c r="A10" s="4" t="s">
        <v>1414</v>
      </c>
      <c r="B10" s="37" t="s">
        <v>213</v>
      </c>
      <c r="C10" s="8">
        <v>1.417030625</v>
      </c>
      <c r="D10" s="46" t="str">
        <f t="shared" si="0"/>
        <v>N/A</v>
      </c>
      <c r="E10" s="8">
        <v>1.5211379737999999</v>
      </c>
      <c r="F10" s="46" t="str">
        <f t="shared" si="1"/>
        <v>N/A</v>
      </c>
      <c r="G10" s="8">
        <v>1.0662595662000001</v>
      </c>
      <c r="H10" s="46" t="str">
        <f t="shared" si="2"/>
        <v>N/A</v>
      </c>
      <c r="I10" s="12">
        <v>7.3470000000000004</v>
      </c>
      <c r="J10" s="12">
        <v>-29.9</v>
      </c>
      <c r="K10" s="47" t="s">
        <v>739</v>
      </c>
      <c r="L10" s="9" t="str">
        <f t="shared" si="3"/>
        <v>Yes</v>
      </c>
    </row>
    <row r="11" spans="1:12" x14ac:dyDescent="0.2">
      <c r="A11" s="4" t="s">
        <v>1415</v>
      </c>
      <c r="B11" s="37" t="s">
        <v>213</v>
      </c>
      <c r="C11" s="8">
        <v>5.7433940464999997</v>
      </c>
      <c r="D11" s="46" t="str">
        <f t="shared" si="0"/>
        <v>N/A</v>
      </c>
      <c r="E11" s="8">
        <v>6.0125603986999998</v>
      </c>
      <c r="F11" s="46" t="str">
        <f t="shared" si="1"/>
        <v>N/A</v>
      </c>
      <c r="G11" s="8">
        <v>6.1981046037</v>
      </c>
      <c r="H11" s="46" t="str">
        <f t="shared" si="2"/>
        <v>N/A</v>
      </c>
      <c r="I11" s="12">
        <v>4.6870000000000003</v>
      </c>
      <c r="J11" s="12">
        <v>3.0859999999999999</v>
      </c>
      <c r="K11" s="47" t="s">
        <v>739</v>
      </c>
      <c r="L11" s="9" t="str">
        <f t="shared" si="3"/>
        <v>Yes</v>
      </c>
    </row>
    <row r="12" spans="1:12" x14ac:dyDescent="0.2">
      <c r="A12" s="4" t="s">
        <v>1416</v>
      </c>
      <c r="B12" s="37" t="s">
        <v>213</v>
      </c>
      <c r="C12" s="8">
        <v>48.649488415999997</v>
      </c>
      <c r="D12" s="46" t="str">
        <f t="shared" si="0"/>
        <v>N/A</v>
      </c>
      <c r="E12" s="8">
        <v>48.056441333000002</v>
      </c>
      <c r="F12" s="46" t="str">
        <f t="shared" si="1"/>
        <v>N/A</v>
      </c>
      <c r="G12" s="8">
        <v>44.743249138000003</v>
      </c>
      <c r="H12" s="46" t="str">
        <f t="shared" si="2"/>
        <v>N/A</v>
      </c>
      <c r="I12" s="12">
        <v>-1.22</v>
      </c>
      <c r="J12" s="12">
        <v>-6.89</v>
      </c>
      <c r="K12" s="47" t="s">
        <v>739</v>
      </c>
      <c r="L12" s="9" t="str">
        <f t="shared" si="3"/>
        <v>Yes</v>
      </c>
    </row>
    <row r="13" spans="1:12" x14ac:dyDescent="0.2">
      <c r="A13" s="4" t="s">
        <v>1417</v>
      </c>
      <c r="B13" s="37" t="s">
        <v>213</v>
      </c>
      <c r="C13" s="8">
        <v>0.90238330720000004</v>
      </c>
      <c r="D13" s="46" t="str">
        <f t="shared" si="0"/>
        <v>N/A</v>
      </c>
      <c r="E13" s="8">
        <v>1.7019636738999999</v>
      </c>
      <c r="F13" s="46" t="str">
        <f t="shared" si="1"/>
        <v>N/A</v>
      </c>
      <c r="G13" s="8">
        <v>2.3093699194999999</v>
      </c>
      <c r="H13" s="46" t="str">
        <f t="shared" si="2"/>
        <v>N/A</v>
      </c>
      <c r="I13" s="12">
        <v>88.61</v>
      </c>
      <c r="J13" s="12">
        <v>35.69</v>
      </c>
      <c r="K13" s="47" t="s">
        <v>739</v>
      </c>
      <c r="L13" s="9" t="str">
        <f t="shared" si="3"/>
        <v>No</v>
      </c>
    </row>
    <row r="14" spans="1:12" x14ac:dyDescent="0.2">
      <c r="A14" s="4" t="s">
        <v>1418</v>
      </c>
      <c r="B14" s="37" t="s">
        <v>213</v>
      </c>
      <c r="C14" s="8">
        <v>9.3249192580999996</v>
      </c>
      <c r="D14" s="46" t="str">
        <f t="shared" si="0"/>
        <v>N/A</v>
      </c>
      <c r="E14" s="8">
        <v>9.9301682483999993</v>
      </c>
      <c r="F14" s="46" t="str">
        <f t="shared" si="1"/>
        <v>N/A</v>
      </c>
      <c r="G14" s="8">
        <v>8.3397438438999991</v>
      </c>
      <c r="H14" s="46" t="str">
        <f t="shared" si="2"/>
        <v>N/A</v>
      </c>
      <c r="I14" s="12">
        <v>6.4909999999999997</v>
      </c>
      <c r="J14" s="12">
        <v>-16</v>
      </c>
      <c r="K14" s="47" t="s">
        <v>739</v>
      </c>
      <c r="L14" s="9" t="str">
        <f t="shared" si="3"/>
        <v>Yes</v>
      </c>
    </row>
    <row r="15" spans="1:12" x14ac:dyDescent="0.2">
      <c r="A15" s="4" t="s">
        <v>1419</v>
      </c>
      <c r="B15" s="37" t="s">
        <v>213</v>
      </c>
      <c r="C15" s="8">
        <v>0</v>
      </c>
      <c r="D15" s="46" t="str">
        <f t="shared" si="0"/>
        <v>N/A</v>
      </c>
      <c r="E15" s="8">
        <v>0</v>
      </c>
      <c r="F15" s="46" t="str">
        <f t="shared" si="1"/>
        <v>N/A</v>
      </c>
      <c r="G15" s="8">
        <v>0</v>
      </c>
      <c r="H15" s="46" t="str">
        <f t="shared" si="2"/>
        <v>N/A</v>
      </c>
      <c r="I15" s="12" t="s">
        <v>1747</v>
      </c>
      <c r="J15" s="12" t="s">
        <v>1747</v>
      </c>
      <c r="K15" s="47" t="s">
        <v>739</v>
      </c>
      <c r="L15" s="9" t="str">
        <f t="shared" si="3"/>
        <v>N/A</v>
      </c>
    </row>
    <row r="16" spans="1:12" x14ac:dyDescent="0.2">
      <c r="A16" s="4" t="s">
        <v>1420</v>
      </c>
      <c r="B16" s="37" t="s">
        <v>213</v>
      </c>
      <c r="C16" s="8">
        <v>0.76234322070000005</v>
      </c>
      <c r="D16" s="46" t="str">
        <f t="shared" si="0"/>
        <v>N/A</v>
      </c>
      <c r="E16" s="8">
        <v>0.80122300849999994</v>
      </c>
      <c r="F16" s="46" t="str">
        <f t="shared" si="1"/>
        <v>N/A</v>
      </c>
      <c r="G16" s="8">
        <v>1.2815734168999999</v>
      </c>
      <c r="H16" s="46" t="str">
        <f t="shared" si="2"/>
        <v>N/A</v>
      </c>
      <c r="I16" s="12">
        <v>5.0999999999999996</v>
      </c>
      <c r="J16" s="12">
        <v>59.95</v>
      </c>
      <c r="K16" s="47" t="s">
        <v>739</v>
      </c>
      <c r="L16" s="9" t="str">
        <f t="shared" si="3"/>
        <v>No</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33.200441126000001</v>
      </c>
      <c r="D18" s="46" t="str">
        <f t="shared" si="0"/>
        <v>N/A</v>
      </c>
      <c r="E18" s="8">
        <v>31.976505363000001</v>
      </c>
      <c r="F18" s="46" t="str">
        <f t="shared" si="1"/>
        <v>N/A</v>
      </c>
      <c r="G18" s="8">
        <v>36.061699511999997</v>
      </c>
      <c r="H18" s="46" t="str">
        <f t="shared" si="2"/>
        <v>N/A</v>
      </c>
      <c r="I18" s="12">
        <v>-3.69</v>
      </c>
      <c r="J18" s="12">
        <v>12.78</v>
      </c>
      <c r="K18" s="47" t="s">
        <v>739</v>
      </c>
      <c r="L18" s="9" t="str">
        <f t="shared" si="3"/>
        <v>Yes</v>
      </c>
    </row>
    <row r="19" spans="1:12" x14ac:dyDescent="0.2">
      <c r="A19" s="4" t="s">
        <v>1423</v>
      </c>
      <c r="B19" s="37" t="s">
        <v>213</v>
      </c>
      <c r="C19" s="8">
        <v>0</v>
      </c>
      <c r="D19" s="46" t="str">
        <f t="shared" si="0"/>
        <v>N/A</v>
      </c>
      <c r="E19" s="8">
        <v>0</v>
      </c>
      <c r="F19" s="46" t="str">
        <f t="shared" si="1"/>
        <v>N/A</v>
      </c>
      <c r="G19" s="8">
        <v>0</v>
      </c>
      <c r="H19" s="46" t="str">
        <f t="shared" si="2"/>
        <v>N/A</v>
      </c>
      <c r="I19" s="12" t="s">
        <v>1747</v>
      </c>
      <c r="J19" s="12" t="s">
        <v>1747</v>
      </c>
      <c r="K19" s="47" t="s">
        <v>739</v>
      </c>
      <c r="L19" s="9" t="str">
        <f t="shared" si="3"/>
        <v>N/A</v>
      </c>
    </row>
    <row r="20" spans="1:12" x14ac:dyDescent="0.2">
      <c r="A20" s="2" t="s">
        <v>975</v>
      </c>
      <c r="B20" s="37" t="s">
        <v>213</v>
      </c>
      <c r="C20" s="8">
        <v>92.591879425000002</v>
      </c>
      <c r="D20" s="46" t="str">
        <f t="shared" si="0"/>
        <v>N/A</v>
      </c>
      <c r="E20" s="8">
        <v>91.484252918999999</v>
      </c>
      <c r="F20" s="46" t="str">
        <f t="shared" si="1"/>
        <v>N/A</v>
      </c>
      <c r="G20" s="8">
        <v>90.210952059999997</v>
      </c>
      <c r="H20" s="46" t="str">
        <f t="shared" si="2"/>
        <v>N/A</v>
      </c>
      <c r="I20" s="12">
        <v>-1.2</v>
      </c>
      <c r="J20" s="12">
        <v>-1.39</v>
      </c>
      <c r="K20" s="47" t="s">
        <v>739</v>
      </c>
      <c r="L20" s="9" t="str">
        <f t="shared" si="3"/>
        <v>Yes</v>
      </c>
    </row>
    <row r="21" spans="1:12" x14ac:dyDescent="0.2">
      <c r="A21" s="2" t="s">
        <v>976</v>
      </c>
      <c r="B21" s="37" t="s">
        <v>213</v>
      </c>
      <c r="C21" s="8">
        <v>7.4081205744999998</v>
      </c>
      <c r="D21" s="46" t="str">
        <f t="shared" si="0"/>
        <v>N/A</v>
      </c>
      <c r="E21" s="8">
        <v>8.5157470812000007</v>
      </c>
      <c r="F21" s="46" t="str">
        <f t="shared" si="1"/>
        <v>N/A</v>
      </c>
      <c r="G21" s="8">
        <v>9.7890479399999997</v>
      </c>
      <c r="H21" s="46" t="str">
        <f t="shared" si="2"/>
        <v>N/A</v>
      </c>
      <c r="I21" s="12">
        <v>14.95</v>
      </c>
      <c r="J21" s="12">
        <v>14.95</v>
      </c>
      <c r="K21" s="47" t="s">
        <v>739</v>
      </c>
      <c r="L21" s="9" t="str">
        <f t="shared" si="3"/>
        <v>Yes</v>
      </c>
    </row>
    <row r="22" spans="1:12" x14ac:dyDescent="0.2">
      <c r="A22" s="3" t="s">
        <v>1718</v>
      </c>
      <c r="B22" s="37" t="s">
        <v>213</v>
      </c>
      <c r="C22" s="38">
        <v>123576</v>
      </c>
      <c r="D22" s="46" t="str">
        <f t="shared" si="0"/>
        <v>N/A</v>
      </c>
      <c r="E22" s="38">
        <v>124889</v>
      </c>
      <c r="F22" s="46" t="str">
        <f t="shared" si="1"/>
        <v>N/A</v>
      </c>
      <c r="G22" s="38">
        <v>131063</v>
      </c>
      <c r="H22" s="46" t="str">
        <f t="shared" si="2"/>
        <v>N/A</v>
      </c>
      <c r="I22" s="12">
        <v>1.0629999999999999</v>
      </c>
      <c r="J22" s="12">
        <v>4.944</v>
      </c>
      <c r="K22" s="47" t="s">
        <v>739</v>
      </c>
      <c r="L22" s="9" t="str">
        <f t="shared" si="3"/>
        <v>Yes</v>
      </c>
    </row>
    <row r="23" spans="1:12" x14ac:dyDescent="0.2">
      <c r="A23" s="3" t="s">
        <v>991</v>
      </c>
      <c r="B23" s="37" t="s">
        <v>213</v>
      </c>
      <c r="C23" s="38">
        <v>28665</v>
      </c>
      <c r="D23" s="46" t="str">
        <f t="shared" si="0"/>
        <v>N/A</v>
      </c>
      <c r="E23" s="38">
        <v>29004</v>
      </c>
      <c r="F23" s="46" t="str">
        <f t="shared" si="1"/>
        <v>N/A</v>
      </c>
      <c r="G23" s="38">
        <v>32259</v>
      </c>
      <c r="H23" s="46" t="str">
        <f t="shared" si="2"/>
        <v>N/A</v>
      </c>
      <c r="I23" s="12">
        <v>1.1830000000000001</v>
      </c>
      <c r="J23" s="12">
        <v>11.22</v>
      </c>
      <c r="K23" s="47" t="s">
        <v>739</v>
      </c>
      <c r="L23" s="9" t="str">
        <f t="shared" si="3"/>
        <v>Yes</v>
      </c>
    </row>
    <row r="24" spans="1:12" x14ac:dyDescent="0.2">
      <c r="A24" s="3" t="s">
        <v>992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3" t="s">
        <v>993</v>
      </c>
      <c r="B25" s="37" t="s">
        <v>213</v>
      </c>
      <c r="C25" s="38">
        <v>3958</v>
      </c>
      <c r="D25" s="46" t="str">
        <f t="shared" si="0"/>
        <v>N/A</v>
      </c>
      <c r="E25" s="38">
        <v>5008</v>
      </c>
      <c r="F25" s="46" t="str">
        <f t="shared" si="1"/>
        <v>N/A</v>
      </c>
      <c r="G25" s="38">
        <v>6425</v>
      </c>
      <c r="H25" s="46" t="str">
        <f t="shared" si="2"/>
        <v>N/A</v>
      </c>
      <c r="I25" s="12">
        <v>26.53</v>
      </c>
      <c r="J25" s="12">
        <v>28.29</v>
      </c>
      <c r="K25" s="47" t="s">
        <v>739</v>
      </c>
      <c r="L25" s="9" t="str">
        <f t="shared" si="3"/>
        <v>Yes</v>
      </c>
    </row>
    <row r="26" spans="1:12" x14ac:dyDescent="0.2">
      <c r="A26" s="3" t="s">
        <v>994</v>
      </c>
      <c r="B26" s="37" t="s">
        <v>213</v>
      </c>
      <c r="C26" s="38">
        <v>90953</v>
      </c>
      <c r="D26" s="46" t="str">
        <f t="shared" si="0"/>
        <v>N/A</v>
      </c>
      <c r="E26" s="38">
        <v>90877</v>
      </c>
      <c r="F26" s="46" t="str">
        <f t="shared" si="1"/>
        <v>N/A</v>
      </c>
      <c r="G26" s="38">
        <v>92379</v>
      </c>
      <c r="H26" s="46" t="str">
        <f t="shared" si="2"/>
        <v>N/A</v>
      </c>
      <c r="I26" s="12">
        <v>-8.4000000000000005E-2</v>
      </c>
      <c r="J26" s="12">
        <v>1.653</v>
      </c>
      <c r="K26" s="47" t="s">
        <v>739</v>
      </c>
      <c r="L26" s="9" t="str">
        <f t="shared" si="3"/>
        <v>Yes</v>
      </c>
    </row>
    <row r="27" spans="1:12" x14ac:dyDescent="0.2">
      <c r="A27" s="3" t="s">
        <v>995</v>
      </c>
      <c r="B27" s="37" t="s">
        <v>213</v>
      </c>
      <c r="C27" s="38">
        <v>0</v>
      </c>
      <c r="D27" s="46" t="str">
        <f t="shared" si="0"/>
        <v>N/A</v>
      </c>
      <c r="E27" s="38">
        <v>0</v>
      </c>
      <c r="F27" s="46" t="str">
        <f t="shared" si="1"/>
        <v>N/A</v>
      </c>
      <c r="G27" s="38">
        <v>0</v>
      </c>
      <c r="H27" s="46" t="str">
        <f t="shared" si="2"/>
        <v>N/A</v>
      </c>
      <c r="I27" s="12" t="s">
        <v>1747</v>
      </c>
      <c r="J27" s="12" t="s">
        <v>1747</v>
      </c>
      <c r="K27" s="47" t="s">
        <v>739</v>
      </c>
      <c r="L27" s="9" t="str">
        <f t="shared" si="3"/>
        <v>N/A</v>
      </c>
    </row>
    <row r="28" spans="1:12" x14ac:dyDescent="0.2">
      <c r="A28" s="3" t="s">
        <v>103</v>
      </c>
      <c r="B28" s="37" t="s">
        <v>213</v>
      </c>
      <c r="C28" s="38">
        <v>103009</v>
      </c>
      <c r="D28" s="46" t="str">
        <f t="shared" si="0"/>
        <v>N/A</v>
      </c>
      <c r="E28" s="38">
        <v>109240</v>
      </c>
      <c r="F28" s="46" t="str">
        <f t="shared" si="1"/>
        <v>N/A</v>
      </c>
      <c r="G28" s="38">
        <v>113522</v>
      </c>
      <c r="H28" s="46" t="str">
        <f t="shared" si="2"/>
        <v>N/A</v>
      </c>
      <c r="I28" s="12">
        <v>6.0490000000000004</v>
      </c>
      <c r="J28" s="12">
        <v>3.92</v>
      </c>
      <c r="K28" s="47" t="s">
        <v>739</v>
      </c>
      <c r="L28" s="9" t="str">
        <f t="shared" si="3"/>
        <v>Yes</v>
      </c>
    </row>
    <row r="29" spans="1:12" x14ac:dyDescent="0.2">
      <c r="A29" s="3" t="s">
        <v>996</v>
      </c>
      <c r="B29" s="37" t="s">
        <v>213</v>
      </c>
      <c r="C29" s="38">
        <v>48744</v>
      </c>
      <c r="D29" s="46" t="str">
        <f t="shared" si="0"/>
        <v>N/A</v>
      </c>
      <c r="E29" s="38">
        <v>50863</v>
      </c>
      <c r="F29" s="46" t="str">
        <f t="shared" si="1"/>
        <v>N/A</v>
      </c>
      <c r="G29" s="38">
        <v>55962</v>
      </c>
      <c r="H29" s="46" t="str">
        <f t="shared" si="2"/>
        <v>N/A</v>
      </c>
      <c r="I29" s="12">
        <v>4.3470000000000004</v>
      </c>
      <c r="J29" s="12">
        <v>10.02</v>
      </c>
      <c r="K29" s="47" t="s">
        <v>739</v>
      </c>
      <c r="L29" s="9" t="str">
        <f t="shared" si="3"/>
        <v>Yes</v>
      </c>
    </row>
    <row r="30" spans="1:12" x14ac:dyDescent="0.2">
      <c r="A30" s="3" t="s">
        <v>997</v>
      </c>
      <c r="B30" s="37" t="s">
        <v>213</v>
      </c>
      <c r="C30" s="38">
        <v>0</v>
      </c>
      <c r="D30" s="46" t="str">
        <f t="shared" si="0"/>
        <v>N/A</v>
      </c>
      <c r="E30" s="38">
        <v>0</v>
      </c>
      <c r="F30" s="46" t="str">
        <f t="shared" si="1"/>
        <v>N/A</v>
      </c>
      <c r="G30" s="38">
        <v>0</v>
      </c>
      <c r="H30" s="46" t="str">
        <f t="shared" si="2"/>
        <v>N/A</v>
      </c>
      <c r="I30" s="12" t="s">
        <v>1747</v>
      </c>
      <c r="J30" s="12" t="s">
        <v>1747</v>
      </c>
      <c r="K30" s="47" t="s">
        <v>739</v>
      </c>
      <c r="L30" s="9" t="str">
        <f t="shared" si="3"/>
        <v>N/A</v>
      </c>
    </row>
    <row r="31" spans="1:12" x14ac:dyDescent="0.2">
      <c r="A31" s="3" t="s">
        <v>998</v>
      </c>
      <c r="B31" s="37" t="s">
        <v>213</v>
      </c>
      <c r="C31" s="38">
        <v>8134</v>
      </c>
      <c r="D31" s="46" t="str">
        <f t="shared" si="0"/>
        <v>N/A</v>
      </c>
      <c r="E31" s="38">
        <v>9893</v>
      </c>
      <c r="F31" s="46" t="str">
        <f t="shared" si="1"/>
        <v>N/A</v>
      </c>
      <c r="G31" s="38">
        <v>11978</v>
      </c>
      <c r="H31" s="46" t="str">
        <f t="shared" si="2"/>
        <v>N/A</v>
      </c>
      <c r="I31" s="12">
        <v>21.63</v>
      </c>
      <c r="J31" s="12">
        <v>21.08</v>
      </c>
      <c r="K31" s="47" t="s">
        <v>739</v>
      </c>
      <c r="L31" s="9" t="str">
        <f t="shared" si="3"/>
        <v>Yes</v>
      </c>
    </row>
    <row r="32" spans="1:12" x14ac:dyDescent="0.2">
      <c r="A32" s="3" t="s">
        <v>999</v>
      </c>
      <c r="B32" s="37" t="s">
        <v>213</v>
      </c>
      <c r="C32" s="38">
        <v>46131</v>
      </c>
      <c r="D32" s="46" t="str">
        <f t="shared" si="0"/>
        <v>N/A</v>
      </c>
      <c r="E32" s="38">
        <v>48484</v>
      </c>
      <c r="F32" s="46" t="str">
        <f t="shared" si="1"/>
        <v>N/A</v>
      </c>
      <c r="G32" s="38">
        <v>45582</v>
      </c>
      <c r="H32" s="46" t="str">
        <f t="shared" si="2"/>
        <v>N/A</v>
      </c>
      <c r="I32" s="12">
        <v>5.101</v>
      </c>
      <c r="J32" s="12">
        <v>-5.99</v>
      </c>
      <c r="K32" s="47" t="s">
        <v>739</v>
      </c>
      <c r="L32" s="9" t="str">
        <f t="shared" si="3"/>
        <v>Yes</v>
      </c>
    </row>
    <row r="33" spans="1:12" x14ac:dyDescent="0.2">
      <c r="A33" s="3" t="s">
        <v>1000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84</v>
      </c>
      <c r="B34" s="37" t="s">
        <v>213</v>
      </c>
      <c r="C34" s="49">
        <v>4816248320</v>
      </c>
      <c r="D34" s="46" t="str">
        <f t="shared" si="0"/>
        <v>N/A</v>
      </c>
      <c r="E34" s="49">
        <v>5016927591</v>
      </c>
      <c r="F34" s="46" t="str">
        <f t="shared" si="1"/>
        <v>N/A</v>
      </c>
      <c r="G34" s="49">
        <v>5106027126</v>
      </c>
      <c r="H34" s="46" t="str">
        <f t="shared" si="2"/>
        <v>N/A</v>
      </c>
      <c r="I34" s="12">
        <v>4.1669999999999998</v>
      </c>
      <c r="J34" s="12">
        <v>1.776</v>
      </c>
      <c r="K34" s="47" t="s">
        <v>739</v>
      </c>
      <c r="L34" s="9" t="str">
        <f t="shared" si="3"/>
        <v>Yes</v>
      </c>
    </row>
    <row r="35" spans="1:12" x14ac:dyDescent="0.2">
      <c r="A35" s="48" t="s">
        <v>1424</v>
      </c>
      <c r="B35" s="37" t="s">
        <v>213</v>
      </c>
      <c r="C35" s="49">
        <v>21077.119726000001</v>
      </c>
      <c r="D35" s="46" t="str">
        <f t="shared" si="0"/>
        <v>N/A</v>
      </c>
      <c r="E35" s="49">
        <v>21245.654428000002</v>
      </c>
      <c r="F35" s="46" t="str">
        <f t="shared" si="1"/>
        <v>N/A</v>
      </c>
      <c r="G35" s="49">
        <v>20246.746999999999</v>
      </c>
      <c r="H35" s="46" t="str">
        <f t="shared" si="2"/>
        <v>N/A</v>
      </c>
      <c r="I35" s="12">
        <v>0.79959999999999998</v>
      </c>
      <c r="J35" s="12">
        <v>-4.7</v>
      </c>
      <c r="K35" s="47" t="s">
        <v>739</v>
      </c>
      <c r="L35" s="9" t="str">
        <f t="shared" si="3"/>
        <v>Yes</v>
      </c>
    </row>
    <row r="36" spans="1:12" x14ac:dyDescent="0.2">
      <c r="A36" s="48" t="s">
        <v>1425</v>
      </c>
      <c r="B36" s="37" t="s">
        <v>213</v>
      </c>
      <c r="C36" s="49">
        <v>21954.708532000001</v>
      </c>
      <c r="D36" s="46" t="str">
        <f t="shared" si="0"/>
        <v>N/A</v>
      </c>
      <c r="E36" s="49">
        <v>22104.508163999999</v>
      </c>
      <c r="F36" s="46" t="str">
        <f t="shared" si="1"/>
        <v>N/A</v>
      </c>
      <c r="G36" s="49">
        <v>21243.159771999999</v>
      </c>
      <c r="H36" s="46" t="str">
        <f t="shared" si="2"/>
        <v>N/A</v>
      </c>
      <c r="I36" s="12">
        <v>0.68230000000000002</v>
      </c>
      <c r="J36" s="12">
        <v>-3.9</v>
      </c>
      <c r="K36" s="47" t="s">
        <v>739</v>
      </c>
      <c r="L36" s="9" t="str">
        <f t="shared" si="3"/>
        <v>Yes</v>
      </c>
    </row>
    <row r="37" spans="1:12" x14ac:dyDescent="0.2">
      <c r="A37" s="4" t="s">
        <v>107</v>
      </c>
      <c r="B37" s="37" t="s">
        <v>213</v>
      </c>
      <c r="C37" s="49">
        <v>19453293</v>
      </c>
      <c r="D37" s="46" t="str">
        <f t="shared" si="0"/>
        <v>N/A</v>
      </c>
      <c r="E37" s="49">
        <v>19635242</v>
      </c>
      <c r="F37" s="46" t="str">
        <f t="shared" si="1"/>
        <v>N/A</v>
      </c>
      <c r="G37" s="49">
        <v>2722446</v>
      </c>
      <c r="H37" s="46" t="str">
        <f t="shared" si="2"/>
        <v>N/A</v>
      </c>
      <c r="I37" s="12">
        <v>0.93530000000000002</v>
      </c>
      <c r="J37" s="12">
        <v>-86.1</v>
      </c>
      <c r="K37" s="47" t="s">
        <v>739</v>
      </c>
      <c r="L37" s="9" t="str">
        <f t="shared" si="3"/>
        <v>No</v>
      </c>
    </row>
    <row r="38" spans="1:12" x14ac:dyDescent="0.2">
      <c r="A38" s="48" t="s">
        <v>158</v>
      </c>
      <c r="B38" s="50" t="s">
        <v>217</v>
      </c>
      <c r="C38" s="1">
        <v>765</v>
      </c>
      <c r="D38" s="46" t="str">
        <f>IF($B38="N/A","N/A",IF(C38&gt;0,"No",IF(C38&lt;0,"No","Yes")))</f>
        <v>No</v>
      </c>
      <c r="E38" s="1">
        <v>761</v>
      </c>
      <c r="F38" s="46" t="str">
        <f>IF($B38="N/A","N/A",IF(E38&gt;0,"No",IF(E38&lt;0,"No","Yes")))</f>
        <v>No</v>
      </c>
      <c r="G38" s="1">
        <v>221</v>
      </c>
      <c r="H38" s="46" t="str">
        <f>IF($B38="N/A","N/A",IF(G38&gt;0,"No",IF(G38&lt;0,"No","Yes")))</f>
        <v>No</v>
      </c>
      <c r="I38" s="12">
        <v>-0.52300000000000002</v>
      </c>
      <c r="J38" s="12">
        <v>-71</v>
      </c>
      <c r="K38" s="47" t="s">
        <v>739</v>
      </c>
      <c r="L38" s="9" t="str">
        <f t="shared" si="3"/>
        <v>No</v>
      </c>
    </row>
    <row r="39" spans="1:12" x14ac:dyDescent="0.2">
      <c r="A39" s="48" t="s">
        <v>156</v>
      </c>
      <c r="B39" s="37" t="s">
        <v>213</v>
      </c>
      <c r="C39" s="49">
        <v>19453293</v>
      </c>
      <c r="D39" s="46" t="str">
        <f t="shared" ref="D39:D40" si="4">IF($B39="N/A","N/A",IF(C39&gt;10,"No",IF(C39&lt;-10,"No","Yes")))</f>
        <v>N/A</v>
      </c>
      <c r="E39" s="49">
        <v>19635242</v>
      </c>
      <c r="F39" s="46" t="str">
        <f t="shared" ref="F39:F40" si="5">IF($B39="N/A","N/A",IF(E39&gt;10,"No",IF(E39&lt;-10,"No","Yes")))</f>
        <v>N/A</v>
      </c>
      <c r="G39" s="49">
        <v>2722446</v>
      </c>
      <c r="H39" s="46" t="str">
        <f t="shared" ref="H39:H40" si="6">IF($B39="N/A","N/A",IF(G39&gt;10,"No",IF(G39&lt;-10,"No","Yes")))</f>
        <v>N/A</v>
      </c>
      <c r="I39" s="12">
        <v>0.93530000000000002</v>
      </c>
      <c r="J39" s="12">
        <v>-86.1</v>
      </c>
      <c r="K39" s="47" t="s">
        <v>739</v>
      </c>
      <c r="L39" s="9" t="str">
        <f t="shared" si="3"/>
        <v>No</v>
      </c>
    </row>
    <row r="40" spans="1:12" x14ac:dyDescent="0.2">
      <c r="A40" s="48" t="s">
        <v>1304</v>
      </c>
      <c r="B40" s="37" t="s">
        <v>213</v>
      </c>
      <c r="C40" s="49">
        <v>25429.141176000001</v>
      </c>
      <c r="D40" s="46" t="str">
        <f t="shared" si="4"/>
        <v>N/A</v>
      </c>
      <c r="E40" s="49">
        <v>25801.894875000002</v>
      </c>
      <c r="F40" s="46" t="str">
        <f t="shared" si="5"/>
        <v>N/A</v>
      </c>
      <c r="G40" s="49">
        <v>12318.760181</v>
      </c>
      <c r="H40" s="46" t="str">
        <f t="shared" si="6"/>
        <v>N/A</v>
      </c>
      <c r="I40" s="12">
        <v>1.466</v>
      </c>
      <c r="J40" s="12">
        <v>-52.3</v>
      </c>
      <c r="K40" s="47" t="s">
        <v>739</v>
      </c>
      <c r="L40" s="9" t="str">
        <f>IF(J40="Div by 0", "N/A", IF(OR(J40="N/A",K40="N/A"),"N/A", IF(J40&gt;VALUE(MID(K40,1,2)), "No", IF(J40&lt;-1*VALUE(MID(K40,1,2)), "No", "Yes"))))</f>
        <v>No</v>
      </c>
    </row>
    <row r="41" spans="1:12" x14ac:dyDescent="0.2">
      <c r="A41" s="3" t="s">
        <v>1426</v>
      </c>
      <c r="B41" s="37" t="s">
        <v>213</v>
      </c>
      <c r="C41" s="49">
        <v>23267.113549999998</v>
      </c>
      <c r="D41" s="46" t="str">
        <f t="shared" ref="D41:D52" si="7">IF($B41="N/A","N/A",IF(C41&gt;10,"No",IF(C41&lt;-10,"No","Yes")))</f>
        <v>N/A</v>
      </c>
      <c r="E41" s="49">
        <v>23721.780708999999</v>
      </c>
      <c r="F41" s="46" t="str">
        <f t="shared" ref="F41:F52" si="8">IF($B41="N/A","N/A",IF(E41&gt;10,"No",IF(E41&lt;-10,"No","Yes")))</f>
        <v>N/A</v>
      </c>
      <c r="G41" s="49">
        <v>22430.854436000001</v>
      </c>
      <c r="H41" s="46" t="str">
        <f t="shared" ref="H41:H52" si="9">IF($B41="N/A","N/A",IF(G41&gt;10,"No",IF(G41&lt;-10,"No","Yes")))</f>
        <v>N/A</v>
      </c>
      <c r="I41" s="12">
        <v>1.954</v>
      </c>
      <c r="J41" s="12">
        <v>-5.44</v>
      </c>
      <c r="K41" s="47" t="s">
        <v>739</v>
      </c>
      <c r="L41" s="9" t="str">
        <f t="shared" ref="L41:L52" si="10">IF(J41="Div by 0", "N/A", IF(K41="N/A","N/A", IF(J41&gt;VALUE(MID(K41,1,2)), "No", IF(J41&lt;-1*VALUE(MID(K41,1,2)), "No", "Yes"))))</f>
        <v>Yes</v>
      </c>
    </row>
    <row r="42" spans="1:12" x14ac:dyDescent="0.2">
      <c r="A42" s="3" t="s">
        <v>1427</v>
      </c>
      <c r="B42" s="37" t="s">
        <v>213</v>
      </c>
      <c r="C42" s="49">
        <v>12386.846606999999</v>
      </c>
      <c r="D42" s="46" t="str">
        <f t="shared" si="7"/>
        <v>N/A</v>
      </c>
      <c r="E42" s="49">
        <v>12874.317370000001</v>
      </c>
      <c r="F42" s="46" t="str">
        <f t="shared" si="8"/>
        <v>N/A</v>
      </c>
      <c r="G42" s="49">
        <v>15261.615146</v>
      </c>
      <c r="H42" s="46" t="str">
        <f t="shared" si="9"/>
        <v>N/A</v>
      </c>
      <c r="I42" s="12">
        <v>3.9350000000000001</v>
      </c>
      <c r="J42" s="12">
        <v>18.54</v>
      </c>
      <c r="K42" s="47" t="s">
        <v>739</v>
      </c>
      <c r="L42" s="9" t="str">
        <f t="shared" si="10"/>
        <v>Yes</v>
      </c>
    </row>
    <row r="43" spans="1:12" x14ac:dyDescent="0.2">
      <c r="A43" s="3" t="s">
        <v>1428</v>
      </c>
      <c r="B43" s="37" t="s">
        <v>213</v>
      </c>
      <c r="C43" s="49" t="s">
        <v>1747</v>
      </c>
      <c r="D43" s="46" t="str">
        <f t="shared" si="7"/>
        <v>N/A</v>
      </c>
      <c r="E43" s="49" t="s">
        <v>1747</v>
      </c>
      <c r="F43" s="46" t="str">
        <f t="shared" si="8"/>
        <v>N/A</v>
      </c>
      <c r="G43" s="49" t="s">
        <v>1747</v>
      </c>
      <c r="H43" s="46" t="str">
        <f t="shared" si="9"/>
        <v>N/A</v>
      </c>
      <c r="I43" s="12" t="s">
        <v>1747</v>
      </c>
      <c r="J43" s="12" t="s">
        <v>1747</v>
      </c>
      <c r="K43" s="47" t="s">
        <v>739</v>
      </c>
      <c r="L43" s="9" t="str">
        <f t="shared" si="10"/>
        <v>N/A</v>
      </c>
    </row>
    <row r="44" spans="1:12" x14ac:dyDescent="0.2">
      <c r="A44" s="3" t="s">
        <v>1429</v>
      </c>
      <c r="B44" s="37" t="s">
        <v>213</v>
      </c>
      <c r="C44" s="49">
        <v>2405.9770085999999</v>
      </c>
      <c r="D44" s="46" t="str">
        <f t="shared" si="7"/>
        <v>N/A</v>
      </c>
      <c r="E44" s="49">
        <v>2419.0443291000001</v>
      </c>
      <c r="F44" s="46" t="str">
        <f t="shared" si="8"/>
        <v>N/A</v>
      </c>
      <c r="G44" s="49">
        <v>9711.9603112999994</v>
      </c>
      <c r="H44" s="46" t="str">
        <f t="shared" si="9"/>
        <v>N/A</v>
      </c>
      <c r="I44" s="12">
        <v>0.54310000000000003</v>
      </c>
      <c r="J44" s="12">
        <v>301.5</v>
      </c>
      <c r="K44" s="47" t="s">
        <v>739</v>
      </c>
      <c r="L44" s="9" t="str">
        <f t="shared" si="10"/>
        <v>No</v>
      </c>
    </row>
    <row r="45" spans="1:12" x14ac:dyDescent="0.2">
      <c r="A45" s="3" t="s">
        <v>1430</v>
      </c>
      <c r="B45" s="37" t="s">
        <v>213</v>
      </c>
      <c r="C45" s="49">
        <v>27603.982376</v>
      </c>
      <c r="D45" s="46" t="str">
        <f t="shared" si="7"/>
        <v>N/A</v>
      </c>
      <c r="E45" s="49">
        <v>28357.760445</v>
      </c>
      <c r="F45" s="46" t="str">
        <f t="shared" si="8"/>
        <v>N/A</v>
      </c>
      <c r="G45" s="49">
        <v>25818.977115999998</v>
      </c>
      <c r="H45" s="46" t="str">
        <f t="shared" si="9"/>
        <v>N/A</v>
      </c>
      <c r="I45" s="12">
        <v>2.7309999999999999</v>
      </c>
      <c r="J45" s="12">
        <v>-8.9499999999999993</v>
      </c>
      <c r="K45" s="47" t="s">
        <v>739</v>
      </c>
      <c r="L45" s="9" t="str">
        <f t="shared" si="10"/>
        <v>Yes</v>
      </c>
    </row>
    <row r="46" spans="1:12" x14ac:dyDescent="0.2">
      <c r="A46" s="3" t="s">
        <v>1431</v>
      </c>
      <c r="B46" s="37" t="s">
        <v>213</v>
      </c>
      <c r="C46" s="49" t="s">
        <v>1747</v>
      </c>
      <c r="D46" s="46" t="str">
        <f t="shared" si="7"/>
        <v>N/A</v>
      </c>
      <c r="E46" s="49" t="s">
        <v>1747</v>
      </c>
      <c r="F46" s="46" t="str">
        <f t="shared" si="8"/>
        <v>N/A</v>
      </c>
      <c r="G46" s="49" t="s">
        <v>1747</v>
      </c>
      <c r="H46" s="46" t="str">
        <f t="shared" si="9"/>
        <v>N/A</v>
      </c>
      <c r="I46" s="12" t="s">
        <v>1747</v>
      </c>
      <c r="J46" s="12" t="s">
        <v>1747</v>
      </c>
      <c r="K46" s="47" t="s">
        <v>739</v>
      </c>
      <c r="L46" s="9" t="str">
        <f t="shared" si="10"/>
        <v>N/A</v>
      </c>
    </row>
    <row r="47" spans="1:12" x14ac:dyDescent="0.2">
      <c r="A47" s="3" t="s">
        <v>1432</v>
      </c>
      <c r="B47" s="37" t="s">
        <v>213</v>
      </c>
      <c r="C47" s="49">
        <v>18812.060655000001</v>
      </c>
      <c r="D47" s="46" t="str">
        <f t="shared" si="7"/>
        <v>N/A</v>
      </c>
      <c r="E47" s="49">
        <v>18766.960829</v>
      </c>
      <c r="F47" s="46" t="str">
        <f t="shared" si="8"/>
        <v>N/A</v>
      </c>
      <c r="G47" s="49">
        <v>18914.600395000001</v>
      </c>
      <c r="H47" s="46" t="str">
        <f t="shared" si="9"/>
        <v>N/A</v>
      </c>
      <c r="I47" s="12">
        <v>-0.24</v>
      </c>
      <c r="J47" s="12">
        <v>0.78669999999999995</v>
      </c>
      <c r="K47" s="47" t="s">
        <v>739</v>
      </c>
      <c r="L47" s="9" t="str">
        <f t="shared" si="10"/>
        <v>Yes</v>
      </c>
    </row>
    <row r="48" spans="1:12" x14ac:dyDescent="0.2">
      <c r="A48" s="3" t="s">
        <v>1433</v>
      </c>
      <c r="B48" s="50" t="s">
        <v>213</v>
      </c>
      <c r="C48" s="14">
        <v>10920.998872</v>
      </c>
      <c r="D48" s="11" t="str">
        <f t="shared" si="7"/>
        <v>N/A</v>
      </c>
      <c r="E48" s="14">
        <v>11179.015119</v>
      </c>
      <c r="F48" s="11" t="str">
        <f t="shared" si="8"/>
        <v>N/A</v>
      </c>
      <c r="G48" s="14">
        <v>13382.205567999999</v>
      </c>
      <c r="H48" s="11" t="str">
        <f t="shared" si="9"/>
        <v>N/A</v>
      </c>
      <c r="I48" s="59">
        <v>2.363</v>
      </c>
      <c r="J48" s="59">
        <v>19.71</v>
      </c>
      <c r="K48" s="50" t="s">
        <v>739</v>
      </c>
      <c r="L48" s="9" t="str">
        <f t="shared" si="10"/>
        <v>Yes</v>
      </c>
    </row>
    <row r="49" spans="1:12" ht="25.5" x14ac:dyDescent="0.2">
      <c r="A49" s="3" t="s">
        <v>1434</v>
      </c>
      <c r="B49" s="50" t="s">
        <v>213</v>
      </c>
      <c r="C49" s="14" t="s">
        <v>1747</v>
      </c>
      <c r="D49" s="11" t="str">
        <f t="shared" si="7"/>
        <v>N/A</v>
      </c>
      <c r="E49" s="14" t="s">
        <v>1747</v>
      </c>
      <c r="F49" s="11" t="str">
        <f t="shared" si="8"/>
        <v>N/A</v>
      </c>
      <c r="G49" s="14" t="s">
        <v>1747</v>
      </c>
      <c r="H49" s="11" t="str">
        <f t="shared" si="9"/>
        <v>N/A</v>
      </c>
      <c r="I49" s="59" t="s">
        <v>1747</v>
      </c>
      <c r="J49" s="59" t="s">
        <v>1747</v>
      </c>
      <c r="K49" s="50" t="s">
        <v>739</v>
      </c>
      <c r="L49" s="9" t="str">
        <f t="shared" si="10"/>
        <v>N/A</v>
      </c>
    </row>
    <row r="50" spans="1:12" x14ac:dyDescent="0.2">
      <c r="A50" s="3" t="s">
        <v>1435</v>
      </c>
      <c r="B50" s="50" t="s">
        <v>213</v>
      </c>
      <c r="C50" s="14">
        <v>3321.0876567</v>
      </c>
      <c r="D50" s="11" t="str">
        <f t="shared" si="7"/>
        <v>N/A</v>
      </c>
      <c r="E50" s="14">
        <v>3195.1873042000002</v>
      </c>
      <c r="F50" s="11" t="str">
        <f t="shared" si="8"/>
        <v>N/A</v>
      </c>
      <c r="G50" s="14">
        <v>5960.0277175000001</v>
      </c>
      <c r="H50" s="11" t="str">
        <f t="shared" si="9"/>
        <v>N/A</v>
      </c>
      <c r="I50" s="59">
        <v>-3.79</v>
      </c>
      <c r="J50" s="59">
        <v>86.53</v>
      </c>
      <c r="K50" s="50" t="s">
        <v>739</v>
      </c>
      <c r="L50" s="9" t="str">
        <f t="shared" si="10"/>
        <v>No</v>
      </c>
    </row>
    <row r="51" spans="1:12" x14ac:dyDescent="0.2">
      <c r="A51" s="3" t="s">
        <v>1436</v>
      </c>
      <c r="B51" s="50" t="s">
        <v>213</v>
      </c>
      <c r="C51" s="14">
        <v>29881.525655000001</v>
      </c>
      <c r="D51" s="11" t="str">
        <f t="shared" si="7"/>
        <v>N/A</v>
      </c>
      <c r="E51" s="14">
        <v>29904.598774999999</v>
      </c>
      <c r="F51" s="11" t="str">
        <f t="shared" si="8"/>
        <v>N/A</v>
      </c>
      <c r="G51" s="14">
        <v>29111.032117999999</v>
      </c>
      <c r="H51" s="11" t="str">
        <f t="shared" si="9"/>
        <v>N/A</v>
      </c>
      <c r="I51" s="59">
        <v>7.7200000000000005E-2</v>
      </c>
      <c r="J51" s="59">
        <v>-2.65</v>
      </c>
      <c r="K51" s="50" t="s">
        <v>739</v>
      </c>
      <c r="L51" s="9" t="str">
        <f t="shared" si="10"/>
        <v>Yes</v>
      </c>
    </row>
    <row r="52" spans="1:12" x14ac:dyDescent="0.2">
      <c r="A52" s="3" t="s">
        <v>1437</v>
      </c>
      <c r="B52" s="50" t="s">
        <v>213</v>
      </c>
      <c r="C52" s="14" t="s">
        <v>1747</v>
      </c>
      <c r="D52" s="11" t="str">
        <f t="shared" si="7"/>
        <v>N/A</v>
      </c>
      <c r="E52" s="14" t="s">
        <v>1747</v>
      </c>
      <c r="F52" s="11" t="str">
        <f t="shared" si="8"/>
        <v>N/A</v>
      </c>
      <c r="G52" s="14" t="s">
        <v>1747</v>
      </c>
      <c r="H52" s="11" t="str">
        <f t="shared" si="9"/>
        <v>N/A</v>
      </c>
      <c r="I52" s="59" t="s">
        <v>1747</v>
      </c>
      <c r="J52" s="59" t="s">
        <v>1747</v>
      </c>
      <c r="K52" s="50" t="s">
        <v>739</v>
      </c>
      <c r="L52" s="9" t="str">
        <f t="shared" si="10"/>
        <v>N/A</v>
      </c>
    </row>
    <row r="53" spans="1:12" x14ac:dyDescent="0.2">
      <c r="A53" s="48" t="s">
        <v>1611</v>
      </c>
      <c r="B53" s="37" t="s">
        <v>213</v>
      </c>
      <c r="C53" s="49">
        <v>79495235</v>
      </c>
      <c r="D53" s="46" t="str">
        <f t="shared" ref="D53:D122" si="11">IF($B53="N/A","N/A",IF(C53&gt;10,"No",IF(C53&lt;-10,"No","Yes")))</f>
        <v>N/A</v>
      </c>
      <c r="E53" s="49">
        <v>93732875</v>
      </c>
      <c r="F53" s="46" t="str">
        <f t="shared" ref="F53:F122" si="12">IF($B53="N/A","N/A",IF(E53&gt;10,"No",IF(E53&lt;-10,"No","Yes")))</f>
        <v>N/A</v>
      </c>
      <c r="G53" s="49">
        <v>104352995</v>
      </c>
      <c r="H53" s="46" t="str">
        <f t="shared" ref="H53:H122" si="13">IF($B53="N/A","N/A",IF(G53&gt;10,"No",IF(G53&lt;-10,"No","Yes")))</f>
        <v>N/A</v>
      </c>
      <c r="I53" s="12">
        <v>17.91</v>
      </c>
      <c r="J53" s="12">
        <v>11.33</v>
      </c>
      <c r="K53" s="47" t="s">
        <v>739</v>
      </c>
      <c r="L53" s="9" t="str">
        <f t="shared" ref="L53:L113" si="14">IF(J53="Div by 0", "N/A", IF(K53="N/A","N/A", IF(J53&gt;VALUE(MID(K53,1,2)), "No", IF(J53&lt;-1*VALUE(MID(K53,1,2)), "No", "Yes"))))</f>
        <v>Yes</v>
      </c>
    </row>
    <row r="54" spans="1:12" x14ac:dyDescent="0.2">
      <c r="A54" s="48" t="s">
        <v>598</v>
      </c>
      <c r="B54" s="37" t="s">
        <v>213</v>
      </c>
      <c r="C54" s="38">
        <v>31428</v>
      </c>
      <c r="D54" s="46" t="str">
        <f t="shared" si="11"/>
        <v>N/A</v>
      </c>
      <c r="E54" s="38">
        <v>34959</v>
      </c>
      <c r="F54" s="46" t="str">
        <f t="shared" si="12"/>
        <v>N/A</v>
      </c>
      <c r="G54" s="38">
        <v>37488</v>
      </c>
      <c r="H54" s="46" t="str">
        <f t="shared" si="13"/>
        <v>N/A</v>
      </c>
      <c r="I54" s="12">
        <v>11.24</v>
      </c>
      <c r="J54" s="12">
        <v>7.234</v>
      </c>
      <c r="K54" s="47" t="s">
        <v>739</v>
      </c>
      <c r="L54" s="9" t="str">
        <f t="shared" si="14"/>
        <v>Yes</v>
      </c>
    </row>
    <row r="55" spans="1:12" x14ac:dyDescent="0.2">
      <c r="A55" s="48" t="s">
        <v>1438</v>
      </c>
      <c r="B55" s="37" t="s">
        <v>213</v>
      </c>
      <c r="C55" s="49">
        <v>2529.4398307000001</v>
      </c>
      <c r="D55" s="46" t="str">
        <f t="shared" si="11"/>
        <v>N/A</v>
      </c>
      <c r="E55" s="49">
        <v>2681.2230040999998</v>
      </c>
      <c r="F55" s="46" t="str">
        <f t="shared" si="12"/>
        <v>N/A</v>
      </c>
      <c r="G55" s="49">
        <v>2783.6372972999998</v>
      </c>
      <c r="H55" s="46" t="str">
        <f t="shared" si="13"/>
        <v>N/A</v>
      </c>
      <c r="I55" s="12">
        <v>6.0010000000000003</v>
      </c>
      <c r="J55" s="12">
        <v>3.82</v>
      </c>
      <c r="K55" s="47" t="s">
        <v>739</v>
      </c>
      <c r="L55" s="9" t="str">
        <f t="shared" si="14"/>
        <v>Yes</v>
      </c>
    </row>
    <row r="56" spans="1:12" x14ac:dyDescent="0.2">
      <c r="A56" s="48" t="s">
        <v>1439</v>
      </c>
      <c r="B56" s="37" t="s">
        <v>213</v>
      </c>
      <c r="C56" s="38">
        <v>0.64455262820000003</v>
      </c>
      <c r="D56" s="46" t="str">
        <f t="shared" si="11"/>
        <v>N/A</v>
      </c>
      <c r="E56" s="38">
        <v>0.57049686779999997</v>
      </c>
      <c r="F56" s="46" t="str">
        <f t="shared" si="12"/>
        <v>N/A</v>
      </c>
      <c r="G56" s="38">
        <v>0.83151941949999997</v>
      </c>
      <c r="H56" s="46" t="str">
        <f t="shared" si="13"/>
        <v>N/A</v>
      </c>
      <c r="I56" s="12">
        <v>-11.5</v>
      </c>
      <c r="J56" s="12">
        <v>45.75</v>
      </c>
      <c r="K56" s="47" t="s">
        <v>739</v>
      </c>
      <c r="L56" s="9" t="str">
        <f t="shared" si="14"/>
        <v>No</v>
      </c>
    </row>
    <row r="57" spans="1:12" ht="25.5" x14ac:dyDescent="0.2">
      <c r="A57" s="48" t="s">
        <v>599</v>
      </c>
      <c r="B57" s="37" t="s">
        <v>213</v>
      </c>
      <c r="C57" s="49">
        <v>39708</v>
      </c>
      <c r="D57" s="46" t="str">
        <f t="shared" si="11"/>
        <v>N/A</v>
      </c>
      <c r="E57" s="49">
        <v>34850</v>
      </c>
      <c r="F57" s="46" t="str">
        <f t="shared" si="12"/>
        <v>N/A</v>
      </c>
      <c r="G57" s="49">
        <v>272672</v>
      </c>
      <c r="H57" s="46" t="str">
        <f t="shared" si="13"/>
        <v>N/A</v>
      </c>
      <c r="I57" s="12">
        <v>-12.2</v>
      </c>
      <c r="J57" s="12">
        <v>682.4</v>
      </c>
      <c r="K57" s="47" t="s">
        <v>739</v>
      </c>
      <c r="L57" s="9" t="str">
        <f t="shared" si="14"/>
        <v>No</v>
      </c>
    </row>
    <row r="58" spans="1:12" x14ac:dyDescent="0.2">
      <c r="A58" s="48" t="s">
        <v>600</v>
      </c>
      <c r="B58" s="37" t="s">
        <v>213</v>
      </c>
      <c r="C58" s="38">
        <v>33</v>
      </c>
      <c r="D58" s="46" t="str">
        <f t="shared" si="11"/>
        <v>N/A</v>
      </c>
      <c r="E58" s="38">
        <v>17</v>
      </c>
      <c r="F58" s="46" t="str">
        <f t="shared" si="12"/>
        <v>N/A</v>
      </c>
      <c r="G58" s="38">
        <v>419</v>
      </c>
      <c r="H58" s="46" t="str">
        <f t="shared" si="13"/>
        <v>N/A</v>
      </c>
      <c r="I58" s="12">
        <v>-48.5</v>
      </c>
      <c r="J58" s="12">
        <v>2365</v>
      </c>
      <c r="K58" s="47" t="s">
        <v>739</v>
      </c>
      <c r="L58" s="9" t="str">
        <f t="shared" si="14"/>
        <v>No</v>
      </c>
    </row>
    <row r="59" spans="1:12" x14ac:dyDescent="0.2">
      <c r="A59" s="48" t="s">
        <v>1440</v>
      </c>
      <c r="B59" s="37" t="s">
        <v>213</v>
      </c>
      <c r="C59" s="49">
        <v>1203.2727273</v>
      </c>
      <c r="D59" s="46" t="str">
        <f t="shared" si="11"/>
        <v>N/A</v>
      </c>
      <c r="E59" s="49">
        <v>2050</v>
      </c>
      <c r="F59" s="46" t="str">
        <f t="shared" si="12"/>
        <v>N/A</v>
      </c>
      <c r="G59" s="49">
        <v>650.76849642000002</v>
      </c>
      <c r="H59" s="46" t="str">
        <f t="shared" si="13"/>
        <v>N/A</v>
      </c>
      <c r="I59" s="12">
        <v>70.37</v>
      </c>
      <c r="J59" s="12">
        <v>-68.3</v>
      </c>
      <c r="K59" s="47" t="s">
        <v>739</v>
      </c>
      <c r="L59" s="9" t="str">
        <f t="shared" si="14"/>
        <v>No</v>
      </c>
    </row>
    <row r="60" spans="1:12" ht="25.5" x14ac:dyDescent="0.2">
      <c r="A60" s="48" t="s">
        <v>601</v>
      </c>
      <c r="B60" s="37" t="s">
        <v>213</v>
      </c>
      <c r="C60" s="49">
        <v>2533</v>
      </c>
      <c r="D60" s="46" t="str">
        <f t="shared" si="11"/>
        <v>N/A</v>
      </c>
      <c r="E60" s="49">
        <v>1100</v>
      </c>
      <c r="F60" s="46" t="str">
        <f t="shared" si="12"/>
        <v>N/A</v>
      </c>
      <c r="G60" s="49">
        <v>22388</v>
      </c>
      <c r="H60" s="46" t="str">
        <f t="shared" si="13"/>
        <v>N/A</v>
      </c>
      <c r="I60" s="12">
        <v>-56.6</v>
      </c>
      <c r="J60" s="12">
        <v>1935</v>
      </c>
      <c r="K60" s="47" t="s">
        <v>739</v>
      </c>
      <c r="L60" s="9" t="str">
        <f t="shared" si="14"/>
        <v>No</v>
      </c>
    </row>
    <row r="61" spans="1:12" x14ac:dyDescent="0.2">
      <c r="A61" s="4" t="s">
        <v>602</v>
      </c>
      <c r="B61" s="50" t="s">
        <v>213</v>
      </c>
      <c r="C61" s="1">
        <v>11</v>
      </c>
      <c r="D61" s="11" t="str">
        <f t="shared" si="11"/>
        <v>N/A</v>
      </c>
      <c r="E61" s="1">
        <v>11</v>
      </c>
      <c r="F61" s="11" t="str">
        <f t="shared" si="12"/>
        <v>N/A</v>
      </c>
      <c r="G61" s="1">
        <v>11</v>
      </c>
      <c r="H61" s="11" t="str">
        <f t="shared" si="13"/>
        <v>N/A</v>
      </c>
      <c r="I61" s="59">
        <v>0</v>
      </c>
      <c r="J61" s="59">
        <v>900</v>
      </c>
      <c r="K61" s="50" t="s">
        <v>739</v>
      </c>
      <c r="L61" s="9" t="str">
        <f t="shared" si="14"/>
        <v>No</v>
      </c>
    </row>
    <row r="62" spans="1:12" ht="25.5" x14ac:dyDescent="0.2">
      <c r="A62" s="4" t="s">
        <v>1441</v>
      </c>
      <c r="B62" s="50" t="s">
        <v>213</v>
      </c>
      <c r="C62" s="14">
        <v>2533</v>
      </c>
      <c r="D62" s="11" t="str">
        <f t="shared" si="11"/>
        <v>N/A</v>
      </c>
      <c r="E62" s="14">
        <v>1100</v>
      </c>
      <c r="F62" s="11" t="str">
        <f t="shared" si="12"/>
        <v>N/A</v>
      </c>
      <c r="G62" s="14">
        <v>2238.8000000000002</v>
      </c>
      <c r="H62" s="11" t="str">
        <f t="shared" si="13"/>
        <v>N/A</v>
      </c>
      <c r="I62" s="59">
        <v>-56.6</v>
      </c>
      <c r="J62" s="59">
        <v>103.5</v>
      </c>
      <c r="K62" s="50" t="s">
        <v>739</v>
      </c>
      <c r="L62" s="9" t="str">
        <f t="shared" si="14"/>
        <v>No</v>
      </c>
    </row>
    <row r="63" spans="1:12" x14ac:dyDescent="0.2">
      <c r="A63" s="4" t="s">
        <v>603</v>
      </c>
      <c r="B63" s="50" t="s">
        <v>213</v>
      </c>
      <c r="C63" s="14">
        <v>513071747</v>
      </c>
      <c r="D63" s="11" t="str">
        <f t="shared" si="11"/>
        <v>N/A</v>
      </c>
      <c r="E63" s="14">
        <v>516207935</v>
      </c>
      <c r="F63" s="11" t="str">
        <f t="shared" si="12"/>
        <v>N/A</v>
      </c>
      <c r="G63" s="14">
        <v>520529868</v>
      </c>
      <c r="H63" s="11" t="str">
        <f t="shared" si="13"/>
        <v>N/A</v>
      </c>
      <c r="I63" s="59">
        <v>0.61129999999999995</v>
      </c>
      <c r="J63" s="59">
        <v>0.83720000000000006</v>
      </c>
      <c r="K63" s="50" t="s">
        <v>739</v>
      </c>
      <c r="L63" s="9" t="str">
        <f t="shared" si="14"/>
        <v>Yes</v>
      </c>
    </row>
    <row r="64" spans="1:12" x14ac:dyDescent="0.2">
      <c r="A64" s="4" t="s">
        <v>604</v>
      </c>
      <c r="B64" s="50" t="s">
        <v>213</v>
      </c>
      <c r="C64" s="1">
        <v>5291</v>
      </c>
      <c r="D64" s="11" t="str">
        <f t="shared" si="11"/>
        <v>N/A</v>
      </c>
      <c r="E64" s="1">
        <v>5169</v>
      </c>
      <c r="F64" s="11" t="str">
        <f t="shared" si="12"/>
        <v>N/A</v>
      </c>
      <c r="G64" s="1">
        <v>5204</v>
      </c>
      <c r="H64" s="11" t="str">
        <f t="shared" si="13"/>
        <v>N/A</v>
      </c>
      <c r="I64" s="59">
        <v>-2.31</v>
      </c>
      <c r="J64" s="59">
        <v>0.67710000000000004</v>
      </c>
      <c r="K64" s="50" t="s">
        <v>739</v>
      </c>
      <c r="L64" s="9" t="str">
        <f t="shared" si="14"/>
        <v>Yes</v>
      </c>
    </row>
    <row r="65" spans="1:12" x14ac:dyDescent="0.2">
      <c r="A65" s="4" t="s">
        <v>1442</v>
      </c>
      <c r="B65" s="50" t="s">
        <v>213</v>
      </c>
      <c r="C65" s="14">
        <v>96970.657154</v>
      </c>
      <c r="D65" s="11" t="str">
        <f t="shared" si="11"/>
        <v>N/A</v>
      </c>
      <c r="E65" s="14">
        <v>99866.112401000006</v>
      </c>
      <c r="F65" s="11" t="str">
        <f t="shared" si="12"/>
        <v>N/A</v>
      </c>
      <c r="G65" s="14">
        <v>100024.95542</v>
      </c>
      <c r="H65" s="11" t="str">
        <f t="shared" si="13"/>
        <v>N/A</v>
      </c>
      <c r="I65" s="59">
        <v>2.9860000000000002</v>
      </c>
      <c r="J65" s="59">
        <v>0.15909999999999999</v>
      </c>
      <c r="K65" s="50" t="s">
        <v>739</v>
      </c>
      <c r="L65" s="9" t="str">
        <f t="shared" si="14"/>
        <v>Yes</v>
      </c>
    </row>
    <row r="66" spans="1:12" x14ac:dyDescent="0.2">
      <c r="A66" s="4" t="s">
        <v>605</v>
      </c>
      <c r="B66" s="50" t="s">
        <v>213</v>
      </c>
      <c r="C66" s="14">
        <v>2223242245</v>
      </c>
      <c r="D66" s="11" t="str">
        <f t="shared" si="11"/>
        <v>N/A</v>
      </c>
      <c r="E66" s="14">
        <v>2266234820</v>
      </c>
      <c r="F66" s="11" t="str">
        <f t="shared" si="12"/>
        <v>N/A</v>
      </c>
      <c r="G66" s="14">
        <v>2182141813</v>
      </c>
      <c r="H66" s="11" t="str">
        <f t="shared" si="13"/>
        <v>N/A</v>
      </c>
      <c r="I66" s="59">
        <v>1.9339999999999999</v>
      </c>
      <c r="J66" s="59">
        <v>-3.71</v>
      </c>
      <c r="K66" s="50" t="s">
        <v>739</v>
      </c>
      <c r="L66" s="9" t="str">
        <f t="shared" si="14"/>
        <v>Yes</v>
      </c>
    </row>
    <row r="67" spans="1:12" x14ac:dyDescent="0.2">
      <c r="A67" s="4" t="s">
        <v>606</v>
      </c>
      <c r="B67" s="50" t="s">
        <v>213</v>
      </c>
      <c r="C67" s="1">
        <v>67706</v>
      </c>
      <c r="D67" s="11" t="str">
        <f t="shared" si="11"/>
        <v>N/A</v>
      </c>
      <c r="E67" s="1">
        <v>66568</v>
      </c>
      <c r="F67" s="11" t="str">
        <f t="shared" si="12"/>
        <v>N/A</v>
      </c>
      <c r="G67" s="1">
        <v>67685</v>
      </c>
      <c r="H67" s="11" t="str">
        <f t="shared" si="13"/>
        <v>N/A</v>
      </c>
      <c r="I67" s="59">
        <v>-1.68</v>
      </c>
      <c r="J67" s="59">
        <v>1.6779999999999999</v>
      </c>
      <c r="K67" s="50" t="s">
        <v>739</v>
      </c>
      <c r="L67" s="9" t="str">
        <f t="shared" si="14"/>
        <v>Yes</v>
      </c>
    </row>
    <row r="68" spans="1:12" x14ac:dyDescent="0.2">
      <c r="A68" s="4" t="s">
        <v>1443</v>
      </c>
      <c r="B68" s="50" t="s">
        <v>213</v>
      </c>
      <c r="C68" s="14">
        <v>32836.709375999999</v>
      </c>
      <c r="D68" s="11" t="str">
        <f t="shared" si="11"/>
        <v>N/A</v>
      </c>
      <c r="E68" s="14">
        <v>34043.907283</v>
      </c>
      <c r="F68" s="11" t="str">
        <f t="shared" si="12"/>
        <v>N/A</v>
      </c>
      <c r="G68" s="14">
        <v>32239.666292000002</v>
      </c>
      <c r="H68" s="11" t="str">
        <f t="shared" si="13"/>
        <v>N/A</v>
      </c>
      <c r="I68" s="59">
        <v>3.6760000000000002</v>
      </c>
      <c r="J68" s="59">
        <v>-5.3</v>
      </c>
      <c r="K68" s="50" t="s">
        <v>739</v>
      </c>
      <c r="L68" s="9" t="str">
        <f t="shared" si="14"/>
        <v>Yes</v>
      </c>
    </row>
    <row r="69" spans="1:12" ht="25.5" x14ac:dyDescent="0.2">
      <c r="A69" s="4" t="s">
        <v>607</v>
      </c>
      <c r="B69" s="50" t="s">
        <v>213</v>
      </c>
      <c r="C69" s="14">
        <v>99965438</v>
      </c>
      <c r="D69" s="11" t="str">
        <f t="shared" si="11"/>
        <v>N/A</v>
      </c>
      <c r="E69" s="14">
        <v>109987522</v>
      </c>
      <c r="F69" s="11" t="str">
        <f t="shared" si="12"/>
        <v>N/A</v>
      </c>
      <c r="G69" s="14">
        <v>108641741</v>
      </c>
      <c r="H69" s="11" t="str">
        <f t="shared" si="13"/>
        <v>N/A</v>
      </c>
      <c r="I69" s="59">
        <v>10.029999999999999</v>
      </c>
      <c r="J69" s="59">
        <v>-1.22</v>
      </c>
      <c r="K69" s="50" t="s">
        <v>739</v>
      </c>
      <c r="L69" s="9" t="str">
        <f t="shared" si="14"/>
        <v>Yes</v>
      </c>
    </row>
    <row r="70" spans="1:12" x14ac:dyDescent="0.2">
      <c r="A70" s="4" t="s">
        <v>608</v>
      </c>
      <c r="B70" s="50" t="s">
        <v>213</v>
      </c>
      <c r="C70" s="1">
        <v>187365</v>
      </c>
      <c r="D70" s="11" t="str">
        <f t="shared" si="11"/>
        <v>N/A</v>
      </c>
      <c r="E70" s="1">
        <v>193288</v>
      </c>
      <c r="F70" s="11" t="str">
        <f t="shared" si="12"/>
        <v>N/A</v>
      </c>
      <c r="G70" s="1">
        <v>200390</v>
      </c>
      <c r="H70" s="11" t="str">
        <f t="shared" si="13"/>
        <v>N/A</v>
      </c>
      <c r="I70" s="59">
        <v>3.161</v>
      </c>
      <c r="J70" s="59">
        <v>3.6739999999999999</v>
      </c>
      <c r="K70" s="50" t="s">
        <v>739</v>
      </c>
      <c r="L70" s="9" t="str">
        <f t="shared" si="14"/>
        <v>Yes</v>
      </c>
    </row>
    <row r="71" spans="1:12" x14ac:dyDescent="0.2">
      <c r="A71" s="4" t="s">
        <v>1444</v>
      </c>
      <c r="B71" s="50" t="s">
        <v>213</v>
      </c>
      <c r="C71" s="14">
        <v>533.53314652999995</v>
      </c>
      <c r="D71" s="11" t="str">
        <f t="shared" si="11"/>
        <v>N/A</v>
      </c>
      <c r="E71" s="14">
        <v>569.03440462000003</v>
      </c>
      <c r="F71" s="11" t="str">
        <f t="shared" si="12"/>
        <v>N/A</v>
      </c>
      <c r="G71" s="14">
        <v>542.15150956000002</v>
      </c>
      <c r="H71" s="11" t="str">
        <f t="shared" si="13"/>
        <v>N/A</v>
      </c>
      <c r="I71" s="59">
        <v>6.6539999999999999</v>
      </c>
      <c r="J71" s="59">
        <v>-4.72</v>
      </c>
      <c r="K71" s="50" t="s">
        <v>739</v>
      </c>
      <c r="L71" s="9" t="str">
        <f t="shared" si="14"/>
        <v>Yes</v>
      </c>
    </row>
    <row r="72" spans="1:12" x14ac:dyDescent="0.2">
      <c r="A72" s="4" t="s">
        <v>609</v>
      </c>
      <c r="B72" s="50" t="s">
        <v>213</v>
      </c>
      <c r="C72" s="14">
        <v>21605043</v>
      </c>
      <c r="D72" s="11" t="str">
        <f t="shared" si="11"/>
        <v>N/A</v>
      </c>
      <c r="E72" s="14">
        <v>22254677</v>
      </c>
      <c r="F72" s="11" t="str">
        <f t="shared" si="12"/>
        <v>N/A</v>
      </c>
      <c r="G72" s="14">
        <v>21348001</v>
      </c>
      <c r="H72" s="11" t="str">
        <f t="shared" si="13"/>
        <v>N/A</v>
      </c>
      <c r="I72" s="59">
        <v>3.0070000000000001</v>
      </c>
      <c r="J72" s="59">
        <v>-4.07</v>
      </c>
      <c r="K72" s="50" t="s">
        <v>739</v>
      </c>
      <c r="L72" s="9" t="str">
        <f t="shared" si="14"/>
        <v>Yes</v>
      </c>
    </row>
    <row r="73" spans="1:12" x14ac:dyDescent="0.2">
      <c r="A73" s="4" t="s">
        <v>610</v>
      </c>
      <c r="B73" s="50" t="s">
        <v>213</v>
      </c>
      <c r="C73" s="1">
        <v>75738</v>
      </c>
      <c r="D73" s="11" t="str">
        <f t="shared" si="11"/>
        <v>N/A</v>
      </c>
      <c r="E73" s="1">
        <v>79522</v>
      </c>
      <c r="F73" s="11" t="str">
        <f t="shared" si="12"/>
        <v>N/A</v>
      </c>
      <c r="G73" s="1">
        <v>78345</v>
      </c>
      <c r="H73" s="11" t="str">
        <f t="shared" si="13"/>
        <v>N/A</v>
      </c>
      <c r="I73" s="59">
        <v>4.9960000000000004</v>
      </c>
      <c r="J73" s="59">
        <v>-1.48</v>
      </c>
      <c r="K73" s="50" t="s">
        <v>739</v>
      </c>
      <c r="L73" s="9" t="str">
        <f t="shared" si="14"/>
        <v>Yes</v>
      </c>
    </row>
    <row r="74" spans="1:12" x14ac:dyDescent="0.2">
      <c r="A74" s="4" t="s">
        <v>1445</v>
      </c>
      <c r="B74" s="50" t="s">
        <v>213</v>
      </c>
      <c r="C74" s="14">
        <v>285.26027886000003</v>
      </c>
      <c r="D74" s="11" t="str">
        <f t="shared" si="11"/>
        <v>N/A</v>
      </c>
      <c r="E74" s="14">
        <v>279.85559970999998</v>
      </c>
      <c r="F74" s="11" t="str">
        <f t="shared" si="12"/>
        <v>N/A</v>
      </c>
      <c r="G74" s="14">
        <v>272.48708915999998</v>
      </c>
      <c r="H74" s="11" t="str">
        <f t="shared" si="13"/>
        <v>N/A</v>
      </c>
      <c r="I74" s="59">
        <v>-1.89</v>
      </c>
      <c r="J74" s="59">
        <v>-2.63</v>
      </c>
      <c r="K74" s="50" t="s">
        <v>739</v>
      </c>
      <c r="L74" s="9" t="str">
        <f t="shared" si="14"/>
        <v>Yes</v>
      </c>
    </row>
    <row r="75" spans="1:12" ht="25.5" x14ac:dyDescent="0.2">
      <c r="A75" s="4" t="s">
        <v>611</v>
      </c>
      <c r="B75" s="50" t="s">
        <v>213</v>
      </c>
      <c r="C75" s="14">
        <v>10342152</v>
      </c>
      <c r="D75" s="11" t="str">
        <f t="shared" si="11"/>
        <v>N/A</v>
      </c>
      <c r="E75" s="14">
        <v>11308123</v>
      </c>
      <c r="F75" s="11" t="str">
        <f t="shared" si="12"/>
        <v>N/A</v>
      </c>
      <c r="G75" s="14">
        <v>10938130</v>
      </c>
      <c r="H75" s="11" t="str">
        <f t="shared" si="13"/>
        <v>N/A</v>
      </c>
      <c r="I75" s="59">
        <v>9.34</v>
      </c>
      <c r="J75" s="59">
        <v>-3.27</v>
      </c>
      <c r="K75" s="50" t="s">
        <v>739</v>
      </c>
      <c r="L75" s="9" t="str">
        <f t="shared" si="14"/>
        <v>Yes</v>
      </c>
    </row>
    <row r="76" spans="1:12" x14ac:dyDescent="0.2">
      <c r="A76" s="48" t="s">
        <v>612</v>
      </c>
      <c r="B76" s="37" t="s">
        <v>213</v>
      </c>
      <c r="C76" s="38">
        <v>109765</v>
      </c>
      <c r="D76" s="46" t="str">
        <f t="shared" si="11"/>
        <v>N/A</v>
      </c>
      <c r="E76" s="38">
        <v>112603</v>
      </c>
      <c r="F76" s="46" t="str">
        <f t="shared" si="12"/>
        <v>N/A</v>
      </c>
      <c r="G76" s="38">
        <v>117773</v>
      </c>
      <c r="H76" s="46" t="str">
        <f t="shared" si="13"/>
        <v>N/A</v>
      </c>
      <c r="I76" s="12">
        <v>2.5859999999999999</v>
      </c>
      <c r="J76" s="12">
        <v>4.5910000000000002</v>
      </c>
      <c r="K76" s="47" t="s">
        <v>739</v>
      </c>
      <c r="L76" s="9" t="str">
        <f t="shared" si="14"/>
        <v>Yes</v>
      </c>
    </row>
    <row r="77" spans="1:12" ht="25.5" x14ac:dyDescent="0.2">
      <c r="A77" s="48" t="s">
        <v>1446</v>
      </c>
      <c r="B77" s="37" t="s">
        <v>213</v>
      </c>
      <c r="C77" s="49">
        <v>94.220853641999994</v>
      </c>
      <c r="D77" s="46" t="str">
        <f t="shared" si="11"/>
        <v>N/A</v>
      </c>
      <c r="E77" s="49">
        <v>100.42470449</v>
      </c>
      <c r="F77" s="46" t="str">
        <f t="shared" si="12"/>
        <v>N/A</v>
      </c>
      <c r="G77" s="49">
        <v>92.874682652000004</v>
      </c>
      <c r="H77" s="46" t="str">
        <f t="shared" si="13"/>
        <v>N/A</v>
      </c>
      <c r="I77" s="12">
        <v>6.5839999999999996</v>
      </c>
      <c r="J77" s="12">
        <v>-7.52</v>
      </c>
      <c r="K77" s="47" t="s">
        <v>739</v>
      </c>
      <c r="L77" s="9" t="str">
        <f t="shared" si="14"/>
        <v>Yes</v>
      </c>
    </row>
    <row r="78" spans="1:12" ht="25.5" x14ac:dyDescent="0.2">
      <c r="A78" s="48" t="s">
        <v>613</v>
      </c>
      <c r="B78" s="37" t="s">
        <v>213</v>
      </c>
      <c r="C78" s="49">
        <v>81599470</v>
      </c>
      <c r="D78" s="46" t="str">
        <f t="shared" si="11"/>
        <v>N/A</v>
      </c>
      <c r="E78" s="49">
        <v>89005726</v>
      </c>
      <c r="F78" s="46" t="str">
        <f t="shared" si="12"/>
        <v>N/A</v>
      </c>
      <c r="G78" s="49">
        <v>106932633</v>
      </c>
      <c r="H78" s="46" t="str">
        <f t="shared" si="13"/>
        <v>N/A</v>
      </c>
      <c r="I78" s="12">
        <v>9.0760000000000005</v>
      </c>
      <c r="J78" s="12">
        <v>20.14</v>
      </c>
      <c r="K78" s="47" t="s">
        <v>739</v>
      </c>
      <c r="L78" s="9" t="str">
        <f t="shared" si="14"/>
        <v>Yes</v>
      </c>
    </row>
    <row r="79" spans="1:12" x14ac:dyDescent="0.2">
      <c r="A79" s="48" t="s">
        <v>614</v>
      </c>
      <c r="B79" s="37" t="s">
        <v>213</v>
      </c>
      <c r="C79" s="38">
        <v>131028</v>
      </c>
      <c r="D79" s="46" t="str">
        <f t="shared" si="11"/>
        <v>N/A</v>
      </c>
      <c r="E79" s="38">
        <v>139313</v>
      </c>
      <c r="F79" s="46" t="str">
        <f t="shared" si="12"/>
        <v>N/A</v>
      </c>
      <c r="G79" s="38">
        <v>144996</v>
      </c>
      <c r="H79" s="46" t="str">
        <f t="shared" si="13"/>
        <v>N/A</v>
      </c>
      <c r="I79" s="12">
        <v>6.3230000000000004</v>
      </c>
      <c r="J79" s="12">
        <v>4.0789999999999997</v>
      </c>
      <c r="K79" s="47" t="s">
        <v>739</v>
      </c>
      <c r="L79" s="9" t="str">
        <f t="shared" si="14"/>
        <v>Yes</v>
      </c>
    </row>
    <row r="80" spans="1:12" x14ac:dyDescent="0.2">
      <c r="A80" s="48" t="s">
        <v>1447</v>
      </c>
      <c r="B80" s="37" t="s">
        <v>213</v>
      </c>
      <c r="C80" s="49">
        <v>622.76360778000003</v>
      </c>
      <c r="D80" s="46" t="str">
        <f t="shared" si="11"/>
        <v>N/A</v>
      </c>
      <c r="E80" s="49">
        <v>638.89031174000002</v>
      </c>
      <c r="F80" s="46" t="str">
        <f t="shared" si="12"/>
        <v>N/A</v>
      </c>
      <c r="G80" s="49">
        <v>737.48677895000003</v>
      </c>
      <c r="H80" s="46" t="str">
        <f t="shared" si="13"/>
        <v>N/A</v>
      </c>
      <c r="I80" s="12">
        <v>2.59</v>
      </c>
      <c r="J80" s="12">
        <v>15.43</v>
      </c>
      <c r="K80" s="47" t="s">
        <v>739</v>
      </c>
      <c r="L80" s="9" t="str">
        <f t="shared" si="14"/>
        <v>Yes</v>
      </c>
    </row>
    <row r="81" spans="1:12" x14ac:dyDescent="0.2">
      <c r="A81" s="48" t="s">
        <v>615</v>
      </c>
      <c r="B81" s="37" t="s">
        <v>213</v>
      </c>
      <c r="C81" s="49">
        <v>37096034</v>
      </c>
      <c r="D81" s="46" t="str">
        <f t="shared" si="11"/>
        <v>N/A</v>
      </c>
      <c r="E81" s="49">
        <v>29199814</v>
      </c>
      <c r="F81" s="46" t="str">
        <f t="shared" si="12"/>
        <v>N/A</v>
      </c>
      <c r="G81" s="49">
        <v>25974272</v>
      </c>
      <c r="H81" s="46" t="str">
        <f t="shared" si="13"/>
        <v>N/A</v>
      </c>
      <c r="I81" s="12">
        <v>-21.3</v>
      </c>
      <c r="J81" s="12">
        <v>-11</v>
      </c>
      <c r="K81" s="47" t="s">
        <v>739</v>
      </c>
      <c r="L81" s="9" t="str">
        <f t="shared" si="14"/>
        <v>Yes</v>
      </c>
    </row>
    <row r="82" spans="1:12" x14ac:dyDescent="0.2">
      <c r="A82" s="48" t="s">
        <v>616</v>
      </c>
      <c r="B82" s="37" t="s">
        <v>213</v>
      </c>
      <c r="C82" s="38">
        <v>29748</v>
      </c>
      <c r="D82" s="46" t="str">
        <f t="shared" si="11"/>
        <v>N/A</v>
      </c>
      <c r="E82" s="38">
        <v>29899</v>
      </c>
      <c r="F82" s="46" t="str">
        <f t="shared" si="12"/>
        <v>N/A</v>
      </c>
      <c r="G82" s="38">
        <v>45864</v>
      </c>
      <c r="H82" s="46" t="str">
        <f t="shared" si="13"/>
        <v>N/A</v>
      </c>
      <c r="I82" s="12">
        <v>0.50760000000000005</v>
      </c>
      <c r="J82" s="12">
        <v>53.4</v>
      </c>
      <c r="K82" s="47" t="s">
        <v>739</v>
      </c>
      <c r="L82" s="9" t="str">
        <f t="shared" si="14"/>
        <v>No</v>
      </c>
    </row>
    <row r="83" spans="1:12" x14ac:dyDescent="0.2">
      <c r="A83" s="48" t="s">
        <v>1448</v>
      </c>
      <c r="B83" s="37" t="s">
        <v>213</v>
      </c>
      <c r="C83" s="49">
        <v>1247.0093452000001</v>
      </c>
      <c r="D83" s="46" t="str">
        <f t="shared" si="11"/>
        <v>N/A</v>
      </c>
      <c r="E83" s="49">
        <v>976.61507073999996</v>
      </c>
      <c r="F83" s="46" t="str">
        <f t="shared" si="12"/>
        <v>N/A</v>
      </c>
      <c r="G83" s="49">
        <v>566.33246119</v>
      </c>
      <c r="H83" s="46" t="str">
        <f t="shared" si="13"/>
        <v>N/A</v>
      </c>
      <c r="I83" s="12">
        <v>-21.7</v>
      </c>
      <c r="J83" s="12">
        <v>-42</v>
      </c>
      <c r="K83" s="47" t="s">
        <v>739</v>
      </c>
      <c r="L83" s="9" t="str">
        <f t="shared" si="14"/>
        <v>No</v>
      </c>
    </row>
    <row r="84" spans="1:12" ht="25.5" x14ac:dyDescent="0.2">
      <c r="A84" s="48" t="s">
        <v>617</v>
      </c>
      <c r="B84" s="37" t="s">
        <v>213</v>
      </c>
      <c r="C84" s="49">
        <v>121652602</v>
      </c>
      <c r="D84" s="46" t="str">
        <f t="shared" si="11"/>
        <v>N/A</v>
      </c>
      <c r="E84" s="49">
        <v>138306465</v>
      </c>
      <c r="F84" s="46" t="str">
        <f t="shared" si="12"/>
        <v>N/A</v>
      </c>
      <c r="G84" s="49">
        <v>167651256</v>
      </c>
      <c r="H84" s="46" t="str">
        <f t="shared" si="13"/>
        <v>N/A</v>
      </c>
      <c r="I84" s="12">
        <v>13.69</v>
      </c>
      <c r="J84" s="12">
        <v>21.22</v>
      </c>
      <c r="K84" s="47" t="s">
        <v>739</v>
      </c>
      <c r="L84" s="9" t="str">
        <f t="shared" si="14"/>
        <v>Yes</v>
      </c>
    </row>
    <row r="85" spans="1:12" x14ac:dyDescent="0.2">
      <c r="A85" s="48" t="s">
        <v>618</v>
      </c>
      <c r="B85" s="37" t="s">
        <v>213</v>
      </c>
      <c r="C85" s="38">
        <v>17406</v>
      </c>
      <c r="D85" s="46" t="str">
        <f t="shared" si="11"/>
        <v>N/A</v>
      </c>
      <c r="E85" s="38">
        <v>19415</v>
      </c>
      <c r="F85" s="46" t="str">
        <f t="shared" si="12"/>
        <v>N/A</v>
      </c>
      <c r="G85" s="38">
        <v>23250</v>
      </c>
      <c r="H85" s="46" t="str">
        <f t="shared" si="13"/>
        <v>N/A</v>
      </c>
      <c r="I85" s="12">
        <v>11.54</v>
      </c>
      <c r="J85" s="12">
        <v>19.75</v>
      </c>
      <c r="K85" s="47" t="s">
        <v>739</v>
      </c>
      <c r="L85" s="9" t="str">
        <f t="shared" si="14"/>
        <v>Yes</v>
      </c>
    </row>
    <row r="86" spans="1:12" ht="25.5" x14ac:dyDescent="0.2">
      <c r="A86" s="48" t="s">
        <v>1449</v>
      </c>
      <c r="B86" s="37" t="s">
        <v>213</v>
      </c>
      <c r="C86" s="49">
        <v>6989.1188095999996</v>
      </c>
      <c r="D86" s="46" t="str">
        <f t="shared" si="11"/>
        <v>N/A</v>
      </c>
      <c r="E86" s="49">
        <v>7123.6912180999998</v>
      </c>
      <c r="F86" s="46" t="str">
        <f t="shared" si="12"/>
        <v>N/A</v>
      </c>
      <c r="G86" s="49">
        <v>7210.8067097000003</v>
      </c>
      <c r="H86" s="46" t="str">
        <f t="shared" si="13"/>
        <v>N/A</v>
      </c>
      <c r="I86" s="12">
        <v>1.925</v>
      </c>
      <c r="J86" s="12">
        <v>1.2230000000000001</v>
      </c>
      <c r="K86" s="47" t="s">
        <v>739</v>
      </c>
      <c r="L86" s="9" t="str">
        <f t="shared" si="14"/>
        <v>Yes</v>
      </c>
    </row>
    <row r="87" spans="1:12" ht="25.5" x14ac:dyDescent="0.2">
      <c r="A87" s="48" t="s">
        <v>619</v>
      </c>
      <c r="B87" s="37" t="s">
        <v>213</v>
      </c>
      <c r="C87" s="49">
        <v>11957350</v>
      </c>
      <c r="D87" s="46" t="str">
        <f t="shared" si="11"/>
        <v>N/A</v>
      </c>
      <c r="E87" s="49">
        <v>11198207</v>
      </c>
      <c r="F87" s="46" t="str">
        <f t="shared" si="12"/>
        <v>N/A</v>
      </c>
      <c r="G87" s="49">
        <v>15370613</v>
      </c>
      <c r="H87" s="46" t="str">
        <f t="shared" si="13"/>
        <v>N/A</v>
      </c>
      <c r="I87" s="12">
        <v>-6.35</v>
      </c>
      <c r="J87" s="12">
        <v>37.26</v>
      </c>
      <c r="K87" s="47" t="s">
        <v>739</v>
      </c>
      <c r="L87" s="9" t="str">
        <f t="shared" si="14"/>
        <v>No</v>
      </c>
    </row>
    <row r="88" spans="1:12" x14ac:dyDescent="0.2">
      <c r="A88" s="48" t="s">
        <v>620</v>
      </c>
      <c r="B88" s="37" t="s">
        <v>213</v>
      </c>
      <c r="C88" s="38">
        <v>55561</v>
      </c>
      <c r="D88" s="46" t="str">
        <f t="shared" si="11"/>
        <v>N/A</v>
      </c>
      <c r="E88" s="38">
        <v>55686</v>
      </c>
      <c r="F88" s="46" t="str">
        <f t="shared" si="12"/>
        <v>N/A</v>
      </c>
      <c r="G88" s="38">
        <v>128868</v>
      </c>
      <c r="H88" s="46" t="str">
        <f t="shared" si="13"/>
        <v>N/A</v>
      </c>
      <c r="I88" s="12">
        <v>0.22500000000000001</v>
      </c>
      <c r="J88" s="12">
        <v>131.4</v>
      </c>
      <c r="K88" s="47" t="s">
        <v>739</v>
      </c>
      <c r="L88" s="9" t="str">
        <f t="shared" si="14"/>
        <v>No</v>
      </c>
    </row>
    <row r="89" spans="1:12" x14ac:dyDescent="0.2">
      <c r="A89" s="48" t="s">
        <v>1450</v>
      </c>
      <c r="B89" s="37" t="s">
        <v>213</v>
      </c>
      <c r="C89" s="49">
        <v>215.21120930000001</v>
      </c>
      <c r="D89" s="46" t="str">
        <f t="shared" si="11"/>
        <v>N/A</v>
      </c>
      <c r="E89" s="49">
        <v>201.09555363999999</v>
      </c>
      <c r="F89" s="46" t="str">
        <f t="shared" si="12"/>
        <v>N/A</v>
      </c>
      <c r="G89" s="49">
        <v>119.27408665999999</v>
      </c>
      <c r="H89" s="46" t="str">
        <f t="shared" si="13"/>
        <v>N/A</v>
      </c>
      <c r="I89" s="12">
        <v>-6.56</v>
      </c>
      <c r="J89" s="12">
        <v>-40.700000000000003</v>
      </c>
      <c r="K89" s="47" t="s">
        <v>739</v>
      </c>
      <c r="L89" s="9" t="str">
        <f t="shared" si="14"/>
        <v>No</v>
      </c>
    </row>
    <row r="90" spans="1:12" x14ac:dyDescent="0.2">
      <c r="A90" s="48" t="s">
        <v>621</v>
      </c>
      <c r="B90" s="37" t="s">
        <v>213</v>
      </c>
      <c r="C90" s="49">
        <v>32641702</v>
      </c>
      <c r="D90" s="46" t="str">
        <f t="shared" si="11"/>
        <v>N/A</v>
      </c>
      <c r="E90" s="49">
        <v>25939741</v>
      </c>
      <c r="F90" s="46" t="str">
        <f t="shared" si="12"/>
        <v>N/A</v>
      </c>
      <c r="G90" s="49">
        <v>28023318</v>
      </c>
      <c r="H90" s="46" t="str">
        <f t="shared" si="13"/>
        <v>N/A</v>
      </c>
      <c r="I90" s="12">
        <v>-20.5</v>
      </c>
      <c r="J90" s="12">
        <v>8.032</v>
      </c>
      <c r="K90" s="47" t="s">
        <v>739</v>
      </c>
      <c r="L90" s="9" t="str">
        <f t="shared" si="14"/>
        <v>Yes</v>
      </c>
    </row>
    <row r="91" spans="1:12" x14ac:dyDescent="0.2">
      <c r="A91" s="48" t="s">
        <v>622</v>
      </c>
      <c r="B91" s="37" t="s">
        <v>213</v>
      </c>
      <c r="C91" s="38">
        <v>129948</v>
      </c>
      <c r="D91" s="46" t="str">
        <f t="shared" si="11"/>
        <v>N/A</v>
      </c>
      <c r="E91" s="38">
        <v>115361</v>
      </c>
      <c r="F91" s="46" t="str">
        <f t="shared" si="12"/>
        <v>N/A</v>
      </c>
      <c r="G91" s="38">
        <v>122551</v>
      </c>
      <c r="H91" s="46" t="str">
        <f t="shared" si="13"/>
        <v>N/A</v>
      </c>
      <c r="I91" s="12">
        <v>-11.2</v>
      </c>
      <c r="J91" s="12">
        <v>6.2329999999999997</v>
      </c>
      <c r="K91" s="47" t="s">
        <v>739</v>
      </c>
      <c r="L91" s="9" t="str">
        <f t="shared" si="14"/>
        <v>Yes</v>
      </c>
    </row>
    <row r="92" spans="1:12" x14ac:dyDescent="0.2">
      <c r="A92" s="48" t="s">
        <v>1451</v>
      </c>
      <c r="B92" s="37" t="s">
        <v>213</v>
      </c>
      <c r="C92" s="49">
        <v>251.19049158000001</v>
      </c>
      <c r="D92" s="46" t="str">
        <f t="shared" si="11"/>
        <v>N/A</v>
      </c>
      <c r="E92" s="49">
        <v>224.85710942</v>
      </c>
      <c r="F92" s="46" t="str">
        <f t="shared" si="12"/>
        <v>N/A</v>
      </c>
      <c r="G92" s="49">
        <v>228.66657963</v>
      </c>
      <c r="H92" s="46" t="str">
        <f t="shared" si="13"/>
        <v>N/A</v>
      </c>
      <c r="I92" s="12">
        <v>-10.5</v>
      </c>
      <c r="J92" s="12">
        <v>1.694</v>
      </c>
      <c r="K92" s="47" t="s">
        <v>739</v>
      </c>
      <c r="L92" s="9" t="str">
        <f t="shared" si="14"/>
        <v>Yes</v>
      </c>
    </row>
    <row r="93" spans="1:12" ht="25.5" x14ac:dyDescent="0.2">
      <c r="A93" s="48" t="s">
        <v>623</v>
      </c>
      <c r="B93" s="37" t="s">
        <v>213</v>
      </c>
      <c r="C93" s="49">
        <v>1038323303</v>
      </c>
      <c r="D93" s="46" t="str">
        <f t="shared" si="11"/>
        <v>N/A</v>
      </c>
      <c r="E93" s="49">
        <v>1133750510</v>
      </c>
      <c r="F93" s="46" t="str">
        <f t="shared" si="12"/>
        <v>N/A</v>
      </c>
      <c r="G93" s="49">
        <v>1194844468</v>
      </c>
      <c r="H93" s="46" t="str">
        <f t="shared" si="13"/>
        <v>N/A</v>
      </c>
      <c r="I93" s="12">
        <v>9.1910000000000007</v>
      </c>
      <c r="J93" s="12">
        <v>5.3890000000000002</v>
      </c>
      <c r="K93" s="47" t="s">
        <v>739</v>
      </c>
      <c r="L93" s="9" t="str">
        <f t="shared" si="14"/>
        <v>Yes</v>
      </c>
    </row>
    <row r="94" spans="1:12" x14ac:dyDescent="0.2">
      <c r="A94" s="51" t="s">
        <v>624</v>
      </c>
      <c r="B94" s="38" t="s">
        <v>213</v>
      </c>
      <c r="C94" s="38">
        <v>100417</v>
      </c>
      <c r="D94" s="46" t="str">
        <f t="shared" si="11"/>
        <v>N/A</v>
      </c>
      <c r="E94" s="38">
        <v>105439</v>
      </c>
      <c r="F94" s="46" t="str">
        <f t="shared" si="12"/>
        <v>N/A</v>
      </c>
      <c r="G94" s="38">
        <v>101907</v>
      </c>
      <c r="H94" s="46" t="str">
        <f t="shared" si="13"/>
        <v>N/A</v>
      </c>
      <c r="I94" s="12">
        <v>5.0010000000000003</v>
      </c>
      <c r="J94" s="12">
        <v>-3.35</v>
      </c>
      <c r="K94" s="52" t="s">
        <v>739</v>
      </c>
      <c r="L94" s="9" t="str">
        <f t="shared" si="14"/>
        <v>Yes</v>
      </c>
    </row>
    <row r="95" spans="1:12" ht="25.5" x14ac:dyDescent="0.2">
      <c r="A95" s="48" t="s">
        <v>1452</v>
      </c>
      <c r="B95" s="37" t="s">
        <v>213</v>
      </c>
      <c r="C95" s="49">
        <v>10340.114750999999</v>
      </c>
      <c r="D95" s="46" t="str">
        <f t="shared" si="11"/>
        <v>N/A</v>
      </c>
      <c r="E95" s="49">
        <v>10752.667514000001</v>
      </c>
      <c r="F95" s="46" t="str">
        <f t="shared" si="12"/>
        <v>N/A</v>
      </c>
      <c r="G95" s="49">
        <v>11724.851757</v>
      </c>
      <c r="H95" s="46" t="str">
        <f t="shared" si="13"/>
        <v>N/A</v>
      </c>
      <c r="I95" s="12">
        <v>3.99</v>
      </c>
      <c r="J95" s="12">
        <v>9.0410000000000004</v>
      </c>
      <c r="K95" s="47" t="s">
        <v>739</v>
      </c>
      <c r="L95" s="9" t="str">
        <f t="shared" si="14"/>
        <v>Yes</v>
      </c>
    </row>
    <row r="96" spans="1:12" ht="25.5" x14ac:dyDescent="0.2">
      <c r="A96" s="48" t="s">
        <v>625</v>
      </c>
      <c r="B96" s="37" t="s">
        <v>213</v>
      </c>
      <c r="C96" s="49">
        <v>44142708</v>
      </c>
      <c r="D96" s="46" t="str">
        <f t="shared" si="11"/>
        <v>N/A</v>
      </c>
      <c r="E96" s="49">
        <v>28473882</v>
      </c>
      <c r="F96" s="46" t="str">
        <f t="shared" si="12"/>
        <v>N/A</v>
      </c>
      <c r="G96" s="49">
        <v>29641795</v>
      </c>
      <c r="H96" s="46" t="str">
        <f t="shared" si="13"/>
        <v>N/A</v>
      </c>
      <c r="I96" s="12">
        <v>-35.5</v>
      </c>
      <c r="J96" s="12">
        <v>4.1020000000000003</v>
      </c>
      <c r="K96" s="47" t="s">
        <v>739</v>
      </c>
      <c r="L96" s="9" t="str">
        <f t="shared" si="14"/>
        <v>Yes</v>
      </c>
    </row>
    <row r="97" spans="1:12" x14ac:dyDescent="0.2">
      <c r="A97" s="48" t="s">
        <v>626</v>
      </c>
      <c r="B97" s="37" t="s">
        <v>213</v>
      </c>
      <c r="C97" s="38">
        <v>73953</v>
      </c>
      <c r="D97" s="46" t="str">
        <f t="shared" si="11"/>
        <v>N/A</v>
      </c>
      <c r="E97" s="38">
        <v>47309</v>
      </c>
      <c r="F97" s="46" t="str">
        <f t="shared" si="12"/>
        <v>N/A</v>
      </c>
      <c r="G97" s="38">
        <v>52340</v>
      </c>
      <c r="H97" s="46" t="str">
        <f t="shared" si="13"/>
        <v>N/A</v>
      </c>
      <c r="I97" s="12">
        <v>-36</v>
      </c>
      <c r="J97" s="12">
        <v>10.63</v>
      </c>
      <c r="K97" s="47" t="s">
        <v>739</v>
      </c>
      <c r="L97" s="9" t="str">
        <f t="shared" si="14"/>
        <v>Yes</v>
      </c>
    </row>
    <row r="98" spans="1:12" ht="25.5" x14ac:dyDescent="0.2">
      <c r="A98" s="48" t="s">
        <v>1453</v>
      </c>
      <c r="B98" s="37" t="s">
        <v>213</v>
      </c>
      <c r="C98" s="49">
        <v>596.90219463999995</v>
      </c>
      <c r="D98" s="46" t="str">
        <f t="shared" si="11"/>
        <v>N/A</v>
      </c>
      <c r="E98" s="49">
        <v>601.87029952</v>
      </c>
      <c r="F98" s="46" t="str">
        <f t="shared" si="12"/>
        <v>N/A</v>
      </c>
      <c r="G98" s="49">
        <v>566.33158195999999</v>
      </c>
      <c r="H98" s="46" t="str">
        <f t="shared" si="13"/>
        <v>N/A</v>
      </c>
      <c r="I98" s="12">
        <v>0.83230000000000004</v>
      </c>
      <c r="J98" s="12">
        <v>-5.9</v>
      </c>
      <c r="K98" s="47" t="s">
        <v>739</v>
      </c>
      <c r="L98" s="9" t="str">
        <f t="shared" si="14"/>
        <v>Yes</v>
      </c>
    </row>
    <row r="99" spans="1:12" ht="25.5" x14ac:dyDescent="0.2">
      <c r="A99" s="48" t="s">
        <v>627</v>
      </c>
      <c r="B99" s="37" t="s">
        <v>213</v>
      </c>
      <c r="C99" s="49">
        <v>0</v>
      </c>
      <c r="D99" s="46" t="str">
        <f t="shared" si="11"/>
        <v>N/A</v>
      </c>
      <c r="E99" s="49">
        <v>0</v>
      </c>
      <c r="F99" s="46" t="str">
        <f t="shared" si="12"/>
        <v>N/A</v>
      </c>
      <c r="G99" s="49">
        <v>0</v>
      </c>
      <c r="H99" s="46" t="str">
        <f t="shared" si="13"/>
        <v>N/A</v>
      </c>
      <c r="I99" s="12" t="s">
        <v>1747</v>
      </c>
      <c r="J99" s="12" t="s">
        <v>1747</v>
      </c>
      <c r="K99" s="47" t="s">
        <v>739</v>
      </c>
      <c r="L99" s="9" t="str">
        <f t="shared" si="14"/>
        <v>N/A</v>
      </c>
    </row>
    <row r="100" spans="1:12" x14ac:dyDescent="0.2">
      <c r="A100" s="48" t="s">
        <v>628</v>
      </c>
      <c r="B100" s="37" t="s">
        <v>213</v>
      </c>
      <c r="C100" s="38">
        <v>0</v>
      </c>
      <c r="D100" s="46" t="str">
        <f t="shared" si="11"/>
        <v>N/A</v>
      </c>
      <c r="E100" s="38">
        <v>0</v>
      </c>
      <c r="F100" s="46" t="str">
        <f t="shared" si="12"/>
        <v>N/A</v>
      </c>
      <c r="G100" s="38">
        <v>0</v>
      </c>
      <c r="H100" s="46" t="str">
        <f t="shared" si="13"/>
        <v>N/A</v>
      </c>
      <c r="I100" s="12" t="s">
        <v>1747</v>
      </c>
      <c r="J100" s="12" t="s">
        <v>1747</v>
      </c>
      <c r="K100" s="47" t="s">
        <v>739</v>
      </c>
      <c r="L100" s="9" t="str">
        <f t="shared" si="14"/>
        <v>N/A</v>
      </c>
    </row>
    <row r="101" spans="1:12" ht="25.5" x14ac:dyDescent="0.2">
      <c r="A101" s="48" t="s">
        <v>1454</v>
      </c>
      <c r="B101" s="37" t="s">
        <v>213</v>
      </c>
      <c r="C101" s="49" t="s">
        <v>1747</v>
      </c>
      <c r="D101" s="46" t="str">
        <f t="shared" si="11"/>
        <v>N/A</v>
      </c>
      <c r="E101" s="49" t="s">
        <v>1747</v>
      </c>
      <c r="F101" s="46" t="str">
        <f t="shared" si="12"/>
        <v>N/A</v>
      </c>
      <c r="G101" s="49" t="s">
        <v>1747</v>
      </c>
      <c r="H101" s="46" t="str">
        <f t="shared" si="13"/>
        <v>N/A</v>
      </c>
      <c r="I101" s="12" t="s">
        <v>1747</v>
      </c>
      <c r="J101" s="12" t="s">
        <v>1747</v>
      </c>
      <c r="K101" s="47" t="s">
        <v>739</v>
      </c>
      <c r="L101" s="9" t="str">
        <f t="shared" si="14"/>
        <v>N/A</v>
      </c>
    </row>
    <row r="102" spans="1:12" ht="25.5" x14ac:dyDescent="0.2">
      <c r="A102" s="48" t="s">
        <v>629</v>
      </c>
      <c r="B102" s="37" t="s">
        <v>213</v>
      </c>
      <c r="C102" s="49">
        <v>0</v>
      </c>
      <c r="D102" s="46" t="str">
        <f t="shared" si="11"/>
        <v>N/A</v>
      </c>
      <c r="E102" s="49">
        <v>0</v>
      </c>
      <c r="F102" s="46" t="str">
        <f t="shared" si="12"/>
        <v>N/A</v>
      </c>
      <c r="G102" s="49">
        <v>0</v>
      </c>
      <c r="H102" s="46" t="str">
        <f t="shared" si="13"/>
        <v>N/A</v>
      </c>
      <c r="I102" s="12" t="s">
        <v>1747</v>
      </c>
      <c r="J102" s="12" t="s">
        <v>1747</v>
      </c>
      <c r="K102" s="47" t="s">
        <v>739</v>
      </c>
      <c r="L102" s="9" t="str">
        <f t="shared" si="14"/>
        <v>N/A</v>
      </c>
    </row>
    <row r="103" spans="1:12" ht="25.5" x14ac:dyDescent="0.2">
      <c r="A103" s="48" t="s">
        <v>630</v>
      </c>
      <c r="B103" s="37" t="s">
        <v>213</v>
      </c>
      <c r="C103" s="38">
        <v>0</v>
      </c>
      <c r="D103" s="46" t="str">
        <f t="shared" si="11"/>
        <v>N/A</v>
      </c>
      <c r="E103" s="38">
        <v>0</v>
      </c>
      <c r="F103" s="46" t="str">
        <f t="shared" si="12"/>
        <v>N/A</v>
      </c>
      <c r="G103" s="38">
        <v>0</v>
      </c>
      <c r="H103" s="46" t="str">
        <f t="shared" si="13"/>
        <v>N/A</v>
      </c>
      <c r="I103" s="12" t="s">
        <v>1747</v>
      </c>
      <c r="J103" s="12" t="s">
        <v>1747</v>
      </c>
      <c r="K103" s="47" t="s">
        <v>739</v>
      </c>
      <c r="L103" s="9" t="str">
        <f t="shared" si="14"/>
        <v>N/A</v>
      </c>
    </row>
    <row r="104" spans="1:12" ht="25.5" x14ac:dyDescent="0.2">
      <c r="A104" s="48" t="s">
        <v>1455</v>
      </c>
      <c r="B104" s="37" t="s">
        <v>213</v>
      </c>
      <c r="C104" s="49" t="s">
        <v>1747</v>
      </c>
      <c r="D104" s="46" t="str">
        <f t="shared" si="11"/>
        <v>N/A</v>
      </c>
      <c r="E104" s="49" t="s">
        <v>1747</v>
      </c>
      <c r="F104" s="46" t="str">
        <f t="shared" si="12"/>
        <v>N/A</v>
      </c>
      <c r="G104" s="49" t="s">
        <v>1747</v>
      </c>
      <c r="H104" s="46" t="str">
        <f t="shared" si="13"/>
        <v>N/A</v>
      </c>
      <c r="I104" s="12" t="s">
        <v>1747</v>
      </c>
      <c r="J104" s="12" t="s">
        <v>1747</v>
      </c>
      <c r="K104" s="47" t="s">
        <v>739</v>
      </c>
      <c r="L104" s="9" t="str">
        <f t="shared" si="14"/>
        <v>N/A</v>
      </c>
    </row>
    <row r="105" spans="1:12" ht="25.5" x14ac:dyDescent="0.2">
      <c r="A105" s="48" t="s">
        <v>631</v>
      </c>
      <c r="B105" s="37" t="s">
        <v>213</v>
      </c>
      <c r="C105" s="49">
        <v>23120608</v>
      </c>
      <c r="D105" s="46" t="str">
        <f t="shared" si="11"/>
        <v>N/A</v>
      </c>
      <c r="E105" s="49">
        <v>25150037</v>
      </c>
      <c r="F105" s="46" t="str">
        <f t="shared" si="12"/>
        <v>N/A</v>
      </c>
      <c r="G105" s="49">
        <v>31895233</v>
      </c>
      <c r="H105" s="46" t="str">
        <f t="shared" si="13"/>
        <v>N/A</v>
      </c>
      <c r="I105" s="12">
        <v>8.7780000000000005</v>
      </c>
      <c r="J105" s="12">
        <v>26.82</v>
      </c>
      <c r="K105" s="47" t="s">
        <v>739</v>
      </c>
      <c r="L105" s="9" t="str">
        <f t="shared" si="14"/>
        <v>Yes</v>
      </c>
    </row>
    <row r="106" spans="1:12" x14ac:dyDescent="0.2">
      <c r="A106" s="48" t="s">
        <v>632</v>
      </c>
      <c r="B106" s="37" t="s">
        <v>213</v>
      </c>
      <c r="C106" s="38">
        <v>32610</v>
      </c>
      <c r="D106" s="46" t="str">
        <f t="shared" si="11"/>
        <v>N/A</v>
      </c>
      <c r="E106" s="38">
        <v>35254</v>
      </c>
      <c r="F106" s="46" t="str">
        <f t="shared" si="12"/>
        <v>N/A</v>
      </c>
      <c r="G106" s="38">
        <v>33017</v>
      </c>
      <c r="H106" s="46" t="str">
        <f t="shared" si="13"/>
        <v>N/A</v>
      </c>
      <c r="I106" s="12">
        <v>8.1080000000000005</v>
      </c>
      <c r="J106" s="12">
        <v>-6.35</v>
      </c>
      <c r="K106" s="47" t="s">
        <v>739</v>
      </c>
      <c r="L106" s="9" t="str">
        <f t="shared" si="14"/>
        <v>Yes</v>
      </c>
    </row>
    <row r="107" spans="1:12" ht="25.5" x14ac:dyDescent="0.2">
      <c r="A107" s="48" t="s">
        <v>1456</v>
      </c>
      <c r="B107" s="37" t="s">
        <v>213</v>
      </c>
      <c r="C107" s="49">
        <v>709.00361852000003</v>
      </c>
      <c r="D107" s="46" t="str">
        <f t="shared" si="11"/>
        <v>N/A</v>
      </c>
      <c r="E107" s="49">
        <v>713.39527429999998</v>
      </c>
      <c r="F107" s="46" t="str">
        <f t="shared" si="12"/>
        <v>N/A</v>
      </c>
      <c r="G107" s="49">
        <v>966.02456310000002</v>
      </c>
      <c r="H107" s="46" t="str">
        <f t="shared" si="13"/>
        <v>N/A</v>
      </c>
      <c r="I107" s="12">
        <v>0.61939999999999995</v>
      </c>
      <c r="J107" s="12">
        <v>35.409999999999997</v>
      </c>
      <c r="K107" s="47" t="s">
        <v>739</v>
      </c>
      <c r="L107" s="9" t="str">
        <f t="shared" si="14"/>
        <v>No</v>
      </c>
    </row>
    <row r="108" spans="1:12" ht="25.5" x14ac:dyDescent="0.2">
      <c r="A108" s="48" t="s">
        <v>633</v>
      </c>
      <c r="B108" s="37" t="s">
        <v>213</v>
      </c>
      <c r="C108" s="49">
        <v>1296602</v>
      </c>
      <c r="D108" s="46" t="str">
        <f t="shared" si="11"/>
        <v>N/A</v>
      </c>
      <c r="E108" s="49">
        <v>640433</v>
      </c>
      <c r="F108" s="46" t="str">
        <f t="shared" si="12"/>
        <v>N/A</v>
      </c>
      <c r="G108" s="49">
        <v>683786</v>
      </c>
      <c r="H108" s="46" t="str">
        <f t="shared" si="13"/>
        <v>N/A</v>
      </c>
      <c r="I108" s="12">
        <v>-50.6</v>
      </c>
      <c r="J108" s="12">
        <v>6.7690000000000001</v>
      </c>
      <c r="K108" s="47" t="s">
        <v>739</v>
      </c>
      <c r="L108" s="9" t="str">
        <f t="shared" si="14"/>
        <v>Yes</v>
      </c>
    </row>
    <row r="109" spans="1:12" x14ac:dyDescent="0.2">
      <c r="A109" s="48" t="s">
        <v>634</v>
      </c>
      <c r="B109" s="37" t="s">
        <v>213</v>
      </c>
      <c r="C109" s="38">
        <v>3266</v>
      </c>
      <c r="D109" s="46" t="str">
        <f t="shared" si="11"/>
        <v>N/A</v>
      </c>
      <c r="E109" s="38">
        <v>2876</v>
      </c>
      <c r="F109" s="46" t="str">
        <f t="shared" si="12"/>
        <v>N/A</v>
      </c>
      <c r="G109" s="38">
        <v>3437</v>
      </c>
      <c r="H109" s="46" t="str">
        <f t="shared" si="13"/>
        <v>N/A</v>
      </c>
      <c r="I109" s="12">
        <v>-11.9</v>
      </c>
      <c r="J109" s="12">
        <v>19.510000000000002</v>
      </c>
      <c r="K109" s="47" t="s">
        <v>739</v>
      </c>
      <c r="L109" s="9" t="str">
        <f t="shared" si="14"/>
        <v>Yes</v>
      </c>
    </row>
    <row r="110" spans="1:12" ht="25.5" x14ac:dyDescent="0.2">
      <c r="A110" s="48" t="s">
        <v>1457</v>
      </c>
      <c r="B110" s="37" t="s">
        <v>213</v>
      </c>
      <c r="C110" s="49">
        <v>397</v>
      </c>
      <c r="D110" s="46" t="str">
        <f t="shared" si="11"/>
        <v>N/A</v>
      </c>
      <c r="E110" s="49">
        <v>222.68184979</v>
      </c>
      <c r="F110" s="46" t="str">
        <f t="shared" si="12"/>
        <v>N/A</v>
      </c>
      <c r="G110" s="49">
        <v>198.94850159999999</v>
      </c>
      <c r="H110" s="46" t="str">
        <f t="shared" si="13"/>
        <v>N/A</v>
      </c>
      <c r="I110" s="12">
        <v>-43.9</v>
      </c>
      <c r="J110" s="12">
        <v>-10.7</v>
      </c>
      <c r="K110" s="47" t="s">
        <v>739</v>
      </c>
      <c r="L110" s="9" t="str">
        <f t="shared" si="14"/>
        <v>Yes</v>
      </c>
    </row>
    <row r="111" spans="1:12" ht="25.5" x14ac:dyDescent="0.2">
      <c r="A111" s="48" t="s">
        <v>635</v>
      </c>
      <c r="B111" s="37" t="s">
        <v>213</v>
      </c>
      <c r="C111" s="49">
        <v>2330701</v>
      </c>
      <c r="D111" s="46" t="str">
        <f t="shared" si="11"/>
        <v>N/A</v>
      </c>
      <c r="E111" s="49">
        <v>2934953</v>
      </c>
      <c r="F111" s="46" t="str">
        <f t="shared" si="12"/>
        <v>N/A</v>
      </c>
      <c r="G111" s="49">
        <v>1531235</v>
      </c>
      <c r="H111" s="46" t="str">
        <f t="shared" si="13"/>
        <v>N/A</v>
      </c>
      <c r="I111" s="12">
        <v>25.93</v>
      </c>
      <c r="J111" s="12">
        <v>-47.8</v>
      </c>
      <c r="K111" s="47" t="s">
        <v>739</v>
      </c>
      <c r="L111" s="9" t="str">
        <f t="shared" si="14"/>
        <v>No</v>
      </c>
    </row>
    <row r="112" spans="1:12" x14ac:dyDescent="0.2">
      <c r="A112" s="48" t="s">
        <v>636</v>
      </c>
      <c r="B112" s="37" t="s">
        <v>213</v>
      </c>
      <c r="C112" s="38">
        <v>406</v>
      </c>
      <c r="D112" s="46" t="str">
        <f t="shared" si="11"/>
        <v>N/A</v>
      </c>
      <c r="E112" s="38">
        <v>598</v>
      </c>
      <c r="F112" s="46" t="str">
        <f t="shared" si="12"/>
        <v>N/A</v>
      </c>
      <c r="G112" s="38">
        <v>223</v>
      </c>
      <c r="H112" s="46" t="str">
        <f t="shared" si="13"/>
        <v>N/A</v>
      </c>
      <c r="I112" s="12">
        <v>47.29</v>
      </c>
      <c r="J112" s="12">
        <v>-62.7</v>
      </c>
      <c r="K112" s="47" t="s">
        <v>739</v>
      </c>
      <c r="L112" s="9" t="str">
        <f t="shared" si="14"/>
        <v>No</v>
      </c>
    </row>
    <row r="113" spans="1:12" x14ac:dyDescent="0.2">
      <c r="A113" s="48" t="s">
        <v>1458</v>
      </c>
      <c r="B113" s="37" t="s">
        <v>213</v>
      </c>
      <c r="C113" s="49">
        <v>5740.6428570999997</v>
      </c>
      <c r="D113" s="46" t="str">
        <f t="shared" si="11"/>
        <v>N/A</v>
      </c>
      <c r="E113" s="49">
        <v>4907.9481605000001</v>
      </c>
      <c r="F113" s="46" t="str">
        <f t="shared" si="12"/>
        <v>N/A</v>
      </c>
      <c r="G113" s="49">
        <v>6866.5246637</v>
      </c>
      <c r="H113" s="46" t="str">
        <f t="shared" si="13"/>
        <v>N/A</v>
      </c>
      <c r="I113" s="12">
        <v>-14.5</v>
      </c>
      <c r="J113" s="12">
        <v>39.909999999999997</v>
      </c>
      <c r="K113" s="47" t="s">
        <v>739</v>
      </c>
      <c r="L113" s="9" t="str">
        <f t="shared" si="14"/>
        <v>No</v>
      </c>
    </row>
    <row r="114" spans="1:12" ht="25.5" x14ac:dyDescent="0.2">
      <c r="A114" s="48" t="s">
        <v>637</v>
      </c>
      <c r="B114" s="37" t="s">
        <v>213</v>
      </c>
      <c r="C114" s="49">
        <v>3473803</v>
      </c>
      <c r="D114" s="46" t="str">
        <f t="shared" si="11"/>
        <v>N/A</v>
      </c>
      <c r="E114" s="49">
        <v>4426520</v>
      </c>
      <c r="F114" s="46" t="str">
        <f t="shared" si="12"/>
        <v>N/A</v>
      </c>
      <c r="G114" s="49">
        <v>2784830</v>
      </c>
      <c r="H114" s="46" t="str">
        <f t="shared" si="13"/>
        <v>N/A</v>
      </c>
      <c r="I114" s="12">
        <v>27.43</v>
      </c>
      <c r="J114" s="12">
        <v>-37.1</v>
      </c>
      <c r="K114" s="47" t="s">
        <v>739</v>
      </c>
      <c r="L114" s="9" t="str">
        <f>IF(J114="Div by 0", "N/A", IF(OR(J114="N/A",K114="N/A"),"N/A", IF(J114&gt;VALUE(MID(K114,1,2)), "No", IF(J114&lt;-1*VALUE(MID(K114,1,2)), "No", "Yes"))))</f>
        <v>No</v>
      </c>
    </row>
    <row r="115" spans="1:12" x14ac:dyDescent="0.2">
      <c r="A115" s="48" t="s">
        <v>638</v>
      </c>
      <c r="B115" s="37" t="s">
        <v>213</v>
      </c>
      <c r="C115" s="38">
        <v>52016</v>
      </c>
      <c r="D115" s="46" t="str">
        <f t="shared" si="11"/>
        <v>N/A</v>
      </c>
      <c r="E115" s="38">
        <v>60217</v>
      </c>
      <c r="F115" s="46" t="str">
        <f t="shared" si="12"/>
        <v>N/A</v>
      </c>
      <c r="G115" s="38">
        <v>43184</v>
      </c>
      <c r="H115" s="46" t="str">
        <f t="shared" si="13"/>
        <v>N/A</v>
      </c>
      <c r="I115" s="12">
        <v>15.77</v>
      </c>
      <c r="J115" s="12">
        <v>-28.3</v>
      </c>
      <c r="K115" s="47" t="s">
        <v>739</v>
      </c>
      <c r="L115" s="9" t="str">
        <f t="shared" ref="L115:L119" si="15">IF(J115="Div by 0", "N/A", IF(OR(J115="N/A",K115="N/A"),"N/A", IF(J115&gt;VALUE(MID(K115,1,2)), "No", IF(J115&lt;-1*VALUE(MID(K115,1,2)), "No", "Yes"))))</f>
        <v>Yes</v>
      </c>
    </row>
    <row r="116" spans="1:12" ht="25.5" x14ac:dyDescent="0.2">
      <c r="A116" s="48" t="s">
        <v>1459</v>
      </c>
      <c r="B116" s="37" t="s">
        <v>213</v>
      </c>
      <c r="C116" s="49">
        <v>66.783355122000003</v>
      </c>
      <c r="D116" s="46" t="str">
        <f t="shared" si="11"/>
        <v>N/A</v>
      </c>
      <c r="E116" s="49">
        <v>73.509474069000007</v>
      </c>
      <c r="F116" s="46" t="str">
        <f t="shared" si="12"/>
        <v>N/A</v>
      </c>
      <c r="G116" s="49">
        <v>64.487541682</v>
      </c>
      <c r="H116" s="46" t="str">
        <f t="shared" si="13"/>
        <v>N/A</v>
      </c>
      <c r="I116" s="12">
        <v>10.07</v>
      </c>
      <c r="J116" s="12">
        <v>-12.3</v>
      </c>
      <c r="K116" s="47" t="s">
        <v>739</v>
      </c>
      <c r="L116" s="9" t="str">
        <f t="shared" si="15"/>
        <v>Yes</v>
      </c>
    </row>
    <row r="117" spans="1:12" ht="25.5" x14ac:dyDescent="0.2">
      <c r="A117" s="48" t="s">
        <v>639</v>
      </c>
      <c r="B117" s="37" t="s">
        <v>213</v>
      </c>
      <c r="C117" s="49">
        <v>19224906</v>
      </c>
      <c r="D117" s="46" t="str">
        <f t="shared" si="11"/>
        <v>N/A</v>
      </c>
      <c r="E117" s="49">
        <v>19057636</v>
      </c>
      <c r="F117" s="46" t="str">
        <f t="shared" si="12"/>
        <v>N/A</v>
      </c>
      <c r="G117" s="49">
        <v>15056076</v>
      </c>
      <c r="H117" s="46" t="str">
        <f t="shared" si="13"/>
        <v>N/A</v>
      </c>
      <c r="I117" s="12">
        <v>-0.87</v>
      </c>
      <c r="J117" s="12">
        <v>-21</v>
      </c>
      <c r="K117" s="47" t="s">
        <v>739</v>
      </c>
      <c r="L117" s="9" t="str">
        <f t="shared" si="15"/>
        <v>Yes</v>
      </c>
    </row>
    <row r="118" spans="1:12" x14ac:dyDescent="0.2">
      <c r="A118" s="48" t="s">
        <v>640</v>
      </c>
      <c r="B118" s="37" t="s">
        <v>213</v>
      </c>
      <c r="C118" s="38">
        <v>1126</v>
      </c>
      <c r="D118" s="46" t="str">
        <f t="shared" si="11"/>
        <v>N/A</v>
      </c>
      <c r="E118" s="38">
        <v>1047</v>
      </c>
      <c r="F118" s="46" t="str">
        <f t="shared" si="12"/>
        <v>N/A</v>
      </c>
      <c r="G118" s="38">
        <v>593</v>
      </c>
      <c r="H118" s="46" t="str">
        <f t="shared" si="13"/>
        <v>N/A</v>
      </c>
      <c r="I118" s="12">
        <v>-7.02</v>
      </c>
      <c r="J118" s="12">
        <v>-43.4</v>
      </c>
      <c r="K118" s="47" t="s">
        <v>739</v>
      </c>
      <c r="L118" s="9" t="str">
        <f t="shared" si="15"/>
        <v>No</v>
      </c>
    </row>
    <row r="119" spans="1:12" ht="25.5" x14ac:dyDescent="0.2">
      <c r="A119" s="48" t="s">
        <v>1460</v>
      </c>
      <c r="B119" s="37" t="s">
        <v>213</v>
      </c>
      <c r="C119" s="49">
        <v>17073.628774000001</v>
      </c>
      <c r="D119" s="46" t="str">
        <f t="shared" si="11"/>
        <v>N/A</v>
      </c>
      <c r="E119" s="49">
        <v>18202.135625999999</v>
      </c>
      <c r="F119" s="46" t="str">
        <f t="shared" si="12"/>
        <v>N/A</v>
      </c>
      <c r="G119" s="49">
        <v>25389.672849999999</v>
      </c>
      <c r="H119" s="46" t="str">
        <f t="shared" si="13"/>
        <v>N/A</v>
      </c>
      <c r="I119" s="12">
        <v>6.61</v>
      </c>
      <c r="J119" s="12">
        <v>39.49</v>
      </c>
      <c r="K119" s="47" t="s">
        <v>739</v>
      </c>
      <c r="L119" s="9" t="str">
        <f t="shared" si="15"/>
        <v>No</v>
      </c>
    </row>
    <row r="120" spans="1:12" ht="25.5" x14ac:dyDescent="0.2">
      <c r="A120" s="48" t="s">
        <v>641</v>
      </c>
      <c r="B120" s="37" t="s">
        <v>213</v>
      </c>
      <c r="C120" s="49">
        <v>70006317</v>
      </c>
      <c r="D120" s="46" t="str">
        <f t="shared" si="11"/>
        <v>N/A</v>
      </c>
      <c r="E120" s="49">
        <v>54045179</v>
      </c>
      <c r="F120" s="46" t="str">
        <f t="shared" si="12"/>
        <v>N/A</v>
      </c>
      <c r="G120" s="49">
        <v>67270785</v>
      </c>
      <c r="H120" s="46" t="str">
        <f t="shared" si="13"/>
        <v>N/A</v>
      </c>
      <c r="I120" s="12">
        <v>-22.8</v>
      </c>
      <c r="J120" s="12">
        <v>24.47</v>
      </c>
      <c r="K120" s="47" t="s">
        <v>739</v>
      </c>
      <c r="L120" s="9" t="str">
        <f t="shared" ref="L120:L131" si="16">IF(J120="Div by 0", "N/A", IF(K120="N/A","N/A", IF(J120&gt;VALUE(MID(K120,1,2)), "No", IF(J120&lt;-1*VALUE(MID(K120,1,2)), "No", "Yes"))))</f>
        <v>Yes</v>
      </c>
    </row>
    <row r="121" spans="1:12" ht="25.5" x14ac:dyDescent="0.2">
      <c r="A121" s="48" t="s">
        <v>642</v>
      </c>
      <c r="B121" s="37" t="s">
        <v>213</v>
      </c>
      <c r="C121" s="38">
        <v>95851</v>
      </c>
      <c r="D121" s="46" t="str">
        <f t="shared" si="11"/>
        <v>N/A</v>
      </c>
      <c r="E121" s="38">
        <v>91476</v>
      </c>
      <c r="F121" s="46" t="str">
        <f t="shared" si="12"/>
        <v>N/A</v>
      </c>
      <c r="G121" s="38">
        <v>118848</v>
      </c>
      <c r="H121" s="46" t="str">
        <f t="shared" si="13"/>
        <v>N/A</v>
      </c>
      <c r="I121" s="12">
        <v>-4.5599999999999996</v>
      </c>
      <c r="J121" s="12">
        <v>29.92</v>
      </c>
      <c r="K121" s="47" t="s">
        <v>739</v>
      </c>
      <c r="L121" s="9" t="str">
        <f t="shared" si="16"/>
        <v>Yes</v>
      </c>
    </row>
    <row r="122" spans="1:12" ht="25.5" x14ac:dyDescent="0.2">
      <c r="A122" s="48" t="s">
        <v>1461</v>
      </c>
      <c r="B122" s="37" t="s">
        <v>213</v>
      </c>
      <c r="C122" s="49">
        <v>730.36605773999997</v>
      </c>
      <c r="D122" s="46" t="str">
        <f t="shared" si="11"/>
        <v>N/A</v>
      </c>
      <c r="E122" s="49">
        <v>590.81266124000001</v>
      </c>
      <c r="F122" s="46" t="str">
        <f t="shared" si="12"/>
        <v>N/A</v>
      </c>
      <c r="G122" s="49">
        <v>566.02370254000004</v>
      </c>
      <c r="H122" s="46" t="str">
        <f t="shared" si="13"/>
        <v>N/A</v>
      </c>
      <c r="I122" s="12">
        <v>-19.100000000000001</v>
      </c>
      <c r="J122" s="12">
        <v>-4.2</v>
      </c>
      <c r="K122" s="47" t="s">
        <v>739</v>
      </c>
      <c r="L122" s="9" t="str">
        <f t="shared" si="16"/>
        <v>Yes</v>
      </c>
    </row>
    <row r="123" spans="1:12" ht="25.5" x14ac:dyDescent="0.2">
      <c r="A123" s="48" t="s">
        <v>643</v>
      </c>
      <c r="B123" s="37" t="s">
        <v>213</v>
      </c>
      <c r="C123" s="49">
        <v>180300731</v>
      </c>
      <c r="D123" s="46" t="str">
        <f t="shared" ref="D123:D131" si="17">IF($B123="N/A","N/A",IF(C123&gt;10,"No",IF(C123&lt;-10,"No","Yes")))</f>
        <v>N/A</v>
      </c>
      <c r="E123" s="49">
        <v>214567281</v>
      </c>
      <c r="F123" s="46" t="str">
        <f t="shared" ref="F123:F131" si="18">IF($B123="N/A","N/A",IF(E123&gt;10,"No",IF(E123&lt;-10,"No","Yes")))</f>
        <v>N/A</v>
      </c>
      <c r="G123" s="49">
        <v>233469987</v>
      </c>
      <c r="H123" s="46" t="str">
        <f t="shared" ref="H123:H131" si="19">IF($B123="N/A","N/A",IF(G123&gt;10,"No",IF(G123&lt;-10,"No","Yes")))</f>
        <v>N/A</v>
      </c>
      <c r="I123" s="12">
        <v>19.010000000000002</v>
      </c>
      <c r="J123" s="12">
        <v>8.81</v>
      </c>
      <c r="K123" s="47" t="s">
        <v>739</v>
      </c>
      <c r="L123" s="9" t="str">
        <f t="shared" si="16"/>
        <v>Yes</v>
      </c>
    </row>
    <row r="124" spans="1:12" x14ac:dyDescent="0.2">
      <c r="A124" s="48" t="s">
        <v>644</v>
      </c>
      <c r="B124" s="37" t="s">
        <v>213</v>
      </c>
      <c r="C124" s="38">
        <v>13884</v>
      </c>
      <c r="D124" s="46" t="str">
        <f t="shared" si="17"/>
        <v>N/A</v>
      </c>
      <c r="E124" s="38">
        <v>15738</v>
      </c>
      <c r="F124" s="46" t="str">
        <f t="shared" si="18"/>
        <v>N/A</v>
      </c>
      <c r="G124" s="38">
        <v>17458</v>
      </c>
      <c r="H124" s="46" t="str">
        <f t="shared" si="19"/>
        <v>N/A</v>
      </c>
      <c r="I124" s="12">
        <v>13.35</v>
      </c>
      <c r="J124" s="12">
        <v>10.93</v>
      </c>
      <c r="K124" s="47" t="s">
        <v>739</v>
      </c>
      <c r="L124" s="9" t="str">
        <f t="shared" si="16"/>
        <v>Yes</v>
      </c>
    </row>
    <row r="125" spans="1:12" ht="25.5" x14ac:dyDescent="0.2">
      <c r="A125" s="48" t="s">
        <v>1462</v>
      </c>
      <c r="B125" s="37" t="s">
        <v>213</v>
      </c>
      <c r="C125" s="49">
        <v>12986.223782999999</v>
      </c>
      <c r="D125" s="46" t="str">
        <f t="shared" si="17"/>
        <v>N/A</v>
      </c>
      <c r="E125" s="49">
        <v>13633.707015</v>
      </c>
      <c r="F125" s="46" t="str">
        <f t="shared" si="18"/>
        <v>N/A</v>
      </c>
      <c r="G125" s="49">
        <v>13373.237885</v>
      </c>
      <c r="H125" s="46" t="str">
        <f t="shared" si="19"/>
        <v>N/A</v>
      </c>
      <c r="I125" s="12">
        <v>4.9859999999999998</v>
      </c>
      <c r="J125" s="12">
        <v>-1.91</v>
      </c>
      <c r="K125" s="47" t="s">
        <v>739</v>
      </c>
      <c r="L125" s="9" t="str">
        <f t="shared" si="16"/>
        <v>Yes</v>
      </c>
    </row>
    <row r="126" spans="1:12" ht="25.5" x14ac:dyDescent="0.2">
      <c r="A126" s="48" t="s">
        <v>645</v>
      </c>
      <c r="B126" s="37" t="s">
        <v>213</v>
      </c>
      <c r="C126" s="49">
        <v>83031265</v>
      </c>
      <c r="D126" s="46" t="str">
        <f t="shared" si="17"/>
        <v>N/A</v>
      </c>
      <c r="E126" s="49">
        <v>87367966</v>
      </c>
      <c r="F126" s="46" t="str">
        <f t="shared" si="18"/>
        <v>N/A</v>
      </c>
      <c r="G126" s="49">
        <v>84845967</v>
      </c>
      <c r="H126" s="46" t="str">
        <f t="shared" si="19"/>
        <v>N/A</v>
      </c>
      <c r="I126" s="12">
        <v>5.2229999999999999</v>
      </c>
      <c r="J126" s="12">
        <v>-2.89</v>
      </c>
      <c r="K126" s="47" t="s">
        <v>739</v>
      </c>
      <c r="L126" s="9" t="str">
        <f t="shared" si="16"/>
        <v>Yes</v>
      </c>
    </row>
    <row r="127" spans="1:12" x14ac:dyDescent="0.2">
      <c r="A127" s="48" t="s">
        <v>646</v>
      </c>
      <c r="B127" s="37" t="s">
        <v>213</v>
      </c>
      <c r="C127" s="38">
        <v>35446</v>
      </c>
      <c r="D127" s="46" t="str">
        <f t="shared" si="17"/>
        <v>N/A</v>
      </c>
      <c r="E127" s="38">
        <v>35705</v>
      </c>
      <c r="F127" s="46" t="str">
        <f t="shared" si="18"/>
        <v>N/A</v>
      </c>
      <c r="G127" s="38">
        <v>58711</v>
      </c>
      <c r="H127" s="46" t="str">
        <f t="shared" si="19"/>
        <v>N/A</v>
      </c>
      <c r="I127" s="12">
        <v>0.73070000000000002</v>
      </c>
      <c r="J127" s="12">
        <v>64.430000000000007</v>
      </c>
      <c r="K127" s="47" t="s">
        <v>739</v>
      </c>
      <c r="L127" s="9" t="str">
        <f t="shared" si="16"/>
        <v>No</v>
      </c>
    </row>
    <row r="128" spans="1:12" ht="25.5" x14ac:dyDescent="0.2">
      <c r="A128" s="48" t="s">
        <v>1463</v>
      </c>
      <c r="B128" s="37" t="s">
        <v>213</v>
      </c>
      <c r="C128" s="49">
        <v>2342.4720702</v>
      </c>
      <c r="D128" s="46" t="str">
        <f t="shared" si="17"/>
        <v>N/A</v>
      </c>
      <c r="E128" s="49">
        <v>2446.9392521999998</v>
      </c>
      <c r="F128" s="46" t="str">
        <f t="shared" si="18"/>
        <v>N/A</v>
      </c>
      <c r="G128" s="49">
        <v>1445.1460033000001</v>
      </c>
      <c r="H128" s="46" t="str">
        <f t="shared" si="19"/>
        <v>N/A</v>
      </c>
      <c r="I128" s="12">
        <v>4.46</v>
      </c>
      <c r="J128" s="12">
        <v>-40.9</v>
      </c>
      <c r="K128" s="47" t="s">
        <v>739</v>
      </c>
      <c r="L128" s="9" t="str">
        <f t="shared" si="16"/>
        <v>No</v>
      </c>
    </row>
    <row r="129" spans="1:12" ht="25.5" x14ac:dyDescent="0.2">
      <c r="A129" s="48" t="s">
        <v>647</v>
      </c>
      <c r="B129" s="37" t="s">
        <v>213</v>
      </c>
      <c r="C129" s="49">
        <v>118108551</v>
      </c>
      <c r="D129" s="46" t="str">
        <f t="shared" si="17"/>
        <v>N/A</v>
      </c>
      <c r="E129" s="49">
        <v>132905526</v>
      </c>
      <c r="F129" s="46" t="str">
        <f t="shared" si="18"/>
        <v>N/A</v>
      </c>
      <c r="G129" s="49">
        <v>146286425</v>
      </c>
      <c r="H129" s="46" t="str">
        <f t="shared" si="19"/>
        <v>N/A</v>
      </c>
      <c r="I129" s="12">
        <v>12.53</v>
      </c>
      <c r="J129" s="12">
        <v>10.07</v>
      </c>
      <c r="K129" s="47" t="s">
        <v>739</v>
      </c>
      <c r="L129" s="9" t="str">
        <f t="shared" si="16"/>
        <v>Yes</v>
      </c>
    </row>
    <row r="130" spans="1:12" x14ac:dyDescent="0.2">
      <c r="A130" s="48" t="s">
        <v>648</v>
      </c>
      <c r="B130" s="37" t="s">
        <v>213</v>
      </c>
      <c r="C130" s="38">
        <v>13892</v>
      </c>
      <c r="D130" s="46" t="str">
        <f t="shared" si="17"/>
        <v>N/A</v>
      </c>
      <c r="E130" s="38">
        <v>15170</v>
      </c>
      <c r="F130" s="46" t="str">
        <f t="shared" si="18"/>
        <v>N/A</v>
      </c>
      <c r="G130" s="38">
        <v>16277</v>
      </c>
      <c r="H130" s="46" t="str">
        <f t="shared" si="19"/>
        <v>N/A</v>
      </c>
      <c r="I130" s="12">
        <v>9.1999999999999993</v>
      </c>
      <c r="J130" s="12">
        <v>7.2969999999999997</v>
      </c>
      <c r="K130" s="47" t="s">
        <v>739</v>
      </c>
      <c r="L130" s="9" t="str">
        <f t="shared" si="16"/>
        <v>Yes</v>
      </c>
    </row>
    <row r="131" spans="1:12" ht="25.5" x14ac:dyDescent="0.2">
      <c r="A131" s="48" t="s">
        <v>1464</v>
      </c>
      <c r="B131" s="37" t="s">
        <v>213</v>
      </c>
      <c r="C131" s="49">
        <v>8501.9112439</v>
      </c>
      <c r="D131" s="46" t="str">
        <f t="shared" si="17"/>
        <v>N/A</v>
      </c>
      <c r="E131" s="49">
        <v>8761.0762030000005</v>
      </c>
      <c r="F131" s="46" t="str">
        <f t="shared" si="18"/>
        <v>N/A</v>
      </c>
      <c r="G131" s="49">
        <v>8987.3087792999995</v>
      </c>
      <c r="H131" s="46" t="str">
        <f t="shared" si="19"/>
        <v>N/A</v>
      </c>
      <c r="I131" s="12">
        <v>3.048</v>
      </c>
      <c r="J131" s="12">
        <v>2.5819999999999999</v>
      </c>
      <c r="K131" s="47" t="s">
        <v>739</v>
      </c>
      <c r="L131" s="9" t="str">
        <f t="shared" si="16"/>
        <v>Yes</v>
      </c>
    </row>
    <row r="132" spans="1:12" x14ac:dyDescent="0.2">
      <c r="A132" s="48" t="s">
        <v>1465</v>
      </c>
      <c r="B132" s="37" t="s">
        <v>213</v>
      </c>
      <c r="C132" s="49">
        <v>347.89123698999998</v>
      </c>
      <c r="D132" s="46" t="str">
        <f t="shared" ref="D132:D143" si="20">IF($B132="N/A","N/A",IF(C132&gt;10,"No",IF(C132&lt;-10,"No","Yes")))</f>
        <v>N/A</v>
      </c>
      <c r="E132" s="49">
        <v>396.93940857000001</v>
      </c>
      <c r="F132" s="46" t="str">
        <f t="shared" ref="F132:F143" si="21">IF($B132="N/A","N/A",IF(E132&gt;10,"No",IF(E132&lt;-10,"No","Yes")))</f>
        <v>N/A</v>
      </c>
      <c r="G132" s="49">
        <v>413.78720408999999</v>
      </c>
      <c r="H132" s="46" t="str">
        <f t="shared" ref="H132:H143" si="22">IF($B132="N/A","N/A",IF(G132&gt;10,"No",IF(G132&lt;-10,"No","Yes")))</f>
        <v>N/A</v>
      </c>
      <c r="I132" s="12">
        <v>14.1</v>
      </c>
      <c r="J132" s="12">
        <v>4.2439999999999998</v>
      </c>
      <c r="K132" s="47" t="s">
        <v>739</v>
      </c>
      <c r="L132" s="9" t="str">
        <f t="shared" ref="L132:L143" si="23">IF(J132="Div by 0", "N/A", IF(K132="N/A","N/A", IF(J132&gt;VALUE(MID(K132,1,2)), "No", IF(J132&lt;-1*VALUE(MID(K132,1,2)), "No", "Yes"))))</f>
        <v>Yes</v>
      </c>
    </row>
    <row r="133" spans="1:12" x14ac:dyDescent="0.2">
      <c r="A133" s="48" t="s">
        <v>1466</v>
      </c>
      <c r="B133" s="37" t="s">
        <v>213</v>
      </c>
      <c r="C133" s="49">
        <v>277.53579982999997</v>
      </c>
      <c r="D133" s="46" t="str">
        <f t="shared" si="20"/>
        <v>N/A</v>
      </c>
      <c r="E133" s="49">
        <v>326.82380353999997</v>
      </c>
      <c r="F133" s="46" t="str">
        <f t="shared" si="21"/>
        <v>N/A</v>
      </c>
      <c r="G133" s="49">
        <v>306.01835757999999</v>
      </c>
      <c r="H133" s="46" t="str">
        <f t="shared" si="22"/>
        <v>N/A</v>
      </c>
      <c r="I133" s="12">
        <v>17.760000000000002</v>
      </c>
      <c r="J133" s="12">
        <v>-6.37</v>
      </c>
      <c r="K133" s="47" t="s">
        <v>739</v>
      </c>
      <c r="L133" s="9" t="str">
        <f t="shared" si="23"/>
        <v>Yes</v>
      </c>
    </row>
    <row r="134" spans="1:12" x14ac:dyDescent="0.2">
      <c r="A134" s="48" t="s">
        <v>1467</v>
      </c>
      <c r="B134" s="37" t="s">
        <v>213</v>
      </c>
      <c r="C134" s="49">
        <v>436.05404382</v>
      </c>
      <c r="D134" s="46" t="str">
        <f t="shared" si="20"/>
        <v>N/A</v>
      </c>
      <c r="E134" s="49">
        <v>481.17478944999999</v>
      </c>
      <c r="F134" s="46" t="str">
        <f t="shared" si="21"/>
        <v>N/A</v>
      </c>
      <c r="G134" s="49">
        <v>532.71697997000001</v>
      </c>
      <c r="H134" s="46" t="str">
        <f t="shared" si="22"/>
        <v>N/A</v>
      </c>
      <c r="I134" s="12">
        <v>10.35</v>
      </c>
      <c r="J134" s="12">
        <v>10.71</v>
      </c>
      <c r="K134" s="47" t="s">
        <v>739</v>
      </c>
      <c r="L134" s="9" t="str">
        <f t="shared" si="23"/>
        <v>Yes</v>
      </c>
    </row>
    <row r="135" spans="1:12" x14ac:dyDescent="0.2">
      <c r="A135" s="48" t="s">
        <v>1468</v>
      </c>
      <c r="B135" s="37" t="s">
        <v>213</v>
      </c>
      <c r="C135" s="49">
        <v>11974.986359</v>
      </c>
      <c r="D135" s="46" t="str">
        <f t="shared" si="20"/>
        <v>N/A</v>
      </c>
      <c r="E135" s="49">
        <v>11783.223884999999</v>
      </c>
      <c r="F135" s="46" t="str">
        <f t="shared" si="21"/>
        <v>N/A</v>
      </c>
      <c r="G135" s="49">
        <v>10717.977481</v>
      </c>
      <c r="H135" s="46" t="str">
        <f t="shared" si="22"/>
        <v>N/A</v>
      </c>
      <c r="I135" s="12">
        <v>-1.6</v>
      </c>
      <c r="J135" s="12">
        <v>-9.0399999999999991</v>
      </c>
      <c r="K135" s="47" t="s">
        <v>739</v>
      </c>
      <c r="L135" s="9" t="str">
        <f t="shared" si="23"/>
        <v>Yes</v>
      </c>
    </row>
    <row r="136" spans="1:12" x14ac:dyDescent="0.2">
      <c r="A136" s="48" t="s">
        <v>1469</v>
      </c>
      <c r="B136" s="37" t="s">
        <v>213</v>
      </c>
      <c r="C136" s="49">
        <v>16130.163632</v>
      </c>
      <c r="D136" s="46" t="str">
        <f t="shared" si="20"/>
        <v>N/A</v>
      </c>
      <c r="E136" s="49">
        <v>16206.883689</v>
      </c>
      <c r="F136" s="46" t="str">
        <f t="shared" si="21"/>
        <v>N/A</v>
      </c>
      <c r="G136" s="49">
        <v>14845.905481</v>
      </c>
      <c r="H136" s="46" t="str">
        <f t="shared" si="22"/>
        <v>N/A</v>
      </c>
      <c r="I136" s="12">
        <v>0.47560000000000002</v>
      </c>
      <c r="J136" s="12">
        <v>-8.4</v>
      </c>
      <c r="K136" s="47" t="s">
        <v>739</v>
      </c>
      <c r="L136" s="9" t="str">
        <f t="shared" si="23"/>
        <v>Yes</v>
      </c>
    </row>
    <row r="137" spans="1:12" x14ac:dyDescent="0.2">
      <c r="A137" s="48" t="s">
        <v>1470</v>
      </c>
      <c r="B137" s="37" t="s">
        <v>213</v>
      </c>
      <c r="C137" s="49">
        <v>7213.3033716</v>
      </c>
      <c r="D137" s="46" t="str">
        <f t="shared" si="20"/>
        <v>N/A</v>
      </c>
      <c r="E137" s="49">
        <v>6941.9929055000002</v>
      </c>
      <c r="F137" s="46" t="str">
        <f t="shared" si="21"/>
        <v>N/A</v>
      </c>
      <c r="G137" s="49">
        <v>6668.6616426999999</v>
      </c>
      <c r="H137" s="46" t="str">
        <f t="shared" si="22"/>
        <v>N/A</v>
      </c>
      <c r="I137" s="12">
        <v>-3.76</v>
      </c>
      <c r="J137" s="12">
        <v>-3.94</v>
      </c>
      <c r="K137" s="47" t="s">
        <v>739</v>
      </c>
      <c r="L137" s="9" t="str">
        <f t="shared" si="23"/>
        <v>Yes</v>
      </c>
    </row>
    <row r="138" spans="1:12" x14ac:dyDescent="0.2">
      <c r="A138" s="48" t="s">
        <v>1471</v>
      </c>
      <c r="B138" s="37" t="s">
        <v>213</v>
      </c>
      <c r="C138" s="49">
        <v>142.84833659</v>
      </c>
      <c r="D138" s="46" t="str">
        <f t="shared" si="20"/>
        <v>N/A</v>
      </c>
      <c r="E138" s="49">
        <v>109.84945731000001</v>
      </c>
      <c r="F138" s="46" t="str">
        <f t="shared" si="21"/>
        <v>N/A</v>
      </c>
      <c r="G138" s="49">
        <v>111.11986201000001</v>
      </c>
      <c r="H138" s="46" t="str">
        <f t="shared" si="22"/>
        <v>N/A</v>
      </c>
      <c r="I138" s="12">
        <v>-23.1</v>
      </c>
      <c r="J138" s="12">
        <v>1.1559999999999999</v>
      </c>
      <c r="K138" s="47" t="s">
        <v>739</v>
      </c>
      <c r="L138" s="9" t="str">
        <f t="shared" si="23"/>
        <v>Yes</v>
      </c>
    </row>
    <row r="139" spans="1:12" x14ac:dyDescent="0.2">
      <c r="A139" s="48" t="s">
        <v>1472</v>
      </c>
      <c r="B139" s="37" t="s">
        <v>213</v>
      </c>
      <c r="C139" s="49">
        <v>98.990297468999998</v>
      </c>
      <c r="D139" s="46" t="str">
        <f t="shared" si="20"/>
        <v>N/A</v>
      </c>
      <c r="E139" s="49">
        <v>65.578417634999994</v>
      </c>
      <c r="F139" s="46" t="str">
        <f t="shared" si="21"/>
        <v>N/A</v>
      </c>
      <c r="G139" s="49">
        <v>64.599856557999999</v>
      </c>
      <c r="H139" s="46" t="str">
        <f t="shared" si="22"/>
        <v>N/A</v>
      </c>
      <c r="I139" s="12">
        <v>-33.799999999999997</v>
      </c>
      <c r="J139" s="12">
        <v>-1.49</v>
      </c>
      <c r="K139" s="47" t="s">
        <v>739</v>
      </c>
      <c r="L139" s="9" t="str">
        <f t="shared" si="23"/>
        <v>Yes</v>
      </c>
    </row>
    <row r="140" spans="1:12" x14ac:dyDescent="0.2">
      <c r="A140" s="48" t="s">
        <v>1473</v>
      </c>
      <c r="B140" s="37" t="s">
        <v>213</v>
      </c>
      <c r="C140" s="49">
        <v>196.50555777</v>
      </c>
      <c r="D140" s="46" t="str">
        <f t="shared" si="20"/>
        <v>N/A</v>
      </c>
      <c r="E140" s="49">
        <v>160.28066641999999</v>
      </c>
      <c r="F140" s="46" t="str">
        <f t="shared" si="21"/>
        <v>N/A</v>
      </c>
      <c r="G140" s="49">
        <v>168.02325540000001</v>
      </c>
      <c r="H140" s="46" t="str">
        <f t="shared" si="22"/>
        <v>N/A</v>
      </c>
      <c r="I140" s="12">
        <v>-18.399999999999999</v>
      </c>
      <c r="J140" s="12">
        <v>4.8310000000000004</v>
      </c>
      <c r="K140" s="47" t="s">
        <v>739</v>
      </c>
      <c r="L140" s="9" t="str">
        <f t="shared" si="23"/>
        <v>Yes</v>
      </c>
    </row>
    <row r="141" spans="1:12" x14ac:dyDescent="0.2">
      <c r="A141" s="48" t="s">
        <v>1474</v>
      </c>
      <c r="B141" s="37" t="s">
        <v>213</v>
      </c>
      <c r="C141" s="49">
        <v>8611.3937927000006</v>
      </c>
      <c r="D141" s="46" t="str">
        <f t="shared" si="20"/>
        <v>N/A</v>
      </c>
      <c r="E141" s="49">
        <v>8955.6416771000004</v>
      </c>
      <c r="F141" s="46" t="str">
        <f t="shared" si="21"/>
        <v>N/A</v>
      </c>
      <c r="G141" s="49">
        <v>9003.8624529000008</v>
      </c>
      <c r="H141" s="46" t="str">
        <f t="shared" si="22"/>
        <v>N/A</v>
      </c>
      <c r="I141" s="12">
        <v>3.9980000000000002</v>
      </c>
      <c r="J141" s="12">
        <v>0.53839999999999999</v>
      </c>
      <c r="K141" s="47" t="s">
        <v>739</v>
      </c>
      <c r="L141" s="9" t="str">
        <f t="shared" si="23"/>
        <v>Yes</v>
      </c>
    </row>
    <row r="142" spans="1:12" x14ac:dyDescent="0.2">
      <c r="A142" s="48" t="s">
        <v>1475</v>
      </c>
      <c r="B142" s="37" t="s">
        <v>213</v>
      </c>
      <c r="C142" s="49">
        <v>6760.4238201999997</v>
      </c>
      <c r="D142" s="46" t="str">
        <f t="shared" si="20"/>
        <v>N/A</v>
      </c>
      <c r="E142" s="49">
        <v>7122.4947994000004</v>
      </c>
      <c r="F142" s="46" t="str">
        <f t="shared" si="21"/>
        <v>N/A</v>
      </c>
      <c r="G142" s="49">
        <v>7214.3307416999996</v>
      </c>
      <c r="H142" s="46" t="str">
        <f t="shared" si="22"/>
        <v>N/A</v>
      </c>
      <c r="I142" s="12">
        <v>5.3559999999999999</v>
      </c>
      <c r="J142" s="12">
        <v>1.2889999999999999</v>
      </c>
      <c r="K142" s="47" t="s">
        <v>739</v>
      </c>
      <c r="L142" s="9" t="str">
        <f t="shared" si="23"/>
        <v>Yes</v>
      </c>
    </row>
    <row r="143" spans="1:12" x14ac:dyDescent="0.2">
      <c r="A143" s="48" t="s">
        <v>1476</v>
      </c>
      <c r="B143" s="37" t="s">
        <v>213</v>
      </c>
      <c r="C143" s="49">
        <v>10966.197682</v>
      </c>
      <c r="D143" s="46" t="str">
        <f t="shared" si="20"/>
        <v>N/A</v>
      </c>
      <c r="E143" s="49">
        <v>11183.512468000001</v>
      </c>
      <c r="F143" s="46" t="str">
        <f t="shared" si="21"/>
        <v>N/A</v>
      </c>
      <c r="G143" s="49">
        <v>11545.198517000001</v>
      </c>
      <c r="H143" s="46" t="str">
        <f t="shared" si="22"/>
        <v>N/A</v>
      </c>
      <c r="I143" s="12">
        <v>1.982</v>
      </c>
      <c r="J143" s="12">
        <v>3.234</v>
      </c>
      <c r="K143" s="47" t="s">
        <v>739</v>
      </c>
      <c r="L143" s="9" t="str">
        <f t="shared" si="23"/>
        <v>Yes</v>
      </c>
    </row>
    <row r="144" spans="1:12" x14ac:dyDescent="0.2">
      <c r="A144" s="48" t="s">
        <v>89</v>
      </c>
      <c r="B144" s="37" t="s">
        <v>213</v>
      </c>
      <c r="C144" s="8">
        <v>13.753686993000001</v>
      </c>
      <c r="D144" s="46" t="str">
        <f t="shared" ref="D144:D161" si="24">IF($B144="N/A","N/A",IF(C144&gt;10,"No",IF(C144&lt;-10,"No","Yes")))</f>
        <v>N/A</v>
      </c>
      <c r="E144" s="8">
        <v>14.804416043</v>
      </c>
      <c r="F144" s="46" t="str">
        <f t="shared" ref="F144:F161" si="25">IF($B144="N/A","N/A",IF(E144&gt;10,"No",IF(E144&lt;-10,"No","Yes")))</f>
        <v>N/A</v>
      </c>
      <c r="G144" s="8">
        <v>14.864982750999999</v>
      </c>
      <c r="H144" s="46" t="str">
        <f t="shared" ref="H144:H161" si="26">IF($B144="N/A","N/A",IF(G144&gt;10,"No",IF(G144&lt;-10,"No","Yes")))</f>
        <v>N/A</v>
      </c>
      <c r="I144" s="12">
        <v>7.64</v>
      </c>
      <c r="J144" s="12">
        <v>0.40910000000000002</v>
      </c>
      <c r="K144" s="47" t="s">
        <v>739</v>
      </c>
      <c r="L144" s="9" t="str">
        <f t="shared" ref="L144:L161" si="27">IF(J144="Div by 0", "N/A", IF(K144="N/A","N/A", IF(J144&gt;VALUE(MID(K144,1,2)), "No", IF(J144&lt;-1*VALUE(MID(K144,1,2)), "No", "Yes"))))</f>
        <v>Yes</v>
      </c>
    </row>
    <row r="145" spans="1:12" x14ac:dyDescent="0.2">
      <c r="A145" s="48" t="s">
        <v>477</v>
      </c>
      <c r="B145" s="37" t="s">
        <v>213</v>
      </c>
      <c r="C145" s="8">
        <v>14.052890529000001</v>
      </c>
      <c r="D145" s="46" t="str">
        <f t="shared" si="24"/>
        <v>N/A</v>
      </c>
      <c r="E145" s="8">
        <v>15.296783544</v>
      </c>
      <c r="F145" s="46" t="str">
        <f t="shared" si="25"/>
        <v>N/A</v>
      </c>
      <c r="G145" s="8">
        <v>15.607761153</v>
      </c>
      <c r="H145" s="46" t="str">
        <f t="shared" si="26"/>
        <v>N/A</v>
      </c>
      <c r="I145" s="12">
        <v>8.8520000000000003</v>
      </c>
      <c r="J145" s="12">
        <v>2.0329999999999999</v>
      </c>
      <c r="K145" s="47" t="s">
        <v>739</v>
      </c>
      <c r="L145" s="9" t="str">
        <f t="shared" si="27"/>
        <v>Yes</v>
      </c>
    </row>
    <row r="146" spans="1:12" x14ac:dyDescent="0.2">
      <c r="A146" s="48" t="s">
        <v>478</v>
      </c>
      <c r="B146" s="37" t="s">
        <v>213</v>
      </c>
      <c r="C146" s="8">
        <v>13.484258657</v>
      </c>
      <c r="D146" s="46" t="str">
        <f t="shared" si="24"/>
        <v>N/A</v>
      </c>
      <c r="E146" s="8">
        <v>14.329000366000001</v>
      </c>
      <c r="F146" s="46" t="str">
        <f t="shared" si="25"/>
        <v>N/A</v>
      </c>
      <c r="G146" s="8">
        <v>14.286217648999999</v>
      </c>
      <c r="H146" s="46" t="str">
        <f t="shared" si="26"/>
        <v>N/A</v>
      </c>
      <c r="I146" s="12">
        <v>6.2649999999999997</v>
      </c>
      <c r="J146" s="12">
        <v>-0.29899999999999999</v>
      </c>
      <c r="K146" s="47" t="s">
        <v>739</v>
      </c>
      <c r="L146" s="9" t="str">
        <f t="shared" si="27"/>
        <v>Yes</v>
      </c>
    </row>
    <row r="147" spans="1:12" x14ac:dyDescent="0.2">
      <c r="A147" s="48" t="s">
        <v>1477</v>
      </c>
      <c r="B147" s="37" t="s">
        <v>213</v>
      </c>
      <c r="C147" s="8">
        <v>31.870497929999999</v>
      </c>
      <c r="D147" s="46" t="str">
        <f t="shared" si="24"/>
        <v>N/A</v>
      </c>
      <c r="E147" s="8">
        <v>30.302491328999999</v>
      </c>
      <c r="F147" s="46" t="str">
        <f t="shared" si="25"/>
        <v>N/A</v>
      </c>
      <c r="G147" s="8">
        <v>28.963479916000001</v>
      </c>
      <c r="H147" s="46" t="str">
        <f t="shared" si="26"/>
        <v>N/A</v>
      </c>
      <c r="I147" s="12">
        <v>-4.92</v>
      </c>
      <c r="J147" s="12">
        <v>-4.42</v>
      </c>
      <c r="K147" s="47" t="s">
        <v>739</v>
      </c>
      <c r="L147" s="9" t="str">
        <f t="shared" si="27"/>
        <v>Yes</v>
      </c>
    </row>
    <row r="148" spans="1:12" x14ac:dyDescent="0.2">
      <c r="A148" s="48" t="s">
        <v>1478</v>
      </c>
      <c r="B148" s="37" t="s">
        <v>213</v>
      </c>
      <c r="C148" s="8">
        <v>47.830484884000001</v>
      </c>
      <c r="D148" s="46" t="str">
        <f t="shared" si="24"/>
        <v>N/A</v>
      </c>
      <c r="E148" s="8">
        <v>46.290706147000002</v>
      </c>
      <c r="F148" s="46" t="str">
        <f t="shared" si="25"/>
        <v>N/A</v>
      </c>
      <c r="G148" s="8">
        <v>44.760916506000001</v>
      </c>
      <c r="H148" s="46" t="str">
        <f t="shared" si="26"/>
        <v>N/A</v>
      </c>
      <c r="I148" s="12">
        <v>-3.22</v>
      </c>
      <c r="J148" s="12">
        <v>-3.3</v>
      </c>
      <c r="K148" s="47" t="s">
        <v>739</v>
      </c>
      <c r="L148" s="9" t="str">
        <f t="shared" si="27"/>
        <v>Yes</v>
      </c>
    </row>
    <row r="149" spans="1:12" x14ac:dyDescent="0.2">
      <c r="A149" s="48" t="s">
        <v>1479</v>
      </c>
      <c r="B149" s="37" t="s">
        <v>213</v>
      </c>
      <c r="C149" s="8">
        <v>13.311458222000001</v>
      </c>
      <c r="D149" s="46" t="str">
        <f t="shared" si="24"/>
        <v>N/A</v>
      </c>
      <c r="E149" s="8">
        <v>12.573233247999999</v>
      </c>
      <c r="F149" s="46" t="str">
        <f t="shared" si="25"/>
        <v>N/A</v>
      </c>
      <c r="G149" s="8">
        <v>12.637198076000001</v>
      </c>
      <c r="H149" s="46" t="str">
        <f t="shared" si="26"/>
        <v>N/A</v>
      </c>
      <c r="I149" s="12">
        <v>-5.55</v>
      </c>
      <c r="J149" s="12">
        <v>0.50870000000000004</v>
      </c>
      <c r="K149" s="47" t="s">
        <v>739</v>
      </c>
      <c r="L149" s="9" t="str">
        <f t="shared" si="27"/>
        <v>Yes</v>
      </c>
    </row>
    <row r="150" spans="1:12" x14ac:dyDescent="0.2">
      <c r="A150" s="48" t="s">
        <v>90</v>
      </c>
      <c r="B150" s="37" t="s">
        <v>213</v>
      </c>
      <c r="C150" s="8">
        <v>56.868528615999999</v>
      </c>
      <c r="D150" s="46" t="str">
        <f t="shared" si="24"/>
        <v>N/A</v>
      </c>
      <c r="E150" s="8">
        <v>48.853006067999999</v>
      </c>
      <c r="F150" s="46" t="str">
        <f t="shared" si="25"/>
        <v>N/A</v>
      </c>
      <c r="G150" s="8">
        <v>48.594710337000002</v>
      </c>
      <c r="H150" s="46" t="str">
        <f t="shared" si="26"/>
        <v>N/A</v>
      </c>
      <c r="I150" s="12">
        <v>-14.1</v>
      </c>
      <c r="J150" s="12">
        <v>-0.52900000000000003</v>
      </c>
      <c r="K150" s="47" t="s">
        <v>739</v>
      </c>
      <c r="L150" s="9" t="str">
        <f t="shared" si="27"/>
        <v>Yes</v>
      </c>
    </row>
    <row r="151" spans="1:12" x14ac:dyDescent="0.2">
      <c r="A151" s="48" t="s">
        <v>479</v>
      </c>
      <c r="B151" s="37" t="s">
        <v>213</v>
      </c>
      <c r="C151" s="8">
        <v>61.151841781999998</v>
      </c>
      <c r="D151" s="46" t="str">
        <f t="shared" si="24"/>
        <v>N/A</v>
      </c>
      <c r="E151" s="8">
        <v>48.053071127000003</v>
      </c>
      <c r="F151" s="46" t="str">
        <f t="shared" si="25"/>
        <v>N/A</v>
      </c>
      <c r="G151" s="8">
        <v>48.113502666999999</v>
      </c>
      <c r="H151" s="46" t="str">
        <f t="shared" si="26"/>
        <v>N/A</v>
      </c>
      <c r="I151" s="12">
        <v>-21.4</v>
      </c>
      <c r="J151" s="12">
        <v>0.1258</v>
      </c>
      <c r="K151" s="47" t="s">
        <v>739</v>
      </c>
      <c r="L151" s="9" t="str">
        <f t="shared" si="27"/>
        <v>Yes</v>
      </c>
    </row>
    <row r="152" spans="1:12" x14ac:dyDescent="0.2">
      <c r="A152" s="48" t="s">
        <v>480</v>
      </c>
      <c r="B152" s="37" t="s">
        <v>213</v>
      </c>
      <c r="C152" s="8">
        <v>52.146899785000002</v>
      </c>
      <c r="D152" s="46" t="str">
        <f t="shared" si="24"/>
        <v>N/A</v>
      </c>
      <c r="E152" s="8">
        <v>49.999084584000002</v>
      </c>
      <c r="F152" s="46" t="str">
        <f t="shared" si="25"/>
        <v>N/A</v>
      </c>
      <c r="G152" s="8">
        <v>49.428304646000001</v>
      </c>
      <c r="H152" s="46" t="str">
        <f t="shared" si="26"/>
        <v>N/A</v>
      </c>
      <c r="I152" s="12">
        <v>-4.12</v>
      </c>
      <c r="J152" s="12">
        <v>-1.1399999999999999</v>
      </c>
      <c r="K152" s="47" t="s">
        <v>739</v>
      </c>
      <c r="L152" s="9" t="str">
        <f t="shared" si="27"/>
        <v>Yes</v>
      </c>
    </row>
    <row r="153" spans="1:12" x14ac:dyDescent="0.2">
      <c r="A153" s="48" t="s">
        <v>117</v>
      </c>
      <c r="B153" s="37" t="s">
        <v>213</v>
      </c>
      <c r="C153" s="8">
        <v>94.196651290999995</v>
      </c>
      <c r="D153" s="46" t="str">
        <f t="shared" si="24"/>
        <v>N/A</v>
      </c>
      <c r="E153" s="8">
        <v>94.145397414000001</v>
      </c>
      <c r="F153" s="46" t="str">
        <f t="shared" si="25"/>
        <v>N/A</v>
      </c>
      <c r="G153" s="8">
        <v>92.659106229000002</v>
      </c>
      <c r="H153" s="46" t="str">
        <f t="shared" si="26"/>
        <v>N/A</v>
      </c>
      <c r="I153" s="12">
        <v>-5.3999999999999999E-2</v>
      </c>
      <c r="J153" s="12">
        <v>-1.58</v>
      </c>
      <c r="K153" s="47" t="s">
        <v>739</v>
      </c>
      <c r="L153" s="9" t="str">
        <f t="shared" si="27"/>
        <v>Yes</v>
      </c>
    </row>
    <row r="154" spans="1:12" x14ac:dyDescent="0.2">
      <c r="A154" s="48" t="s">
        <v>481</v>
      </c>
      <c r="B154" s="37" t="s">
        <v>213</v>
      </c>
      <c r="C154" s="8">
        <v>93.162911891999997</v>
      </c>
      <c r="D154" s="46" t="str">
        <f t="shared" si="24"/>
        <v>N/A</v>
      </c>
      <c r="E154" s="8">
        <v>92.894490306999998</v>
      </c>
      <c r="F154" s="46" t="str">
        <f t="shared" si="25"/>
        <v>N/A</v>
      </c>
      <c r="G154" s="8">
        <v>90.801370332999994</v>
      </c>
      <c r="H154" s="46" t="str">
        <f t="shared" si="26"/>
        <v>N/A</v>
      </c>
      <c r="I154" s="12">
        <v>-0.28799999999999998</v>
      </c>
      <c r="J154" s="12">
        <v>-2.25</v>
      </c>
      <c r="K154" s="47" t="s">
        <v>739</v>
      </c>
      <c r="L154" s="9" t="str">
        <f t="shared" si="27"/>
        <v>Yes</v>
      </c>
    </row>
    <row r="155" spans="1:12" x14ac:dyDescent="0.2">
      <c r="A155" s="48" t="s">
        <v>482</v>
      </c>
      <c r="B155" s="37" t="s">
        <v>213</v>
      </c>
      <c r="C155" s="8">
        <v>95.651836247000006</v>
      </c>
      <c r="D155" s="46" t="str">
        <f t="shared" si="24"/>
        <v>N/A</v>
      </c>
      <c r="E155" s="8">
        <v>95.733247895000005</v>
      </c>
      <c r="F155" s="46" t="str">
        <f t="shared" si="25"/>
        <v>N/A</v>
      </c>
      <c r="G155" s="8">
        <v>94.960448194999998</v>
      </c>
      <c r="H155" s="46" t="str">
        <f t="shared" si="26"/>
        <v>N/A</v>
      </c>
      <c r="I155" s="12">
        <v>8.5099999999999995E-2</v>
      </c>
      <c r="J155" s="12">
        <v>-0.80700000000000005</v>
      </c>
      <c r="K155" s="47" t="s">
        <v>739</v>
      </c>
      <c r="L155" s="9" t="str">
        <f t="shared" si="27"/>
        <v>Yes</v>
      </c>
    </row>
    <row r="156" spans="1:12" x14ac:dyDescent="0.2">
      <c r="A156" s="48" t="s">
        <v>1480</v>
      </c>
      <c r="B156" s="37" t="s">
        <v>213</v>
      </c>
      <c r="C156" s="38">
        <v>0.64455262820000003</v>
      </c>
      <c r="D156" s="46" t="str">
        <f t="shared" si="24"/>
        <v>N/A</v>
      </c>
      <c r="E156" s="38">
        <v>0.57049686779999997</v>
      </c>
      <c r="F156" s="46" t="str">
        <f t="shared" si="25"/>
        <v>N/A</v>
      </c>
      <c r="G156" s="38">
        <v>0.83151941949999997</v>
      </c>
      <c r="H156" s="46" t="str">
        <f t="shared" si="26"/>
        <v>N/A</v>
      </c>
      <c r="I156" s="12">
        <v>-11.5</v>
      </c>
      <c r="J156" s="12">
        <v>45.75</v>
      </c>
      <c r="K156" s="47" t="s">
        <v>739</v>
      </c>
      <c r="L156" s="9" t="str">
        <f t="shared" si="27"/>
        <v>No</v>
      </c>
    </row>
    <row r="157" spans="1:12" x14ac:dyDescent="0.2">
      <c r="A157" s="48" t="s">
        <v>1481</v>
      </c>
      <c r="B157" s="37" t="s">
        <v>213</v>
      </c>
      <c r="C157" s="38">
        <v>0.39577335019999998</v>
      </c>
      <c r="D157" s="46" t="str">
        <f t="shared" si="24"/>
        <v>N/A</v>
      </c>
      <c r="E157" s="38">
        <v>0.32830820770000002</v>
      </c>
      <c r="F157" s="46" t="str">
        <f t="shared" si="25"/>
        <v>N/A</v>
      </c>
      <c r="G157" s="38">
        <v>0.49222721940000003</v>
      </c>
      <c r="H157" s="46" t="str">
        <f t="shared" si="26"/>
        <v>N/A</v>
      </c>
      <c r="I157" s="12">
        <v>-17</v>
      </c>
      <c r="J157" s="12">
        <v>49.93</v>
      </c>
      <c r="K157" s="47" t="s">
        <v>739</v>
      </c>
      <c r="L157" s="9" t="str">
        <f t="shared" si="27"/>
        <v>No</v>
      </c>
    </row>
    <row r="158" spans="1:12" x14ac:dyDescent="0.2">
      <c r="A158" s="48" t="s">
        <v>1482</v>
      </c>
      <c r="B158" s="37" t="s">
        <v>213</v>
      </c>
      <c r="C158" s="38">
        <v>0.95845932330000005</v>
      </c>
      <c r="D158" s="46" t="str">
        <f t="shared" si="24"/>
        <v>N/A</v>
      </c>
      <c r="E158" s="38">
        <v>0.86992908710000005</v>
      </c>
      <c r="F158" s="46" t="str">
        <f t="shared" si="25"/>
        <v>N/A</v>
      </c>
      <c r="G158" s="38">
        <v>1.2541620421999999</v>
      </c>
      <c r="H158" s="46" t="str">
        <f t="shared" si="26"/>
        <v>N/A</v>
      </c>
      <c r="I158" s="12">
        <v>-9.24</v>
      </c>
      <c r="J158" s="12">
        <v>44.17</v>
      </c>
      <c r="K158" s="47" t="s">
        <v>739</v>
      </c>
      <c r="L158" s="9" t="str">
        <f t="shared" si="27"/>
        <v>No</v>
      </c>
    </row>
    <row r="159" spans="1:12" x14ac:dyDescent="0.2">
      <c r="A159" s="48" t="s">
        <v>1483</v>
      </c>
      <c r="B159" s="37" t="s">
        <v>213</v>
      </c>
      <c r="C159" s="38">
        <v>242.09594100999999</v>
      </c>
      <c r="D159" s="46" t="str">
        <f t="shared" si="24"/>
        <v>N/A</v>
      </c>
      <c r="E159" s="38">
        <v>243.91123037</v>
      </c>
      <c r="F159" s="46" t="str">
        <f t="shared" si="25"/>
        <v>N/A</v>
      </c>
      <c r="G159" s="38">
        <v>242.32749203</v>
      </c>
      <c r="H159" s="46" t="str">
        <f t="shared" si="26"/>
        <v>N/A</v>
      </c>
      <c r="I159" s="12">
        <v>0.74980000000000002</v>
      </c>
      <c r="J159" s="12">
        <v>-0.64900000000000002</v>
      </c>
      <c r="K159" s="47" t="s">
        <v>739</v>
      </c>
      <c r="L159" s="9" t="str">
        <f t="shared" si="27"/>
        <v>Yes</v>
      </c>
    </row>
    <row r="160" spans="1:12" x14ac:dyDescent="0.2">
      <c r="A160" s="48" t="s">
        <v>1484</v>
      </c>
      <c r="B160" s="37" t="s">
        <v>213</v>
      </c>
      <c r="C160" s="38">
        <v>237.66702759</v>
      </c>
      <c r="D160" s="46" t="str">
        <f t="shared" si="24"/>
        <v>N/A</v>
      </c>
      <c r="E160" s="38">
        <v>239.46009479</v>
      </c>
      <c r="F160" s="46" t="str">
        <f t="shared" si="25"/>
        <v>N/A</v>
      </c>
      <c r="G160" s="38">
        <v>240.030427</v>
      </c>
      <c r="H160" s="46" t="str">
        <f t="shared" si="26"/>
        <v>N/A</v>
      </c>
      <c r="I160" s="12">
        <v>0.75439999999999996</v>
      </c>
      <c r="J160" s="12">
        <v>0.2382</v>
      </c>
      <c r="K160" s="47" t="s">
        <v>739</v>
      </c>
      <c r="L160" s="9" t="str">
        <f t="shared" si="27"/>
        <v>Yes</v>
      </c>
    </row>
    <row r="161" spans="1:12" x14ac:dyDescent="0.2">
      <c r="A161" s="48" t="s">
        <v>1485</v>
      </c>
      <c r="B161" s="37" t="s">
        <v>213</v>
      </c>
      <c r="C161" s="38">
        <v>261.30294631999999</v>
      </c>
      <c r="D161" s="46" t="str">
        <f t="shared" si="24"/>
        <v>N/A</v>
      </c>
      <c r="E161" s="38">
        <v>262.77990534999998</v>
      </c>
      <c r="F161" s="46" t="str">
        <f t="shared" si="25"/>
        <v>N/A</v>
      </c>
      <c r="G161" s="38">
        <v>252.17593754000001</v>
      </c>
      <c r="H161" s="46" t="str">
        <f t="shared" si="26"/>
        <v>N/A</v>
      </c>
      <c r="I161" s="12">
        <v>0.56520000000000004</v>
      </c>
      <c r="J161" s="12">
        <v>-4.04</v>
      </c>
      <c r="K161" s="47" t="s">
        <v>739</v>
      </c>
      <c r="L161" s="9" t="str">
        <f t="shared" si="27"/>
        <v>Yes</v>
      </c>
    </row>
    <row r="162" spans="1:12" x14ac:dyDescent="0.2">
      <c r="A162" s="48" t="s">
        <v>1618</v>
      </c>
      <c r="B162" s="37" t="s">
        <v>213</v>
      </c>
      <c r="C162" s="38">
        <v>11</v>
      </c>
      <c r="D162" s="46" t="str">
        <f t="shared" ref="D162:D172" si="28">IF($B162="N/A","N/A",IF(C162&gt;10,"No",IF(C162&lt;-10,"No","Yes")))</f>
        <v>N/A</v>
      </c>
      <c r="E162" s="38">
        <v>11</v>
      </c>
      <c r="F162" s="46" t="str">
        <f t="shared" ref="F162:F172" si="29">IF($B162="N/A","N/A",IF(E162&gt;10,"No",IF(E162&lt;-10,"No","Yes")))</f>
        <v>N/A</v>
      </c>
      <c r="G162" s="38">
        <v>11</v>
      </c>
      <c r="H162" s="46" t="str">
        <f t="shared" ref="H162:H172" si="30">IF($B162="N/A","N/A",IF(G162&gt;10,"No",IF(G162&lt;-10,"No","Yes")))</f>
        <v>N/A</v>
      </c>
      <c r="I162" s="12">
        <v>50</v>
      </c>
      <c r="J162" s="12">
        <v>0</v>
      </c>
      <c r="K162" s="14" t="s">
        <v>213</v>
      </c>
      <c r="L162" s="9" t="str">
        <f t="shared" ref="L162:L172" si="31">IF(J162="Div by 0", "N/A", IF(K162="N/A","N/A", IF(J162&gt;VALUE(MID(K162,1,2)), "No", IF(J162&lt;-1*VALUE(MID(K162,1,2)), "No", "Yes"))))</f>
        <v>N/A</v>
      </c>
    </row>
    <row r="163" spans="1:12" x14ac:dyDescent="0.2">
      <c r="A163" s="48" t="s">
        <v>126</v>
      </c>
      <c r="B163" s="37" t="s">
        <v>213</v>
      </c>
      <c r="C163" s="38">
        <v>11</v>
      </c>
      <c r="D163" s="46" t="str">
        <f t="shared" si="28"/>
        <v>N/A</v>
      </c>
      <c r="E163" s="38">
        <v>11</v>
      </c>
      <c r="F163" s="46" t="str">
        <f t="shared" si="29"/>
        <v>N/A</v>
      </c>
      <c r="G163" s="38">
        <v>11</v>
      </c>
      <c r="H163" s="46" t="str">
        <f t="shared" si="30"/>
        <v>N/A</v>
      </c>
      <c r="I163" s="12">
        <v>0</v>
      </c>
      <c r="J163" s="12">
        <v>0</v>
      </c>
      <c r="K163" s="14" t="s">
        <v>213</v>
      </c>
      <c r="L163" s="9" t="str">
        <f t="shared" si="31"/>
        <v>N/A</v>
      </c>
    </row>
    <row r="164" spans="1:12" ht="25.5" x14ac:dyDescent="0.2">
      <c r="A164" s="48" t="s">
        <v>1619</v>
      </c>
      <c r="B164" s="37" t="s">
        <v>213</v>
      </c>
      <c r="C164" s="38">
        <v>11</v>
      </c>
      <c r="D164" s="46" t="str">
        <f t="shared" si="28"/>
        <v>N/A</v>
      </c>
      <c r="E164" s="38">
        <v>11</v>
      </c>
      <c r="F164" s="46" t="str">
        <f t="shared" si="29"/>
        <v>N/A</v>
      </c>
      <c r="G164" s="38">
        <v>11</v>
      </c>
      <c r="H164" s="46" t="str">
        <f t="shared" si="30"/>
        <v>N/A</v>
      </c>
      <c r="I164" s="12">
        <v>33.33</v>
      </c>
      <c r="J164" s="12">
        <v>0</v>
      </c>
      <c r="K164" s="14" t="s">
        <v>213</v>
      </c>
      <c r="L164" s="9" t="str">
        <f t="shared" si="31"/>
        <v>N/A</v>
      </c>
    </row>
    <row r="165" spans="1:12" ht="25.5" x14ac:dyDescent="0.2">
      <c r="A165" s="48" t="s">
        <v>1486</v>
      </c>
      <c r="B165" s="37" t="s">
        <v>213</v>
      </c>
      <c r="C165" s="38">
        <v>11</v>
      </c>
      <c r="D165" s="46" t="str">
        <f t="shared" si="28"/>
        <v>N/A</v>
      </c>
      <c r="E165" s="38">
        <v>0</v>
      </c>
      <c r="F165" s="46" t="str">
        <f t="shared" si="29"/>
        <v>N/A</v>
      </c>
      <c r="G165" s="38">
        <v>13</v>
      </c>
      <c r="H165" s="46" t="str">
        <f t="shared" si="30"/>
        <v>N/A</v>
      </c>
      <c r="I165" s="12">
        <v>-100</v>
      </c>
      <c r="J165" s="12" t="s">
        <v>1747</v>
      </c>
      <c r="K165" s="14" t="s">
        <v>213</v>
      </c>
      <c r="L165" s="9" t="str">
        <f t="shared" si="31"/>
        <v>N/A</v>
      </c>
    </row>
    <row r="166" spans="1:12" x14ac:dyDescent="0.2">
      <c r="A166" s="48" t="s">
        <v>1620</v>
      </c>
      <c r="B166" s="37" t="s">
        <v>213</v>
      </c>
      <c r="C166" s="38">
        <v>0</v>
      </c>
      <c r="D166" s="46" t="str">
        <f t="shared" si="28"/>
        <v>N/A</v>
      </c>
      <c r="E166" s="38">
        <v>11</v>
      </c>
      <c r="F166" s="46" t="str">
        <f t="shared" si="29"/>
        <v>N/A</v>
      </c>
      <c r="G166" s="38">
        <v>0</v>
      </c>
      <c r="H166" s="46" t="str">
        <f t="shared" si="30"/>
        <v>N/A</v>
      </c>
      <c r="I166" s="12" t="s">
        <v>1747</v>
      </c>
      <c r="J166" s="12">
        <v>-100</v>
      </c>
      <c r="K166" s="14" t="s">
        <v>213</v>
      </c>
      <c r="L166" s="9" t="str">
        <f t="shared" si="31"/>
        <v>N/A</v>
      </c>
    </row>
    <row r="167" spans="1:12" x14ac:dyDescent="0.2">
      <c r="A167" s="48" t="s">
        <v>1621</v>
      </c>
      <c r="B167" s="37" t="s">
        <v>213</v>
      </c>
      <c r="C167" s="38">
        <v>26</v>
      </c>
      <c r="D167" s="46" t="str">
        <f t="shared" si="28"/>
        <v>N/A</v>
      </c>
      <c r="E167" s="38">
        <v>35</v>
      </c>
      <c r="F167" s="46" t="str">
        <f t="shared" si="29"/>
        <v>N/A</v>
      </c>
      <c r="G167" s="38">
        <v>45</v>
      </c>
      <c r="H167" s="46" t="str">
        <f t="shared" si="30"/>
        <v>N/A</v>
      </c>
      <c r="I167" s="12">
        <v>34.619999999999997</v>
      </c>
      <c r="J167" s="12">
        <v>28.57</v>
      </c>
      <c r="K167" s="14" t="s">
        <v>213</v>
      </c>
      <c r="L167" s="9" t="str">
        <f t="shared" si="31"/>
        <v>N/A</v>
      </c>
    </row>
    <row r="168" spans="1:12" x14ac:dyDescent="0.2">
      <c r="A168" s="48" t="s">
        <v>125</v>
      </c>
      <c r="B168" s="37" t="s">
        <v>213</v>
      </c>
      <c r="C168" s="49">
        <v>8204510</v>
      </c>
      <c r="D168" s="46" t="str">
        <f t="shared" si="28"/>
        <v>N/A</v>
      </c>
      <c r="E168" s="49">
        <v>6324866</v>
      </c>
      <c r="F168" s="46" t="str">
        <f t="shared" si="29"/>
        <v>N/A</v>
      </c>
      <c r="G168" s="49">
        <v>1858530</v>
      </c>
      <c r="H168" s="46" t="str">
        <f t="shared" si="30"/>
        <v>N/A</v>
      </c>
      <c r="I168" s="12">
        <v>-22.9</v>
      </c>
      <c r="J168" s="12">
        <v>-70.599999999999994</v>
      </c>
      <c r="K168" s="14" t="s">
        <v>213</v>
      </c>
      <c r="L168" s="9" t="str">
        <f t="shared" si="31"/>
        <v>N/A</v>
      </c>
    </row>
    <row r="169" spans="1:12" x14ac:dyDescent="0.2">
      <c r="A169" s="48" t="s">
        <v>1622</v>
      </c>
      <c r="B169" s="37" t="s">
        <v>213</v>
      </c>
      <c r="C169" s="49">
        <v>2758555</v>
      </c>
      <c r="D169" s="46" t="str">
        <f t="shared" si="28"/>
        <v>N/A</v>
      </c>
      <c r="E169" s="49">
        <v>6282010</v>
      </c>
      <c r="F169" s="46" t="str">
        <f t="shared" si="29"/>
        <v>N/A</v>
      </c>
      <c r="G169" s="49">
        <v>1834091</v>
      </c>
      <c r="H169" s="46" t="str">
        <f t="shared" si="30"/>
        <v>N/A</v>
      </c>
      <c r="I169" s="12">
        <v>127.7</v>
      </c>
      <c r="J169" s="12">
        <v>-70.8</v>
      </c>
      <c r="K169" s="14" t="s">
        <v>213</v>
      </c>
      <c r="L169" s="9" t="str">
        <f t="shared" si="31"/>
        <v>N/A</v>
      </c>
    </row>
    <row r="170" spans="1:12" x14ac:dyDescent="0.2">
      <c r="A170" s="48" t="s">
        <v>1379</v>
      </c>
      <c r="B170" s="37" t="s">
        <v>213</v>
      </c>
      <c r="C170" s="49">
        <v>232613</v>
      </c>
      <c r="D170" s="46" t="str">
        <f t="shared" si="28"/>
        <v>N/A</v>
      </c>
      <c r="E170" s="49">
        <v>183990</v>
      </c>
      <c r="F170" s="46" t="str">
        <f t="shared" si="29"/>
        <v>N/A</v>
      </c>
      <c r="G170" s="49">
        <v>221521</v>
      </c>
      <c r="H170" s="46" t="str">
        <f t="shared" si="30"/>
        <v>N/A</v>
      </c>
      <c r="I170" s="12">
        <v>-20.9</v>
      </c>
      <c r="J170" s="12">
        <v>20.399999999999999</v>
      </c>
      <c r="K170" s="14" t="s">
        <v>213</v>
      </c>
      <c r="L170" s="9" t="str">
        <f t="shared" si="31"/>
        <v>N/A</v>
      </c>
    </row>
    <row r="171" spans="1:12" x14ac:dyDescent="0.2">
      <c r="A171" s="48" t="s">
        <v>1616</v>
      </c>
      <c r="B171" s="37" t="s">
        <v>213</v>
      </c>
      <c r="C171" s="49">
        <v>164027</v>
      </c>
      <c r="D171" s="46" t="str">
        <f t="shared" si="28"/>
        <v>N/A</v>
      </c>
      <c r="E171" s="49">
        <v>378570</v>
      </c>
      <c r="F171" s="46" t="str">
        <f t="shared" si="29"/>
        <v>N/A</v>
      </c>
      <c r="G171" s="49">
        <v>118363</v>
      </c>
      <c r="H171" s="46" t="str">
        <f t="shared" si="30"/>
        <v>N/A</v>
      </c>
      <c r="I171" s="12">
        <v>130.80000000000001</v>
      </c>
      <c r="J171" s="12">
        <v>-68.7</v>
      </c>
      <c r="K171" s="14" t="s">
        <v>213</v>
      </c>
      <c r="L171" s="9" t="str">
        <f t="shared" si="31"/>
        <v>N/A</v>
      </c>
    </row>
    <row r="172" spans="1:12" x14ac:dyDescent="0.2">
      <c r="A172" s="48" t="s">
        <v>1617</v>
      </c>
      <c r="B172" s="37" t="s">
        <v>213</v>
      </c>
      <c r="C172" s="49">
        <v>8203896</v>
      </c>
      <c r="D172" s="46" t="str">
        <f t="shared" si="28"/>
        <v>N/A</v>
      </c>
      <c r="E172" s="49">
        <v>323720</v>
      </c>
      <c r="F172" s="46" t="str">
        <f t="shared" si="29"/>
        <v>N/A</v>
      </c>
      <c r="G172" s="49">
        <v>460314</v>
      </c>
      <c r="H172" s="46" t="str">
        <f t="shared" si="30"/>
        <v>N/A</v>
      </c>
      <c r="I172" s="12">
        <v>-96.1</v>
      </c>
      <c r="J172" s="12">
        <v>42.2</v>
      </c>
      <c r="K172" s="14" t="s">
        <v>213</v>
      </c>
      <c r="L172" s="9" t="str">
        <f t="shared" si="31"/>
        <v>N/A</v>
      </c>
    </row>
    <row r="173" spans="1:12" ht="25.5" x14ac:dyDescent="0.2">
      <c r="A173" s="48" t="s">
        <v>1380</v>
      </c>
      <c r="B173" s="37" t="s">
        <v>213</v>
      </c>
      <c r="C173" s="49">
        <v>434102</v>
      </c>
      <c r="D173" s="46" t="str">
        <f t="shared" ref="D173:D187" si="32">IF($B173="N/A","N/A",IF(C173&gt;10,"No",IF(C173&lt;-10,"No","Yes")))</f>
        <v>N/A</v>
      </c>
      <c r="E173" s="49">
        <v>549340</v>
      </c>
      <c r="F173" s="46" t="str">
        <f t="shared" ref="F173:F187" si="33">IF($B173="N/A","N/A",IF(E173&gt;10,"No",IF(E173&lt;-10,"No","Yes")))</f>
        <v>N/A</v>
      </c>
      <c r="G173" s="49">
        <v>332216</v>
      </c>
      <c r="H173" s="46" t="str">
        <f t="shared" ref="H173:H187" si="34">IF($B173="N/A","N/A",IF(G173&gt;10,"No",IF(G173&lt;-10,"No","Yes")))</f>
        <v>N/A</v>
      </c>
      <c r="I173" s="12">
        <v>26.55</v>
      </c>
      <c r="J173" s="12">
        <v>-39.5</v>
      </c>
      <c r="K173" s="47" t="s">
        <v>739</v>
      </c>
      <c r="L173" s="9" t="str">
        <f t="shared" ref="L173:L187" si="35">IF(J173="Div by 0", "N/A", IF(K173="N/A","N/A", IF(J173&gt;VALUE(MID(K173,1,2)), "No", IF(J173&lt;-1*VALUE(MID(K173,1,2)), "No", "Yes"))))</f>
        <v>No</v>
      </c>
    </row>
    <row r="174" spans="1:12" x14ac:dyDescent="0.2">
      <c r="A174" s="48" t="s">
        <v>649</v>
      </c>
      <c r="B174" s="37" t="s">
        <v>213</v>
      </c>
      <c r="C174" s="38">
        <v>1532</v>
      </c>
      <c r="D174" s="46" t="str">
        <f t="shared" si="32"/>
        <v>N/A</v>
      </c>
      <c r="E174" s="38">
        <v>1976</v>
      </c>
      <c r="F174" s="46" t="str">
        <f t="shared" si="33"/>
        <v>N/A</v>
      </c>
      <c r="G174" s="38">
        <v>1934</v>
      </c>
      <c r="H174" s="46" t="str">
        <f t="shared" si="34"/>
        <v>N/A</v>
      </c>
      <c r="I174" s="12">
        <v>28.98</v>
      </c>
      <c r="J174" s="12">
        <v>-2.13</v>
      </c>
      <c r="K174" s="47" t="s">
        <v>739</v>
      </c>
      <c r="L174" s="9" t="str">
        <f t="shared" si="35"/>
        <v>Yes</v>
      </c>
    </row>
    <row r="175" spans="1:12" ht="25.5" x14ac:dyDescent="0.2">
      <c r="A175" s="48" t="s">
        <v>1381</v>
      </c>
      <c r="B175" s="37" t="s">
        <v>213</v>
      </c>
      <c r="C175" s="49">
        <v>283.35639687000003</v>
      </c>
      <c r="D175" s="46" t="str">
        <f t="shared" si="32"/>
        <v>N/A</v>
      </c>
      <c r="E175" s="49">
        <v>278.00607287000003</v>
      </c>
      <c r="F175" s="46" t="str">
        <f t="shared" si="33"/>
        <v>N/A</v>
      </c>
      <c r="G175" s="49">
        <v>171.77662874999999</v>
      </c>
      <c r="H175" s="46" t="str">
        <f t="shared" si="34"/>
        <v>N/A</v>
      </c>
      <c r="I175" s="12">
        <v>-1.89</v>
      </c>
      <c r="J175" s="12">
        <v>-38.200000000000003</v>
      </c>
      <c r="K175" s="47" t="s">
        <v>739</v>
      </c>
      <c r="L175" s="9" t="str">
        <f t="shared" si="35"/>
        <v>No</v>
      </c>
    </row>
    <row r="176" spans="1:12" ht="25.5" x14ac:dyDescent="0.2">
      <c r="A176" s="48" t="s">
        <v>1382</v>
      </c>
      <c r="B176" s="37" t="s">
        <v>213</v>
      </c>
      <c r="C176" s="49">
        <v>59574</v>
      </c>
      <c r="D176" s="46" t="str">
        <f t="shared" si="32"/>
        <v>N/A</v>
      </c>
      <c r="E176" s="49">
        <v>81930</v>
      </c>
      <c r="F176" s="46" t="str">
        <f t="shared" si="33"/>
        <v>N/A</v>
      </c>
      <c r="G176" s="49">
        <v>88908</v>
      </c>
      <c r="H176" s="46" t="str">
        <f t="shared" si="34"/>
        <v>N/A</v>
      </c>
      <c r="I176" s="12">
        <v>37.53</v>
      </c>
      <c r="J176" s="12">
        <v>8.5169999999999995</v>
      </c>
      <c r="K176" s="47" t="s">
        <v>739</v>
      </c>
      <c r="L176" s="9" t="str">
        <f t="shared" si="35"/>
        <v>Yes</v>
      </c>
    </row>
    <row r="177" spans="1:12" x14ac:dyDescent="0.2">
      <c r="A177" s="48" t="s">
        <v>516</v>
      </c>
      <c r="B177" s="37" t="s">
        <v>213</v>
      </c>
      <c r="C177" s="38">
        <v>636</v>
      </c>
      <c r="D177" s="46" t="str">
        <f t="shared" si="32"/>
        <v>N/A</v>
      </c>
      <c r="E177" s="38">
        <v>930</v>
      </c>
      <c r="F177" s="46" t="str">
        <f t="shared" si="33"/>
        <v>N/A</v>
      </c>
      <c r="G177" s="38">
        <v>951</v>
      </c>
      <c r="H177" s="46" t="str">
        <f t="shared" si="34"/>
        <v>N/A</v>
      </c>
      <c r="I177" s="12">
        <v>46.23</v>
      </c>
      <c r="J177" s="12">
        <v>2.258</v>
      </c>
      <c r="K177" s="47" t="s">
        <v>739</v>
      </c>
      <c r="L177" s="9" t="str">
        <f t="shared" si="35"/>
        <v>Yes</v>
      </c>
    </row>
    <row r="178" spans="1:12" ht="25.5" x14ac:dyDescent="0.2">
      <c r="A178" s="48" t="s">
        <v>1383</v>
      </c>
      <c r="B178" s="37" t="s">
        <v>213</v>
      </c>
      <c r="C178" s="49">
        <v>93.669811320999997</v>
      </c>
      <c r="D178" s="46" t="str">
        <f t="shared" si="32"/>
        <v>N/A</v>
      </c>
      <c r="E178" s="49">
        <v>88.096774194000005</v>
      </c>
      <c r="F178" s="46" t="str">
        <f t="shared" si="33"/>
        <v>N/A</v>
      </c>
      <c r="G178" s="49">
        <v>93.488958991000004</v>
      </c>
      <c r="H178" s="46" t="str">
        <f t="shared" si="34"/>
        <v>N/A</v>
      </c>
      <c r="I178" s="12">
        <v>-5.95</v>
      </c>
      <c r="J178" s="12">
        <v>6.1210000000000004</v>
      </c>
      <c r="K178" s="47" t="s">
        <v>739</v>
      </c>
      <c r="L178" s="9" t="str">
        <f t="shared" si="35"/>
        <v>Yes</v>
      </c>
    </row>
    <row r="179" spans="1:12" ht="25.5" x14ac:dyDescent="0.2">
      <c r="A179" s="48" t="s">
        <v>1384</v>
      </c>
      <c r="B179" s="37" t="s">
        <v>213</v>
      </c>
      <c r="C179" s="49">
        <v>1781352</v>
      </c>
      <c r="D179" s="46" t="str">
        <f t="shared" si="32"/>
        <v>N/A</v>
      </c>
      <c r="E179" s="49">
        <v>1531470</v>
      </c>
      <c r="F179" s="46" t="str">
        <f t="shared" si="33"/>
        <v>N/A</v>
      </c>
      <c r="G179" s="49">
        <v>1241762</v>
      </c>
      <c r="H179" s="46" t="str">
        <f t="shared" si="34"/>
        <v>N/A</v>
      </c>
      <c r="I179" s="12">
        <v>-14</v>
      </c>
      <c r="J179" s="12">
        <v>-18.899999999999999</v>
      </c>
      <c r="K179" s="47" t="s">
        <v>739</v>
      </c>
      <c r="L179" s="9" t="str">
        <f t="shared" si="35"/>
        <v>Yes</v>
      </c>
    </row>
    <row r="180" spans="1:12" x14ac:dyDescent="0.2">
      <c r="A180" s="48" t="s">
        <v>517</v>
      </c>
      <c r="B180" s="37" t="s">
        <v>213</v>
      </c>
      <c r="C180" s="38">
        <v>11693</v>
      </c>
      <c r="D180" s="46" t="str">
        <f t="shared" si="32"/>
        <v>N/A</v>
      </c>
      <c r="E180" s="38">
        <v>10444</v>
      </c>
      <c r="F180" s="46" t="str">
        <f t="shared" si="33"/>
        <v>N/A</v>
      </c>
      <c r="G180" s="38">
        <v>11814</v>
      </c>
      <c r="H180" s="46" t="str">
        <f t="shared" si="34"/>
        <v>N/A</v>
      </c>
      <c r="I180" s="12">
        <v>-10.7</v>
      </c>
      <c r="J180" s="12">
        <v>13.12</v>
      </c>
      <c r="K180" s="47" t="s">
        <v>739</v>
      </c>
      <c r="L180" s="9" t="str">
        <f t="shared" si="35"/>
        <v>Yes</v>
      </c>
    </row>
    <row r="181" spans="1:12" ht="25.5" x14ac:dyDescent="0.2">
      <c r="A181" s="48" t="s">
        <v>1385</v>
      </c>
      <c r="B181" s="37" t="s">
        <v>213</v>
      </c>
      <c r="C181" s="49">
        <v>152.34345335</v>
      </c>
      <c r="D181" s="46" t="str">
        <f t="shared" si="32"/>
        <v>N/A</v>
      </c>
      <c r="E181" s="49">
        <v>146.63634622999999</v>
      </c>
      <c r="F181" s="46" t="str">
        <f t="shared" si="33"/>
        <v>N/A</v>
      </c>
      <c r="G181" s="49">
        <v>105.10936177000001</v>
      </c>
      <c r="H181" s="46" t="str">
        <f t="shared" si="34"/>
        <v>N/A</v>
      </c>
      <c r="I181" s="12">
        <v>-3.75</v>
      </c>
      <c r="J181" s="12">
        <v>-28.3</v>
      </c>
      <c r="K181" s="47" t="s">
        <v>739</v>
      </c>
      <c r="L181" s="9" t="str">
        <f t="shared" si="35"/>
        <v>Yes</v>
      </c>
    </row>
    <row r="182" spans="1:12" ht="25.5" x14ac:dyDescent="0.2">
      <c r="A182" s="48" t="s">
        <v>1386</v>
      </c>
      <c r="B182" s="37" t="s">
        <v>213</v>
      </c>
      <c r="C182" s="49">
        <v>0</v>
      </c>
      <c r="D182" s="46" t="str">
        <f t="shared" si="32"/>
        <v>N/A</v>
      </c>
      <c r="E182" s="49">
        <v>0</v>
      </c>
      <c r="F182" s="46" t="str">
        <f t="shared" si="33"/>
        <v>N/A</v>
      </c>
      <c r="G182" s="49">
        <v>0</v>
      </c>
      <c r="H182" s="46" t="str">
        <f t="shared" si="34"/>
        <v>N/A</v>
      </c>
      <c r="I182" s="12" t="s">
        <v>1747</v>
      </c>
      <c r="J182" s="12" t="s">
        <v>1747</v>
      </c>
      <c r="K182" s="47" t="s">
        <v>739</v>
      </c>
      <c r="L182" s="9" t="str">
        <f t="shared" si="35"/>
        <v>N/A</v>
      </c>
    </row>
    <row r="183" spans="1:12" x14ac:dyDescent="0.2">
      <c r="A183" s="48" t="s">
        <v>518</v>
      </c>
      <c r="B183" s="37" t="s">
        <v>213</v>
      </c>
      <c r="C183" s="38">
        <v>0</v>
      </c>
      <c r="D183" s="46" t="str">
        <f t="shared" si="32"/>
        <v>N/A</v>
      </c>
      <c r="E183" s="38">
        <v>0</v>
      </c>
      <c r="F183" s="46" t="str">
        <f t="shared" si="33"/>
        <v>N/A</v>
      </c>
      <c r="G183" s="38">
        <v>0</v>
      </c>
      <c r="H183" s="46" t="str">
        <f t="shared" si="34"/>
        <v>N/A</v>
      </c>
      <c r="I183" s="12" t="s">
        <v>1747</v>
      </c>
      <c r="J183" s="12" t="s">
        <v>1747</v>
      </c>
      <c r="K183" s="47" t="s">
        <v>739</v>
      </c>
      <c r="L183" s="9" t="str">
        <f t="shared" si="35"/>
        <v>N/A</v>
      </c>
    </row>
    <row r="184" spans="1:12" ht="25.5" x14ac:dyDescent="0.2">
      <c r="A184" s="48" t="s">
        <v>1387</v>
      </c>
      <c r="B184" s="37" t="s">
        <v>213</v>
      </c>
      <c r="C184" s="49" t="s">
        <v>1747</v>
      </c>
      <c r="D184" s="46" t="str">
        <f t="shared" si="32"/>
        <v>N/A</v>
      </c>
      <c r="E184" s="49" t="s">
        <v>1747</v>
      </c>
      <c r="F184" s="46" t="str">
        <f t="shared" si="33"/>
        <v>N/A</v>
      </c>
      <c r="G184" s="49" t="s">
        <v>1747</v>
      </c>
      <c r="H184" s="46" t="str">
        <f t="shared" si="34"/>
        <v>N/A</v>
      </c>
      <c r="I184" s="12" t="s">
        <v>1747</v>
      </c>
      <c r="J184" s="12" t="s">
        <v>1747</v>
      </c>
      <c r="K184" s="47" t="s">
        <v>739</v>
      </c>
      <c r="L184" s="9" t="str">
        <f t="shared" si="35"/>
        <v>N/A</v>
      </c>
    </row>
    <row r="185" spans="1:12" ht="25.5" x14ac:dyDescent="0.2">
      <c r="A185" s="48" t="s">
        <v>1388</v>
      </c>
      <c r="B185" s="37" t="s">
        <v>213</v>
      </c>
      <c r="C185" s="49">
        <v>1154024953</v>
      </c>
      <c r="D185" s="46" t="str">
        <f t="shared" si="32"/>
        <v>N/A</v>
      </c>
      <c r="E185" s="49">
        <v>1263131652</v>
      </c>
      <c r="F185" s="46" t="str">
        <f t="shared" si="33"/>
        <v>N/A</v>
      </c>
      <c r="G185" s="49">
        <v>1383662127</v>
      </c>
      <c r="H185" s="46" t="str">
        <f t="shared" si="34"/>
        <v>N/A</v>
      </c>
      <c r="I185" s="12">
        <v>9.4540000000000006</v>
      </c>
      <c r="J185" s="12">
        <v>9.5419999999999998</v>
      </c>
      <c r="K185" s="47" t="s">
        <v>739</v>
      </c>
      <c r="L185" s="9" t="str">
        <f t="shared" si="35"/>
        <v>Yes</v>
      </c>
    </row>
    <row r="186" spans="1:12" ht="25.5" x14ac:dyDescent="0.2">
      <c r="A186" s="48" t="s">
        <v>519</v>
      </c>
      <c r="B186" s="37" t="s">
        <v>213</v>
      </c>
      <c r="C186" s="38">
        <v>52713</v>
      </c>
      <c r="D186" s="46" t="str">
        <f t="shared" si="32"/>
        <v>N/A</v>
      </c>
      <c r="E186" s="38">
        <v>56442</v>
      </c>
      <c r="F186" s="46" t="str">
        <f t="shared" si="33"/>
        <v>N/A</v>
      </c>
      <c r="G186" s="38">
        <v>65389</v>
      </c>
      <c r="H186" s="46" t="str">
        <f t="shared" si="34"/>
        <v>N/A</v>
      </c>
      <c r="I186" s="12">
        <v>7.0739999999999998</v>
      </c>
      <c r="J186" s="12">
        <v>15.85</v>
      </c>
      <c r="K186" s="47" t="s">
        <v>739</v>
      </c>
      <c r="L186" s="9" t="str">
        <f t="shared" si="35"/>
        <v>Yes</v>
      </c>
    </row>
    <row r="187" spans="1:12" ht="25.5" x14ac:dyDescent="0.2">
      <c r="A187" s="48" t="s">
        <v>1389</v>
      </c>
      <c r="B187" s="37" t="s">
        <v>213</v>
      </c>
      <c r="C187" s="49">
        <v>21892.606244999999</v>
      </c>
      <c r="D187" s="46" t="str">
        <f t="shared" si="32"/>
        <v>N/A</v>
      </c>
      <c r="E187" s="49">
        <v>22379.285851000001</v>
      </c>
      <c r="F187" s="46" t="str">
        <f t="shared" si="33"/>
        <v>N/A</v>
      </c>
      <c r="G187" s="49">
        <v>21160.472357999999</v>
      </c>
      <c r="H187" s="46" t="str">
        <f t="shared" si="34"/>
        <v>N/A</v>
      </c>
      <c r="I187" s="12">
        <v>2.2229999999999999</v>
      </c>
      <c r="J187" s="12">
        <v>-5.45</v>
      </c>
      <c r="K187" s="47" t="s">
        <v>739</v>
      </c>
      <c r="L187" s="9" t="str">
        <f t="shared" si="35"/>
        <v>Yes</v>
      </c>
    </row>
    <row r="188" spans="1:12" x14ac:dyDescent="0.2">
      <c r="A188" s="4" t="s">
        <v>1390</v>
      </c>
      <c r="B188" s="37" t="s">
        <v>213</v>
      </c>
      <c r="C188" s="49">
        <v>1474628502</v>
      </c>
      <c r="D188" s="46" t="str">
        <f t="shared" ref="D188:D203" si="36">IF($B188="N/A","N/A",IF(C188&gt;10,"No",IF(C188&lt;-10,"No","Yes")))</f>
        <v>N/A</v>
      </c>
      <c r="E188" s="49">
        <v>1634294404</v>
      </c>
      <c r="F188" s="46" t="str">
        <f t="shared" ref="F188:F203" si="37">IF($B188="N/A","N/A",IF(E188&gt;10,"No",IF(E188&lt;-10,"No","Yes")))</f>
        <v>N/A</v>
      </c>
      <c r="G188" s="49">
        <v>1767026626</v>
      </c>
      <c r="H188" s="46" t="str">
        <f t="shared" ref="H188:H203" si="38">IF($B188="N/A","N/A",IF(G188&gt;10,"No",IF(G188&lt;-10,"No","Yes")))</f>
        <v>N/A</v>
      </c>
      <c r="I188" s="12">
        <v>10.83</v>
      </c>
      <c r="J188" s="12">
        <v>8.1219999999999999</v>
      </c>
      <c r="K188" s="47" t="s">
        <v>739</v>
      </c>
      <c r="L188" s="9" t="str">
        <f t="shared" ref="L188:L203" si="39">IF(J188="Div by 0", "N/A", IF(K188="N/A","N/A", IF(J188&gt;VALUE(MID(K188,1,2)), "No", IF(J188&lt;-1*VALUE(MID(K188,1,2)), "No", "Yes"))))</f>
        <v>Yes</v>
      </c>
    </row>
    <row r="189" spans="1:12" x14ac:dyDescent="0.2">
      <c r="A189" s="4" t="s">
        <v>1487</v>
      </c>
      <c r="B189" s="37" t="s">
        <v>213</v>
      </c>
      <c r="C189" s="38">
        <v>71561</v>
      </c>
      <c r="D189" s="46" t="str">
        <f t="shared" si="36"/>
        <v>N/A</v>
      </c>
      <c r="E189" s="38">
        <v>77596</v>
      </c>
      <c r="F189" s="46" t="str">
        <f t="shared" si="37"/>
        <v>N/A</v>
      </c>
      <c r="G189" s="38">
        <v>84729</v>
      </c>
      <c r="H189" s="46" t="str">
        <f t="shared" si="38"/>
        <v>N/A</v>
      </c>
      <c r="I189" s="12">
        <v>8.4329999999999998</v>
      </c>
      <c r="J189" s="12">
        <v>9.1920000000000002</v>
      </c>
      <c r="K189" s="47" t="s">
        <v>739</v>
      </c>
      <c r="L189" s="9" t="str">
        <f t="shared" si="39"/>
        <v>Yes</v>
      </c>
    </row>
    <row r="190" spans="1:12" x14ac:dyDescent="0.2">
      <c r="A190" s="4" t="s">
        <v>1488</v>
      </c>
      <c r="B190" s="37" t="s">
        <v>213</v>
      </c>
      <c r="C190" s="49">
        <v>20606.594401999999</v>
      </c>
      <c r="D190" s="46" t="str">
        <f t="shared" si="36"/>
        <v>N/A</v>
      </c>
      <c r="E190" s="49">
        <v>21061.580545000001</v>
      </c>
      <c r="F190" s="46" t="str">
        <f t="shared" si="37"/>
        <v>N/A</v>
      </c>
      <c r="G190" s="49">
        <v>20855.039314000001</v>
      </c>
      <c r="H190" s="46" t="str">
        <f t="shared" si="38"/>
        <v>N/A</v>
      </c>
      <c r="I190" s="12">
        <v>2.2080000000000002</v>
      </c>
      <c r="J190" s="12">
        <v>-0.98099999999999998</v>
      </c>
      <c r="K190" s="47" t="s">
        <v>739</v>
      </c>
      <c r="L190" s="9" t="str">
        <f t="shared" si="39"/>
        <v>Yes</v>
      </c>
    </row>
    <row r="191" spans="1:12" x14ac:dyDescent="0.2">
      <c r="A191" s="4" t="s">
        <v>1489</v>
      </c>
      <c r="B191" s="37" t="s">
        <v>213</v>
      </c>
      <c r="C191" s="49">
        <v>13784.502995000001</v>
      </c>
      <c r="D191" s="46" t="str">
        <f t="shared" si="36"/>
        <v>N/A</v>
      </c>
      <c r="E191" s="49">
        <v>14344.144359</v>
      </c>
      <c r="F191" s="46" t="str">
        <f t="shared" si="37"/>
        <v>N/A</v>
      </c>
      <c r="G191" s="49">
        <v>14323.205339</v>
      </c>
      <c r="H191" s="46" t="str">
        <f t="shared" si="38"/>
        <v>N/A</v>
      </c>
      <c r="I191" s="12">
        <v>4.0599999999999996</v>
      </c>
      <c r="J191" s="12">
        <v>-0.14599999999999999</v>
      </c>
      <c r="K191" s="47" t="s">
        <v>739</v>
      </c>
      <c r="L191" s="9" t="str">
        <f t="shared" si="39"/>
        <v>Yes</v>
      </c>
    </row>
    <row r="192" spans="1:12" x14ac:dyDescent="0.2">
      <c r="A192" s="4" t="s">
        <v>1490</v>
      </c>
      <c r="B192" s="37" t="s">
        <v>213</v>
      </c>
      <c r="C192" s="49">
        <v>32893.110907000002</v>
      </c>
      <c r="D192" s="46" t="str">
        <f t="shared" si="36"/>
        <v>N/A</v>
      </c>
      <c r="E192" s="49">
        <v>33060.655140000003</v>
      </c>
      <c r="F192" s="46" t="str">
        <f t="shared" si="37"/>
        <v>N/A</v>
      </c>
      <c r="G192" s="49">
        <v>32209.538818000001</v>
      </c>
      <c r="H192" s="46" t="str">
        <f t="shared" si="38"/>
        <v>N/A</v>
      </c>
      <c r="I192" s="12">
        <v>0.50939999999999996</v>
      </c>
      <c r="J192" s="12">
        <v>-2.57</v>
      </c>
      <c r="K192" s="47" t="s">
        <v>739</v>
      </c>
      <c r="L192" s="9" t="str">
        <f t="shared" si="39"/>
        <v>Yes</v>
      </c>
    </row>
    <row r="193" spans="1:12" x14ac:dyDescent="0.2">
      <c r="A193" s="48" t="s">
        <v>1491</v>
      </c>
      <c r="B193" s="37" t="s">
        <v>213</v>
      </c>
      <c r="C193" s="9">
        <v>31.316901962999999</v>
      </c>
      <c r="D193" s="46" t="str">
        <f t="shared" si="36"/>
        <v>N/A</v>
      </c>
      <c r="E193" s="9">
        <v>32.860306852999997</v>
      </c>
      <c r="F193" s="46" t="str">
        <f t="shared" si="37"/>
        <v>N/A</v>
      </c>
      <c r="G193" s="9">
        <v>33.597287758999997</v>
      </c>
      <c r="H193" s="46" t="str">
        <f t="shared" si="38"/>
        <v>N/A</v>
      </c>
      <c r="I193" s="12">
        <v>4.9279999999999999</v>
      </c>
      <c r="J193" s="12">
        <v>2.2429999999999999</v>
      </c>
      <c r="K193" s="47" t="s">
        <v>739</v>
      </c>
      <c r="L193" s="9" t="str">
        <f t="shared" si="39"/>
        <v>Yes</v>
      </c>
    </row>
    <row r="194" spans="1:12" x14ac:dyDescent="0.2">
      <c r="A194" s="48" t="s">
        <v>1492</v>
      </c>
      <c r="B194" s="37" t="s">
        <v>213</v>
      </c>
      <c r="C194" s="9">
        <v>37.155272869000001</v>
      </c>
      <c r="D194" s="46" t="str">
        <f t="shared" si="36"/>
        <v>N/A</v>
      </c>
      <c r="E194" s="9">
        <v>39.758505552999999</v>
      </c>
      <c r="F194" s="46" t="str">
        <f t="shared" si="37"/>
        <v>N/A</v>
      </c>
      <c r="G194" s="9">
        <v>40.754446334999997</v>
      </c>
      <c r="H194" s="46" t="str">
        <f t="shared" si="38"/>
        <v>N/A</v>
      </c>
      <c r="I194" s="12">
        <v>7.0060000000000002</v>
      </c>
      <c r="J194" s="12">
        <v>2.5049999999999999</v>
      </c>
      <c r="K194" s="47" t="s">
        <v>739</v>
      </c>
      <c r="L194" s="9" t="str">
        <f t="shared" si="39"/>
        <v>Yes</v>
      </c>
    </row>
    <row r="195" spans="1:12" x14ac:dyDescent="0.2">
      <c r="A195" s="48" t="s">
        <v>1493</v>
      </c>
      <c r="B195" s="37" t="s">
        <v>213</v>
      </c>
      <c r="C195" s="9">
        <v>24.832781602000001</v>
      </c>
      <c r="D195" s="46" t="str">
        <f t="shared" si="36"/>
        <v>N/A</v>
      </c>
      <c r="E195" s="9">
        <v>25.519956059999998</v>
      </c>
      <c r="F195" s="46" t="str">
        <f t="shared" si="37"/>
        <v>N/A</v>
      </c>
      <c r="G195" s="9">
        <v>27.367382534000001</v>
      </c>
      <c r="H195" s="46" t="str">
        <f t="shared" si="38"/>
        <v>N/A</v>
      </c>
      <c r="I195" s="12">
        <v>2.7669999999999999</v>
      </c>
      <c r="J195" s="12">
        <v>7.2389999999999999</v>
      </c>
      <c r="K195" s="47" t="s">
        <v>739</v>
      </c>
      <c r="L195" s="9" t="str">
        <f t="shared" si="39"/>
        <v>Yes</v>
      </c>
    </row>
    <row r="196" spans="1:12" ht="25.5" x14ac:dyDescent="0.2">
      <c r="A196" s="4" t="s">
        <v>1402</v>
      </c>
      <c r="B196" s="37" t="s">
        <v>213</v>
      </c>
      <c r="C196" s="49">
        <v>1154024953</v>
      </c>
      <c r="D196" s="46" t="str">
        <f t="shared" si="36"/>
        <v>N/A</v>
      </c>
      <c r="E196" s="49">
        <v>1263131652</v>
      </c>
      <c r="F196" s="46" t="str">
        <f t="shared" si="37"/>
        <v>N/A</v>
      </c>
      <c r="G196" s="49">
        <v>1383662127</v>
      </c>
      <c r="H196" s="46" t="str">
        <f t="shared" si="38"/>
        <v>N/A</v>
      </c>
      <c r="I196" s="12">
        <v>9.4540000000000006</v>
      </c>
      <c r="J196" s="12">
        <v>9.5419999999999998</v>
      </c>
      <c r="K196" s="47" t="s">
        <v>739</v>
      </c>
      <c r="L196" s="9" t="str">
        <f t="shared" si="39"/>
        <v>Yes</v>
      </c>
    </row>
    <row r="197" spans="1:12" x14ac:dyDescent="0.2">
      <c r="A197" s="4" t="s">
        <v>1494</v>
      </c>
      <c r="B197" s="37" t="s">
        <v>213</v>
      </c>
      <c r="C197" s="38">
        <v>52726</v>
      </c>
      <c r="D197" s="46" t="str">
        <f t="shared" si="36"/>
        <v>N/A</v>
      </c>
      <c r="E197" s="38">
        <v>56452</v>
      </c>
      <c r="F197" s="46" t="str">
        <f t="shared" si="37"/>
        <v>N/A</v>
      </c>
      <c r="G197" s="38">
        <v>65406</v>
      </c>
      <c r="H197" s="46" t="str">
        <f t="shared" si="38"/>
        <v>N/A</v>
      </c>
      <c r="I197" s="12">
        <v>7.0670000000000002</v>
      </c>
      <c r="J197" s="12">
        <v>15.86</v>
      </c>
      <c r="K197" s="47" t="s">
        <v>739</v>
      </c>
      <c r="L197" s="9" t="str">
        <f t="shared" si="39"/>
        <v>Yes</v>
      </c>
    </row>
    <row r="198" spans="1:12" ht="25.5" x14ac:dyDescent="0.2">
      <c r="A198" s="4" t="s">
        <v>1495</v>
      </c>
      <c r="B198" s="37" t="s">
        <v>213</v>
      </c>
      <c r="C198" s="49">
        <v>21887.208455</v>
      </c>
      <c r="D198" s="46" t="str">
        <f t="shared" si="36"/>
        <v>N/A</v>
      </c>
      <c r="E198" s="49">
        <v>22375.321548</v>
      </c>
      <c r="F198" s="46" t="str">
        <f t="shared" si="37"/>
        <v>N/A</v>
      </c>
      <c r="G198" s="49">
        <v>21154.972433999999</v>
      </c>
      <c r="H198" s="46" t="str">
        <f t="shared" si="38"/>
        <v>N/A</v>
      </c>
      <c r="I198" s="12">
        <v>2.23</v>
      </c>
      <c r="J198" s="12">
        <v>-5.45</v>
      </c>
      <c r="K198" s="47" t="s">
        <v>739</v>
      </c>
      <c r="L198" s="9" t="str">
        <f t="shared" si="39"/>
        <v>Yes</v>
      </c>
    </row>
    <row r="199" spans="1:12" ht="25.5" x14ac:dyDescent="0.2">
      <c r="A199" s="4" t="s">
        <v>1496</v>
      </c>
      <c r="B199" s="37" t="s">
        <v>213</v>
      </c>
      <c r="C199" s="49">
        <v>12895.011035</v>
      </c>
      <c r="D199" s="46" t="str">
        <f t="shared" si="36"/>
        <v>N/A</v>
      </c>
      <c r="E199" s="49">
        <v>13364.601339000001</v>
      </c>
      <c r="F199" s="46" t="str">
        <f t="shared" si="37"/>
        <v>N/A</v>
      </c>
      <c r="G199" s="49">
        <v>12874.972201</v>
      </c>
      <c r="H199" s="46" t="str">
        <f t="shared" si="38"/>
        <v>N/A</v>
      </c>
      <c r="I199" s="12">
        <v>3.6419999999999999</v>
      </c>
      <c r="J199" s="12">
        <v>-3.66</v>
      </c>
      <c r="K199" s="47" t="s">
        <v>739</v>
      </c>
      <c r="L199" s="9" t="str">
        <f t="shared" si="39"/>
        <v>Yes</v>
      </c>
    </row>
    <row r="200" spans="1:12" ht="25.5" x14ac:dyDescent="0.2">
      <c r="A200" s="4" t="s">
        <v>1497</v>
      </c>
      <c r="B200" s="37" t="s">
        <v>213</v>
      </c>
      <c r="C200" s="49">
        <v>35371.685266</v>
      </c>
      <c r="D200" s="46" t="str">
        <f t="shared" si="36"/>
        <v>N/A</v>
      </c>
      <c r="E200" s="49">
        <v>35636.434675999997</v>
      </c>
      <c r="F200" s="46" t="str">
        <f t="shared" si="37"/>
        <v>N/A</v>
      </c>
      <c r="G200" s="49">
        <v>33411.999696999999</v>
      </c>
      <c r="H200" s="46" t="str">
        <f t="shared" si="38"/>
        <v>N/A</v>
      </c>
      <c r="I200" s="12">
        <v>0.74850000000000005</v>
      </c>
      <c r="J200" s="12">
        <v>-6.24</v>
      </c>
      <c r="K200" s="47" t="s">
        <v>739</v>
      </c>
      <c r="L200" s="9" t="str">
        <f t="shared" si="39"/>
        <v>Yes</v>
      </c>
    </row>
    <row r="201" spans="1:12" ht="25.5" x14ac:dyDescent="0.2">
      <c r="A201" s="4" t="s">
        <v>1498</v>
      </c>
      <c r="B201" s="37" t="s">
        <v>213</v>
      </c>
      <c r="C201" s="9">
        <v>23.074229998</v>
      </c>
      <c r="D201" s="46" t="str">
        <f t="shared" si="36"/>
        <v>N/A</v>
      </c>
      <c r="E201" s="9">
        <v>23.906258602000001</v>
      </c>
      <c r="F201" s="46" t="str">
        <f t="shared" si="37"/>
        <v>N/A</v>
      </c>
      <c r="G201" s="9">
        <v>25.935207582</v>
      </c>
      <c r="H201" s="46" t="str">
        <f t="shared" si="38"/>
        <v>N/A</v>
      </c>
      <c r="I201" s="12">
        <v>3.6059999999999999</v>
      </c>
      <c r="J201" s="12">
        <v>8.4870000000000001</v>
      </c>
      <c r="K201" s="47" t="s">
        <v>739</v>
      </c>
      <c r="L201" s="9" t="str">
        <f t="shared" si="39"/>
        <v>Yes</v>
      </c>
    </row>
    <row r="202" spans="1:12" ht="25.5" x14ac:dyDescent="0.2">
      <c r="A202" s="4" t="s">
        <v>1499</v>
      </c>
      <c r="B202" s="37" t="s">
        <v>213</v>
      </c>
      <c r="C202" s="9">
        <v>25.593966466000001</v>
      </c>
      <c r="D202" s="46" t="str">
        <f t="shared" si="36"/>
        <v>N/A</v>
      </c>
      <c r="E202" s="9">
        <v>26.907894209999998</v>
      </c>
      <c r="F202" s="46" t="str">
        <f t="shared" si="37"/>
        <v>N/A</v>
      </c>
      <c r="G202" s="9">
        <v>29.697168537</v>
      </c>
      <c r="H202" s="46" t="str">
        <f t="shared" si="38"/>
        <v>N/A</v>
      </c>
      <c r="I202" s="12">
        <v>5.1340000000000003</v>
      </c>
      <c r="J202" s="12">
        <v>10.37</v>
      </c>
      <c r="K202" s="47" t="s">
        <v>739</v>
      </c>
      <c r="L202" s="9" t="str">
        <f t="shared" si="39"/>
        <v>Yes</v>
      </c>
    </row>
    <row r="203" spans="1:12" ht="25.5" x14ac:dyDescent="0.2">
      <c r="A203" s="4" t="s">
        <v>1500</v>
      </c>
      <c r="B203" s="37" t="s">
        <v>213</v>
      </c>
      <c r="C203" s="9">
        <v>20.477822325999998</v>
      </c>
      <c r="D203" s="46" t="str">
        <f t="shared" si="36"/>
        <v>N/A</v>
      </c>
      <c r="E203" s="9">
        <v>20.908092274000001</v>
      </c>
      <c r="F203" s="46" t="str">
        <f t="shared" si="37"/>
        <v>N/A</v>
      </c>
      <c r="G203" s="9">
        <v>23.265974877000001</v>
      </c>
      <c r="H203" s="46" t="str">
        <f t="shared" si="38"/>
        <v>N/A</v>
      </c>
      <c r="I203" s="12">
        <v>2.101</v>
      </c>
      <c r="J203" s="12">
        <v>11.28</v>
      </c>
      <c r="K203" s="47" t="s">
        <v>739</v>
      </c>
      <c r="L203" s="9" t="str">
        <f t="shared" si="39"/>
        <v>Yes</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7" t="s">
        <v>1743</v>
      </c>
      <c r="B206" s="168"/>
      <c r="C206" s="168"/>
      <c r="D206" s="168"/>
      <c r="E206" s="168"/>
      <c r="F206" s="168"/>
      <c r="G206" s="168"/>
      <c r="H206" s="168"/>
      <c r="I206" s="168"/>
      <c r="J206" s="168"/>
      <c r="K206" s="168"/>
      <c r="L206" s="169"/>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3" t="s">
        <v>1610</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466611</v>
      </c>
      <c r="D6" s="46" t="str">
        <f>IF($B6="N/A","N/A",IF(C6&gt;10,"No",IF(C6&lt;-10,"No","Yes")))</f>
        <v>N/A</v>
      </c>
      <c r="E6" s="38">
        <v>440030</v>
      </c>
      <c r="F6" s="46" t="str">
        <f>IF($B6="N/A","N/A",IF(E6&gt;10,"No",IF(E6&lt;-10,"No","Yes")))</f>
        <v>N/A</v>
      </c>
      <c r="G6" s="38">
        <v>471587</v>
      </c>
      <c r="H6" s="46" t="str">
        <f>IF($B6="N/A","N/A",IF(G6&gt;10,"No",IF(G6&lt;-10,"No","Yes")))</f>
        <v>N/A</v>
      </c>
      <c r="I6" s="12">
        <v>-5.7</v>
      </c>
      <c r="J6" s="12">
        <v>7.1719999999999997</v>
      </c>
      <c r="K6" s="47" t="s">
        <v>739</v>
      </c>
      <c r="L6" s="9" t="str">
        <f t="shared" ref="L6:L46" si="0">IF(J6="Div by 0", "N/A", IF(K6="N/A","N/A", IF(J6&gt;VALUE(MID(K6,1,2)), "No", IF(J6&lt;-1*VALUE(MID(K6,1,2)), "No", "Yes"))))</f>
        <v>Yes</v>
      </c>
    </row>
    <row r="7" spans="1:12" x14ac:dyDescent="0.2">
      <c r="A7" s="48" t="s">
        <v>10</v>
      </c>
      <c r="B7" s="37" t="s">
        <v>213</v>
      </c>
      <c r="C7" s="38">
        <v>380928</v>
      </c>
      <c r="D7" s="46" t="str">
        <f>IF($B7="N/A","N/A",IF(C7&gt;10,"No",IF(C7&lt;-10,"No","Yes")))</f>
        <v>N/A</v>
      </c>
      <c r="E7" s="38">
        <v>376211</v>
      </c>
      <c r="F7" s="46" t="str">
        <f>IF($B7="N/A","N/A",IF(E7&gt;10,"No",IF(E7&lt;-10,"No","Yes")))</f>
        <v>N/A</v>
      </c>
      <c r="G7" s="38">
        <v>395666</v>
      </c>
      <c r="H7" s="46" t="str">
        <f>IF($B7="N/A","N/A",IF(G7&gt;10,"No",IF(G7&lt;-10,"No","Yes")))</f>
        <v>N/A</v>
      </c>
      <c r="I7" s="12">
        <v>-1.24</v>
      </c>
      <c r="J7" s="12">
        <v>5.1710000000000003</v>
      </c>
      <c r="K7" s="47" t="s">
        <v>739</v>
      </c>
      <c r="L7" s="9" t="str">
        <f t="shared" si="0"/>
        <v>Yes</v>
      </c>
    </row>
    <row r="8" spans="1:12" x14ac:dyDescent="0.2">
      <c r="A8" s="48" t="s">
        <v>91</v>
      </c>
      <c r="B8" s="9" t="s">
        <v>297</v>
      </c>
      <c r="C8" s="8">
        <v>81.637166719000007</v>
      </c>
      <c r="D8" s="46" t="str">
        <f>IF($B8="N/A","N/A",IF(C8&gt;90,"No",IF(C8&lt;65,"No","Yes")))</f>
        <v>Yes</v>
      </c>
      <c r="E8" s="8">
        <v>85.496670682000001</v>
      </c>
      <c r="F8" s="46" t="str">
        <f>IF($B8="N/A","N/A",IF(E8&gt;90,"No",IF(E8&lt;65,"No","Yes")))</f>
        <v>Yes</v>
      </c>
      <c r="G8" s="8">
        <v>83.900955709000002</v>
      </c>
      <c r="H8" s="46" t="str">
        <f>IF($B8="N/A","N/A",IF(G8&gt;90,"No",IF(G8&lt;65,"No","Yes")))</f>
        <v>Yes</v>
      </c>
      <c r="I8" s="12">
        <v>4.7279999999999998</v>
      </c>
      <c r="J8" s="12">
        <v>-1.87</v>
      </c>
      <c r="K8" s="47" t="s">
        <v>739</v>
      </c>
      <c r="L8" s="9" t="str">
        <f t="shared" si="0"/>
        <v>Yes</v>
      </c>
    </row>
    <row r="9" spans="1:12" x14ac:dyDescent="0.2">
      <c r="A9" s="48" t="s">
        <v>92</v>
      </c>
      <c r="B9" s="9" t="s">
        <v>298</v>
      </c>
      <c r="C9" s="8">
        <v>94.428183950000005</v>
      </c>
      <c r="D9" s="46" t="str">
        <f>IF($B9="N/A","N/A",IF(C9&gt;100,"No",IF(C9&lt;90,"No","Yes")))</f>
        <v>Yes</v>
      </c>
      <c r="E9" s="8">
        <v>94.754819175999998</v>
      </c>
      <c r="F9" s="46" t="str">
        <f>IF($B9="N/A","N/A",IF(E9&gt;100,"No",IF(E9&lt;90,"No","Yes")))</f>
        <v>Yes</v>
      </c>
      <c r="G9" s="8">
        <v>93.906817820000001</v>
      </c>
      <c r="H9" s="46" t="str">
        <f>IF($B9="N/A","N/A",IF(G9&gt;100,"No",IF(G9&lt;90,"No","Yes")))</f>
        <v>Yes</v>
      </c>
      <c r="I9" s="12">
        <v>0.34589999999999999</v>
      </c>
      <c r="J9" s="12">
        <v>-0.89500000000000002</v>
      </c>
      <c r="K9" s="47" t="s">
        <v>739</v>
      </c>
      <c r="L9" s="9" t="str">
        <f t="shared" si="0"/>
        <v>Yes</v>
      </c>
    </row>
    <row r="10" spans="1:12" x14ac:dyDescent="0.2">
      <c r="A10" s="48" t="s">
        <v>93</v>
      </c>
      <c r="B10" s="9" t="s">
        <v>299</v>
      </c>
      <c r="C10" s="8">
        <v>94.488864414000005</v>
      </c>
      <c r="D10" s="46" t="str">
        <f>IF($B10="N/A","N/A",IF(C10&gt;100,"No",IF(C10&lt;85,"No","Yes")))</f>
        <v>Yes</v>
      </c>
      <c r="E10" s="8">
        <v>95.268286032000006</v>
      </c>
      <c r="F10" s="46" t="str">
        <f>IF($B10="N/A","N/A",IF(E10&gt;100,"No",IF(E10&lt;85,"No","Yes")))</f>
        <v>Yes</v>
      </c>
      <c r="G10" s="8">
        <v>93.821086996999995</v>
      </c>
      <c r="H10" s="46" t="str">
        <f>IF($B10="N/A","N/A",IF(G10&gt;100,"No",IF(G10&lt;85,"No","Yes")))</f>
        <v>Yes</v>
      </c>
      <c r="I10" s="12">
        <v>0.82489999999999997</v>
      </c>
      <c r="J10" s="12">
        <v>-1.52</v>
      </c>
      <c r="K10" s="47" t="s">
        <v>739</v>
      </c>
      <c r="L10" s="9" t="str">
        <f t="shared" si="0"/>
        <v>Yes</v>
      </c>
    </row>
    <row r="11" spans="1:12" x14ac:dyDescent="0.2">
      <c r="A11" s="48" t="s">
        <v>94</v>
      </c>
      <c r="B11" s="9" t="s">
        <v>300</v>
      </c>
      <c r="C11" s="8">
        <v>54.794210550999999</v>
      </c>
      <c r="D11" s="46" t="str">
        <f>IF($B11="N/A","N/A",IF(C11&gt;100,"No",IF(C11&lt;80,"No","Yes")))</f>
        <v>No</v>
      </c>
      <c r="E11" s="8">
        <v>60.627090774999999</v>
      </c>
      <c r="F11" s="46" t="str">
        <f>IF($B11="N/A","N/A",IF(E11&gt;100,"No",IF(E11&lt;80,"No","Yes")))</f>
        <v>No</v>
      </c>
      <c r="G11" s="8">
        <v>59.788402613000002</v>
      </c>
      <c r="H11" s="46" t="str">
        <f>IF($B11="N/A","N/A",IF(G11&gt;100,"No",IF(G11&lt;80,"No","Yes")))</f>
        <v>No</v>
      </c>
      <c r="I11" s="12">
        <v>10.65</v>
      </c>
      <c r="J11" s="12">
        <v>-1.38</v>
      </c>
      <c r="K11" s="47" t="s">
        <v>739</v>
      </c>
      <c r="L11" s="9" t="str">
        <f t="shared" si="0"/>
        <v>Yes</v>
      </c>
    </row>
    <row r="12" spans="1:12" x14ac:dyDescent="0.2">
      <c r="A12" s="48" t="s">
        <v>95</v>
      </c>
      <c r="B12" s="9" t="s">
        <v>300</v>
      </c>
      <c r="C12" s="8">
        <v>51.296494125000002</v>
      </c>
      <c r="D12" s="46" t="str">
        <f>IF($B12="N/A","N/A",IF(C12&gt;100,"No",IF(C12&lt;80,"No","Yes")))</f>
        <v>No</v>
      </c>
      <c r="E12" s="8">
        <v>55.621401394000003</v>
      </c>
      <c r="F12" s="46" t="str">
        <f>IF($B12="N/A","N/A",IF(E12&gt;100,"No",IF(E12&lt;80,"No","Yes")))</f>
        <v>No</v>
      </c>
      <c r="G12" s="8">
        <v>56.613057834000003</v>
      </c>
      <c r="H12" s="46" t="str">
        <f>IF($B12="N/A","N/A",IF(G12&gt;100,"No",IF(G12&lt;80,"No","Yes")))</f>
        <v>No</v>
      </c>
      <c r="I12" s="12">
        <v>8.4309999999999992</v>
      </c>
      <c r="J12" s="12">
        <v>1.7829999999999999</v>
      </c>
      <c r="K12" s="47" t="s">
        <v>739</v>
      </c>
      <c r="L12" s="9" t="str">
        <f t="shared" si="0"/>
        <v>Yes</v>
      </c>
    </row>
    <row r="13" spans="1:12" x14ac:dyDescent="0.2">
      <c r="A13" s="3" t="s">
        <v>96</v>
      </c>
      <c r="B13" s="37" t="s">
        <v>213</v>
      </c>
      <c r="C13" s="38">
        <v>332906.03000000003</v>
      </c>
      <c r="D13" s="46" t="str">
        <f t="shared" ref="D13:D44" si="1">IF($B13="N/A","N/A",IF(C13&gt;10,"No",IF(C13&lt;-10,"No","Yes")))</f>
        <v>N/A</v>
      </c>
      <c r="E13" s="38">
        <v>337590.26</v>
      </c>
      <c r="F13" s="46" t="str">
        <f t="shared" ref="F13:F44" si="2">IF($B13="N/A","N/A",IF(E13&gt;10,"No",IF(E13&lt;-10,"No","Yes")))</f>
        <v>N/A</v>
      </c>
      <c r="G13" s="38">
        <v>342399.39</v>
      </c>
      <c r="H13" s="46" t="str">
        <f t="shared" ref="H13:H44" si="3">IF($B13="N/A","N/A",IF(G13&gt;10,"No",IF(G13&lt;-10,"No","Yes")))</f>
        <v>N/A</v>
      </c>
      <c r="I13" s="12">
        <v>1.407</v>
      </c>
      <c r="J13" s="12">
        <v>1.425</v>
      </c>
      <c r="K13" s="47" t="s">
        <v>739</v>
      </c>
      <c r="L13" s="9" t="str">
        <f t="shared" si="0"/>
        <v>Yes</v>
      </c>
    </row>
    <row r="14" spans="1:12" x14ac:dyDescent="0.2">
      <c r="A14" s="3" t="s">
        <v>100</v>
      </c>
      <c r="B14" s="37" t="s">
        <v>213</v>
      </c>
      <c r="C14" s="38">
        <v>130514</v>
      </c>
      <c r="D14" s="46" t="str">
        <f t="shared" si="1"/>
        <v>N/A</v>
      </c>
      <c r="E14" s="38">
        <v>131454</v>
      </c>
      <c r="F14" s="46" t="str">
        <f t="shared" si="2"/>
        <v>N/A</v>
      </c>
      <c r="G14" s="38">
        <v>138138</v>
      </c>
      <c r="H14" s="46" t="str">
        <f t="shared" si="3"/>
        <v>N/A</v>
      </c>
      <c r="I14" s="12">
        <v>0.72019999999999995</v>
      </c>
      <c r="J14" s="12">
        <v>5.085</v>
      </c>
      <c r="K14" s="47" t="s">
        <v>739</v>
      </c>
      <c r="L14" s="9" t="str">
        <f t="shared" si="0"/>
        <v>Yes</v>
      </c>
    </row>
    <row r="15" spans="1:12" x14ac:dyDescent="0.2">
      <c r="A15" s="3" t="s">
        <v>991</v>
      </c>
      <c r="B15" s="37" t="s">
        <v>213</v>
      </c>
      <c r="C15" s="38">
        <v>31791</v>
      </c>
      <c r="D15" s="46" t="str">
        <f t="shared" si="1"/>
        <v>N/A</v>
      </c>
      <c r="E15" s="38">
        <v>32075</v>
      </c>
      <c r="F15" s="46" t="str">
        <f t="shared" si="2"/>
        <v>N/A</v>
      </c>
      <c r="G15" s="38">
        <v>35418</v>
      </c>
      <c r="H15" s="46" t="str">
        <f t="shared" si="3"/>
        <v>N/A</v>
      </c>
      <c r="I15" s="12">
        <v>0.89329999999999998</v>
      </c>
      <c r="J15" s="12">
        <v>10.42</v>
      </c>
      <c r="K15" s="47" t="s">
        <v>739</v>
      </c>
      <c r="L15" s="9" t="str">
        <f t="shared" si="0"/>
        <v>Yes</v>
      </c>
    </row>
    <row r="16" spans="1:12" x14ac:dyDescent="0.2">
      <c r="A16" s="3" t="s">
        <v>992</v>
      </c>
      <c r="B16" s="37" t="s">
        <v>213</v>
      </c>
      <c r="C16" s="38">
        <v>0</v>
      </c>
      <c r="D16" s="46" t="str">
        <f t="shared" si="1"/>
        <v>N/A</v>
      </c>
      <c r="E16" s="38">
        <v>0</v>
      </c>
      <c r="F16" s="46" t="str">
        <f t="shared" si="2"/>
        <v>N/A</v>
      </c>
      <c r="G16" s="38">
        <v>0</v>
      </c>
      <c r="H16" s="46" t="str">
        <f t="shared" si="3"/>
        <v>N/A</v>
      </c>
      <c r="I16" s="12" t="s">
        <v>1747</v>
      </c>
      <c r="J16" s="12" t="s">
        <v>1747</v>
      </c>
      <c r="K16" s="47" t="s">
        <v>739</v>
      </c>
      <c r="L16" s="9" t="str">
        <f t="shared" si="0"/>
        <v>N/A</v>
      </c>
    </row>
    <row r="17" spans="1:12" x14ac:dyDescent="0.2">
      <c r="A17" s="3" t="s">
        <v>993</v>
      </c>
      <c r="B17" s="37" t="s">
        <v>213</v>
      </c>
      <c r="C17" s="38">
        <v>4164</v>
      </c>
      <c r="D17" s="46" t="str">
        <f t="shared" si="1"/>
        <v>N/A</v>
      </c>
      <c r="E17" s="38">
        <v>5224</v>
      </c>
      <c r="F17" s="46" t="str">
        <f t="shared" si="2"/>
        <v>N/A</v>
      </c>
      <c r="G17" s="38">
        <v>6605</v>
      </c>
      <c r="H17" s="46" t="str">
        <f t="shared" si="3"/>
        <v>N/A</v>
      </c>
      <c r="I17" s="12">
        <v>25.46</v>
      </c>
      <c r="J17" s="12">
        <v>26.44</v>
      </c>
      <c r="K17" s="47" t="s">
        <v>739</v>
      </c>
      <c r="L17" s="9" t="str">
        <f t="shared" si="0"/>
        <v>Yes</v>
      </c>
    </row>
    <row r="18" spans="1:12" x14ac:dyDescent="0.2">
      <c r="A18" s="3" t="s">
        <v>994</v>
      </c>
      <c r="B18" s="37" t="s">
        <v>213</v>
      </c>
      <c r="C18" s="38">
        <v>94559</v>
      </c>
      <c r="D18" s="46" t="str">
        <f t="shared" si="1"/>
        <v>N/A</v>
      </c>
      <c r="E18" s="38">
        <v>94155</v>
      </c>
      <c r="F18" s="46" t="str">
        <f t="shared" si="2"/>
        <v>N/A</v>
      </c>
      <c r="G18" s="38">
        <v>96115</v>
      </c>
      <c r="H18" s="46" t="str">
        <f t="shared" si="3"/>
        <v>N/A</v>
      </c>
      <c r="I18" s="12">
        <v>-0.42699999999999999</v>
      </c>
      <c r="J18" s="12">
        <v>2.0819999999999999</v>
      </c>
      <c r="K18" s="47" t="s">
        <v>739</v>
      </c>
      <c r="L18" s="9" t="str">
        <f t="shared" si="0"/>
        <v>Yes</v>
      </c>
    </row>
    <row r="19" spans="1:12" x14ac:dyDescent="0.2">
      <c r="A19" s="3" t="s">
        <v>995</v>
      </c>
      <c r="B19" s="37" t="s">
        <v>213</v>
      </c>
      <c r="C19" s="38">
        <v>0</v>
      </c>
      <c r="D19" s="46" t="str">
        <f t="shared" si="1"/>
        <v>N/A</v>
      </c>
      <c r="E19" s="38">
        <v>0</v>
      </c>
      <c r="F19" s="46" t="str">
        <f t="shared" si="2"/>
        <v>N/A</v>
      </c>
      <c r="G19" s="38">
        <v>0</v>
      </c>
      <c r="H19" s="46" t="str">
        <f t="shared" si="3"/>
        <v>N/A</v>
      </c>
      <c r="I19" s="12" t="s">
        <v>1747</v>
      </c>
      <c r="J19" s="12" t="s">
        <v>1747</v>
      </c>
      <c r="K19" s="47" t="s">
        <v>739</v>
      </c>
      <c r="L19" s="9" t="str">
        <f t="shared" si="0"/>
        <v>N/A</v>
      </c>
    </row>
    <row r="20" spans="1:12" x14ac:dyDescent="0.2">
      <c r="A20" s="3" t="s">
        <v>101</v>
      </c>
      <c r="B20" s="37" t="s">
        <v>213</v>
      </c>
      <c r="C20" s="38">
        <v>188854</v>
      </c>
      <c r="D20" s="46" t="str">
        <f t="shared" si="1"/>
        <v>N/A</v>
      </c>
      <c r="E20" s="38">
        <v>190692</v>
      </c>
      <c r="F20" s="46" t="str">
        <f t="shared" si="2"/>
        <v>N/A</v>
      </c>
      <c r="G20" s="38">
        <v>200019</v>
      </c>
      <c r="H20" s="46" t="str">
        <f t="shared" si="3"/>
        <v>N/A</v>
      </c>
      <c r="I20" s="12">
        <v>0.97319999999999995</v>
      </c>
      <c r="J20" s="12">
        <v>4.891</v>
      </c>
      <c r="K20" s="47" t="s">
        <v>739</v>
      </c>
      <c r="L20" s="9" t="str">
        <f t="shared" si="0"/>
        <v>Yes</v>
      </c>
    </row>
    <row r="21" spans="1:12" x14ac:dyDescent="0.2">
      <c r="A21" s="3" t="s">
        <v>996</v>
      </c>
      <c r="B21" s="37" t="s">
        <v>213</v>
      </c>
      <c r="C21" s="38">
        <v>111590</v>
      </c>
      <c r="D21" s="46" t="str">
        <f t="shared" si="1"/>
        <v>N/A</v>
      </c>
      <c r="E21" s="38">
        <v>112286</v>
      </c>
      <c r="F21" s="46" t="str">
        <f t="shared" si="2"/>
        <v>N/A</v>
      </c>
      <c r="G21" s="38">
        <v>115971</v>
      </c>
      <c r="H21" s="46" t="str">
        <f t="shared" si="3"/>
        <v>N/A</v>
      </c>
      <c r="I21" s="12">
        <v>0.62370000000000003</v>
      </c>
      <c r="J21" s="12">
        <v>3.282</v>
      </c>
      <c r="K21" s="47" t="s">
        <v>739</v>
      </c>
      <c r="L21" s="9" t="str">
        <f t="shared" si="0"/>
        <v>Yes</v>
      </c>
    </row>
    <row r="22" spans="1:12" x14ac:dyDescent="0.2">
      <c r="A22" s="3" t="s">
        <v>997</v>
      </c>
      <c r="B22" s="37" t="s">
        <v>213</v>
      </c>
      <c r="C22" s="38">
        <v>0</v>
      </c>
      <c r="D22" s="46" t="str">
        <f t="shared" si="1"/>
        <v>N/A</v>
      </c>
      <c r="E22" s="38">
        <v>0</v>
      </c>
      <c r="F22" s="46" t="str">
        <f t="shared" si="2"/>
        <v>N/A</v>
      </c>
      <c r="G22" s="38">
        <v>0</v>
      </c>
      <c r="H22" s="46" t="str">
        <f t="shared" si="3"/>
        <v>N/A</v>
      </c>
      <c r="I22" s="12" t="s">
        <v>1747</v>
      </c>
      <c r="J22" s="12" t="s">
        <v>1747</v>
      </c>
      <c r="K22" s="47" t="s">
        <v>739</v>
      </c>
      <c r="L22" s="9" t="str">
        <f t="shared" si="0"/>
        <v>N/A</v>
      </c>
    </row>
    <row r="23" spans="1:12" x14ac:dyDescent="0.2">
      <c r="A23" s="3" t="s">
        <v>998</v>
      </c>
      <c r="B23" s="37" t="s">
        <v>213</v>
      </c>
      <c r="C23" s="38">
        <v>8997</v>
      </c>
      <c r="D23" s="46" t="str">
        <f t="shared" si="1"/>
        <v>N/A</v>
      </c>
      <c r="E23" s="38">
        <v>10775</v>
      </c>
      <c r="F23" s="46" t="str">
        <f t="shared" si="2"/>
        <v>N/A</v>
      </c>
      <c r="G23" s="38">
        <v>13012</v>
      </c>
      <c r="H23" s="46" t="str">
        <f t="shared" si="3"/>
        <v>N/A</v>
      </c>
      <c r="I23" s="12">
        <v>19.760000000000002</v>
      </c>
      <c r="J23" s="12">
        <v>20.76</v>
      </c>
      <c r="K23" s="47" t="s">
        <v>739</v>
      </c>
      <c r="L23" s="9" t="str">
        <f t="shared" si="0"/>
        <v>Yes</v>
      </c>
    </row>
    <row r="24" spans="1:12" x14ac:dyDescent="0.2">
      <c r="A24" s="3" t="s">
        <v>999</v>
      </c>
      <c r="B24" s="37" t="s">
        <v>213</v>
      </c>
      <c r="C24" s="38">
        <v>68267</v>
      </c>
      <c r="D24" s="46" t="str">
        <f t="shared" si="1"/>
        <v>N/A</v>
      </c>
      <c r="E24" s="38">
        <v>67631</v>
      </c>
      <c r="F24" s="46" t="str">
        <f t="shared" si="2"/>
        <v>N/A</v>
      </c>
      <c r="G24" s="38">
        <v>71036</v>
      </c>
      <c r="H24" s="46" t="str">
        <f t="shared" si="3"/>
        <v>N/A</v>
      </c>
      <c r="I24" s="12">
        <v>-0.93200000000000005</v>
      </c>
      <c r="J24" s="12">
        <v>5.0350000000000001</v>
      </c>
      <c r="K24" s="47" t="s">
        <v>739</v>
      </c>
      <c r="L24" s="9" t="str">
        <f t="shared" si="0"/>
        <v>Yes</v>
      </c>
    </row>
    <row r="25" spans="1:12" x14ac:dyDescent="0.2">
      <c r="A25" s="3" t="s">
        <v>1000</v>
      </c>
      <c r="B25" s="37" t="s">
        <v>213</v>
      </c>
      <c r="C25" s="38">
        <v>0</v>
      </c>
      <c r="D25" s="46" t="str">
        <f t="shared" si="1"/>
        <v>N/A</v>
      </c>
      <c r="E25" s="38">
        <v>0</v>
      </c>
      <c r="F25" s="46" t="str">
        <f t="shared" si="2"/>
        <v>N/A</v>
      </c>
      <c r="G25" s="38">
        <v>0</v>
      </c>
      <c r="H25" s="46" t="str">
        <f t="shared" si="3"/>
        <v>N/A</v>
      </c>
      <c r="I25" s="12" t="s">
        <v>1747</v>
      </c>
      <c r="J25" s="12" t="s">
        <v>1747</v>
      </c>
      <c r="K25" s="47" t="s">
        <v>739</v>
      </c>
      <c r="L25" s="9" t="str">
        <f t="shared" si="0"/>
        <v>N/A</v>
      </c>
    </row>
    <row r="26" spans="1:12" x14ac:dyDescent="0.2">
      <c r="A26" s="3" t="s">
        <v>104</v>
      </c>
      <c r="B26" s="37" t="s">
        <v>213</v>
      </c>
      <c r="C26" s="38">
        <v>106055</v>
      </c>
      <c r="D26" s="46" t="str">
        <f t="shared" si="1"/>
        <v>N/A</v>
      </c>
      <c r="E26" s="38">
        <v>88185</v>
      </c>
      <c r="F26" s="46" t="str">
        <f t="shared" si="2"/>
        <v>N/A</v>
      </c>
      <c r="G26" s="38">
        <v>86485</v>
      </c>
      <c r="H26" s="46" t="str">
        <f t="shared" si="3"/>
        <v>N/A</v>
      </c>
      <c r="I26" s="12">
        <v>-16.8</v>
      </c>
      <c r="J26" s="12">
        <v>-1.93</v>
      </c>
      <c r="K26" s="47" t="s">
        <v>739</v>
      </c>
      <c r="L26" s="9" t="str">
        <f t="shared" si="0"/>
        <v>Yes</v>
      </c>
    </row>
    <row r="27" spans="1:12" x14ac:dyDescent="0.2">
      <c r="A27" s="3" t="s">
        <v>1001</v>
      </c>
      <c r="B27" s="37" t="s">
        <v>213</v>
      </c>
      <c r="C27" s="38">
        <v>3848</v>
      </c>
      <c r="D27" s="46" t="str">
        <f t="shared" si="1"/>
        <v>N/A</v>
      </c>
      <c r="E27" s="38">
        <v>2444</v>
      </c>
      <c r="F27" s="46" t="str">
        <f t="shared" si="2"/>
        <v>N/A</v>
      </c>
      <c r="G27" s="38">
        <v>12424</v>
      </c>
      <c r="H27" s="46" t="str">
        <f t="shared" si="3"/>
        <v>N/A</v>
      </c>
      <c r="I27" s="12">
        <v>-36.5</v>
      </c>
      <c r="J27" s="12">
        <v>408.3</v>
      </c>
      <c r="K27" s="47" t="s">
        <v>739</v>
      </c>
      <c r="L27" s="9" t="str">
        <f t="shared" si="0"/>
        <v>No</v>
      </c>
    </row>
    <row r="28" spans="1:12" x14ac:dyDescent="0.2">
      <c r="A28" s="3" t="s">
        <v>1002</v>
      </c>
      <c r="B28" s="37" t="s">
        <v>213</v>
      </c>
      <c r="C28" s="38">
        <v>748</v>
      </c>
      <c r="D28" s="46" t="str">
        <f t="shared" si="1"/>
        <v>N/A</v>
      </c>
      <c r="E28" s="38">
        <v>445</v>
      </c>
      <c r="F28" s="46" t="str">
        <f t="shared" si="2"/>
        <v>N/A</v>
      </c>
      <c r="G28" s="38">
        <v>32</v>
      </c>
      <c r="H28" s="46" t="str">
        <f t="shared" si="3"/>
        <v>N/A</v>
      </c>
      <c r="I28" s="12">
        <v>-40.5</v>
      </c>
      <c r="J28" s="12">
        <v>-92.8</v>
      </c>
      <c r="K28" s="47" t="s">
        <v>739</v>
      </c>
      <c r="L28" s="9" t="str">
        <f t="shared" si="0"/>
        <v>No</v>
      </c>
    </row>
    <row r="29" spans="1:12" x14ac:dyDescent="0.2">
      <c r="A29" s="3" t="s">
        <v>1003</v>
      </c>
      <c r="B29" s="37" t="s">
        <v>213</v>
      </c>
      <c r="C29" s="38">
        <v>0</v>
      </c>
      <c r="D29" s="46" t="str">
        <f t="shared" si="1"/>
        <v>N/A</v>
      </c>
      <c r="E29" s="38">
        <v>0</v>
      </c>
      <c r="F29" s="46" t="str">
        <f t="shared" si="2"/>
        <v>N/A</v>
      </c>
      <c r="G29" s="121">
        <v>0</v>
      </c>
      <c r="H29" s="46" t="str">
        <f t="shared" si="3"/>
        <v>N/A</v>
      </c>
      <c r="I29" s="12" t="s">
        <v>1747</v>
      </c>
      <c r="J29" s="12" t="s">
        <v>1747</v>
      </c>
      <c r="K29" s="47" t="s">
        <v>739</v>
      </c>
      <c r="L29" s="9" t="str">
        <f t="shared" si="0"/>
        <v>N/A</v>
      </c>
    </row>
    <row r="30" spans="1:12" x14ac:dyDescent="0.2">
      <c r="A30" s="3" t="s">
        <v>1004</v>
      </c>
      <c r="B30" s="37" t="s">
        <v>213</v>
      </c>
      <c r="C30" s="38">
        <v>26253</v>
      </c>
      <c r="D30" s="46" t="str">
        <f t="shared" si="1"/>
        <v>N/A</v>
      </c>
      <c r="E30" s="38">
        <v>18865</v>
      </c>
      <c r="F30" s="46" t="str">
        <f t="shared" si="2"/>
        <v>N/A</v>
      </c>
      <c r="G30" s="38">
        <v>30375</v>
      </c>
      <c r="H30" s="46" t="str">
        <f t="shared" si="3"/>
        <v>N/A</v>
      </c>
      <c r="I30" s="12">
        <v>-28.1</v>
      </c>
      <c r="J30" s="12">
        <v>61.01</v>
      </c>
      <c r="K30" s="47" t="s">
        <v>739</v>
      </c>
      <c r="L30" s="9" t="str">
        <f t="shared" si="0"/>
        <v>No</v>
      </c>
    </row>
    <row r="31" spans="1:12" x14ac:dyDescent="0.2">
      <c r="A31" s="3" t="s">
        <v>1005</v>
      </c>
      <c r="B31" s="37" t="s">
        <v>213</v>
      </c>
      <c r="C31" s="38">
        <v>23880</v>
      </c>
      <c r="D31" s="46" t="str">
        <f t="shared" si="1"/>
        <v>N/A</v>
      </c>
      <c r="E31" s="38">
        <v>20200</v>
      </c>
      <c r="F31" s="46" t="str">
        <f t="shared" si="2"/>
        <v>N/A</v>
      </c>
      <c r="G31" s="38">
        <v>7436</v>
      </c>
      <c r="H31" s="46" t="str">
        <f t="shared" si="3"/>
        <v>N/A</v>
      </c>
      <c r="I31" s="12">
        <v>-15.4</v>
      </c>
      <c r="J31" s="12">
        <v>-63.2</v>
      </c>
      <c r="K31" s="47" t="s">
        <v>739</v>
      </c>
      <c r="L31" s="9" t="str">
        <f t="shared" si="0"/>
        <v>No</v>
      </c>
    </row>
    <row r="32" spans="1:12" x14ac:dyDescent="0.2">
      <c r="A32" s="3" t="s">
        <v>1006</v>
      </c>
      <c r="B32" s="37" t="s">
        <v>213</v>
      </c>
      <c r="C32" s="38">
        <v>51326</v>
      </c>
      <c r="D32" s="46" t="str">
        <f t="shared" si="1"/>
        <v>N/A</v>
      </c>
      <c r="E32" s="38">
        <v>46231</v>
      </c>
      <c r="F32" s="46" t="str">
        <f t="shared" si="2"/>
        <v>N/A</v>
      </c>
      <c r="G32" s="38">
        <v>36218</v>
      </c>
      <c r="H32" s="46" t="str">
        <f t="shared" si="3"/>
        <v>N/A</v>
      </c>
      <c r="I32" s="12">
        <v>-9.93</v>
      </c>
      <c r="J32" s="12">
        <v>-21.7</v>
      </c>
      <c r="K32" s="47" t="s">
        <v>739</v>
      </c>
      <c r="L32" s="9" t="str">
        <f t="shared" si="0"/>
        <v>Yes</v>
      </c>
    </row>
    <row r="33" spans="1:12" x14ac:dyDescent="0.2">
      <c r="A33" s="3" t="s">
        <v>1007</v>
      </c>
      <c r="B33" s="37" t="s">
        <v>213</v>
      </c>
      <c r="C33" s="38">
        <v>0</v>
      </c>
      <c r="D33" s="46" t="str">
        <f t="shared" si="1"/>
        <v>N/A</v>
      </c>
      <c r="E33" s="38">
        <v>0</v>
      </c>
      <c r="F33" s="46" t="str">
        <f t="shared" si="2"/>
        <v>N/A</v>
      </c>
      <c r="G33" s="38">
        <v>0</v>
      </c>
      <c r="H33" s="46" t="str">
        <f t="shared" si="3"/>
        <v>N/A</v>
      </c>
      <c r="I33" s="12" t="s">
        <v>1747</v>
      </c>
      <c r="J33" s="12" t="s">
        <v>1747</v>
      </c>
      <c r="K33" s="47" t="s">
        <v>739</v>
      </c>
      <c r="L33" s="9" t="str">
        <f t="shared" si="0"/>
        <v>N/A</v>
      </c>
    </row>
    <row r="34" spans="1:12" x14ac:dyDescent="0.2">
      <c r="A34" s="3" t="s">
        <v>105</v>
      </c>
      <c r="B34" s="37" t="s">
        <v>213</v>
      </c>
      <c r="C34" s="38">
        <v>41188</v>
      </c>
      <c r="D34" s="46" t="str">
        <f t="shared" si="1"/>
        <v>N/A</v>
      </c>
      <c r="E34" s="38">
        <v>29699</v>
      </c>
      <c r="F34" s="46" t="str">
        <f t="shared" si="2"/>
        <v>N/A</v>
      </c>
      <c r="G34" s="38">
        <v>46945</v>
      </c>
      <c r="H34" s="46" t="str">
        <f t="shared" si="3"/>
        <v>N/A</v>
      </c>
      <c r="I34" s="12">
        <v>-27.9</v>
      </c>
      <c r="J34" s="12">
        <v>58.07</v>
      </c>
      <c r="K34" s="47" t="s">
        <v>739</v>
      </c>
      <c r="L34" s="9" t="str">
        <f t="shared" si="0"/>
        <v>No</v>
      </c>
    </row>
    <row r="35" spans="1:12" x14ac:dyDescent="0.2">
      <c r="A35" s="3" t="s">
        <v>1008</v>
      </c>
      <c r="B35" s="37" t="s">
        <v>213</v>
      </c>
      <c r="C35" s="38">
        <v>3788</v>
      </c>
      <c r="D35" s="46" t="str">
        <f t="shared" si="1"/>
        <v>N/A</v>
      </c>
      <c r="E35" s="38">
        <v>3079</v>
      </c>
      <c r="F35" s="46" t="str">
        <f t="shared" si="2"/>
        <v>N/A</v>
      </c>
      <c r="G35" s="38">
        <v>16117</v>
      </c>
      <c r="H35" s="46" t="str">
        <f t="shared" si="3"/>
        <v>N/A</v>
      </c>
      <c r="I35" s="12">
        <v>-18.7</v>
      </c>
      <c r="J35" s="12">
        <v>423.4</v>
      </c>
      <c r="K35" s="47" t="s">
        <v>739</v>
      </c>
      <c r="L35" s="9" t="str">
        <f t="shared" si="0"/>
        <v>No</v>
      </c>
    </row>
    <row r="36" spans="1:12" x14ac:dyDescent="0.2">
      <c r="A36" s="3" t="s">
        <v>1009</v>
      </c>
      <c r="B36" s="37" t="s">
        <v>213</v>
      </c>
      <c r="C36" s="38">
        <v>1700</v>
      </c>
      <c r="D36" s="46" t="str">
        <f t="shared" si="1"/>
        <v>N/A</v>
      </c>
      <c r="E36" s="38">
        <v>1229</v>
      </c>
      <c r="F36" s="46" t="str">
        <f t="shared" si="2"/>
        <v>N/A</v>
      </c>
      <c r="G36" s="38">
        <v>121</v>
      </c>
      <c r="H36" s="46" t="str">
        <f t="shared" si="3"/>
        <v>N/A</v>
      </c>
      <c r="I36" s="12">
        <v>-27.7</v>
      </c>
      <c r="J36" s="12">
        <v>-90.2</v>
      </c>
      <c r="K36" s="47" t="s">
        <v>739</v>
      </c>
      <c r="L36" s="9" t="str">
        <f t="shared" si="0"/>
        <v>No</v>
      </c>
    </row>
    <row r="37" spans="1:12" x14ac:dyDescent="0.2">
      <c r="A37" s="3" t="s">
        <v>1010</v>
      </c>
      <c r="B37" s="37" t="s">
        <v>213</v>
      </c>
      <c r="C37" s="38">
        <v>0</v>
      </c>
      <c r="D37" s="46" t="str">
        <f t="shared" si="1"/>
        <v>N/A</v>
      </c>
      <c r="E37" s="38">
        <v>0</v>
      </c>
      <c r="F37" s="46" t="str">
        <f t="shared" si="2"/>
        <v>N/A</v>
      </c>
      <c r="G37" s="38">
        <v>0</v>
      </c>
      <c r="H37" s="46" t="str">
        <f t="shared" si="3"/>
        <v>N/A</v>
      </c>
      <c r="I37" s="12" t="s">
        <v>1747</v>
      </c>
      <c r="J37" s="12" t="s">
        <v>1747</v>
      </c>
      <c r="K37" s="47" t="s">
        <v>739</v>
      </c>
      <c r="L37" s="9" t="str">
        <f t="shared" si="0"/>
        <v>N/A</v>
      </c>
    </row>
    <row r="38" spans="1:12" x14ac:dyDescent="0.2">
      <c r="A38" s="3" t="s">
        <v>1011</v>
      </c>
      <c r="B38" s="37" t="s">
        <v>213</v>
      </c>
      <c r="C38" s="38">
        <v>7765</v>
      </c>
      <c r="D38" s="46" t="str">
        <f t="shared" si="1"/>
        <v>N/A</v>
      </c>
      <c r="E38" s="38">
        <v>4620</v>
      </c>
      <c r="F38" s="46" t="str">
        <f t="shared" si="2"/>
        <v>N/A</v>
      </c>
      <c r="G38" s="38">
        <v>24166</v>
      </c>
      <c r="H38" s="46" t="str">
        <f t="shared" si="3"/>
        <v>N/A</v>
      </c>
      <c r="I38" s="12">
        <v>-40.5</v>
      </c>
      <c r="J38" s="12">
        <v>423.1</v>
      </c>
      <c r="K38" s="47" t="s">
        <v>739</v>
      </c>
      <c r="L38" s="9" t="str">
        <f t="shared" si="0"/>
        <v>No</v>
      </c>
    </row>
    <row r="39" spans="1:12" x14ac:dyDescent="0.2">
      <c r="A39" s="3" t="s">
        <v>1012</v>
      </c>
      <c r="B39" s="37" t="s">
        <v>213</v>
      </c>
      <c r="C39" s="38">
        <v>27935</v>
      </c>
      <c r="D39" s="46" t="str">
        <f t="shared" si="1"/>
        <v>N/A</v>
      </c>
      <c r="E39" s="38">
        <v>20771</v>
      </c>
      <c r="F39" s="46" t="str">
        <f t="shared" si="2"/>
        <v>N/A</v>
      </c>
      <c r="G39" s="38">
        <v>6541</v>
      </c>
      <c r="H39" s="46" t="str">
        <f t="shared" si="3"/>
        <v>N/A</v>
      </c>
      <c r="I39" s="12">
        <v>-25.6</v>
      </c>
      <c r="J39" s="12">
        <v>-68.5</v>
      </c>
      <c r="K39" s="47" t="s">
        <v>739</v>
      </c>
      <c r="L39" s="9" t="str">
        <f t="shared" si="0"/>
        <v>No</v>
      </c>
    </row>
    <row r="40" spans="1:12" x14ac:dyDescent="0.2">
      <c r="A40" s="3" t="s">
        <v>1013</v>
      </c>
      <c r="B40" s="37" t="s">
        <v>213</v>
      </c>
      <c r="C40" s="38">
        <v>0</v>
      </c>
      <c r="D40" s="46" t="str">
        <f t="shared" si="1"/>
        <v>N/A</v>
      </c>
      <c r="E40" s="38">
        <v>0</v>
      </c>
      <c r="F40" s="46" t="str">
        <f t="shared" si="2"/>
        <v>N/A</v>
      </c>
      <c r="G40" s="38">
        <v>0</v>
      </c>
      <c r="H40" s="46" t="str">
        <f t="shared" si="3"/>
        <v>N/A</v>
      </c>
      <c r="I40" s="12" t="s">
        <v>1747</v>
      </c>
      <c r="J40" s="12" t="s">
        <v>1747</v>
      </c>
      <c r="K40" s="47" t="s">
        <v>739</v>
      </c>
      <c r="L40" s="9" t="str">
        <f t="shared" si="0"/>
        <v>N/A</v>
      </c>
    </row>
    <row r="41" spans="1:12" x14ac:dyDescent="0.2">
      <c r="A41" s="48" t="s">
        <v>84</v>
      </c>
      <c r="B41" s="37" t="s">
        <v>213</v>
      </c>
      <c r="C41" s="49">
        <v>7528124416</v>
      </c>
      <c r="D41" s="46" t="str">
        <f t="shared" si="1"/>
        <v>N/A</v>
      </c>
      <c r="E41" s="49">
        <v>7723379220</v>
      </c>
      <c r="F41" s="46" t="str">
        <f t="shared" si="2"/>
        <v>N/A</v>
      </c>
      <c r="G41" s="49">
        <v>7977859617</v>
      </c>
      <c r="H41" s="46" t="str">
        <f t="shared" si="3"/>
        <v>N/A</v>
      </c>
      <c r="I41" s="12">
        <v>2.5939999999999999</v>
      </c>
      <c r="J41" s="12">
        <v>3.2949999999999999</v>
      </c>
      <c r="K41" s="47" t="s">
        <v>739</v>
      </c>
      <c r="L41" s="9" t="str">
        <f t="shared" si="0"/>
        <v>Yes</v>
      </c>
    </row>
    <row r="42" spans="1:12" x14ac:dyDescent="0.2">
      <c r="A42" s="48" t="s">
        <v>1501</v>
      </c>
      <c r="B42" s="37" t="s">
        <v>213</v>
      </c>
      <c r="C42" s="49">
        <v>16133.619687</v>
      </c>
      <c r="D42" s="46" t="str">
        <f t="shared" si="1"/>
        <v>N/A</v>
      </c>
      <c r="E42" s="49">
        <v>17551.937868000001</v>
      </c>
      <c r="F42" s="46" t="str">
        <f t="shared" si="2"/>
        <v>N/A</v>
      </c>
      <c r="G42" s="49">
        <v>16917.047368</v>
      </c>
      <c r="H42" s="46" t="str">
        <f t="shared" si="3"/>
        <v>N/A</v>
      </c>
      <c r="I42" s="12">
        <v>8.7910000000000004</v>
      </c>
      <c r="J42" s="12">
        <v>-3.62</v>
      </c>
      <c r="K42" s="47" t="s">
        <v>739</v>
      </c>
      <c r="L42" s="9" t="str">
        <f t="shared" si="0"/>
        <v>Yes</v>
      </c>
    </row>
    <row r="43" spans="1:12" x14ac:dyDescent="0.2">
      <c r="A43" s="48" t="s">
        <v>1502</v>
      </c>
      <c r="B43" s="37" t="s">
        <v>213</v>
      </c>
      <c r="C43" s="49">
        <v>19762.591398</v>
      </c>
      <c r="D43" s="46" t="str">
        <f t="shared" si="1"/>
        <v>N/A</v>
      </c>
      <c r="E43" s="49">
        <v>20529.381702999999</v>
      </c>
      <c r="F43" s="46" t="str">
        <f t="shared" si="2"/>
        <v>N/A</v>
      </c>
      <c r="G43" s="49">
        <v>20163.116408999998</v>
      </c>
      <c r="H43" s="46" t="str">
        <f t="shared" si="3"/>
        <v>N/A</v>
      </c>
      <c r="I43" s="12">
        <v>3.88</v>
      </c>
      <c r="J43" s="12">
        <v>-1.78</v>
      </c>
      <c r="K43" s="47" t="s">
        <v>739</v>
      </c>
      <c r="L43" s="9" t="str">
        <f t="shared" si="0"/>
        <v>Yes</v>
      </c>
    </row>
    <row r="44" spans="1:12" x14ac:dyDescent="0.2">
      <c r="A44" s="4" t="s">
        <v>107</v>
      </c>
      <c r="B44" s="37" t="s">
        <v>213</v>
      </c>
      <c r="C44" s="49">
        <v>23824799</v>
      </c>
      <c r="D44" s="46" t="str">
        <f t="shared" si="1"/>
        <v>N/A</v>
      </c>
      <c r="E44" s="49">
        <v>24907563</v>
      </c>
      <c r="F44" s="46" t="str">
        <f t="shared" si="2"/>
        <v>N/A</v>
      </c>
      <c r="G44" s="49">
        <v>5951065</v>
      </c>
      <c r="H44" s="46" t="str">
        <f t="shared" si="3"/>
        <v>N/A</v>
      </c>
      <c r="I44" s="12">
        <v>4.5449999999999999</v>
      </c>
      <c r="J44" s="12">
        <v>-76.099999999999994</v>
      </c>
      <c r="K44" s="47" t="s">
        <v>739</v>
      </c>
      <c r="L44" s="9" t="str">
        <f t="shared" si="0"/>
        <v>No</v>
      </c>
    </row>
    <row r="45" spans="1:12" x14ac:dyDescent="0.2">
      <c r="A45" s="48" t="s">
        <v>158</v>
      </c>
      <c r="B45" s="50" t="s">
        <v>217</v>
      </c>
      <c r="C45" s="1">
        <v>1169</v>
      </c>
      <c r="D45" s="46" t="str">
        <f>IF($B45="N/A","N/A",IF(C45&gt;0,"No",IF(C45&lt;0,"No","Yes")))</f>
        <v>No</v>
      </c>
      <c r="E45" s="1">
        <v>1234</v>
      </c>
      <c r="F45" s="46" t="str">
        <f>IF($B45="N/A","N/A",IF(E45&gt;0,"No",IF(E45&lt;0,"No","Yes")))</f>
        <v>No</v>
      </c>
      <c r="G45" s="1">
        <v>3277</v>
      </c>
      <c r="H45" s="46" t="str">
        <f>IF($B45="N/A","N/A",IF(G45&gt;0,"No",IF(G45&lt;0,"No","Yes")))</f>
        <v>No</v>
      </c>
      <c r="I45" s="12">
        <v>5.56</v>
      </c>
      <c r="J45" s="12">
        <v>165.6</v>
      </c>
      <c r="K45" s="47" t="s">
        <v>739</v>
      </c>
      <c r="L45" s="9" t="str">
        <f t="shared" si="0"/>
        <v>No</v>
      </c>
    </row>
    <row r="46" spans="1:12" x14ac:dyDescent="0.2">
      <c r="A46" s="48" t="s">
        <v>156</v>
      </c>
      <c r="B46" s="37" t="s">
        <v>213</v>
      </c>
      <c r="C46" s="49">
        <v>23824799</v>
      </c>
      <c r="D46" s="46" t="str">
        <f t="shared" ref="D46:D47" si="4">IF($B46="N/A","N/A",IF(C46&gt;10,"No",IF(C46&lt;-10,"No","Yes")))</f>
        <v>N/A</v>
      </c>
      <c r="E46" s="49">
        <v>24907563</v>
      </c>
      <c r="F46" s="46" t="str">
        <f t="shared" ref="F46:F47" si="5">IF($B46="N/A","N/A",IF(E46&gt;10,"No",IF(E46&lt;-10,"No","Yes")))</f>
        <v>N/A</v>
      </c>
      <c r="G46" s="49">
        <v>5951065</v>
      </c>
      <c r="H46" s="46" t="str">
        <f t="shared" ref="H46:H47" si="6">IF($B46="N/A","N/A",IF(G46&gt;10,"No",IF(G46&lt;-10,"No","Yes")))</f>
        <v>N/A</v>
      </c>
      <c r="I46" s="12">
        <v>4.5449999999999999</v>
      </c>
      <c r="J46" s="12">
        <v>-76.099999999999994</v>
      </c>
      <c r="K46" s="47" t="s">
        <v>739</v>
      </c>
      <c r="L46" s="9" t="str">
        <f t="shared" si="0"/>
        <v>No</v>
      </c>
    </row>
    <row r="47" spans="1:12" x14ac:dyDescent="0.2">
      <c r="A47" s="48" t="s">
        <v>1304</v>
      </c>
      <c r="B47" s="37" t="s">
        <v>213</v>
      </c>
      <c r="C47" s="49">
        <v>20380.495295000001</v>
      </c>
      <c r="D47" s="46" t="str">
        <f t="shared" si="4"/>
        <v>N/A</v>
      </c>
      <c r="E47" s="49">
        <v>20184.410859</v>
      </c>
      <c r="F47" s="46" t="str">
        <f t="shared" si="5"/>
        <v>N/A</v>
      </c>
      <c r="G47" s="49">
        <v>1816.0100702</v>
      </c>
      <c r="H47" s="46" t="str">
        <f t="shared" si="6"/>
        <v>N/A</v>
      </c>
      <c r="I47" s="12">
        <v>-0.96199999999999997</v>
      </c>
      <c r="J47" s="12">
        <v>-91</v>
      </c>
      <c r="K47" s="47" t="s">
        <v>739</v>
      </c>
      <c r="L47" s="9" t="str">
        <f>IF(J47="Div by 0", "N/A", IF(OR(J47="N/A",K47="N/A"),"N/A", IF(J47&gt;VALUE(MID(K47,1,2)), "No", IF(J47&lt;-1*VALUE(MID(K47,1,2)), "No", "Yes"))))</f>
        <v>No</v>
      </c>
    </row>
    <row r="48" spans="1:12" x14ac:dyDescent="0.2">
      <c r="A48" s="48" t="s">
        <v>1503</v>
      </c>
      <c r="B48" s="37" t="s">
        <v>213</v>
      </c>
      <c r="C48" s="49">
        <v>23534.221555</v>
      </c>
      <c r="D48" s="46" t="str">
        <f t="shared" ref="D48:D74" si="7">IF($B48="N/A","N/A",IF(C48&gt;10,"No",IF(C48&lt;-10,"No","Yes")))</f>
        <v>N/A</v>
      </c>
      <c r="E48" s="49">
        <v>24066.754080999999</v>
      </c>
      <c r="F48" s="46" t="str">
        <f t="shared" ref="F48:F74" si="8">IF($B48="N/A","N/A",IF(E48&gt;10,"No",IF(E48&lt;-10,"No","Yes")))</f>
        <v>N/A</v>
      </c>
      <c r="G48" s="49">
        <v>22739.844279000001</v>
      </c>
      <c r="H48" s="46" t="str">
        <f t="shared" ref="H48:H74" si="9">IF($B48="N/A","N/A",IF(G48&gt;10,"No",IF(G48&lt;-10,"No","Yes")))</f>
        <v>N/A</v>
      </c>
      <c r="I48" s="12">
        <v>2.2629999999999999</v>
      </c>
      <c r="J48" s="12">
        <v>-5.51</v>
      </c>
      <c r="K48" s="47" t="s">
        <v>739</v>
      </c>
      <c r="L48" s="9" t="str">
        <f t="shared" ref="L48:L74" si="10">IF(J48="Div by 0", "N/A", IF(K48="N/A","N/A", IF(J48&gt;VALUE(MID(K48,1,2)), "No", IF(J48&lt;-1*VALUE(MID(K48,1,2)), "No", "Yes"))))</f>
        <v>Yes</v>
      </c>
    </row>
    <row r="49" spans="1:12" x14ac:dyDescent="0.2">
      <c r="A49" s="48" t="s">
        <v>1504</v>
      </c>
      <c r="B49" s="37" t="s">
        <v>213</v>
      </c>
      <c r="C49" s="49">
        <v>15878.642069</v>
      </c>
      <c r="D49" s="46" t="str">
        <f t="shared" si="7"/>
        <v>N/A</v>
      </c>
      <c r="E49" s="49">
        <v>16338.830834</v>
      </c>
      <c r="F49" s="46" t="str">
        <f t="shared" si="8"/>
        <v>N/A</v>
      </c>
      <c r="G49" s="49">
        <v>18199.728470999999</v>
      </c>
      <c r="H49" s="46" t="str">
        <f t="shared" si="9"/>
        <v>N/A</v>
      </c>
      <c r="I49" s="12">
        <v>2.8980000000000001</v>
      </c>
      <c r="J49" s="12">
        <v>11.39</v>
      </c>
      <c r="K49" s="47" t="s">
        <v>739</v>
      </c>
      <c r="L49" s="9" t="str">
        <f t="shared" si="10"/>
        <v>Yes</v>
      </c>
    </row>
    <row r="50" spans="1:12" x14ac:dyDescent="0.2">
      <c r="A50" s="48" t="s">
        <v>1505</v>
      </c>
      <c r="B50" s="37" t="s">
        <v>213</v>
      </c>
      <c r="C50" s="49" t="s">
        <v>1747</v>
      </c>
      <c r="D50" s="46" t="str">
        <f t="shared" si="7"/>
        <v>N/A</v>
      </c>
      <c r="E50" s="49" t="s">
        <v>1747</v>
      </c>
      <c r="F50" s="46" t="str">
        <f t="shared" si="8"/>
        <v>N/A</v>
      </c>
      <c r="G50" s="49" t="s">
        <v>1747</v>
      </c>
      <c r="H50" s="46" t="str">
        <f t="shared" si="9"/>
        <v>N/A</v>
      </c>
      <c r="I50" s="12" t="s">
        <v>1747</v>
      </c>
      <c r="J50" s="12" t="s">
        <v>1747</v>
      </c>
      <c r="K50" s="47" t="s">
        <v>739</v>
      </c>
      <c r="L50" s="9" t="str">
        <f t="shared" si="10"/>
        <v>N/A</v>
      </c>
    </row>
    <row r="51" spans="1:12" x14ac:dyDescent="0.2">
      <c r="A51" s="48" t="s">
        <v>1506</v>
      </c>
      <c r="B51" s="37" t="s">
        <v>213</v>
      </c>
      <c r="C51" s="49">
        <v>2328.3314120999999</v>
      </c>
      <c r="D51" s="46" t="str">
        <f t="shared" si="7"/>
        <v>N/A</v>
      </c>
      <c r="E51" s="49">
        <v>2356.9848775</v>
      </c>
      <c r="F51" s="46" t="str">
        <f t="shared" si="8"/>
        <v>N/A</v>
      </c>
      <c r="G51" s="49">
        <v>9499.7671461000009</v>
      </c>
      <c r="H51" s="46" t="str">
        <f t="shared" si="9"/>
        <v>N/A</v>
      </c>
      <c r="I51" s="12">
        <v>1.2310000000000001</v>
      </c>
      <c r="J51" s="12">
        <v>303</v>
      </c>
      <c r="K51" s="47" t="s">
        <v>739</v>
      </c>
      <c r="L51" s="9" t="str">
        <f t="shared" si="10"/>
        <v>No</v>
      </c>
    </row>
    <row r="52" spans="1:12" x14ac:dyDescent="0.2">
      <c r="A52" s="48" t="s">
        <v>1507</v>
      </c>
      <c r="B52" s="37" t="s">
        <v>213</v>
      </c>
      <c r="C52" s="49">
        <v>27041.871318000001</v>
      </c>
      <c r="D52" s="46" t="str">
        <f t="shared" si="7"/>
        <v>N/A</v>
      </c>
      <c r="E52" s="49">
        <v>27903.884053000002</v>
      </c>
      <c r="F52" s="46" t="str">
        <f t="shared" si="8"/>
        <v>N/A</v>
      </c>
      <c r="G52" s="49">
        <v>25322.714081999999</v>
      </c>
      <c r="H52" s="46" t="str">
        <f t="shared" si="9"/>
        <v>N/A</v>
      </c>
      <c r="I52" s="12">
        <v>3.1880000000000002</v>
      </c>
      <c r="J52" s="12">
        <v>-9.25</v>
      </c>
      <c r="K52" s="47" t="s">
        <v>739</v>
      </c>
      <c r="L52" s="9" t="str">
        <f t="shared" si="10"/>
        <v>Yes</v>
      </c>
    </row>
    <row r="53" spans="1:12" x14ac:dyDescent="0.2">
      <c r="A53" s="48" t="s">
        <v>1508</v>
      </c>
      <c r="B53" s="37" t="s">
        <v>213</v>
      </c>
      <c r="C53" s="49" t="s">
        <v>1747</v>
      </c>
      <c r="D53" s="46" t="str">
        <f t="shared" si="7"/>
        <v>N/A</v>
      </c>
      <c r="E53" s="49" t="s">
        <v>1747</v>
      </c>
      <c r="F53" s="46" t="str">
        <f t="shared" si="8"/>
        <v>N/A</v>
      </c>
      <c r="G53" s="49" t="s">
        <v>1747</v>
      </c>
      <c r="H53" s="46" t="str">
        <f t="shared" si="9"/>
        <v>N/A</v>
      </c>
      <c r="I53" s="12" t="s">
        <v>1747</v>
      </c>
      <c r="J53" s="12" t="s">
        <v>1747</v>
      </c>
      <c r="K53" s="47" t="s">
        <v>739</v>
      </c>
      <c r="L53" s="9" t="str">
        <f t="shared" si="10"/>
        <v>N/A</v>
      </c>
    </row>
    <row r="54" spans="1:12" x14ac:dyDescent="0.2">
      <c r="A54" s="48" t="s">
        <v>1509</v>
      </c>
      <c r="B54" s="37" t="s">
        <v>213</v>
      </c>
      <c r="C54" s="49">
        <v>22246.199556</v>
      </c>
      <c r="D54" s="46" t="str">
        <f t="shared" si="7"/>
        <v>N/A</v>
      </c>
      <c r="E54" s="49">
        <v>22582.948613</v>
      </c>
      <c r="F54" s="46" t="str">
        <f t="shared" si="8"/>
        <v>N/A</v>
      </c>
      <c r="G54" s="49">
        <v>22588.208204999999</v>
      </c>
      <c r="H54" s="46" t="str">
        <f t="shared" si="9"/>
        <v>N/A</v>
      </c>
      <c r="I54" s="12">
        <v>1.514</v>
      </c>
      <c r="J54" s="12">
        <v>2.3300000000000001E-2</v>
      </c>
      <c r="K54" s="47" t="s">
        <v>739</v>
      </c>
      <c r="L54" s="9" t="str">
        <f t="shared" si="10"/>
        <v>Yes</v>
      </c>
    </row>
    <row r="55" spans="1:12" x14ac:dyDescent="0.2">
      <c r="A55" s="48" t="s">
        <v>1510</v>
      </c>
      <c r="B55" s="37" t="s">
        <v>213</v>
      </c>
      <c r="C55" s="49">
        <v>19885.426866000002</v>
      </c>
      <c r="D55" s="46" t="str">
        <f t="shared" si="7"/>
        <v>N/A</v>
      </c>
      <c r="E55" s="49">
        <v>20109.751704999999</v>
      </c>
      <c r="F55" s="46" t="str">
        <f t="shared" si="8"/>
        <v>N/A</v>
      </c>
      <c r="G55" s="49">
        <v>21430.617094000001</v>
      </c>
      <c r="H55" s="46" t="str">
        <f t="shared" si="9"/>
        <v>N/A</v>
      </c>
      <c r="I55" s="12">
        <v>1.1279999999999999</v>
      </c>
      <c r="J55" s="12">
        <v>6.5679999999999996</v>
      </c>
      <c r="K55" s="47" t="s">
        <v>739</v>
      </c>
      <c r="L55" s="9" t="str">
        <f t="shared" si="10"/>
        <v>Yes</v>
      </c>
    </row>
    <row r="56" spans="1:12" ht="25.5" x14ac:dyDescent="0.2">
      <c r="A56" s="48" t="s">
        <v>1511</v>
      </c>
      <c r="B56" s="37" t="s">
        <v>213</v>
      </c>
      <c r="C56" s="49" t="s">
        <v>1747</v>
      </c>
      <c r="D56" s="46" t="str">
        <f t="shared" si="7"/>
        <v>N/A</v>
      </c>
      <c r="E56" s="49" t="s">
        <v>1747</v>
      </c>
      <c r="F56" s="46" t="str">
        <f t="shared" si="8"/>
        <v>N/A</v>
      </c>
      <c r="G56" s="49" t="s">
        <v>1747</v>
      </c>
      <c r="H56" s="46" t="str">
        <f t="shared" si="9"/>
        <v>N/A</v>
      </c>
      <c r="I56" s="12" t="s">
        <v>1747</v>
      </c>
      <c r="J56" s="12" t="s">
        <v>1747</v>
      </c>
      <c r="K56" s="47" t="s">
        <v>739</v>
      </c>
      <c r="L56" s="9" t="str">
        <f t="shared" si="10"/>
        <v>N/A</v>
      </c>
    </row>
    <row r="57" spans="1:12" x14ac:dyDescent="0.2">
      <c r="A57" s="48" t="s">
        <v>1512</v>
      </c>
      <c r="B57" s="37" t="s">
        <v>213</v>
      </c>
      <c r="C57" s="49">
        <v>4572.2475270000004</v>
      </c>
      <c r="D57" s="46" t="str">
        <f t="shared" si="7"/>
        <v>N/A</v>
      </c>
      <c r="E57" s="49">
        <v>4377.8436195000004</v>
      </c>
      <c r="F57" s="46" t="str">
        <f t="shared" si="8"/>
        <v>N/A</v>
      </c>
      <c r="G57" s="49">
        <v>6879.9159238000002</v>
      </c>
      <c r="H57" s="46" t="str">
        <f t="shared" si="9"/>
        <v>N/A</v>
      </c>
      <c r="I57" s="12">
        <v>-4.25</v>
      </c>
      <c r="J57" s="12">
        <v>57.15</v>
      </c>
      <c r="K57" s="47" t="s">
        <v>739</v>
      </c>
      <c r="L57" s="9" t="str">
        <f t="shared" si="10"/>
        <v>No</v>
      </c>
    </row>
    <row r="58" spans="1:12" x14ac:dyDescent="0.2">
      <c r="A58" s="48" t="s">
        <v>1513</v>
      </c>
      <c r="B58" s="37" t="s">
        <v>213</v>
      </c>
      <c r="C58" s="49">
        <v>28434.418914000002</v>
      </c>
      <c r="D58" s="46" t="str">
        <f t="shared" si="7"/>
        <v>N/A</v>
      </c>
      <c r="E58" s="49">
        <v>29589.578624999998</v>
      </c>
      <c r="F58" s="46" t="str">
        <f t="shared" si="8"/>
        <v>N/A</v>
      </c>
      <c r="G58" s="49">
        <v>27355.414945</v>
      </c>
      <c r="H58" s="46" t="str">
        <f t="shared" si="9"/>
        <v>N/A</v>
      </c>
      <c r="I58" s="12">
        <v>4.0629999999999997</v>
      </c>
      <c r="J58" s="12">
        <v>-7.55</v>
      </c>
      <c r="K58" s="47" t="s">
        <v>739</v>
      </c>
      <c r="L58" s="9" t="str">
        <f t="shared" si="10"/>
        <v>Yes</v>
      </c>
    </row>
    <row r="59" spans="1:12" x14ac:dyDescent="0.2">
      <c r="A59" s="48" t="s">
        <v>1514</v>
      </c>
      <c r="B59" s="37" t="s">
        <v>213</v>
      </c>
      <c r="C59" s="49" t="s">
        <v>1747</v>
      </c>
      <c r="D59" s="46" t="str">
        <f t="shared" si="7"/>
        <v>N/A</v>
      </c>
      <c r="E59" s="49" t="s">
        <v>1747</v>
      </c>
      <c r="F59" s="46" t="str">
        <f t="shared" si="8"/>
        <v>N/A</v>
      </c>
      <c r="G59" s="49" t="s">
        <v>1747</v>
      </c>
      <c r="H59" s="46" t="str">
        <f t="shared" si="9"/>
        <v>N/A</v>
      </c>
      <c r="I59" s="12" t="s">
        <v>1747</v>
      </c>
      <c r="J59" s="12" t="s">
        <v>1747</v>
      </c>
      <c r="K59" s="47" t="s">
        <v>739</v>
      </c>
      <c r="L59" s="9" t="str">
        <f t="shared" si="10"/>
        <v>N/A</v>
      </c>
    </row>
    <row r="60" spans="1:12" x14ac:dyDescent="0.2">
      <c r="A60" s="48" t="s">
        <v>1515</v>
      </c>
      <c r="B60" s="37" t="s">
        <v>213</v>
      </c>
      <c r="C60" s="49">
        <v>2050.7660648000001</v>
      </c>
      <c r="D60" s="46" t="str">
        <f t="shared" si="7"/>
        <v>N/A</v>
      </c>
      <c r="E60" s="49">
        <v>2506.0437035999998</v>
      </c>
      <c r="F60" s="46" t="str">
        <f t="shared" si="8"/>
        <v>N/A</v>
      </c>
      <c r="G60" s="49">
        <v>2962.2651096</v>
      </c>
      <c r="H60" s="46" t="str">
        <f t="shared" si="9"/>
        <v>N/A</v>
      </c>
      <c r="I60" s="12">
        <v>22.2</v>
      </c>
      <c r="J60" s="12">
        <v>18.2</v>
      </c>
      <c r="K60" s="47" t="s">
        <v>739</v>
      </c>
      <c r="L60" s="9" t="str">
        <f t="shared" si="10"/>
        <v>Yes</v>
      </c>
    </row>
    <row r="61" spans="1:12" x14ac:dyDescent="0.2">
      <c r="A61" s="48" t="s">
        <v>1516</v>
      </c>
      <c r="B61" s="37" t="s">
        <v>213</v>
      </c>
      <c r="C61" s="49">
        <v>2038.8032744</v>
      </c>
      <c r="D61" s="46" t="str">
        <f t="shared" si="7"/>
        <v>N/A</v>
      </c>
      <c r="E61" s="49">
        <v>2809.1407528999998</v>
      </c>
      <c r="F61" s="46" t="str">
        <f t="shared" si="8"/>
        <v>N/A</v>
      </c>
      <c r="G61" s="49">
        <v>1574.3392627000001</v>
      </c>
      <c r="H61" s="46" t="str">
        <f t="shared" si="9"/>
        <v>N/A</v>
      </c>
      <c r="I61" s="12">
        <v>37.78</v>
      </c>
      <c r="J61" s="12">
        <v>-44</v>
      </c>
      <c r="K61" s="47" t="s">
        <v>739</v>
      </c>
      <c r="L61" s="9" t="str">
        <f t="shared" si="10"/>
        <v>No</v>
      </c>
    </row>
    <row r="62" spans="1:12" x14ac:dyDescent="0.2">
      <c r="A62" s="48" t="s">
        <v>1517</v>
      </c>
      <c r="B62" s="37" t="s">
        <v>213</v>
      </c>
      <c r="C62" s="49">
        <v>663.61631016000001</v>
      </c>
      <c r="D62" s="46" t="str">
        <f t="shared" si="7"/>
        <v>N/A</v>
      </c>
      <c r="E62" s="49">
        <v>895.40674157000001</v>
      </c>
      <c r="F62" s="46" t="str">
        <f t="shared" si="8"/>
        <v>N/A</v>
      </c>
      <c r="G62" s="49">
        <v>13259.65625</v>
      </c>
      <c r="H62" s="46" t="str">
        <f t="shared" si="9"/>
        <v>N/A</v>
      </c>
      <c r="I62" s="12">
        <v>34.93</v>
      </c>
      <c r="J62" s="12">
        <v>1381</v>
      </c>
      <c r="K62" s="47" t="s">
        <v>739</v>
      </c>
      <c r="L62" s="9" t="str">
        <f t="shared" si="10"/>
        <v>No</v>
      </c>
    </row>
    <row r="63" spans="1:12" ht="25.5" x14ac:dyDescent="0.2">
      <c r="A63" s="48" t="s">
        <v>1518</v>
      </c>
      <c r="B63" s="37" t="s">
        <v>213</v>
      </c>
      <c r="C63" s="49" t="s">
        <v>1747</v>
      </c>
      <c r="D63" s="46" t="str">
        <f t="shared" si="7"/>
        <v>N/A</v>
      </c>
      <c r="E63" s="49" t="s">
        <v>1747</v>
      </c>
      <c r="F63" s="46" t="str">
        <f t="shared" si="8"/>
        <v>N/A</v>
      </c>
      <c r="G63" s="49" t="s">
        <v>1747</v>
      </c>
      <c r="H63" s="46" t="str">
        <f t="shared" si="9"/>
        <v>N/A</v>
      </c>
      <c r="I63" s="12" t="s">
        <v>1747</v>
      </c>
      <c r="J63" s="12" t="s">
        <v>1747</v>
      </c>
      <c r="K63" s="47" t="s">
        <v>739</v>
      </c>
      <c r="L63" s="9" t="str">
        <f t="shared" si="10"/>
        <v>N/A</v>
      </c>
    </row>
    <row r="64" spans="1:12" x14ac:dyDescent="0.2">
      <c r="A64" s="48" t="s">
        <v>1519</v>
      </c>
      <c r="B64" s="37" t="s">
        <v>213</v>
      </c>
      <c r="C64" s="49">
        <v>2116.9046966000001</v>
      </c>
      <c r="D64" s="46" t="str">
        <f t="shared" si="7"/>
        <v>N/A</v>
      </c>
      <c r="E64" s="49">
        <v>3279.2016432999999</v>
      </c>
      <c r="F64" s="46" t="str">
        <f t="shared" si="8"/>
        <v>N/A</v>
      </c>
      <c r="G64" s="49">
        <v>2957.1431111000002</v>
      </c>
      <c r="H64" s="46" t="str">
        <f t="shared" si="9"/>
        <v>N/A</v>
      </c>
      <c r="I64" s="12">
        <v>54.91</v>
      </c>
      <c r="J64" s="12">
        <v>-9.82</v>
      </c>
      <c r="K64" s="47" t="s">
        <v>739</v>
      </c>
      <c r="L64" s="9" t="str">
        <f t="shared" si="10"/>
        <v>Yes</v>
      </c>
    </row>
    <row r="65" spans="1:12" x14ac:dyDescent="0.2">
      <c r="A65" s="48" t="s">
        <v>1520</v>
      </c>
      <c r="B65" s="37" t="s">
        <v>213</v>
      </c>
      <c r="C65" s="49">
        <v>1070.2604271</v>
      </c>
      <c r="D65" s="46" t="str">
        <f t="shared" si="7"/>
        <v>N/A</v>
      </c>
      <c r="E65" s="49">
        <v>1359.4805446</v>
      </c>
      <c r="F65" s="46" t="str">
        <f t="shared" si="8"/>
        <v>N/A</v>
      </c>
      <c r="G65" s="49">
        <v>1442.7284830999999</v>
      </c>
      <c r="H65" s="46" t="str">
        <f t="shared" si="9"/>
        <v>N/A</v>
      </c>
      <c r="I65" s="12">
        <v>27.02</v>
      </c>
      <c r="J65" s="12">
        <v>6.1239999999999997</v>
      </c>
      <c r="K65" s="47" t="s">
        <v>739</v>
      </c>
      <c r="L65" s="9" t="str">
        <f t="shared" si="10"/>
        <v>Yes</v>
      </c>
    </row>
    <row r="66" spans="1:12" x14ac:dyDescent="0.2">
      <c r="A66" s="48" t="s">
        <v>1521</v>
      </c>
      <c r="B66" s="37" t="s">
        <v>213</v>
      </c>
      <c r="C66" s="49">
        <v>2494.2402876000001</v>
      </c>
      <c r="D66" s="46" t="str">
        <f t="shared" si="7"/>
        <v>N/A</v>
      </c>
      <c r="E66" s="49">
        <v>2691.0043476999999</v>
      </c>
      <c r="F66" s="46" t="str">
        <f t="shared" si="8"/>
        <v>N/A</v>
      </c>
      <c r="G66" s="49">
        <v>3745.5477111</v>
      </c>
      <c r="H66" s="46" t="str">
        <f t="shared" si="9"/>
        <v>N/A</v>
      </c>
      <c r="I66" s="12">
        <v>7.8890000000000002</v>
      </c>
      <c r="J66" s="12">
        <v>39.19</v>
      </c>
      <c r="K66" s="47" t="s">
        <v>739</v>
      </c>
      <c r="L66" s="9" t="str">
        <f t="shared" si="10"/>
        <v>No</v>
      </c>
    </row>
    <row r="67" spans="1:12" x14ac:dyDescent="0.2">
      <c r="A67" s="48" t="s">
        <v>1522</v>
      </c>
      <c r="B67" s="37" t="s">
        <v>213</v>
      </c>
      <c r="C67" s="49" t="s">
        <v>1747</v>
      </c>
      <c r="D67" s="46" t="str">
        <f t="shared" si="7"/>
        <v>N/A</v>
      </c>
      <c r="E67" s="49" t="s">
        <v>1747</v>
      </c>
      <c r="F67" s="46" t="str">
        <f t="shared" si="8"/>
        <v>N/A</v>
      </c>
      <c r="G67" s="49" t="s">
        <v>1747</v>
      </c>
      <c r="H67" s="46" t="str">
        <f t="shared" si="9"/>
        <v>N/A</v>
      </c>
      <c r="I67" s="12" t="s">
        <v>1747</v>
      </c>
      <c r="J67" s="12" t="s">
        <v>1747</v>
      </c>
      <c r="K67" s="47" t="s">
        <v>739</v>
      </c>
      <c r="L67" s="9" t="str">
        <f t="shared" si="10"/>
        <v>N/A</v>
      </c>
    </row>
    <row r="68" spans="1:12" x14ac:dyDescent="0.2">
      <c r="A68" s="48" t="s">
        <v>1523</v>
      </c>
      <c r="B68" s="37" t="s">
        <v>213</v>
      </c>
      <c r="C68" s="49">
        <v>917.77357483000003</v>
      </c>
      <c r="D68" s="46" t="str">
        <f t="shared" si="7"/>
        <v>N/A</v>
      </c>
      <c r="E68" s="49">
        <v>1088.4214282999999</v>
      </c>
      <c r="F68" s="46" t="str">
        <f t="shared" si="8"/>
        <v>N/A</v>
      </c>
      <c r="G68" s="49">
        <v>1328.3777399000001</v>
      </c>
      <c r="H68" s="46" t="str">
        <f t="shared" si="9"/>
        <v>N/A</v>
      </c>
      <c r="I68" s="12">
        <v>18.59</v>
      </c>
      <c r="J68" s="12">
        <v>22.05</v>
      </c>
      <c r="K68" s="47" t="s">
        <v>739</v>
      </c>
      <c r="L68" s="9" t="str">
        <f t="shared" si="10"/>
        <v>Yes</v>
      </c>
    </row>
    <row r="69" spans="1:12" x14ac:dyDescent="0.2">
      <c r="A69" s="48" t="s">
        <v>1524</v>
      </c>
      <c r="B69" s="37" t="s">
        <v>213</v>
      </c>
      <c r="C69" s="49">
        <v>1157.1718585000001</v>
      </c>
      <c r="D69" s="46" t="str">
        <f t="shared" si="7"/>
        <v>N/A</v>
      </c>
      <c r="E69" s="49">
        <v>1138.3624553</v>
      </c>
      <c r="F69" s="46" t="str">
        <f t="shared" si="8"/>
        <v>N/A</v>
      </c>
      <c r="G69" s="49">
        <v>1051.8669107000001</v>
      </c>
      <c r="H69" s="46" t="str">
        <f t="shared" si="9"/>
        <v>N/A</v>
      </c>
      <c r="I69" s="12">
        <v>-1.63</v>
      </c>
      <c r="J69" s="12">
        <v>-7.6</v>
      </c>
      <c r="K69" s="47" t="s">
        <v>739</v>
      </c>
      <c r="L69" s="9" t="str">
        <f t="shared" si="10"/>
        <v>Yes</v>
      </c>
    </row>
    <row r="70" spans="1:12" x14ac:dyDescent="0.2">
      <c r="A70" s="48" t="s">
        <v>1525</v>
      </c>
      <c r="B70" s="37" t="s">
        <v>213</v>
      </c>
      <c r="C70" s="49">
        <v>472.76705881999999</v>
      </c>
      <c r="D70" s="46" t="str">
        <f t="shared" si="7"/>
        <v>N/A</v>
      </c>
      <c r="E70" s="49">
        <v>469.50203417</v>
      </c>
      <c r="F70" s="46" t="str">
        <f t="shared" si="8"/>
        <v>N/A</v>
      </c>
      <c r="G70" s="49">
        <v>396.25619834999998</v>
      </c>
      <c r="H70" s="46" t="str">
        <f t="shared" si="9"/>
        <v>N/A</v>
      </c>
      <c r="I70" s="12">
        <v>-0.69099999999999995</v>
      </c>
      <c r="J70" s="12">
        <v>-15.6</v>
      </c>
      <c r="K70" s="47" t="s">
        <v>739</v>
      </c>
      <c r="L70" s="9" t="str">
        <f t="shared" si="10"/>
        <v>Yes</v>
      </c>
    </row>
    <row r="71" spans="1:12" ht="25.5" x14ac:dyDescent="0.2">
      <c r="A71" s="48" t="s">
        <v>1526</v>
      </c>
      <c r="B71" s="37" t="s">
        <v>213</v>
      </c>
      <c r="C71" s="49" t="s">
        <v>1747</v>
      </c>
      <c r="D71" s="46" t="str">
        <f t="shared" si="7"/>
        <v>N/A</v>
      </c>
      <c r="E71" s="49" t="s">
        <v>1747</v>
      </c>
      <c r="F71" s="46" t="str">
        <f t="shared" si="8"/>
        <v>N/A</v>
      </c>
      <c r="G71" s="49" t="s">
        <v>1747</v>
      </c>
      <c r="H71" s="46" t="str">
        <f t="shared" si="9"/>
        <v>N/A</v>
      </c>
      <c r="I71" s="12" t="s">
        <v>1747</v>
      </c>
      <c r="J71" s="12" t="s">
        <v>1747</v>
      </c>
      <c r="K71" s="47" t="s">
        <v>739</v>
      </c>
      <c r="L71" s="9" t="str">
        <f t="shared" si="10"/>
        <v>N/A</v>
      </c>
    </row>
    <row r="72" spans="1:12" x14ac:dyDescent="0.2">
      <c r="A72" s="48" t="s">
        <v>1527</v>
      </c>
      <c r="B72" s="37" t="s">
        <v>213</v>
      </c>
      <c r="C72" s="49">
        <v>1315.6180296</v>
      </c>
      <c r="D72" s="46" t="str">
        <f t="shared" si="7"/>
        <v>N/A</v>
      </c>
      <c r="E72" s="49">
        <v>1567.5768398</v>
      </c>
      <c r="F72" s="46" t="str">
        <f t="shared" si="8"/>
        <v>N/A</v>
      </c>
      <c r="G72" s="49">
        <v>1639.4270048999999</v>
      </c>
      <c r="H72" s="46" t="str">
        <f t="shared" si="9"/>
        <v>N/A</v>
      </c>
      <c r="I72" s="12">
        <v>19.149999999999999</v>
      </c>
      <c r="J72" s="12">
        <v>4.5839999999999996</v>
      </c>
      <c r="K72" s="47" t="s">
        <v>739</v>
      </c>
      <c r="L72" s="9" t="str">
        <f t="shared" si="10"/>
        <v>Yes</v>
      </c>
    </row>
    <row r="73" spans="1:12" x14ac:dyDescent="0.2">
      <c r="A73" s="48" t="s">
        <v>1528</v>
      </c>
      <c r="B73" s="37" t="s">
        <v>213</v>
      </c>
      <c r="C73" s="49">
        <v>801.80465365999999</v>
      </c>
      <c r="D73" s="46" t="str">
        <f t="shared" si="7"/>
        <v>N/A</v>
      </c>
      <c r="E73" s="49">
        <v>1011.0628761</v>
      </c>
      <c r="F73" s="46" t="str">
        <f t="shared" si="8"/>
        <v>N/A</v>
      </c>
      <c r="G73" s="49">
        <v>877.75783519000004</v>
      </c>
      <c r="H73" s="46" t="str">
        <f t="shared" si="9"/>
        <v>N/A</v>
      </c>
      <c r="I73" s="12">
        <v>26.1</v>
      </c>
      <c r="J73" s="12">
        <v>-13.2</v>
      </c>
      <c r="K73" s="47" t="s">
        <v>739</v>
      </c>
      <c r="L73" s="9" t="str">
        <f t="shared" si="10"/>
        <v>Yes</v>
      </c>
    </row>
    <row r="74" spans="1:12" x14ac:dyDescent="0.2">
      <c r="A74" s="48" t="s">
        <v>1529</v>
      </c>
      <c r="B74" s="37" t="s">
        <v>213</v>
      </c>
      <c r="C74" s="49" t="s">
        <v>1747</v>
      </c>
      <c r="D74" s="46" t="str">
        <f t="shared" si="7"/>
        <v>N/A</v>
      </c>
      <c r="E74" s="49" t="s">
        <v>1747</v>
      </c>
      <c r="F74" s="46" t="str">
        <f t="shared" si="8"/>
        <v>N/A</v>
      </c>
      <c r="G74" s="49" t="s">
        <v>1747</v>
      </c>
      <c r="H74" s="46" t="str">
        <f t="shared" si="9"/>
        <v>N/A</v>
      </c>
      <c r="I74" s="12" t="s">
        <v>1747</v>
      </c>
      <c r="J74" s="12" t="s">
        <v>1747</v>
      </c>
      <c r="K74" s="47" t="s">
        <v>739</v>
      </c>
      <c r="L74" s="9" t="str">
        <f t="shared" si="10"/>
        <v>N/A</v>
      </c>
    </row>
    <row r="75" spans="1:12" x14ac:dyDescent="0.2">
      <c r="A75" s="48" t="s">
        <v>1611</v>
      </c>
      <c r="B75" s="37" t="s">
        <v>213</v>
      </c>
      <c r="C75" s="49">
        <v>613927233</v>
      </c>
      <c r="D75" s="46" t="str">
        <f t="shared" ref="D75:D144" si="11">IF($B75="N/A","N/A",IF(C75&gt;10,"No",IF(C75&lt;-10,"No","Yes")))</f>
        <v>N/A</v>
      </c>
      <c r="E75" s="49">
        <v>578013326</v>
      </c>
      <c r="F75" s="46" t="str">
        <f t="shared" ref="F75:F144" si="12">IF($B75="N/A","N/A",IF(E75&gt;10,"No",IF(E75&lt;-10,"No","Yes")))</f>
        <v>N/A</v>
      </c>
      <c r="G75" s="49">
        <v>691966070</v>
      </c>
      <c r="H75" s="46" t="str">
        <f t="shared" ref="H75:H144" si="13">IF($B75="N/A","N/A",IF(G75&gt;10,"No",IF(G75&lt;-10,"No","Yes")))</f>
        <v>N/A</v>
      </c>
      <c r="I75" s="12">
        <v>-5.85</v>
      </c>
      <c r="J75" s="12">
        <v>19.71</v>
      </c>
      <c r="K75" s="47" t="s">
        <v>739</v>
      </c>
      <c r="L75" s="9" t="str">
        <f t="shared" ref="L75:L135" si="14">IF(J75="Div by 0", "N/A", IF(K75="N/A","N/A", IF(J75&gt;VALUE(MID(K75,1,2)), "No", IF(J75&lt;-1*VALUE(MID(K75,1,2)), "No", "Yes"))))</f>
        <v>Yes</v>
      </c>
    </row>
    <row r="76" spans="1:12" x14ac:dyDescent="0.2">
      <c r="A76" s="48" t="s">
        <v>598</v>
      </c>
      <c r="B76" s="37" t="s">
        <v>213</v>
      </c>
      <c r="C76" s="38">
        <v>58424</v>
      </c>
      <c r="D76" s="46" t="str">
        <f t="shared" si="11"/>
        <v>N/A</v>
      </c>
      <c r="E76" s="38">
        <v>57719</v>
      </c>
      <c r="F76" s="46" t="str">
        <f t="shared" si="12"/>
        <v>N/A</v>
      </c>
      <c r="G76" s="38">
        <v>64090</v>
      </c>
      <c r="H76" s="46" t="str">
        <f t="shared" si="13"/>
        <v>N/A</v>
      </c>
      <c r="I76" s="12">
        <v>-1.21</v>
      </c>
      <c r="J76" s="12">
        <v>11.04</v>
      </c>
      <c r="K76" s="47" t="s">
        <v>739</v>
      </c>
      <c r="L76" s="9" t="str">
        <f t="shared" si="14"/>
        <v>Yes</v>
      </c>
    </row>
    <row r="77" spans="1:12" x14ac:dyDescent="0.2">
      <c r="A77" s="48" t="s">
        <v>1438</v>
      </c>
      <c r="B77" s="37" t="s">
        <v>213</v>
      </c>
      <c r="C77" s="49">
        <v>10508.134209</v>
      </c>
      <c r="D77" s="46" t="str">
        <f t="shared" si="11"/>
        <v>N/A</v>
      </c>
      <c r="E77" s="49">
        <v>10014.264384</v>
      </c>
      <c r="F77" s="46" t="str">
        <f t="shared" si="12"/>
        <v>N/A</v>
      </c>
      <c r="G77" s="49">
        <v>10796.786862000001</v>
      </c>
      <c r="H77" s="46" t="str">
        <f t="shared" si="13"/>
        <v>N/A</v>
      </c>
      <c r="I77" s="12">
        <v>-4.7</v>
      </c>
      <c r="J77" s="12">
        <v>7.8140000000000001</v>
      </c>
      <c r="K77" s="47" t="s">
        <v>739</v>
      </c>
      <c r="L77" s="9" t="str">
        <f t="shared" si="14"/>
        <v>Yes</v>
      </c>
    </row>
    <row r="78" spans="1:12" x14ac:dyDescent="0.2">
      <c r="A78" s="48" t="s">
        <v>1439</v>
      </c>
      <c r="B78" s="37" t="s">
        <v>213</v>
      </c>
      <c r="C78" s="38">
        <v>5.6067198412000003</v>
      </c>
      <c r="D78" s="46" t="str">
        <f t="shared" si="11"/>
        <v>N/A</v>
      </c>
      <c r="E78" s="38">
        <v>4.9006393042000003</v>
      </c>
      <c r="F78" s="46" t="str">
        <f t="shared" si="12"/>
        <v>N/A</v>
      </c>
      <c r="G78" s="38">
        <v>5.2734748010999999</v>
      </c>
      <c r="H78" s="46" t="str">
        <f t="shared" si="13"/>
        <v>N/A</v>
      </c>
      <c r="I78" s="12">
        <v>-12.6</v>
      </c>
      <c r="J78" s="12">
        <v>7.6079999999999997</v>
      </c>
      <c r="K78" s="47" t="s">
        <v>739</v>
      </c>
      <c r="L78" s="9" t="str">
        <f t="shared" si="14"/>
        <v>Yes</v>
      </c>
    </row>
    <row r="79" spans="1:12" ht="25.5" x14ac:dyDescent="0.2">
      <c r="A79" s="48" t="s">
        <v>599</v>
      </c>
      <c r="B79" s="37" t="s">
        <v>213</v>
      </c>
      <c r="C79" s="49">
        <v>70822</v>
      </c>
      <c r="D79" s="46" t="str">
        <f t="shared" si="11"/>
        <v>N/A</v>
      </c>
      <c r="E79" s="49">
        <v>74040</v>
      </c>
      <c r="F79" s="46" t="str">
        <f t="shared" si="12"/>
        <v>N/A</v>
      </c>
      <c r="G79" s="49">
        <v>477862</v>
      </c>
      <c r="H79" s="46" t="str">
        <f t="shared" si="13"/>
        <v>N/A</v>
      </c>
      <c r="I79" s="12">
        <v>4.5439999999999996</v>
      </c>
      <c r="J79" s="12">
        <v>545.4</v>
      </c>
      <c r="K79" s="47" t="s">
        <v>739</v>
      </c>
      <c r="L79" s="9" t="str">
        <f t="shared" si="14"/>
        <v>No</v>
      </c>
    </row>
    <row r="80" spans="1:12" x14ac:dyDescent="0.2">
      <c r="A80" s="48" t="s">
        <v>600</v>
      </c>
      <c r="B80" s="37" t="s">
        <v>213</v>
      </c>
      <c r="C80" s="38">
        <v>39</v>
      </c>
      <c r="D80" s="46" t="str">
        <f t="shared" si="11"/>
        <v>N/A</v>
      </c>
      <c r="E80" s="38">
        <v>26</v>
      </c>
      <c r="F80" s="46" t="str">
        <f t="shared" si="12"/>
        <v>N/A</v>
      </c>
      <c r="G80" s="38">
        <v>465</v>
      </c>
      <c r="H80" s="46" t="str">
        <f t="shared" si="13"/>
        <v>N/A</v>
      </c>
      <c r="I80" s="12">
        <v>-33.299999999999997</v>
      </c>
      <c r="J80" s="12">
        <v>1688</v>
      </c>
      <c r="K80" s="47" t="s">
        <v>739</v>
      </c>
      <c r="L80" s="9" t="str">
        <f t="shared" si="14"/>
        <v>No</v>
      </c>
    </row>
    <row r="81" spans="1:12" x14ac:dyDescent="0.2">
      <c r="A81" s="48" t="s">
        <v>1440</v>
      </c>
      <c r="B81" s="37" t="s">
        <v>213</v>
      </c>
      <c r="C81" s="49">
        <v>1815.9487179</v>
      </c>
      <c r="D81" s="46" t="str">
        <f t="shared" si="11"/>
        <v>N/A</v>
      </c>
      <c r="E81" s="49">
        <v>2847.6923077000001</v>
      </c>
      <c r="F81" s="46" t="str">
        <f t="shared" si="12"/>
        <v>N/A</v>
      </c>
      <c r="G81" s="49">
        <v>1027.6602151</v>
      </c>
      <c r="H81" s="46" t="str">
        <f t="shared" si="13"/>
        <v>N/A</v>
      </c>
      <c r="I81" s="12">
        <v>56.82</v>
      </c>
      <c r="J81" s="12">
        <v>-63.9</v>
      </c>
      <c r="K81" s="47" t="s">
        <v>739</v>
      </c>
      <c r="L81" s="9" t="str">
        <f t="shared" si="14"/>
        <v>No</v>
      </c>
    </row>
    <row r="82" spans="1:12" ht="25.5" x14ac:dyDescent="0.2">
      <c r="A82" s="48" t="s">
        <v>601</v>
      </c>
      <c r="B82" s="37" t="s">
        <v>213</v>
      </c>
      <c r="C82" s="49">
        <v>2888970</v>
      </c>
      <c r="D82" s="46" t="str">
        <f t="shared" si="11"/>
        <v>N/A</v>
      </c>
      <c r="E82" s="49">
        <v>3067308</v>
      </c>
      <c r="F82" s="46" t="str">
        <f t="shared" si="12"/>
        <v>N/A</v>
      </c>
      <c r="G82" s="49">
        <v>2841389</v>
      </c>
      <c r="H82" s="46" t="str">
        <f t="shared" si="13"/>
        <v>N/A</v>
      </c>
      <c r="I82" s="12">
        <v>6.173</v>
      </c>
      <c r="J82" s="12">
        <v>-7.37</v>
      </c>
      <c r="K82" s="47" t="s">
        <v>739</v>
      </c>
      <c r="L82" s="9" t="str">
        <f t="shared" si="14"/>
        <v>Yes</v>
      </c>
    </row>
    <row r="83" spans="1:12" x14ac:dyDescent="0.2">
      <c r="A83" s="48" t="s">
        <v>602</v>
      </c>
      <c r="B83" s="37" t="s">
        <v>213</v>
      </c>
      <c r="C83" s="38">
        <v>626</v>
      </c>
      <c r="D83" s="46" t="str">
        <f t="shared" si="11"/>
        <v>N/A</v>
      </c>
      <c r="E83" s="38">
        <v>634</v>
      </c>
      <c r="F83" s="46" t="str">
        <f t="shared" si="12"/>
        <v>N/A</v>
      </c>
      <c r="G83" s="38">
        <v>641</v>
      </c>
      <c r="H83" s="46" t="str">
        <f t="shared" si="13"/>
        <v>N/A</v>
      </c>
      <c r="I83" s="12">
        <v>1.278</v>
      </c>
      <c r="J83" s="12">
        <v>1.1040000000000001</v>
      </c>
      <c r="K83" s="47" t="s">
        <v>739</v>
      </c>
      <c r="L83" s="9" t="str">
        <f t="shared" si="14"/>
        <v>Yes</v>
      </c>
    </row>
    <row r="84" spans="1:12" ht="25.5" x14ac:dyDescent="0.2">
      <c r="A84" s="4" t="s">
        <v>1441</v>
      </c>
      <c r="B84" s="37" t="s">
        <v>213</v>
      </c>
      <c r="C84" s="49">
        <v>4614.9680510999997</v>
      </c>
      <c r="D84" s="46" t="str">
        <f t="shared" si="11"/>
        <v>N/A</v>
      </c>
      <c r="E84" s="49">
        <v>4838.0252366000004</v>
      </c>
      <c r="F84" s="46" t="str">
        <f t="shared" si="12"/>
        <v>N/A</v>
      </c>
      <c r="G84" s="49">
        <v>4432.7441497999998</v>
      </c>
      <c r="H84" s="46" t="str">
        <f t="shared" si="13"/>
        <v>N/A</v>
      </c>
      <c r="I84" s="12">
        <v>4.8330000000000002</v>
      </c>
      <c r="J84" s="12">
        <v>-8.3800000000000008</v>
      </c>
      <c r="K84" s="47" t="s">
        <v>739</v>
      </c>
      <c r="L84" s="9" t="str">
        <f t="shared" si="14"/>
        <v>Yes</v>
      </c>
    </row>
    <row r="85" spans="1:12" x14ac:dyDescent="0.2">
      <c r="A85" s="4" t="s">
        <v>603</v>
      </c>
      <c r="B85" s="37" t="s">
        <v>213</v>
      </c>
      <c r="C85" s="49">
        <v>743493318</v>
      </c>
      <c r="D85" s="46" t="str">
        <f t="shared" si="11"/>
        <v>N/A</v>
      </c>
      <c r="E85" s="49">
        <v>748860773</v>
      </c>
      <c r="F85" s="46" t="str">
        <f t="shared" si="12"/>
        <v>N/A</v>
      </c>
      <c r="G85" s="49">
        <v>746170207</v>
      </c>
      <c r="H85" s="46" t="str">
        <f t="shared" si="13"/>
        <v>N/A</v>
      </c>
      <c r="I85" s="12">
        <v>0.72189999999999999</v>
      </c>
      <c r="J85" s="12">
        <v>-0.35899999999999999</v>
      </c>
      <c r="K85" s="47" t="s">
        <v>739</v>
      </c>
      <c r="L85" s="9" t="str">
        <f t="shared" si="14"/>
        <v>Yes</v>
      </c>
    </row>
    <row r="86" spans="1:12" x14ac:dyDescent="0.2">
      <c r="A86" s="4" t="s">
        <v>604</v>
      </c>
      <c r="B86" s="37" t="s">
        <v>213</v>
      </c>
      <c r="C86" s="38">
        <v>7543</v>
      </c>
      <c r="D86" s="46" t="str">
        <f t="shared" si="11"/>
        <v>N/A</v>
      </c>
      <c r="E86" s="38">
        <v>7389</v>
      </c>
      <c r="F86" s="46" t="str">
        <f t="shared" si="12"/>
        <v>N/A</v>
      </c>
      <c r="G86" s="38">
        <v>7387</v>
      </c>
      <c r="H86" s="46" t="str">
        <f t="shared" si="13"/>
        <v>N/A</v>
      </c>
      <c r="I86" s="12">
        <v>-2.04</v>
      </c>
      <c r="J86" s="12">
        <v>-2.7E-2</v>
      </c>
      <c r="K86" s="47" t="s">
        <v>739</v>
      </c>
      <c r="L86" s="9" t="str">
        <f t="shared" si="14"/>
        <v>Yes</v>
      </c>
    </row>
    <row r="87" spans="1:12" x14ac:dyDescent="0.2">
      <c r="A87" s="4" t="s">
        <v>1442</v>
      </c>
      <c r="B87" s="37" t="s">
        <v>213</v>
      </c>
      <c r="C87" s="49">
        <v>98567.323080999995</v>
      </c>
      <c r="D87" s="46" t="str">
        <f t="shared" si="11"/>
        <v>N/A</v>
      </c>
      <c r="E87" s="49">
        <v>101348.05426999999</v>
      </c>
      <c r="F87" s="46" t="str">
        <f t="shared" si="12"/>
        <v>N/A</v>
      </c>
      <c r="G87" s="49">
        <v>101011.26398</v>
      </c>
      <c r="H87" s="46" t="str">
        <f t="shared" si="13"/>
        <v>N/A</v>
      </c>
      <c r="I87" s="12">
        <v>2.8210000000000002</v>
      </c>
      <c r="J87" s="12">
        <v>-0.33200000000000002</v>
      </c>
      <c r="K87" s="47" t="s">
        <v>739</v>
      </c>
      <c r="L87" s="9" t="str">
        <f t="shared" si="14"/>
        <v>Yes</v>
      </c>
    </row>
    <row r="88" spans="1:12" x14ac:dyDescent="0.2">
      <c r="A88" s="48" t="s">
        <v>605</v>
      </c>
      <c r="B88" s="37" t="s">
        <v>213</v>
      </c>
      <c r="C88" s="49">
        <v>2567924269</v>
      </c>
      <c r="D88" s="46" t="str">
        <f t="shared" si="11"/>
        <v>N/A</v>
      </c>
      <c r="E88" s="49">
        <v>2615926210</v>
      </c>
      <c r="F88" s="46" t="str">
        <f t="shared" si="12"/>
        <v>N/A</v>
      </c>
      <c r="G88" s="49">
        <v>2525238894</v>
      </c>
      <c r="H88" s="46" t="str">
        <f t="shared" si="13"/>
        <v>N/A</v>
      </c>
      <c r="I88" s="12">
        <v>1.869</v>
      </c>
      <c r="J88" s="12">
        <v>-3.47</v>
      </c>
      <c r="K88" s="47" t="s">
        <v>739</v>
      </c>
      <c r="L88" s="9" t="str">
        <f t="shared" si="14"/>
        <v>Yes</v>
      </c>
    </row>
    <row r="89" spans="1:12" x14ac:dyDescent="0.2">
      <c r="A89" s="51" t="s">
        <v>606</v>
      </c>
      <c r="B89" s="38" t="s">
        <v>213</v>
      </c>
      <c r="C89" s="38">
        <v>77176</v>
      </c>
      <c r="D89" s="46" t="str">
        <f t="shared" si="11"/>
        <v>N/A</v>
      </c>
      <c r="E89" s="38">
        <v>75624</v>
      </c>
      <c r="F89" s="46" t="str">
        <f t="shared" si="12"/>
        <v>N/A</v>
      </c>
      <c r="G89" s="38">
        <v>77310</v>
      </c>
      <c r="H89" s="46" t="str">
        <f t="shared" si="13"/>
        <v>N/A</v>
      </c>
      <c r="I89" s="12">
        <v>-2.0099999999999998</v>
      </c>
      <c r="J89" s="12">
        <v>2.2290000000000001</v>
      </c>
      <c r="K89" s="52" t="s">
        <v>739</v>
      </c>
      <c r="L89" s="9" t="str">
        <f t="shared" si="14"/>
        <v>Yes</v>
      </c>
    </row>
    <row r="90" spans="1:12" x14ac:dyDescent="0.2">
      <c r="A90" s="48" t="s">
        <v>1443</v>
      </c>
      <c r="B90" s="37" t="s">
        <v>213</v>
      </c>
      <c r="C90" s="49">
        <v>33273.611860999998</v>
      </c>
      <c r="D90" s="46" t="str">
        <f t="shared" si="11"/>
        <v>N/A</v>
      </c>
      <c r="E90" s="49">
        <v>34591.217206000001</v>
      </c>
      <c r="F90" s="46" t="str">
        <f t="shared" si="12"/>
        <v>N/A</v>
      </c>
      <c r="G90" s="49">
        <v>32663.806673999999</v>
      </c>
      <c r="H90" s="46" t="str">
        <f t="shared" si="13"/>
        <v>N/A</v>
      </c>
      <c r="I90" s="12">
        <v>3.96</v>
      </c>
      <c r="J90" s="12">
        <v>-5.57</v>
      </c>
      <c r="K90" s="47" t="s">
        <v>739</v>
      </c>
      <c r="L90" s="9" t="str">
        <f t="shared" si="14"/>
        <v>Yes</v>
      </c>
    </row>
    <row r="91" spans="1:12" ht="25.5" x14ac:dyDescent="0.2">
      <c r="A91" s="48" t="s">
        <v>607</v>
      </c>
      <c r="B91" s="37" t="s">
        <v>213</v>
      </c>
      <c r="C91" s="49">
        <v>191285893</v>
      </c>
      <c r="D91" s="46" t="str">
        <f t="shared" si="11"/>
        <v>N/A</v>
      </c>
      <c r="E91" s="49">
        <v>194312818</v>
      </c>
      <c r="F91" s="46" t="str">
        <f t="shared" si="12"/>
        <v>N/A</v>
      </c>
      <c r="G91" s="49">
        <v>194389083</v>
      </c>
      <c r="H91" s="46" t="str">
        <f t="shared" si="13"/>
        <v>N/A</v>
      </c>
      <c r="I91" s="12">
        <v>1.5820000000000001</v>
      </c>
      <c r="J91" s="12">
        <v>3.9199999999999999E-2</v>
      </c>
      <c r="K91" s="47" t="s">
        <v>739</v>
      </c>
      <c r="L91" s="9" t="str">
        <f t="shared" si="14"/>
        <v>Yes</v>
      </c>
    </row>
    <row r="92" spans="1:12" x14ac:dyDescent="0.2">
      <c r="A92" s="48" t="s">
        <v>608</v>
      </c>
      <c r="B92" s="37" t="s">
        <v>213</v>
      </c>
      <c r="C92" s="38">
        <v>312866</v>
      </c>
      <c r="D92" s="46" t="str">
        <f t="shared" si="11"/>
        <v>N/A</v>
      </c>
      <c r="E92" s="38">
        <v>311375</v>
      </c>
      <c r="F92" s="46" t="str">
        <f t="shared" si="12"/>
        <v>N/A</v>
      </c>
      <c r="G92" s="38">
        <v>319933</v>
      </c>
      <c r="H92" s="46" t="str">
        <f t="shared" si="13"/>
        <v>N/A</v>
      </c>
      <c r="I92" s="12">
        <v>-0.47699999999999998</v>
      </c>
      <c r="J92" s="12">
        <v>2.7480000000000002</v>
      </c>
      <c r="K92" s="47" t="s">
        <v>739</v>
      </c>
      <c r="L92" s="9" t="str">
        <f t="shared" si="14"/>
        <v>Yes</v>
      </c>
    </row>
    <row r="93" spans="1:12" x14ac:dyDescent="0.2">
      <c r="A93" s="48" t="s">
        <v>1444</v>
      </c>
      <c r="B93" s="37" t="s">
        <v>213</v>
      </c>
      <c r="C93" s="49">
        <v>611.39878734000001</v>
      </c>
      <c r="D93" s="46" t="str">
        <f t="shared" si="11"/>
        <v>N/A</v>
      </c>
      <c r="E93" s="49">
        <v>624.04758891999995</v>
      </c>
      <c r="F93" s="46" t="str">
        <f t="shared" si="12"/>
        <v>N/A</v>
      </c>
      <c r="G93" s="49">
        <v>607.59309917999997</v>
      </c>
      <c r="H93" s="46" t="str">
        <f t="shared" si="13"/>
        <v>N/A</v>
      </c>
      <c r="I93" s="12">
        <v>2.069</v>
      </c>
      <c r="J93" s="12">
        <v>-2.64</v>
      </c>
      <c r="K93" s="47" t="s">
        <v>739</v>
      </c>
      <c r="L93" s="9" t="str">
        <f t="shared" si="14"/>
        <v>Yes</v>
      </c>
    </row>
    <row r="94" spans="1:12" x14ac:dyDescent="0.2">
      <c r="A94" s="48" t="s">
        <v>609</v>
      </c>
      <c r="B94" s="37" t="s">
        <v>213</v>
      </c>
      <c r="C94" s="49">
        <v>34657021</v>
      </c>
      <c r="D94" s="46" t="str">
        <f t="shared" si="11"/>
        <v>N/A</v>
      </c>
      <c r="E94" s="49">
        <v>35009869</v>
      </c>
      <c r="F94" s="46" t="str">
        <f t="shared" si="12"/>
        <v>N/A</v>
      </c>
      <c r="G94" s="49">
        <v>33499753</v>
      </c>
      <c r="H94" s="46" t="str">
        <f t="shared" si="13"/>
        <v>N/A</v>
      </c>
      <c r="I94" s="12">
        <v>1.018</v>
      </c>
      <c r="J94" s="12">
        <v>-4.3099999999999996</v>
      </c>
      <c r="K94" s="47" t="s">
        <v>739</v>
      </c>
      <c r="L94" s="9" t="str">
        <f t="shared" si="14"/>
        <v>Yes</v>
      </c>
    </row>
    <row r="95" spans="1:12" x14ac:dyDescent="0.2">
      <c r="A95" s="48" t="s">
        <v>610</v>
      </c>
      <c r="B95" s="37" t="s">
        <v>213</v>
      </c>
      <c r="C95" s="38">
        <v>127563</v>
      </c>
      <c r="D95" s="46" t="str">
        <f t="shared" si="11"/>
        <v>N/A</v>
      </c>
      <c r="E95" s="38">
        <v>131446</v>
      </c>
      <c r="F95" s="46" t="str">
        <f t="shared" si="12"/>
        <v>N/A</v>
      </c>
      <c r="G95" s="38">
        <v>128418</v>
      </c>
      <c r="H95" s="46" t="str">
        <f t="shared" si="13"/>
        <v>N/A</v>
      </c>
      <c r="I95" s="12">
        <v>3.044</v>
      </c>
      <c r="J95" s="12">
        <v>-2.2999999999999998</v>
      </c>
      <c r="K95" s="47" t="s">
        <v>739</v>
      </c>
      <c r="L95" s="9" t="str">
        <f t="shared" si="14"/>
        <v>Yes</v>
      </c>
    </row>
    <row r="96" spans="1:12" x14ac:dyDescent="0.2">
      <c r="A96" s="48" t="s">
        <v>1445</v>
      </c>
      <c r="B96" s="37" t="s">
        <v>213</v>
      </c>
      <c r="C96" s="49">
        <v>271.68552793999999</v>
      </c>
      <c r="D96" s="46" t="str">
        <f t="shared" si="11"/>
        <v>N/A</v>
      </c>
      <c r="E96" s="49">
        <v>266.34411849999998</v>
      </c>
      <c r="F96" s="46" t="str">
        <f t="shared" si="12"/>
        <v>N/A</v>
      </c>
      <c r="G96" s="49">
        <v>260.86493325999999</v>
      </c>
      <c r="H96" s="46" t="str">
        <f t="shared" si="13"/>
        <v>N/A</v>
      </c>
      <c r="I96" s="12">
        <v>-1.97</v>
      </c>
      <c r="J96" s="12">
        <v>-2.06</v>
      </c>
      <c r="K96" s="47" t="s">
        <v>739</v>
      </c>
      <c r="L96" s="9" t="str">
        <f t="shared" si="14"/>
        <v>Yes</v>
      </c>
    </row>
    <row r="97" spans="1:12" ht="25.5" x14ac:dyDescent="0.2">
      <c r="A97" s="48" t="s">
        <v>611</v>
      </c>
      <c r="B97" s="37" t="s">
        <v>213</v>
      </c>
      <c r="C97" s="49">
        <v>14910594</v>
      </c>
      <c r="D97" s="46" t="str">
        <f t="shared" si="11"/>
        <v>N/A</v>
      </c>
      <c r="E97" s="49">
        <v>16039182</v>
      </c>
      <c r="F97" s="46" t="str">
        <f t="shared" si="12"/>
        <v>N/A</v>
      </c>
      <c r="G97" s="49">
        <v>16335550</v>
      </c>
      <c r="H97" s="46" t="str">
        <f t="shared" si="13"/>
        <v>N/A</v>
      </c>
      <c r="I97" s="12">
        <v>7.569</v>
      </c>
      <c r="J97" s="12">
        <v>1.8480000000000001</v>
      </c>
      <c r="K97" s="47" t="s">
        <v>739</v>
      </c>
      <c r="L97" s="9" t="str">
        <f t="shared" si="14"/>
        <v>Yes</v>
      </c>
    </row>
    <row r="98" spans="1:12" x14ac:dyDescent="0.2">
      <c r="A98" s="48" t="s">
        <v>612</v>
      </c>
      <c r="B98" s="37" t="s">
        <v>213</v>
      </c>
      <c r="C98" s="38">
        <v>145597</v>
      </c>
      <c r="D98" s="46" t="str">
        <f t="shared" si="11"/>
        <v>N/A</v>
      </c>
      <c r="E98" s="38">
        <v>148673</v>
      </c>
      <c r="F98" s="46" t="str">
        <f t="shared" si="12"/>
        <v>N/A</v>
      </c>
      <c r="G98" s="38">
        <v>156716</v>
      </c>
      <c r="H98" s="46" t="str">
        <f t="shared" si="13"/>
        <v>N/A</v>
      </c>
      <c r="I98" s="12">
        <v>2.113</v>
      </c>
      <c r="J98" s="12">
        <v>5.41</v>
      </c>
      <c r="K98" s="47" t="s">
        <v>739</v>
      </c>
      <c r="L98" s="9" t="str">
        <f t="shared" si="14"/>
        <v>Yes</v>
      </c>
    </row>
    <row r="99" spans="1:12" ht="25.5" x14ac:dyDescent="0.2">
      <c r="A99" s="48" t="s">
        <v>1446</v>
      </c>
      <c r="B99" s="37" t="s">
        <v>213</v>
      </c>
      <c r="C99" s="49">
        <v>102.41003592</v>
      </c>
      <c r="D99" s="46" t="str">
        <f t="shared" si="11"/>
        <v>N/A</v>
      </c>
      <c r="E99" s="49">
        <v>107.88227856</v>
      </c>
      <c r="F99" s="46" t="str">
        <f t="shared" si="12"/>
        <v>N/A</v>
      </c>
      <c r="G99" s="49">
        <v>104.23664463</v>
      </c>
      <c r="H99" s="46" t="str">
        <f t="shared" si="13"/>
        <v>N/A</v>
      </c>
      <c r="I99" s="12">
        <v>5.343</v>
      </c>
      <c r="J99" s="12">
        <v>-3.38</v>
      </c>
      <c r="K99" s="47" t="s">
        <v>739</v>
      </c>
      <c r="L99" s="9" t="str">
        <f t="shared" si="14"/>
        <v>Yes</v>
      </c>
    </row>
    <row r="100" spans="1:12" ht="25.5" x14ac:dyDescent="0.2">
      <c r="A100" s="48" t="s">
        <v>613</v>
      </c>
      <c r="B100" s="37" t="s">
        <v>213</v>
      </c>
      <c r="C100" s="49">
        <v>196419883</v>
      </c>
      <c r="D100" s="46" t="str">
        <f t="shared" si="11"/>
        <v>N/A</v>
      </c>
      <c r="E100" s="49">
        <v>208263370</v>
      </c>
      <c r="F100" s="46" t="str">
        <f t="shared" si="12"/>
        <v>N/A</v>
      </c>
      <c r="G100" s="49">
        <v>235579573</v>
      </c>
      <c r="H100" s="46" t="str">
        <f t="shared" si="13"/>
        <v>N/A</v>
      </c>
      <c r="I100" s="12">
        <v>6.03</v>
      </c>
      <c r="J100" s="12">
        <v>13.12</v>
      </c>
      <c r="K100" s="47" t="s">
        <v>739</v>
      </c>
      <c r="L100" s="9" t="str">
        <f t="shared" si="14"/>
        <v>Yes</v>
      </c>
    </row>
    <row r="101" spans="1:12" x14ac:dyDescent="0.2">
      <c r="A101" s="48" t="s">
        <v>614</v>
      </c>
      <c r="B101" s="37" t="s">
        <v>213</v>
      </c>
      <c r="C101" s="38">
        <v>227024</v>
      </c>
      <c r="D101" s="46" t="str">
        <f t="shared" si="11"/>
        <v>N/A</v>
      </c>
      <c r="E101" s="38">
        <v>228379</v>
      </c>
      <c r="F101" s="46" t="str">
        <f t="shared" si="12"/>
        <v>N/A</v>
      </c>
      <c r="G101" s="38">
        <v>238901</v>
      </c>
      <c r="H101" s="46" t="str">
        <f t="shared" si="13"/>
        <v>N/A</v>
      </c>
      <c r="I101" s="12">
        <v>0.59689999999999999</v>
      </c>
      <c r="J101" s="12">
        <v>4.6070000000000002</v>
      </c>
      <c r="K101" s="47" t="s">
        <v>739</v>
      </c>
      <c r="L101" s="9" t="str">
        <f t="shared" si="14"/>
        <v>Yes</v>
      </c>
    </row>
    <row r="102" spans="1:12" x14ac:dyDescent="0.2">
      <c r="A102" s="48" t="s">
        <v>1447</v>
      </c>
      <c r="B102" s="37" t="s">
        <v>213</v>
      </c>
      <c r="C102" s="49">
        <v>865.19435390000001</v>
      </c>
      <c r="D102" s="46" t="str">
        <f t="shared" si="11"/>
        <v>N/A</v>
      </c>
      <c r="E102" s="49">
        <v>911.91996637</v>
      </c>
      <c r="F102" s="46" t="str">
        <f t="shared" si="12"/>
        <v>N/A</v>
      </c>
      <c r="G102" s="49">
        <v>986.09705694000002</v>
      </c>
      <c r="H102" s="46" t="str">
        <f t="shared" si="13"/>
        <v>N/A</v>
      </c>
      <c r="I102" s="12">
        <v>5.4009999999999998</v>
      </c>
      <c r="J102" s="12">
        <v>8.1340000000000003</v>
      </c>
      <c r="K102" s="47" t="s">
        <v>739</v>
      </c>
      <c r="L102" s="9" t="str">
        <f t="shared" si="14"/>
        <v>Yes</v>
      </c>
    </row>
    <row r="103" spans="1:12" x14ac:dyDescent="0.2">
      <c r="A103" s="48" t="s">
        <v>615</v>
      </c>
      <c r="B103" s="37" t="s">
        <v>213</v>
      </c>
      <c r="C103" s="49">
        <v>50994011</v>
      </c>
      <c r="D103" s="46" t="str">
        <f t="shared" si="11"/>
        <v>N/A</v>
      </c>
      <c r="E103" s="49">
        <v>43356317</v>
      </c>
      <c r="F103" s="46" t="str">
        <f t="shared" si="12"/>
        <v>N/A</v>
      </c>
      <c r="G103" s="49">
        <v>42071789</v>
      </c>
      <c r="H103" s="46" t="str">
        <f t="shared" si="13"/>
        <v>N/A</v>
      </c>
      <c r="I103" s="12">
        <v>-15</v>
      </c>
      <c r="J103" s="12">
        <v>-2.96</v>
      </c>
      <c r="K103" s="47" t="s">
        <v>739</v>
      </c>
      <c r="L103" s="9" t="str">
        <f t="shared" si="14"/>
        <v>Yes</v>
      </c>
    </row>
    <row r="104" spans="1:12" x14ac:dyDescent="0.2">
      <c r="A104" s="48" t="s">
        <v>616</v>
      </c>
      <c r="B104" s="37" t="s">
        <v>213</v>
      </c>
      <c r="C104" s="38">
        <v>51014</v>
      </c>
      <c r="D104" s="46" t="str">
        <f t="shared" si="11"/>
        <v>N/A</v>
      </c>
      <c r="E104" s="38">
        <v>50867</v>
      </c>
      <c r="F104" s="46" t="str">
        <f t="shared" si="12"/>
        <v>N/A</v>
      </c>
      <c r="G104" s="38">
        <v>72571</v>
      </c>
      <c r="H104" s="46" t="str">
        <f t="shared" si="13"/>
        <v>N/A</v>
      </c>
      <c r="I104" s="12">
        <v>-0.28799999999999998</v>
      </c>
      <c r="J104" s="12">
        <v>42.67</v>
      </c>
      <c r="K104" s="47" t="s">
        <v>739</v>
      </c>
      <c r="L104" s="9" t="str">
        <f t="shared" si="14"/>
        <v>No</v>
      </c>
    </row>
    <row r="105" spans="1:12" x14ac:dyDescent="0.2">
      <c r="A105" s="48" t="s">
        <v>1448</v>
      </c>
      <c r="B105" s="37" t="s">
        <v>213</v>
      </c>
      <c r="C105" s="49">
        <v>999.60816638999995</v>
      </c>
      <c r="D105" s="46" t="str">
        <f t="shared" si="11"/>
        <v>N/A</v>
      </c>
      <c r="E105" s="49">
        <v>852.34664910000004</v>
      </c>
      <c r="F105" s="46" t="str">
        <f t="shared" si="12"/>
        <v>N/A</v>
      </c>
      <c r="G105" s="49">
        <v>579.73279960000002</v>
      </c>
      <c r="H105" s="46" t="str">
        <f t="shared" si="13"/>
        <v>N/A</v>
      </c>
      <c r="I105" s="12">
        <v>-14.7</v>
      </c>
      <c r="J105" s="12">
        <v>-32</v>
      </c>
      <c r="K105" s="47" t="s">
        <v>739</v>
      </c>
      <c r="L105" s="9" t="str">
        <f t="shared" si="14"/>
        <v>No</v>
      </c>
    </row>
    <row r="106" spans="1:12" ht="25.5" x14ac:dyDescent="0.2">
      <c r="A106" s="48" t="s">
        <v>617</v>
      </c>
      <c r="B106" s="37" t="s">
        <v>213</v>
      </c>
      <c r="C106" s="49">
        <v>186776604</v>
      </c>
      <c r="D106" s="46" t="str">
        <f t="shared" si="11"/>
        <v>N/A</v>
      </c>
      <c r="E106" s="49">
        <v>216697396</v>
      </c>
      <c r="F106" s="46" t="str">
        <f t="shared" si="12"/>
        <v>N/A</v>
      </c>
      <c r="G106" s="49">
        <v>288571339</v>
      </c>
      <c r="H106" s="46" t="str">
        <f t="shared" si="13"/>
        <v>N/A</v>
      </c>
      <c r="I106" s="12">
        <v>16.02</v>
      </c>
      <c r="J106" s="12">
        <v>33.17</v>
      </c>
      <c r="K106" s="47" t="s">
        <v>739</v>
      </c>
      <c r="L106" s="9" t="str">
        <f t="shared" si="14"/>
        <v>No</v>
      </c>
    </row>
    <row r="107" spans="1:12" x14ac:dyDescent="0.2">
      <c r="A107" s="48" t="s">
        <v>618</v>
      </c>
      <c r="B107" s="37" t="s">
        <v>213</v>
      </c>
      <c r="C107" s="38">
        <v>28730</v>
      </c>
      <c r="D107" s="46" t="str">
        <f t="shared" si="11"/>
        <v>N/A</v>
      </c>
      <c r="E107" s="38">
        <v>31128</v>
      </c>
      <c r="F107" s="46" t="str">
        <f t="shared" si="12"/>
        <v>N/A</v>
      </c>
      <c r="G107" s="38">
        <v>36036</v>
      </c>
      <c r="H107" s="46" t="str">
        <f t="shared" si="13"/>
        <v>N/A</v>
      </c>
      <c r="I107" s="12">
        <v>8.3469999999999995</v>
      </c>
      <c r="J107" s="12">
        <v>15.77</v>
      </c>
      <c r="K107" s="47" t="s">
        <v>739</v>
      </c>
      <c r="L107" s="9" t="str">
        <f t="shared" si="14"/>
        <v>Yes</v>
      </c>
    </row>
    <row r="108" spans="1:12" ht="25.5" x14ac:dyDescent="0.2">
      <c r="A108" s="48" t="s">
        <v>1449</v>
      </c>
      <c r="B108" s="37" t="s">
        <v>213</v>
      </c>
      <c r="C108" s="49">
        <v>6501.1000347999998</v>
      </c>
      <c r="D108" s="46" t="str">
        <f t="shared" si="11"/>
        <v>N/A</v>
      </c>
      <c r="E108" s="49">
        <v>6961.4943458999996</v>
      </c>
      <c r="F108" s="46" t="str">
        <f t="shared" si="12"/>
        <v>N/A</v>
      </c>
      <c r="G108" s="49">
        <v>8007.8626651000004</v>
      </c>
      <c r="H108" s="46" t="str">
        <f t="shared" si="13"/>
        <v>N/A</v>
      </c>
      <c r="I108" s="12">
        <v>7.0819999999999999</v>
      </c>
      <c r="J108" s="12">
        <v>15.03</v>
      </c>
      <c r="K108" s="47" t="s">
        <v>739</v>
      </c>
      <c r="L108" s="9" t="str">
        <f t="shared" si="14"/>
        <v>Yes</v>
      </c>
    </row>
    <row r="109" spans="1:12" ht="25.5" x14ac:dyDescent="0.2">
      <c r="A109" s="48" t="s">
        <v>619</v>
      </c>
      <c r="B109" s="37" t="s">
        <v>213</v>
      </c>
      <c r="C109" s="49">
        <v>79600162</v>
      </c>
      <c r="D109" s="46" t="str">
        <f t="shared" si="11"/>
        <v>N/A</v>
      </c>
      <c r="E109" s="49">
        <v>75962402</v>
      </c>
      <c r="F109" s="46" t="str">
        <f t="shared" si="12"/>
        <v>N/A</v>
      </c>
      <c r="G109" s="49">
        <v>82323615</v>
      </c>
      <c r="H109" s="46" t="str">
        <f t="shared" si="13"/>
        <v>N/A</v>
      </c>
      <c r="I109" s="12">
        <v>-4.57</v>
      </c>
      <c r="J109" s="12">
        <v>8.3740000000000006</v>
      </c>
      <c r="K109" s="47" t="s">
        <v>739</v>
      </c>
      <c r="L109" s="9" t="str">
        <f t="shared" si="14"/>
        <v>Yes</v>
      </c>
    </row>
    <row r="110" spans="1:12" x14ac:dyDescent="0.2">
      <c r="A110" s="48" t="s">
        <v>620</v>
      </c>
      <c r="B110" s="37" t="s">
        <v>213</v>
      </c>
      <c r="C110" s="38">
        <v>157351</v>
      </c>
      <c r="D110" s="46" t="str">
        <f t="shared" si="11"/>
        <v>N/A</v>
      </c>
      <c r="E110" s="38">
        <v>149121</v>
      </c>
      <c r="F110" s="46" t="str">
        <f t="shared" si="12"/>
        <v>N/A</v>
      </c>
      <c r="G110" s="38">
        <v>227080</v>
      </c>
      <c r="H110" s="46" t="str">
        <f t="shared" si="13"/>
        <v>N/A</v>
      </c>
      <c r="I110" s="12">
        <v>-5.23</v>
      </c>
      <c r="J110" s="12">
        <v>52.28</v>
      </c>
      <c r="K110" s="47" t="s">
        <v>739</v>
      </c>
      <c r="L110" s="9" t="str">
        <f t="shared" si="14"/>
        <v>No</v>
      </c>
    </row>
    <row r="111" spans="1:12" x14ac:dyDescent="0.2">
      <c r="A111" s="48" t="s">
        <v>1450</v>
      </c>
      <c r="B111" s="37" t="s">
        <v>213</v>
      </c>
      <c r="C111" s="49">
        <v>505.87642913000002</v>
      </c>
      <c r="D111" s="46" t="str">
        <f t="shared" si="11"/>
        <v>N/A</v>
      </c>
      <c r="E111" s="49">
        <v>509.40110379999999</v>
      </c>
      <c r="F111" s="46" t="str">
        <f t="shared" si="12"/>
        <v>N/A</v>
      </c>
      <c r="G111" s="49">
        <v>362.53133257000002</v>
      </c>
      <c r="H111" s="46" t="str">
        <f t="shared" si="13"/>
        <v>N/A</v>
      </c>
      <c r="I111" s="12">
        <v>0.69669999999999999</v>
      </c>
      <c r="J111" s="12">
        <v>-28.8</v>
      </c>
      <c r="K111" s="47" t="s">
        <v>739</v>
      </c>
      <c r="L111" s="9" t="str">
        <f t="shared" si="14"/>
        <v>Yes</v>
      </c>
    </row>
    <row r="112" spans="1:12" x14ac:dyDescent="0.2">
      <c r="A112" s="48" t="s">
        <v>621</v>
      </c>
      <c r="B112" s="37" t="s">
        <v>213</v>
      </c>
      <c r="C112" s="49">
        <v>373915308</v>
      </c>
      <c r="D112" s="46" t="str">
        <f t="shared" si="11"/>
        <v>N/A</v>
      </c>
      <c r="E112" s="49">
        <v>372525847</v>
      </c>
      <c r="F112" s="46" t="str">
        <f t="shared" si="12"/>
        <v>N/A</v>
      </c>
      <c r="G112" s="49">
        <v>389829070</v>
      </c>
      <c r="H112" s="46" t="str">
        <f t="shared" si="13"/>
        <v>N/A</v>
      </c>
      <c r="I112" s="12">
        <v>-0.372</v>
      </c>
      <c r="J112" s="12">
        <v>4.6449999999999996</v>
      </c>
      <c r="K112" s="47" t="s">
        <v>739</v>
      </c>
      <c r="L112" s="9" t="str">
        <f t="shared" si="14"/>
        <v>Yes</v>
      </c>
    </row>
    <row r="113" spans="1:12" x14ac:dyDescent="0.2">
      <c r="A113" s="48" t="s">
        <v>622</v>
      </c>
      <c r="B113" s="37" t="s">
        <v>213</v>
      </c>
      <c r="C113" s="38">
        <v>243114</v>
      </c>
      <c r="D113" s="46" t="str">
        <f t="shared" si="11"/>
        <v>N/A</v>
      </c>
      <c r="E113" s="38">
        <v>225565</v>
      </c>
      <c r="F113" s="46" t="str">
        <f t="shared" si="12"/>
        <v>N/A</v>
      </c>
      <c r="G113" s="38">
        <v>231415</v>
      </c>
      <c r="H113" s="46" t="str">
        <f t="shared" si="13"/>
        <v>N/A</v>
      </c>
      <c r="I113" s="12">
        <v>-7.22</v>
      </c>
      <c r="J113" s="12">
        <v>2.593</v>
      </c>
      <c r="K113" s="47" t="s">
        <v>739</v>
      </c>
      <c r="L113" s="9" t="str">
        <f t="shared" si="14"/>
        <v>Yes</v>
      </c>
    </row>
    <row r="114" spans="1:12" x14ac:dyDescent="0.2">
      <c r="A114" s="48" t="s">
        <v>1451</v>
      </c>
      <c r="B114" s="37" t="s">
        <v>213</v>
      </c>
      <c r="C114" s="49">
        <v>1538.0245811</v>
      </c>
      <c r="D114" s="46" t="str">
        <f t="shared" si="11"/>
        <v>N/A</v>
      </c>
      <c r="E114" s="49">
        <v>1651.5232727</v>
      </c>
      <c r="F114" s="46" t="str">
        <f t="shared" si="12"/>
        <v>N/A</v>
      </c>
      <c r="G114" s="49">
        <v>1684.5453838000001</v>
      </c>
      <c r="H114" s="46" t="str">
        <f t="shared" si="13"/>
        <v>N/A</v>
      </c>
      <c r="I114" s="12">
        <v>7.38</v>
      </c>
      <c r="J114" s="12">
        <v>1.9990000000000001</v>
      </c>
      <c r="K114" s="47" t="s">
        <v>739</v>
      </c>
      <c r="L114" s="9" t="str">
        <f t="shared" si="14"/>
        <v>Yes</v>
      </c>
    </row>
    <row r="115" spans="1:12" ht="25.5" x14ac:dyDescent="0.2">
      <c r="A115" s="48" t="s">
        <v>623</v>
      </c>
      <c r="B115" s="37" t="s">
        <v>213</v>
      </c>
      <c r="C115" s="49">
        <v>1478881891</v>
      </c>
      <c r="D115" s="46" t="str">
        <f t="shared" si="11"/>
        <v>N/A</v>
      </c>
      <c r="E115" s="49">
        <v>1599476725</v>
      </c>
      <c r="F115" s="46" t="str">
        <f t="shared" si="12"/>
        <v>N/A</v>
      </c>
      <c r="G115" s="49">
        <v>1681754910</v>
      </c>
      <c r="H115" s="46" t="str">
        <f t="shared" si="13"/>
        <v>N/A</v>
      </c>
      <c r="I115" s="12">
        <v>8.1539999999999999</v>
      </c>
      <c r="J115" s="12">
        <v>5.1440000000000001</v>
      </c>
      <c r="K115" s="47" t="s">
        <v>739</v>
      </c>
      <c r="L115" s="9" t="str">
        <f t="shared" si="14"/>
        <v>Yes</v>
      </c>
    </row>
    <row r="116" spans="1:12" x14ac:dyDescent="0.2">
      <c r="A116" s="51" t="s">
        <v>624</v>
      </c>
      <c r="B116" s="38" t="s">
        <v>213</v>
      </c>
      <c r="C116" s="38">
        <v>130620</v>
      </c>
      <c r="D116" s="46" t="str">
        <f t="shared" si="11"/>
        <v>N/A</v>
      </c>
      <c r="E116" s="38">
        <v>137930</v>
      </c>
      <c r="F116" s="46" t="str">
        <f t="shared" si="12"/>
        <v>N/A</v>
      </c>
      <c r="G116" s="38">
        <v>134998</v>
      </c>
      <c r="H116" s="46" t="str">
        <f t="shared" si="13"/>
        <v>N/A</v>
      </c>
      <c r="I116" s="12">
        <v>5.5960000000000001</v>
      </c>
      <c r="J116" s="12">
        <v>-2.13</v>
      </c>
      <c r="K116" s="52" t="s">
        <v>739</v>
      </c>
      <c r="L116" s="9" t="str">
        <f t="shared" si="14"/>
        <v>Yes</v>
      </c>
    </row>
    <row r="117" spans="1:12" ht="25.5" x14ac:dyDescent="0.2">
      <c r="A117" s="48" t="s">
        <v>1452</v>
      </c>
      <c r="B117" s="37" t="s">
        <v>213</v>
      </c>
      <c r="C117" s="49">
        <v>11322.017233</v>
      </c>
      <c r="D117" s="46" t="str">
        <f t="shared" si="11"/>
        <v>N/A</v>
      </c>
      <c r="E117" s="49">
        <v>11596.293228</v>
      </c>
      <c r="F117" s="46" t="str">
        <f t="shared" si="12"/>
        <v>N/A</v>
      </c>
      <c r="G117" s="49">
        <v>12457.628334999999</v>
      </c>
      <c r="H117" s="46" t="str">
        <f t="shared" si="13"/>
        <v>N/A</v>
      </c>
      <c r="I117" s="12">
        <v>2.423</v>
      </c>
      <c r="J117" s="12">
        <v>7.4279999999999999</v>
      </c>
      <c r="K117" s="47" t="s">
        <v>739</v>
      </c>
      <c r="L117" s="9" t="str">
        <f t="shared" si="14"/>
        <v>Yes</v>
      </c>
    </row>
    <row r="118" spans="1:12" ht="25.5" x14ac:dyDescent="0.2">
      <c r="A118" s="48" t="s">
        <v>625</v>
      </c>
      <c r="B118" s="37" t="s">
        <v>213</v>
      </c>
      <c r="C118" s="49">
        <v>59542327</v>
      </c>
      <c r="D118" s="46" t="str">
        <f t="shared" si="11"/>
        <v>N/A</v>
      </c>
      <c r="E118" s="49">
        <v>38481919</v>
      </c>
      <c r="F118" s="46" t="str">
        <f t="shared" si="12"/>
        <v>N/A</v>
      </c>
      <c r="G118" s="49">
        <v>40063505</v>
      </c>
      <c r="H118" s="46" t="str">
        <f t="shared" si="13"/>
        <v>N/A</v>
      </c>
      <c r="I118" s="12">
        <v>-35.4</v>
      </c>
      <c r="J118" s="12">
        <v>4.1100000000000003</v>
      </c>
      <c r="K118" s="47" t="s">
        <v>739</v>
      </c>
      <c r="L118" s="9" t="str">
        <f t="shared" si="14"/>
        <v>Yes</v>
      </c>
    </row>
    <row r="119" spans="1:12" x14ac:dyDescent="0.2">
      <c r="A119" s="48" t="s">
        <v>626</v>
      </c>
      <c r="B119" s="37" t="s">
        <v>213</v>
      </c>
      <c r="C119" s="38">
        <v>96021</v>
      </c>
      <c r="D119" s="46" t="str">
        <f t="shared" si="11"/>
        <v>N/A</v>
      </c>
      <c r="E119" s="38">
        <v>63789</v>
      </c>
      <c r="F119" s="46" t="str">
        <f t="shared" si="12"/>
        <v>N/A</v>
      </c>
      <c r="G119" s="38">
        <v>70398</v>
      </c>
      <c r="H119" s="46" t="str">
        <f t="shared" si="13"/>
        <v>N/A</v>
      </c>
      <c r="I119" s="12">
        <v>-33.6</v>
      </c>
      <c r="J119" s="12">
        <v>10.36</v>
      </c>
      <c r="K119" s="47" t="s">
        <v>739</v>
      </c>
      <c r="L119" s="9" t="str">
        <f t="shared" si="14"/>
        <v>Yes</v>
      </c>
    </row>
    <row r="120" spans="1:12" ht="25.5" x14ac:dyDescent="0.2">
      <c r="A120" s="48" t="s">
        <v>1453</v>
      </c>
      <c r="B120" s="37" t="s">
        <v>213</v>
      </c>
      <c r="C120" s="49">
        <v>620.09692671000005</v>
      </c>
      <c r="D120" s="46" t="str">
        <f t="shared" si="11"/>
        <v>N/A</v>
      </c>
      <c r="E120" s="49">
        <v>603.26888649</v>
      </c>
      <c r="F120" s="46" t="str">
        <f t="shared" si="12"/>
        <v>N/A</v>
      </c>
      <c r="G120" s="49">
        <v>569.10004546000005</v>
      </c>
      <c r="H120" s="46" t="str">
        <f t="shared" si="13"/>
        <v>N/A</v>
      </c>
      <c r="I120" s="12">
        <v>-2.71</v>
      </c>
      <c r="J120" s="12">
        <v>-5.66</v>
      </c>
      <c r="K120" s="47" t="s">
        <v>739</v>
      </c>
      <c r="L120" s="9" t="str">
        <f t="shared" si="14"/>
        <v>Yes</v>
      </c>
    </row>
    <row r="121" spans="1:12" ht="25.5" x14ac:dyDescent="0.2">
      <c r="A121" s="48" t="s">
        <v>627</v>
      </c>
      <c r="B121" s="37" t="s">
        <v>213</v>
      </c>
      <c r="C121" s="49">
        <v>0</v>
      </c>
      <c r="D121" s="46" t="str">
        <f t="shared" si="11"/>
        <v>N/A</v>
      </c>
      <c r="E121" s="49">
        <v>0</v>
      </c>
      <c r="F121" s="46" t="str">
        <f t="shared" si="12"/>
        <v>N/A</v>
      </c>
      <c r="G121" s="49">
        <v>0</v>
      </c>
      <c r="H121" s="46" t="str">
        <f t="shared" si="13"/>
        <v>N/A</v>
      </c>
      <c r="I121" s="12" t="s">
        <v>1747</v>
      </c>
      <c r="J121" s="12" t="s">
        <v>1747</v>
      </c>
      <c r="K121" s="47" t="s">
        <v>739</v>
      </c>
      <c r="L121" s="9" t="str">
        <f t="shared" si="14"/>
        <v>N/A</v>
      </c>
    </row>
    <row r="122" spans="1:12" x14ac:dyDescent="0.2">
      <c r="A122" s="48" t="s">
        <v>628</v>
      </c>
      <c r="B122" s="37" t="s">
        <v>213</v>
      </c>
      <c r="C122" s="38">
        <v>0</v>
      </c>
      <c r="D122" s="46" t="str">
        <f t="shared" si="11"/>
        <v>N/A</v>
      </c>
      <c r="E122" s="38">
        <v>0</v>
      </c>
      <c r="F122" s="46" t="str">
        <f t="shared" si="12"/>
        <v>N/A</v>
      </c>
      <c r="G122" s="38">
        <v>0</v>
      </c>
      <c r="H122" s="46" t="str">
        <f t="shared" si="13"/>
        <v>N/A</v>
      </c>
      <c r="I122" s="12" t="s">
        <v>1747</v>
      </c>
      <c r="J122" s="12" t="s">
        <v>1747</v>
      </c>
      <c r="K122" s="47" t="s">
        <v>739</v>
      </c>
      <c r="L122" s="9" t="str">
        <f t="shared" si="14"/>
        <v>N/A</v>
      </c>
    </row>
    <row r="123" spans="1:12" ht="25.5" x14ac:dyDescent="0.2">
      <c r="A123" s="48" t="s">
        <v>1454</v>
      </c>
      <c r="B123" s="37" t="s">
        <v>213</v>
      </c>
      <c r="C123" s="49" t="s">
        <v>1747</v>
      </c>
      <c r="D123" s="46" t="str">
        <f t="shared" si="11"/>
        <v>N/A</v>
      </c>
      <c r="E123" s="49" t="s">
        <v>1747</v>
      </c>
      <c r="F123" s="46" t="str">
        <f t="shared" si="12"/>
        <v>N/A</v>
      </c>
      <c r="G123" s="49" t="s">
        <v>1747</v>
      </c>
      <c r="H123" s="46" t="str">
        <f t="shared" si="13"/>
        <v>N/A</v>
      </c>
      <c r="I123" s="12" t="s">
        <v>1747</v>
      </c>
      <c r="J123" s="12" t="s">
        <v>1747</v>
      </c>
      <c r="K123" s="47" t="s">
        <v>739</v>
      </c>
      <c r="L123" s="9" t="str">
        <f t="shared" si="14"/>
        <v>N/A</v>
      </c>
    </row>
    <row r="124" spans="1:12" ht="25.5" x14ac:dyDescent="0.2">
      <c r="A124" s="48" t="s">
        <v>629</v>
      </c>
      <c r="B124" s="37" t="s">
        <v>213</v>
      </c>
      <c r="C124" s="49">
        <v>0</v>
      </c>
      <c r="D124" s="46" t="str">
        <f t="shared" si="11"/>
        <v>N/A</v>
      </c>
      <c r="E124" s="49">
        <v>0</v>
      </c>
      <c r="F124" s="46" t="str">
        <f t="shared" si="12"/>
        <v>N/A</v>
      </c>
      <c r="G124" s="49">
        <v>3948</v>
      </c>
      <c r="H124" s="46" t="str">
        <f t="shared" si="13"/>
        <v>N/A</v>
      </c>
      <c r="I124" s="12" t="s">
        <v>1747</v>
      </c>
      <c r="J124" s="12" t="s">
        <v>1747</v>
      </c>
      <c r="K124" s="47" t="s">
        <v>739</v>
      </c>
      <c r="L124" s="9" t="str">
        <f t="shared" si="14"/>
        <v>N/A</v>
      </c>
    </row>
    <row r="125" spans="1:12" ht="25.5" x14ac:dyDescent="0.2">
      <c r="A125" s="48" t="s">
        <v>630</v>
      </c>
      <c r="B125" s="37" t="s">
        <v>213</v>
      </c>
      <c r="C125" s="38">
        <v>0</v>
      </c>
      <c r="D125" s="46" t="str">
        <f t="shared" si="11"/>
        <v>N/A</v>
      </c>
      <c r="E125" s="38">
        <v>0</v>
      </c>
      <c r="F125" s="46" t="str">
        <f t="shared" si="12"/>
        <v>N/A</v>
      </c>
      <c r="G125" s="38">
        <v>11</v>
      </c>
      <c r="H125" s="46" t="str">
        <f t="shared" si="13"/>
        <v>N/A</v>
      </c>
      <c r="I125" s="12" t="s">
        <v>1747</v>
      </c>
      <c r="J125" s="12" t="s">
        <v>1747</v>
      </c>
      <c r="K125" s="47" t="s">
        <v>739</v>
      </c>
      <c r="L125" s="9" t="str">
        <f t="shared" si="14"/>
        <v>N/A</v>
      </c>
    </row>
    <row r="126" spans="1:12" ht="25.5" x14ac:dyDescent="0.2">
      <c r="A126" s="48" t="s">
        <v>1455</v>
      </c>
      <c r="B126" s="37" t="s">
        <v>213</v>
      </c>
      <c r="C126" s="49" t="s">
        <v>1747</v>
      </c>
      <c r="D126" s="46" t="str">
        <f t="shared" si="11"/>
        <v>N/A</v>
      </c>
      <c r="E126" s="49" t="s">
        <v>1747</v>
      </c>
      <c r="F126" s="46" t="str">
        <f t="shared" si="12"/>
        <v>N/A</v>
      </c>
      <c r="G126" s="49">
        <v>987</v>
      </c>
      <c r="H126" s="46" t="str">
        <f t="shared" si="13"/>
        <v>N/A</v>
      </c>
      <c r="I126" s="12" t="s">
        <v>1747</v>
      </c>
      <c r="J126" s="12" t="s">
        <v>1747</v>
      </c>
      <c r="K126" s="47" t="s">
        <v>739</v>
      </c>
      <c r="L126" s="9" t="str">
        <f t="shared" si="14"/>
        <v>N/A</v>
      </c>
    </row>
    <row r="127" spans="1:12" ht="25.5" x14ac:dyDescent="0.2">
      <c r="A127" s="48" t="s">
        <v>631</v>
      </c>
      <c r="B127" s="37" t="s">
        <v>213</v>
      </c>
      <c r="C127" s="49">
        <v>38773949</v>
      </c>
      <c r="D127" s="46" t="str">
        <f t="shared" si="11"/>
        <v>N/A</v>
      </c>
      <c r="E127" s="49">
        <v>43050077</v>
      </c>
      <c r="F127" s="46" t="str">
        <f t="shared" si="12"/>
        <v>N/A</v>
      </c>
      <c r="G127" s="49">
        <v>54665940</v>
      </c>
      <c r="H127" s="46" t="str">
        <f t="shared" si="13"/>
        <v>N/A</v>
      </c>
      <c r="I127" s="12">
        <v>11.03</v>
      </c>
      <c r="J127" s="12">
        <v>26.98</v>
      </c>
      <c r="K127" s="47" t="s">
        <v>739</v>
      </c>
      <c r="L127" s="9" t="str">
        <f t="shared" si="14"/>
        <v>Yes</v>
      </c>
    </row>
    <row r="128" spans="1:12" x14ac:dyDescent="0.2">
      <c r="A128" s="48" t="s">
        <v>632</v>
      </c>
      <c r="B128" s="37" t="s">
        <v>213</v>
      </c>
      <c r="C128" s="38">
        <v>46526</v>
      </c>
      <c r="D128" s="46" t="str">
        <f t="shared" si="11"/>
        <v>N/A</v>
      </c>
      <c r="E128" s="38">
        <v>50421</v>
      </c>
      <c r="F128" s="46" t="str">
        <f t="shared" si="12"/>
        <v>N/A</v>
      </c>
      <c r="G128" s="38">
        <v>48795</v>
      </c>
      <c r="H128" s="46" t="str">
        <f t="shared" si="13"/>
        <v>N/A</v>
      </c>
      <c r="I128" s="12">
        <v>8.3719999999999999</v>
      </c>
      <c r="J128" s="12">
        <v>-3.22</v>
      </c>
      <c r="K128" s="47" t="s">
        <v>739</v>
      </c>
      <c r="L128" s="9" t="str">
        <f t="shared" si="14"/>
        <v>Yes</v>
      </c>
    </row>
    <row r="129" spans="1:12" ht="25.5" x14ac:dyDescent="0.2">
      <c r="A129" s="48" t="s">
        <v>1456</v>
      </c>
      <c r="B129" s="37" t="s">
        <v>213</v>
      </c>
      <c r="C129" s="49">
        <v>833.38238834000003</v>
      </c>
      <c r="D129" s="46" t="str">
        <f t="shared" si="11"/>
        <v>N/A</v>
      </c>
      <c r="E129" s="49">
        <v>853.81243926000002</v>
      </c>
      <c r="F129" s="46" t="str">
        <f t="shared" si="12"/>
        <v>N/A</v>
      </c>
      <c r="G129" s="49">
        <v>1120.3184753</v>
      </c>
      <c r="H129" s="46" t="str">
        <f t="shared" si="13"/>
        <v>N/A</v>
      </c>
      <c r="I129" s="12">
        <v>2.4510000000000001</v>
      </c>
      <c r="J129" s="12">
        <v>31.21</v>
      </c>
      <c r="K129" s="47" t="s">
        <v>739</v>
      </c>
      <c r="L129" s="9" t="str">
        <f t="shared" si="14"/>
        <v>No</v>
      </c>
    </row>
    <row r="130" spans="1:12" ht="25.5" x14ac:dyDescent="0.2">
      <c r="A130" s="48" t="s">
        <v>633</v>
      </c>
      <c r="B130" s="37" t="s">
        <v>213</v>
      </c>
      <c r="C130" s="49">
        <v>9136728</v>
      </c>
      <c r="D130" s="46" t="str">
        <f t="shared" si="11"/>
        <v>N/A</v>
      </c>
      <c r="E130" s="49">
        <v>1265373</v>
      </c>
      <c r="F130" s="46" t="str">
        <f t="shared" si="12"/>
        <v>N/A</v>
      </c>
      <c r="G130" s="49">
        <v>1376362</v>
      </c>
      <c r="H130" s="46" t="str">
        <f t="shared" si="13"/>
        <v>N/A</v>
      </c>
      <c r="I130" s="12">
        <v>-86.2</v>
      </c>
      <c r="J130" s="12">
        <v>8.7710000000000008</v>
      </c>
      <c r="K130" s="47" t="s">
        <v>739</v>
      </c>
      <c r="L130" s="9" t="str">
        <f t="shared" si="14"/>
        <v>Yes</v>
      </c>
    </row>
    <row r="131" spans="1:12" x14ac:dyDescent="0.2">
      <c r="A131" s="48" t="s">
        <v>634</v>
      </c>
      <c r="B131" s="37" t="s">
        <v>213</v>
      </c>
      <c r="C131" s="38">
        <v>8501</v>
      </c>
      <c r="D131" s="46" t="str">
        <f t="shared" si="11"/>
        <v>N/A</v>
      </c>
      <c r="E131" s="38">
        <v>3829</v>
      </c>
      <c r="F131" s="46" t="str">
        <f t="shared" si="12"/>
        <v>N/A</v>
      </c>
      <c r="G131" s="38">
        <v>4786</v>
      </c>
      <c r="H131" s="46" t="str">
        <f t="shared" si="13"/>
        <v>N/A</v>
      </c>
      <c r="I131" s="12">
        <v>-55</v>
      </c>
      <c r="J131" s="12">
        <v>24.99</v>
      </c>
      <c r="K131" s="47" t="s">
        <v>739</v>
      </c>
      <c r="L131" s="9" t="str">
        <f t="shared" si="14"/>
        <v>Yes</v>
      </c>
    </row>
    <row r="132" spans="1:12" ht="25.5" x14ac:dyDescent="0.2">
      <c r="A132" s="48" t="s">
        <v>1457</v>
      </c>
      <c r="B132" s="37" t="s">
        <v>213</v>
      </c>
      <c r="C132" s="49">
        <v>1074.7827314000001</v>
      </c>
      <c r="D132" s="46" t="str">
        <f t="shared" si="11"/>
        <v>N/A</v>
      </c>
      <c r="E132" s="49">
        <v>330.47088013000001</v>
      </c>
      <c r="F132" s="46" t="str">
        <f t="shared" si="12"/>
        <v>N/A</v>
      </c>
      <c r="G132" s="49">
        <v>287.58086084000001</v>
      </c>
      <c r="H132" s="46" t="str">
        <f t="shared" si="13"/>
        <v>N/A</v>
      </c>
      <c r="I132" s="12">
        <v>-69.3</v>
      </c>
      <c r="J132" s="12">
        <v>-13</v>
      </c>
      <c r="K132" s="47" t="s">
        <v>739</v>
      </c>
      <c r="L132" s="9" t="str">
        <f t="shared" si="14"/>
        <v>Yes</v>
      </c>
    </row>
    <row r="133" spans="1:12" ht="25.5" x14ac:dyDescent="0.2">
      <c r="A133" s="48" t="s">
        <v>635</v>
      </c>
      <c r="B133" s="37" t="s">
        <v>213</v>
      </c>
      <c r="C133" s="49">
        <v>15403921</v>
      </c>
      <c r="D133" s="46" t="str">
        <f t="shared" si="11"/>
        <v>N/A</v>
      </c>
      <c r="E133" s="49">
        <v>16109848</v>
      </c>
      <c r="F133" s="46" t="str">
        <f t="shared" si="12"/>
        <v>N/A</v>
      </c>
      <c r="G133" s="49">
        <v>15073520</v>
      </c>
      <c r="H133" s="46" t="str">
        <f t="shared" si="13"/>
        <v>N/A</v>
      </c>
      <c r="I133" s="12">
        <v>4.5830000000000002</v>
      </c>
      <c r="J133" s="12">
        <v>-6.43</v>
      </c>
      <c r="K133" s="47" t="s">
        <v>739</v>
      </c>
      <c r="L133" s="9" t="str">
        <f t="shared" si="14"/>
        <v>Yes</v>
      </c>
    </row>
    <row r="134" spans="1:12" x14ac:dyDescent="0.2">
      <c r="A134" s="48" t="s">
        <v>636</v>
      </c>
      <c r="B134" s="37" t="s">
        <v>213</v>
      </c>
      <c r="C134" s="38">
        <v>1702</v>
      </c>
      <c r="D134" s="46" t="str">
        <f t="shared" si="11"/>
        <v>N/A</v>
      </c>
      <c r="E134" s="38">
        <v>1825</v>
      </c>
      <c r="F134" s="46" t="str">
        <f t="shared" si="12"/>
        <v>N/A</v>
      </c>
      <c r="G134" s="38">
        <v>1488</v>
      </c>
      <c r="H134" s="46" t="str">
        <f t="shared" si="13"/>
        <v>N/A</v>
      </c>
      <c r="I134" s="12">
        <v>7.2270000000000003</v>
      </c>
      <c r="J134" s="12">
        <v>-18.5</v>
      </c>
      <c r="K134" s="47" t="s">
        <v>739</v>
      </c>
      <c r="L134" s="9" t="str">
        <f t="shared" si="14"/>
        <v>Yes</v>
      </c>
    </row>
    <row r="135" spans="1:12" x14ac:dyDescent="0.2">
      <c r="A135" s="48" t="s">
        <v>1458</v>
      </c>
      <c r="B135" s="37" t="s">
        <v>213</v>
      </c>
      <c r="C135" s="49">
        <v>9050.4823737000006</v>
      </c>
      <c r="D135" s="46" t="str">
        <f t="shared" si="11"/>
        <v>N/A</v>
      </c>
      <c r="E135" s="49">
        <v>8827.3139726000009</v>
      </c>
      <c r="F135" s="46" t="str">
        <f t="shared" si="12"/>
        <v>N/A</v>
      </c>
      <c r="G135" s="49">
        <v>10130.053763</v>
      </c>
      <c r="H135" s="46" t="str">
        <f t="shared" si="13"/>
        <v>N/A</v>
      </c>
      <c r="I135" s="12">
        <v>-2.4700000000000002</v>
      </c>
      <c r="J135" s="12">
        <v>14.76</v>
      </c>
      <c r="K135" s="47" t="s">
        <v>739</v>
      </c>
      <c r="L135" s="9" t="str">
        <f t="shared" si="14"/>
        <v>Yes</v>
      </c>
    </row>
    <row r="136" spans="1:12" ht="25.5" x14ac:dyDescent="0.2">
      <c r="A136" s="48" t="s">
        <v>637</v>
      </c>
      <c r="B136" s="37" t="s">
        <v>213</v>
      </c>
      <c r="C136" s="49">
        <v>7157372</v>
      </c>
      <c r="D136" s="46" t="str">
        <f t="shared" si="11"/>
        <v>N/A</v>
      </c>
      <c r="E136" s="49">
        <v>8352204</v>
      </c>
      <c r="F136" s="46" t="str">
        <f t="shared" si="12"/>
        <v>N/A</v>
      </c>
      <c r="G136" s="49">
        <v>6365410</v>
      </c>
      <c r="H136" s="46" t="str">
        <f t="shared" si="13"/>
        <v>N/A</v>
      </c>
      <c r="I136" s="12">
        <v>16.690000000000001</v>
      </c>
      <c r="J136" s="12">
        <v>-23.8</v>
      </c>
      <c r="K136" s="47" t="s">
        <v>739</v>
      </c>
      <c r="L136" s="9" t="str">
        <f>IF(J136="Div by 0", "N/A", IF(OR(J136="N/A",K136="N/A"),"N/A", IF(J136&gt;VALUE(MID(K136,1,2)), "No", IF(J136&lt;-1*VALUE(MID(K136,1,2)), "No", "Yes"))))</f>
        <v>Yes</v>
      </c>
    </row>
    <row r="137" spans="1:12" x14ac:dyDescent="0.2">
      <c r="A137" s="48" t="s">
        <v>638</v>
      </c>
      <c r="B137" s="37" t="s">
        <v>213</v>
      </c>
      <c r="C137" s="38">
        <v>76740</v>
      </c>
      <c r="D137" s="46" t="str">
        <f t="shared" si="11"/>
        <v>N/A</v>
      </c>
      <c r="E137" s="38">
        <v>87111</v>
      </c>
      <c r="F137" s="46" t="str">
        <f t="shared" si="12"/>
        <v>N/A</v>
      </c>
      <c r="G137" s="38">
        <v>69535</v>
      </c>
      <c r="H137" s="46" t="str">
        <f t="shared" si="13"/>
        <v>N/A</v>
      </c>
      <c r="I137" s="12">
        <v>13.51</v>
      </c>
      <c r="J137" s="12">
        <v>-20.2</v>
      </c>
      <c r="K137" s="47" t="s">
        <v>739</v>
      </c>
      <c r="L137" s="9" t="str">
        <f t="shared" ref="L137:L141" si="15">IF(J137="Div by 0", "N/A", IF(OR(J137="N/A",K137="N/A"),"N/A", IF(J137&gt;VALUE(MID(K137,1,2)), "No", IF(J137&lt;-1*VALUE(MID(K137,1,2)), "No", "Yes"))))</f>
        <v>Yes</v>
      </c>
    </row>
    <row r="138" spans="1:12" ht="25.5" x14ac:dyDescent="0.2">
      <c r="A138" s="48" t="s">
        <v>1459</v>
      </c>
      <c r="B138" s="37" t="s">
        <v>213</v>
      </c>
      <c r="C138" s="49">
        <v>93.267813395999994</v>
      </c>
      <c r="D138" s="46" t="str">
        <f t="shared" si="11"/>
        <v>N/A</v>
      </c>
      <c r="E138" s="49">
        <v>95.880015153000002</v>
      </c>
      <c r="F138" s="46" t="str">
        <f t="shared" si="12"/>
        <v>N/A</v>
      </c>
      <c r="G138" s="49">
        <v>91.542532538000003</v>
      </c>
      <c r="H138" s="46" t="str">
        <f t="shared" si="13"/>
        <v>N/A</v>
      </c>
      <c r="I138" s="12">
        <v>2.8010000000000002</v>
      </c>
      <c r="J138" s="12">
        <v>-4.5199999999999996</v>
      </c>
      <c r="K138" s="47" t="s">
        <v>739</v>
      </c>
      <c r="L138" s="9" t="str">
        <f t="shared" si="15"/>
        <v>Yes</v>
      </c>
    </row>
    <row r="139" spans="1:12" ht="25.5" x14ac:dyDescent="0.2">
      <c r="A139" s="48" t="s">
        <v>639</v>
      </c>
      <c r="B139" s="37" t="s">
        <v>213</v>
      </c>
      <c r="C139" s="49">
        <v>135259407</v>
      </c>
      <c r="D139" s="46" t="str">
        <f t="shared" si="11"/>
        <v>N/A</v>
      </c>
      <c r="E139" s="49">
        <v>140135636</v>
      </c>
      <c r="F139" s="46" t="str">
        <f t="shared" si="12"/>
        <v>N/A</v>
      </c>
      <c r="G139" s="49">
        <v>102750297</v>
      </c>
      <c r="H139" s="46" t="str">
        <f t="shared" si="13"/>
        <v>N/A</v>
      </c>
      <c r="I139" s="12">
        <v>3.605</v>
      </c>
      <c r="J139" s="12">
        <v>-26.7</v>
      </c>
      <c r="K139" s="47" t="s">
        <v>739</v>
      </c>
      <c r="L139" s="9" t="str">
        <f t="shared" si="15"/>
        <v>Yes</v>
      </c>
    </row>
    <row r="140" spans="1:12" x14ac:dyDescent="0.2">
      <c r="A140" s="48" t="s">
        <v>640</v>
      </c>
      <c r="B140" s="37" t="s">
        <v>213</v>
      </c>
      <c r="C140" s="38">
        <v>4547</v>
      </c>
      <c r="D140" s="46" t="str">
        <f t="shared" si="11"/>
        <v>N/A</v>
      </c>
      <c r="E140" s="38">
        <v>4364</v>
      </c>
      <c r="F140" s="46" t="str">
        <f t="shared" si="12"/>
        <v>N/A</v>
      </c>
      <c r="G140" s="38">
        <v>2963</v>
      </c>
      <c r="H140" s="46" t="str">
        <f t="shared" si="13"/>
        <v>N/A</v>
      </c>
      <c r="I140" s="12">
        <v>-4.0199999999999996</v>
      </c>
      <c r="J140" s="12">
        <v>-32.1</v>
      </c>
      <c r="K140" s="47" t="s">
        <v>739</v>
      </c>
      <c r="L140" s="9" t="str">
        <f t="shared" si="15"/>
        <v>No</v>
      </c>
    </row>
    <row r="141" spans="1:12" ht="25.5" x14ac:dyDescent="0.2">
      <c r="A141" s="48" t="s">
        <v>1460</v>
      </c>
      <c r="B141" s="37" t="s">
        <v>213</v>
      </c>
      <c r="C141" s="49">
        <v>29746.955575</v>
      </c>
      <c r="D141" s="46" t="str">
        <f t="shared" si="11"/>
        <v>N/A</v>
      </c>
      <c r="E141" s="49">
        <v>32111.740604999999</v>
      </c>
      <c r="F141" s="46" t="str">
        <f t="shared" si="12"/>
        <v>N/A</v>
      </c>
      <c r="G141" s="49">
        <v>34677.791765000002</v>
      </c>
      <c r="H141" s="46" t="str">
        <f t="shared" si="13"/>
        <v>N/A</v>
      </c>
      <c r="I141" s="12">
        <v>7.95</v>
      </c>
      <c r="J141" s="12">
        <v>7.9909999999999997</v>
      </c>
      <c r="K141" s="47" t="s">
        <v>739</v>
      </c>
      <c r="L141" s="9" t="str">
        <f t="shared" si="15"/>
        <v>Yes</v>
      </c>
    </row>
    <row r="142" spans="1:12" ht="25.5" x14ac:dyDescent="0.2">
      <c r="A142" s="48" t="s">
        <v>641</v>
      </c>
      <c r="B142" s="37" t="s">
        <v>213</v>
      </c>
      <c r="C142" s="49">
        <v>146989866</v>
      </c>
      <c r="D142" s="46" t="str">
        <f t="shared" si="11"/>
        <v>N/A</v>
      </c>
      <c r="E142" s="49">
        <v>127266628</v>
      </c>
      <c r="F142" s="46" t="str">
        <f t="shared" si="12"/>
        <v>N/A</v>
      </c>
      <c r="G142" s="49">
        <v>140486722</v>
      </c>
      <c r="H142" s="46" t="str">
        <f t="shared" si="13"/>
        <v>N/A</v>
      </c>
      <c r="I142" s="12">
        <v>-13.4</v>
      </c>
      <c r="J142" s="12">
        <v>10.39</v>
      </c>
      <c r="K142" s="47" t="s">
        <v>739</v>
      </c>
      <c r="L142" s="9" t="str">
        <f t="shared" ref="L142:L153" si="16">IF(J142="Div by 0", "N/A", IF(K142="N/A","N/A", IF(J142&gt;VALUE(MID(K142,1,2)), "No", IF(J142&lt;-1*VALUE(MID(K142,1,2)), "No", "Yes"))))</f>
        <v>Yes</v>
      </c>
    </row>
    <row r="143" spans="1:12" ht="25.5" x14ac:dyDescent="0.2">
      <c r="A143" s="48" t="s">
        <v>642</v>
      </c>
      <c r="B143" s="37" t="s">
        <v>213</v>
      </c>
      <c r="C143" s="38">
        <v>147872</v>
      </c>
      <c r="D143" s="46" t="str">
        <f t="shared" si="11"/>
        <v>N/A</v>
      </c>
      <c r="E143" s="38">
        <v>140090</v>
      </c>
      <c r="F143" s="46" t="str">
        <f t="shared" si="12"/>
        <v>N/A</v>
      </c>
      <c r="G143" s="38">
        <v>165458</v>
      </c>
      <c r="H143" s="46" t="str">
        <f t="shared" si="13"/>
        <v>N/A</v>
      </c>
      <c r="I143" s="12">
        <v>-5.26</v>
      </c>
      <c r="J143" s="12">
        <v>18.11</v>
      </c>
      <c r="K143" s="47" t="s">
        <v>739</v>
      </c>
      <c r="L143" s="9" t="str">
        <f t="shared" si="16"/>
        <v>Yes</v>
      </c>
    </row>
    <row r="144" spans="1:12" ht="25.5" x14ac:dyDescent="0.2">
      <c r="A144" s="48" t="s">
        <v>1461</v>
      </c>
      <c r="B144" s="37" t="s">
        <v>213</v>
      </c>
      <c r="C144" s="49">
        <v>994.03447575999996</v>
      </c>
      <c r="D144" s="46" t="str">
        <f t="shared" si="11"/>
        <v>N/A</v>
      </c>
      <c r="E144" s="49">
        <v>908.46333072000004</v>
      </c>
      <c r="F144" s="46" t="str">
        <f t="shared" si="12"/>
        <v>N/A</v>
      </c>
      <c r="G144" s="49">
        <v>849.07784452999999</v>
      </c>
      <c r="H144" s="46" t="str">
        <f t="shared" si="13"/>
        <v>N/A</v>
      </c>
      <c r="I144" s="12">
        <v>-8.61</v>
      </c>
      <c r="J144" s="12">
        <v>-6.54</v>
      </c>
      <c r="K144" s="47" t="s">
        <v>739</v>
      </c>
      <c r="L144" s="9" t="str">
        <f t="shared" si="16"/>
        <v>Yes</v>
      </c>
    </row>
    <row r="145" spans="1:12" ht="25.5" x14ac:dyDescent="0.2">
      <c r="A145" s="48" t="s">
        <v>643</v>
      </c>
      <c r="B145" s="37" t="s">
        <v>213</v>
      </c>
      <c r="C145" s="49">
        <v>196757168</v>
      </c>
      <c r="D145" s="46" t="str">
        <f t="shared" ref="D145:D153" si="17">IF($B145="N/A","N/A",IF(C145&gt;10,"No",IF(C145&lt;-10,"No","Yes")))</f>
        <v>N/A</v>
      </c>
      <c r="E145" s="49">
        <v>232399605</v>
      </c>
      <c r="F145" s="46" t="str">
        <f t="shared" ref="F145:F153" si="18">IF($B145="N/A","N/A",IF(E145&gt;10,"No",IF(E145&lt;-10,"No","Yes")))</f>
        <v>N/A</v>
      </c>
      <c r="G145" s="49">
        <v>250849213</v>
      </c>
      <c r="H145" s="46" t="str">
        <f t="shared" ref="H145:H153" si="19">IF($B145="N/A","N/A",IF(G145&gt;10,"No",IF(G145&lt;-10,"No","Yes")))</f>
        <v>N/A</v>
      </c>
      <c r="I145" s="12">
        <v>18.11</v>
      </c>
      <c r="J145" s="12">
        <v>7.9390000000000001</v>
      </c>
      <c r="K145" s="47" t="s">
        <v>739</v>
      </c>
      <c r="L145" s="9" t="str">
        <f t="shared" si="16"/>
        <v>Yes</v>
      </c>
    </row>
    <row r="146" spans="1:12" x14ac:dyDescent="0.2">
      <c r="A146" s="48" t="s">
        <v>644</v>
      </c>
      <c r="B146" s="37" t="s">
        <v>213</v>
      </c>
      <c r="C146" s="38">
        <v>15503</v>
      </c>
      <c r="D146" s="46" t="str">
        <f t="shared" si="17"/>
        <v>N/A</v>
      </c>
      <c r="E146" s="38">
        <v>17404</v>
      </c>
      <c r="F146" s="46" t="str">
        <f t="shared" si="18"/>
        <v>N/A</v>
      </c>
      <c r="G146" s="38">
        <v>19137</v>
      </c>
      <c r="H146" s="46" t="str">
        <f t="shared" si="19"/>
        <v>N/A</v>
      </c>
      <c r="I146" s="12">
        <v>12.26</v>
      </c>
      <c r="J146" s="12">
        <v>9.9570000000000007</v>
      </c>
      <c r="K146" s="47" t="s">
        <v>739</v>
      </c>
      <c r="L146" s="9" t="str">
        <f t="shared" si="16"/>
        <v>Yes</v>
      </c>
    </row>
    <row r="147" spans="1:12" ht="25.5" x14ac:dyDescent="0.2">
      <c r="A147" s="48" t="s">
        <v>1462</v>
      </c>
      <c r="B147" s="37" t="s">
        <v>213</v>
      </c>
      <c r="C147" s="49">
        <v>12691.554409</v>
      </c>
      <c r="D147" s="46" t="str">
        <f t="shared" si="17"/>
        <v>N/A</v>
      </c>
      <c r="E147" s="49">
        <v>13353.229429999999</v>
      </c>
      <c r="F147" s="46" t="str">
        <f t="shared" si="18"/>
        <v>N/A</v>
      </c>
      <c r="G147" s="49">
        <v>13108.074044999999</v>
      </c>
      <c r="H147" s="46" t="str">
        <f t="shared" si="19"/>
        <v>N/A</v>
      </c>
      <c r="I147" s="12">
        <v>5.2140000000000004</v>
      </c>
      <c r="J147" s="12">
        <v>-1.84</v>
      </c>
      <c r="K147" s="47" t="s">
        <v>739</v>
      </c>
      <c r="L147" s="9" t="str">
        <f t="shared" si="16"/>
        <v>Yes</v>
      </c>
    </row>
    <row r="148" spans="1:12" ht="25.5" x14ac:dyDescent="0.2">
      <c r="A148" s="48" t="s">
        <v>645</v>
      </c>
      <c r="B148" s="37" t="s">
        <v>213</v>
      </c>
      <c r="C148" s="49">
        <v>213569202</v>
      </c>
      <c r="D148" s="46" t="str">
        <f t="shared" si="17"/>
        <v>N/A</v>
      </c>
      <c r="E148" s="49">
        <v>216449002</v>
      </c>
      <c r="F148" s="46" t="str">
        <f t="shared" si="18"/>
        <v>N/A</v>
      </c>
      <c r="G148" s="49">
        <v>214437715</v>
      </c>
      <c r="H148" s="46" t="str">
        <f t="shared" si="19"/>
        <v>N/A</v>
      </c>
      <c r="I148" s="12">
        <v>1.3480000000000001</v>
      </c>
      <c r="J148" s="12">
        <v>-0.92900000000000005</v>
      </c>
      <c r="K148" s="47" t="s">
        <v>739</v>
      </c>
      <c r="L148" s="9" t="str">
        <f t="shared" si="16"/>
        <v>Yes</v>
      </c>
    </row>
    <row r="149" spans="1:12" x14ac:dyDescent="0.2">
      <c r="A149" s="48" t="s">
        <v>646</v>
      </c>
      <c r="B149" s="37" t="s">
        <v>213</v>
      </c>
      <c r="C149" s="38">
        <v>89449</v>
      </c>
      <c r="D149" s="46" t="str">
        <f t="shared" si="17"/>
        <v>N/A</v>
      </c>
      <c r="E149" s="38">
        <v>81288</v>
      </c>
      <c r="F149" s="46" t="str">
        <f t="shared" si="18"/>
        <v>N/A</v>
      </c>
      <c r="G149" s="38">
        <v>105711</v>
      </c>
      <c r="H149" s="46" t="str">
        <f t="shared" si="19"/>
        <v>N/A</v>
      </c>
      <c r="I149" s="12">
        <v>-9.1199999999999992</v>
      </c>
      <c r="J149" s="12">
        <v>30.05</v>
      </c>
      <c r="K149" s="47" t="s">
        <v>739</v>
      </c>
      <c r="L149" s="9" t="str">
        <f t="shared" si="16"/>
        <v>No</v>
      </c>
    </row>
    <row r="150" spans="1:12" ht="25.5" x14ac:dyDescent="0.2">
      <c r="A150" s="48" t="s">
        <v>1463</v>
      </c>
      <c r="B150" s="37" t="s">
        <v>213</v>
      </c>
      <c r="C150" s="49">
        <v>2387.6086037999999</v>
      </c>
      <c r="D150" s="46" t="str">
        <f t="shared" si="17"/>
        <v>N/A</v>
      </c>
      <c r="E150" s="49">
        <v>2662.7423727999999</v>
      </c>
      <c r="F150" s="46" t="str">
        <f t="shared" si="18"/>
        <v>N/A</v>
      </c>
      <c r="G150" s="49">
        <v>2028.5279204999999</v>
      </c>
      <c r="H150" s="46" t="str">
        <f t="shared" si="19"/>
        <v>N/A</v>
      </c>
      <c r="I150" s="12">
        <v>11.52</v>
      </c>
      <c r="J150" s="12">
        <v>-23.8</v>
      </c>
      <c r="K150" s="47" t="s">
        <v>739</v>
      </c>
      <c r="L150" s="9" t="str">
        <f t="shared" si="16"/>
        <v>Yes</v>
      </c>
    </row>
    <row r="151" spans="1:12" ht="25.5" x14ac:dyDescent="0.2">
      <c r="A151" s="48" t="s">
        <v>647</v>
      </c>
      <c r="B151" s="37" t="s">
        <v>213</v>
      </c>
      <c r="C151" s="49">
        <v>168716340</v>
      </c>
      <c r="D151" s="46" t="str">
        <f t="shared" si="17"/>
        <v>N/A</v>
      </c>
      <c r="E151" s="49">
        <v>191264087</v>
      </c>
      <c r="F151" s="46" t="str">
        <f t="shared" si="18"/>
        <v>N/A</v>
      </c>
      <c r="G151" s="49">
        <v>211815122</v>
      </c>
      <c r="H151" s="46" t="str">
        <f t="shared" si="19"/>
        <v>N/A</v>
      </c>
      <c r="I151" s="12">
        <v>13.36</v>
      </c>
      <c r="J151" s="12">
        <v>10.74</v>
      </c>
      <c r="K151" s="47" t="s">
        <v>739</v>
      </c>
      <c r="L151" s="9" t="str">
        <f t="shared" si="16"/>
        <v>Yes</v>
      </c>
    </row>
    <row r="152" spans="1:12" x14ac:dyDescent="0.2">
      <c r="A152" s="48" t="s">
        <v>648</v>
      </c>
      <c r="B152" s="37" t="s">
        <v>213</v>
      </c>
      <c r="C152" s="38">
        <v>18609</v>
      </c>
      <c r="D152" s="46" t="str">
        <f t="shared" si="17"/>
        <v>N/A</v>
      </c>
      <c r="E152" s="38">
        <v>20597</v>
      </c>
      <c r="F152" s="46" t="str">
        <f t="shared" si="18"/>
        <v>N/A</v>
      </c>
      <c r="G152" s="38">
        <v>22387</v>
      </c>
      <c r="H152" s="46" t="str">
        <f t="shared" si="19"/>
        <v>N/A</v>
      </c>
      <c r="I152" s="12">
        <v>10.68</v>
      </c>
      <c r="J152" s="12">
        <v>8.6910000000000007</v>
      </c>
      <c r="K152" s="47" t="s">
        <v>739</v>
      </c>
      <c r="L152" s="9" t="str">
        <f t="shared" si="16"/>
        <v>Yes</v>
      </c>
    </row>
    <row r="153" spans="1:12" ht="25.5" x14ac:dyDescent="0.2">
      <c r="A153" s="48" t="s">
        <v>1464</v>
      </c>
      <c r="B153" s="37" t="s">
        <v>213</v>
      </c>
      <c r="C153" s="49">
        <v>9066.3840077000004</v>
      </c>
      <c r="D153" s="46" t="str">
        <f t="shared" si="17"/>
        <v>N/A</v>
      </c>
      <c r="E153" s="49">
        <v>9286.0167500000007</v>
      </c>
      <c r="F153" s="46" t="str">
        <f t="shared" si="18"/>
        <v>N/A</v>
      </c>
      <c r="G153" s="49">
        <v>9461.5232947999993</v>
      </c>
      <c r="H153" s="46" t="str">
        <f t="shared" si="19"/>
        <v>N/A</v>
      </c>
      <c r="I153" s="12">
        <v>2.4220000000000002</v>
      </c>
      <c r="J153" s="12">
        <v>1.89</v>
      </c>
      <c r="K153" s="47" t="s">
        <v>739</v>
      </c>
      <c r="L153" s="9" t="str">
        <f t="shared" si="16"/>
        <v>Yes</v>
      </c>
    </row>
    <row r="154" spans="1:12" x14ac:dyDescent="0.2">
      <c r="A154" s="48" t="s">
        <v>1530</v>
      </c>
      <c r="B154" s="37" t="s">
        <v>213</v>
      </c>
      <c r="C154" s="49">
        <v>1315.7153025</v>
      </c>
      <c r="D154" s="46" t="str">
        <f t="shared" ref="D154:D173" si="20">IF($B154="N/A","N/A",IF(C154&gt;10,"No",IF(C154&lt;-10,"No","Yes")))</f>
        <v>N/A</v>
      </c>
      <c r="E154" s="49">
        <v>1313.5770878999999</v>
      </c>
      <c r="F154" s="46" t="str">
        <f t="shared" ref="F154:F173" si="21">IF($B154="N/A","N/A",IF(E154&gt;10,"No",IF(E154&lt;-10,"No","Yes")))</f>
        <v>N/A</v>
      </c>
      <c r="G154" s="49">
        <v>1467.3137088000001</v>
      </c>
      <c r="H154" s="46" t="str">
        <f t="shared" ref="H154:H173" si="22">IF($B154="N/A","N/A",IF(G154&gt;10,"No",IF(G154&lt;-10,"No","Yes")))</f>
        <v>N/A</v>
      </c>
      <c r="I154" s="12">
        <v>-0.16300000000000001</v>
      </c>
      <c r="J154" s="12">
        <v>11.7</v>
      </c>
      <c r="K154" s="47" t="s">
        <v>739</v>
      </c>
      <c r="L154" s="9" t="str">
        <f t="shared" ref="L154:L173" si="23">IF(J154="Div by 0", "N/A", IF(K154="N/A","N/A", IF(J154&gt;VALUE(MID(K154,1,2)), "No", IF(J154&lt;-1*VALUE(MID(K154,1,2)), "No", "Yes"))))</f>
        <v>Yes</v>
      </c>
    </row>
    <row r="155" spans="1:12" x14ac:dyDescent="0.2">
      <c r="A155" s="53" t="s">
        <v>1531</v>
      </c>
      <c r="B155" s="37" t="s">
        <v>213</v>
      </c>
      <c r="C155" s="49">
        <v>476.38429594000002</v>
      </c>
      <c r="D155" s="46" t="str">
        <f t="shared" si="20"/>
        <v>N/A</v>
      </c>
      <c r="E155" s="49">
        <v>515.93841192000002</v>
      </c>
      <c r="F155" s="46" t="str">
        <f t="shared" si="21"/>
        <v>N/A</v>
      </c>
      <c r="G155" s="49">
        <v>509.11747673000002</v>
      </c>
      <c r="H155" s="46" t="str">
        <f t="shared" si="22"/>
        <v>N/A</v>
      </c>
      <c r="I155" s="12">
        <v>8.3030000000000008</v>
      </c>
      <c r="J155" s="12">
        <v>-1.32</v>
      </c>
      <c r="K155" s="47" t="s">
        <v>739</v>
      </c>
      <c r="L155" s="9" t="str">
        <f t="shared" si="23"/>
        <v>Yes</v>
      </c>
    </row>
    <row r="156" spans="1:12" ht="25.5" x14ac:dyDescent="0.2">
      <c r="A156" s="53" t="s">
        <v>1532</v>
      </c>
      <c r="B156" s="37" t="s">
        <v>213</v>
      </c>
      <c r="C156" s="49">
        <v>2560.5591356</v>
      </c>
      <c r="D156" s="46" t="str">
        <f t="shared" si="20"/>
        <v>N/A</v>
      </c>
      <c r="E156" s="49">
        <v>2365.9799939</v>
      </c>
      <c r="F156" s="46" t="str">
        <f t="shared" si="21"/>
        <v>N/A</v>
      </c>
      <c r="G156" s="49">
        <v>2647.9884210999999</v>
      </c>
      <c r="H156" s="46" t="str">
        <f t="shared" si="22"/>
        <v>N/A</v>
      </c>
      <c r="I156" s="12">
        <v>-7.6</v>
      </c>
      <c r="J156" s="12">
        <v>11.92</v>
      </c>
      <c r="K156" s="47" t="s">
        <v>739</v>
      </c>
      <c r="L156" s="9" t="str">
        <f t="shared" si="23"/>
        <v>Yes</v>
      </c>
    </row>
    <row r="157" spans="1:12" x14ac:dyDescent="0.2">
      <c r="A157" s="53" t="s">
        <v>1533</v>
      </c>
      <c r="B157" s="37" t="s">
        <v>213</v>
      </c>
      <c r="C157" s="49">
        <v>503.43511386</v>
      </c>
      <c r="D157" s="46" t="str">
        <f t="shared" si="20"/>
        <v>N/A</v>
      </c>
      <c r="E157" s="49">
        <v>539.08000227000002</v>
      </c>
      <c r="F157" s="46" t="str">
        <f t="shared" si="21"/>
        <v>N/A</v>
      </c>
      <c r="G157" s="49">
        <v>771.65431000000001</v>
      </c>
      <c r="H157" s="46" t="str">
        <f t="shared" si="22"/>
        <v>N/A</v>
      </c>
      <c r="I157" s="12">
        <v>7.08</v>
      </c>
      <c r="J157" s="12">
        <v>43.14</v>
      </c>
      <c r="K157" s="47" t="s">
        <v>739</v>
      </c>
      <c r="L157" s="9" t="str">
        <f t="shared" si="23"/>
        <v>No</v>
      </c>
    </row>
    <row r="158" spans="1:12" x14ac:dyDescent="0.2">
      <c r="A158" s="53" t="s">
        <v>1534</v>
      </c>
      <c r="B158" s="37" t="s">
        <v>213</v>
      </c>
      <c r="C158" s="49">
        <v>359.05523453000001</v>
      </c>
      <c r="D158" s="46" t="str">
        <f t="shared" si="20"/>
        <v>N/A</v>
      </c>
      <c r="E158" s="49">
        <v>386.50900703999997</v>
      </c>
      <c r="F158" s="46" t="str">
        <f t="shared" si="21"/>
        <v>N/A</v>
      </c>
      <c r="G158" s="49">
        <v>537.92908723000005</v>
      </c>
      <c r="H158" s="46" t="str">
        <f t="shared" si="22"/>
        <v>N/A</v>
      </c>
      <c r="I158" s="12">
        <v>7.6459999999999999</v>
      </c>
      <c r="J158" s="12">
        <v>39.18</v>
      </c>
      <c r="K158" s="47" t="s">
        <v>739</v>
      </c>
      <c r="L158" s="9" t="str">
        <f t="shared" si="23"/>
        <v>No</v>
      </c>
    </row>
    <row r="159" spans="1:12" x14ac:dyDescent="0.2">
      <c r="A159" s="48" t="s">
        <v>1535</v>
      </c>
      <c r="B159" s="37" t="s">
        <v>213</v>
      </c>
      <c r="C159" s="49">
        <v>7103.0845372000003</v>
      </c>
      <c r="D159" s="46" t="str">
        <f t="shared" si="20"/>
        <v>N/A</v>
      </c>
      <c r="E159" s="49">
        <v>7653.8607162999997</v>
      </c>
      <c r="F159" s="46" t="str">
        <f t="shared" si="21"/>
        <v>N/A</v>
      </c>
      <c r="G159" s="49">
        <v>6944.0598490000002</v>
      </c>
      <c r="H159" s="46" t="str">
        <f t="shared" si="22"/>
        <v>N/A</v>
      </c>
      <c r="I159" s="12">
        <v>7.7539999999999996</v>
      </c>
      <c r="J159" s="12">
        <v>-9.27</v>
      </c>
      <c r="K159" s="47" t="s">
        <v>739</v>
      </c>
      <c r="L159" s="9" t="str">
        <f t="shared" si="23"/>
        <v>Yes</v>
      </c>
    </row>
    <row r="160" spans="1:12" x14ac:dyDescent="0.2">
      <c r="A160" s="53" t="s">
        <v>1536</v>
      </c>
      <c r="B160" s="37" t="s">
        <v>213</v>
      </c>
      <c r="C160" s="49">
        <v>15930.995210999999</v>
      </c>
      <c r="D160" s="46" t="str">
        <f t="shared" si="20"/>
        <v>N/A</v>
      </c>
      <c r="E160" s="49">
        <v>16074.593325</v>
      </c>
      <c r="F160" s="46" t="str">
        <f t="shared" si="21"/>
        <v>N/A</v>
      </c>
      <c r="G160" s="49">
        <v>14670.685119</v>
      </c>
      <c r="H160" s="46" t="str">
        <f t="shared" si="22"/>
        <v>N/A</v>
      </c>
      <c r="I160" s="12">
        <v>0.90139999999999998</v>
      </c>
      <c r="J160" s="12">
        <v>-8.73</v>
      </c>
      <c r="K160" s="47" t="s">
        <v>739</v>
      </c>
      <c r="L160" s="9" t="str">
        <f t="shared" si="23"/>
        <v>Yes</v>
      </c>
    </row>
    <row r="161" spans="1:12" ht="25.5" x14ac:dyDescent="0.2">
      <c r="A161" s="53" t="s">
        <v>1537</v>
      </c>
      <c r="B161" s="37" t="s">
        <v>213</v>
      </c>
      <c r="C161" s="49">
        <v>6531.4563261000003</v>
      </c>
      <c r="D161" s="46" t="str">
        <f t="shared" si="20"/>
        <v>N/A</v>
      </c>
      <c r="E161" s="49">
        <v>6569.2165953000003</v>
      </c>
      <c r="F161" s="46" t="str">
        <f t="shared" si="21"/>
        <v>N/A</v>
      </c>
      <c r="G161" s="49">
        <v>6227.9582140000002</v>
      </c>
      <c r="H161" s="46" t="str">
        <f t="shared" si="22"/>
        <v>N/A</v>
      </c>
      <c r="I161" s="12">
        <v>0.57809999999999995</v>
      </c>
      <c r="J161" s="12">
        <v>-5.19</v>
      </c>
      <c r="K161" s="47" t="s">
        <v>739</v>
      </c>
      <c r="L161" s="9" t="str">
        <f t="shared" si="23"/>
        <v>Yes</v>
      </c>
    </row>
    <row r="162" spans="1:12" x14ac:dyDescent="0.2">
      <c r="A162" s="53" t="s">
        <v>1538</v>
      </c>
      <c r="B162" s="37" t="s">
        <v>213</v>
      </c>
      <c r="C162" s="49">
        <v>14.713526001</v>
      </c>
      <c r="D162" s="46" t="str">
        <f t="shared" si="20"/>
        <v>N/A</v>
      </c>
      <c r="E162" s="49">
        <v>22.059023643</v>
      </c>
      <c r="F162" s="46" t="str">
        <f t="shared" si="21"/>
        <v>N/A</v>
      </c>
      <c r="G162" s="49">
        <v>20.885552407999999</v>
      </c>
      <c r="H162" s="46" t="str">
        <f t="shared" si="22"/>
        <v>N/A</v>
      </c>
      <c r="I162" s="12">
        <v>49.92</v>
      </c>
      <c r="J162" s="12">
        <v>-5.32</v>
      </c>
      <c r="K162" s="47" t="s">
        <v>739</v>
      </c>
      <c r="L162" s="9" t="str">
        <f t="shared" si="23"/>
        <v>Yes</v>
      </c>
    </row>
    <row r="163" spans="1:12" x14ac:dyDescent="0.2">
      <c r="A163" s="53" t="s">
        <v>1539</v>
      </c>
      <c r="B163" s="37" t="s">
        <v>213</v>
      </c>
      <c r="C163" s="49">
        <v>2.6069243469000001</v>
      </c>
      <c r="D163" s="46" t="str">
        <f t="shared" si="20"/>
        <v>N/A</v>
      </c>
      <c r="E163" s="49">
        <v>7.2869120171999997</v>
      </c>
      <c r="F163" s="46" t="str">
        <f t="shared" si="21"/>
        <v>N/A</v>
      </c>
      <c r="G163" s="49">
        <v>13.483651081</v>
      </c>
      <c r="H163" s="46" t="str">
        <f t="shared" si="22"/>
        <v>N/A</v>
      </c>
      <c r="I163" s="12">
        <v>179.5</v>
      </c>
      <c r="J163" s="12">
        <v>85.04</v>
      </c>
      <c r="K163" s="47" t="s">
        <v>739</v>
      </c>
      <c r="L163" s="9" t="str">
        <f t="shared" si="23"/>
        <v>No</v>
      </c>
    </row>
    <row r="164" spans="1:12" x14ac:dyDescent="0.2">
      <c r="A164" s="48" t="s">
        <v>1540</v>
      </c>
      <c r="B164" s="37" t="s">
        <v>213</v>
      </c>
      <c r="C164" s="49">
        <v>801.34267731</v>
      </c>
      <c r="D164" s="46" t="str">
        <f t="shared" si="20"/>
        <v>N/A</v>
      </c>
      <c r="E164" s="49">
        <v>846.59193010000001</v>
      </c>
      <c r="F164" s="46" t="str">
        <f t="shared" si="21"/>
        <v>N/A</v>
      </c>
      <c r="G164" s="49">
        <v>826.63234992000002</v>
      </c>
      <c r="H164" s="46" t="str">
        <f t="shared" si="22"/>
        <v>N/A</v>
      </c>
      <c r="I164" s="12">
        <v>5.6470000000000002</v>
      </c>
      <c r="J164" s="12">
        <v>-2.36</v>
      </c>
      <c r="K164" s="47" t="s">
        <v>739</v>
      </c>
      <c r="L164" s="9" t="str">
        <f t="shared" si="23"/>
        <v>Yes</v>
      </c>
    </row>
    <row r="165" spans="1:12" x14ac:dyDescent="0.2">
      <c r="A165" s="53" t="s">
        <v>1541</v>
      </c>
      <c r="B165" s="37" t="s">
        <v>213</v>
      </c>
      <c r="C165" s="49">
        <v>237.233814</v>
      </c>
      <c r="D165" s="46" t="str">
        <f t="shared" si="20"/>
        <v>N/A</v>
      </c>
      <c r="E165" s="49">
        <v>204.85984450999999</v>
      </c>
      <c r="F165" s="46" t="str">
        <f t="shared" si="21"/>
        <v>N/A</v>
      </c>
      <c r="G165" s="49">
        <v>211.87281558999999</v>
      </c>
      <c r="H165" s="46" t="str">
        <f t="shared" si="22"/>
        <v>N/A</v>
      </c>
      <c r="I165" s="12">
        <v>-13.6</v>
      </c>
      <c r="J165" s="12">
        <v>3.423</v>
      </c>
      <c r="K165" s="47" t="s">
        <v>739</v>
      </c>
      <c r="L165" s="9" t="str">
        <f t="shared" si="23"/>
        <v>Yes</v>
      </c>
    </row>
    <row r="166" spans="1:12" x14ac:dyDescent="0.2">
      <c r="A166" s="53" t="s">
        <v>1542</v>
      </c>
      <c r="B166" s="37" t="s">
        <v>213</v>
      </c>
      <c r="C166" s="49">
        <v>1527.9481822</v>
      </c>
      <c r="D166" s="46" t="str">
        <f t="shared" si="20"/>
        <v>N/A</v>
      </c>
      <c r="E166" s="49">
        <v>1504.4063567999999</v>
      </c>
      <c r="F166" s="46" t="str">
        <f t="shared" si="21"/>
        <v>N/A</v>
      </c>
      <c r="G166" s="49">
        <v>1490.9628035000001</v>
      </c>
      <c r="H166" s="46" t="str">
        <f t="shared" si="22"/>
        <v>N/A</v>
      </c>
      <c r="I166" s="12">
        <v>-1.54</v>
      </c>
      <c r="J166" s="12">
        <v>-0.89400000000000002</v>
      </c>
      <c r="K166" s="47" t="s">
        <v>739</v>
      </c>
      <c r="L166" s="9" t="str">
        <f t="shared" si="23"/>
        <v>Yes</v>
      </c>
    </row>
    <row r="167" spans="1:12" x14ac:dyDescent="0.2">
      <c r="A167" s="53" t="s">
        <v>1543</v>
      </c>
      <c r="B167" s="37" t="s">
        <v>213</v>
      </c>
      <c r="C167" s="49">
        <v>488.04204421999998</v>
      </c>
      <c r="D167" s="46" t="str">
        <f t="shared" si="20"/>
        <v>N/A</v>
      </c>
      <c r="E167" s="49">
        <v>637.16405283999995</v>
      </c>
      <c r="F167" s="46" t="str">
        <f t="shared" si="21"/>
        <v>N/A</v>
      </c>
      <c r="G167" s="49">
        <v>689.68614210999999</v>
      </c>
      <c r="H167" s="46" t="str">
        <f t="shared" si="22"/>
        <v>N/A</v>
      </c>
      <c r="I167" s="12">
        <v>30.56</v>
      </c>
      <c r="J167" s="12">
        <v>8.2430000000000003</v>
      </c>
      <c r="K167" s="47" t="s">
        <v>739</v>
      </c>
      <c r="L167" s="9" t="str">
        <f t="shared" si="23"/>
        <v>Yes</v>
      </c>
    </row>
    <row r="168" spans="1:12" x14ac:dyDescent="0.2">
      <c r="A168" s="53" t="s">
        <v>1544</v>
      </c>
      <c r="B168" s="37" t="s">
        <v>213</v>
      </c>
      <c r="C168" s="49">
        <v>63.963994366999998</v>
      </c>
      <c r="D168" s="46" t="str">
        <f t="shared" si="20"/>
        <v>N/A</v>
      </c>
      <c r="E168" s="49">
        <v>85.17566248</v>
      </c>
      <c r="F168" s="46" t="str">
        <f t="shared" si="21"/>
        <v>N/A</v>
      </c>
      <c r="G168" s="49">
        <v>57.364745978999998</v>
      </c>
      <c r="H168" s="46" t="str">
        <f t="shared" si="22"/>
        <v>N/A</v>
      </c>
      <c r="I168" s="12">
        <v>33.159999999999997</v>
      </c>
      <c r="J168" s="12">
        <v>-32.700000000000003</v>
      </c>
      <c r="K168" s="47" t="s">
        <v>739</v>
      </c>
      <c r="L168" s="9" t="str">
        <f t="shared" si="23"/>
        <v>No</v>
      </c>
    </row>
    <row r="169" spans="1:12" x14ac:dyDescent="0.2">
      <c r="A169" s="48" t="s">
        <v>1545</v>
      </c>
      <c r="B169" s="37" t="s">
        <v>213</v>
      </c>
      <c r="C169" s="49">
        <v>6913.4771705000003</v>
      </c>
      <c r="D169" s="46" t="str">
        <f t="shared" si="20"/>
        <v>N/A</v>
      </c>
      <c r="E169" s="49">
        <v>7737.9081335000001</v>
      </c>
      <c r="F169" s="46" t="str">
        <f t="shared" si="21"/>
        <v>N/A</v>
      </c>
      <c r="G169" s="49">
        <v>7679.0414600000004</v>
      </c>
      <c r="H169" s="46" t="str">
        <f t="shared" si="22"/>
        <v>N/A</v>
      </c>
      <c r="I169" s="12">
        <v>11.92</v>
      </c>
      <c r="J169" s="12">
        <v>-0.76100000000000001</v>
      </c>
      <c r="K169" s="47" t="s">
        <v>739</v>
      </c>
      <c r="L169" s="9" t="str">
        <f t="shared" si="23"/>
        <v>Yes</v>
      </c>
    </row>
    <row r="170" spans="1:12" x14ac:dyDescent="0.2">
      <c r="A170" s="53" t="s">
        <v>1546</v>
      </c>
      <c r="B170" s="37" t="s">
        <v>213</v>
      </c>
      <c r="C170" s="49">
        <v>6889.6082335999999</v>
      </c>
      <c r="D170" s="46" t="str">
        <f t="shared" si="20"/>
        <v>N/A</v>
      </c>
      <c r="E170" s="49">
        <v>7271.3624994000002</v>
      </c>
      <c r="F170" s="46" t="str">
        <f t="shared" si="21"/>
        <v>N/A</v>
      </c>
      <c r="G170" s="49">
        <v>7348.1688673999997</v>
      </c>
      <c r="H170" s="46" t="str">
        <f t="shared" si="22"/>
        <v>N/A</v>
      </c>
      <c r="I170" s="12">
        <v>5.5410000000000004</v>
      </c>
      <c r="J170" s="12">
        <v>1.056</v>
      </c>
      <c r="K170" s="47" t="s">
        <v>739</v>
      </c>
      <c r="L170" s="9" t="str">
        <f t="shared" si="23"/>
        <v>Yes</v>
      </c>
    </row>
    <row r="171" spans="1:12" x14ac:dyDescent="0.2">
      <c r="A171" s="53" t="s">
        <v>1547</v>
      </c>
      <c r="B171" s="37" t="s">
        <v>213</v>
      </c>
      <c r="C171" s="49">
        <v>11626.235912</v>
      </c>
      <c r="D171" s="46" t="str">
        <f t="shared" si="20"/>
        <v>N/A</v>
      </c>
      <c r="E171" s="49">
        <v>12143.345667</v>
      </c>
      <c r="F171" s="46" t="str">
        <f t="shared" si="21"/>
        <v>N/A</v>
      </c>
      <c r="G171" s="49">
        <v>12221.298767</v>
      </c>
      <c r="H171" s="46" t="str">
        <f t="shared" si="22"/>
        <v>N/A</v>
      </c>
      <c r="I171" s="12">
        <v>4.4480000000000004</v>
      </c>
      <c r="J171" s="12">
        <v>0.64190000000000003</v>
      </c>
      <c r="K171" s="47" t="s">
        <v>739</v>
      </c>
      <c r="L171" s="9" t="str">
        <f t="shared" si="23"/>
        <v>Yes</v>
      </c>
    </row>
    <row r="172" spans="1:12" x14ac:dyDescent="0.2">
      <c r="A172" s="53" t="s">
        <v>1548</v>
      </c>
      <c r="B172" s="37" t="s">
        <v>213</v>
      </c>
      <c r="C172" s="49">
        <v>1044.5753807000001</v>
      </c>
      <c r="D172" s="46" t="str">
        <f t="shared" si="20"/>
        <v>N/A</v>
      </c>
      <c r="E172" s="49">
        <v>1307.7406248</v>
      </c>
      <c r="F172" s="46" t="str">
        <f t="shared" si="21"/>
        <v>N/A</v>
      </c>
      <c r="G172" s="49">
        <v>1480.0391050000001</v>
      </c>
      <c r="H172" s="46" t="str">
        <f t="shared" si="22"/>
        <v>N/A</v>
      </c>
      <c r="I172" s="12">
        <v>25.19</v>
      </c>
      <c r="J172" s="12">
        <v>13.18</v>
      </c>
      <c r="K172" s="47" t="s">
        <v>739</v>
      </c>
      <c r="L172" s="9" t="str">
        <f t="shared" si="23"/>
        <v>Yes</v>
      </c>
    </row>
    <row r="173" spans="1:12" x14ac:dyDescent="0.2">
      <c r="A173" s="53" t="s">
        <v>1549</v>
      </c>
      <c r="B173" s="37" t="s">
        <v>213</v>
      </c>
      <c r="C173" s="49">
        <v>492.14742158000001</v>
      </c>
      <c r="D173" s="46" t="str">
        <f t="shared" si="20"/>
        <v>N/A</v>
      </c>
      <c r="E173" s="49">
        <v>609.44984680000005</v>
      </c>
      <c r="F173" s="46" t="str">
        <f t="shared" si="21"/>
        <v>N/A</v>
      </c>
      <c r="G173" s="49">
        <v>719.60025561999998</v>
      </c>
      <c r="H173" s="46" t="str">
        <f t="shared" si="22"/>
        <v>N/A</v>
      </c>
      <c r="I173" s="12">
        <v>23.83</v>
      </c>
      <c r="J173" s="12">
        <v>18.07</v>
      </c>
      <c r="K173" s="47" t="s">
        <v>739</v>
      </c>
      <c r="L173" s="9" t="str">
        <f t="shared" si="23"/>
        <v>Yes</v>
      </c>
    </row>
    <row r="174" spans="1:12" x14ac:dyDescent="0.2">
      <c r="A174" s="48" t="s">
        <v>373</v>
      </c>
      <c r="B174" s="37" t="s">
        <v>213</v>
      </c>
      <c r="C174" s="8">
        <v>12.520922139</v>
      </c>
      <c r="D174" s="46" t="str">
        <f t="shared" ref="D174:D203" si="24">IF($B174="N/A","N/A",IF(C174&gt;10,"No",IF(C174&lt;-10,"No","Yes")))</f>
        <v>N/A</v>
      </c>
      <c r="E174" s="8">
        <v>13.117060199999999</v>
      </c>
      <c r="F174" s="46" t="str">
        <f t="shared" ref="F174:F203" si="25">IF($B174="N/A","N/A",IF(E174&gt;10,"No",IF(E174&lt;-10,"No","Yes")))</f>
        <v>N/A</v>
      </c>
      <c r="G174" s="8">
        <v>13.590281327</v>
      </c>
      <c r="H174" s="46" t="str">
        <f t="shared" ref="H174:H203" si="26">IF($B174="N/A","N/A",IF(G174&gt;10,"No",IF(G174&lt;-10,"No","Yes")))</f>
        <v>N/A</v>
      </c>
      <c r="I174" s="12">
        <v>4.7610000000000001</v>
      </c>
      <c r="J174" s="12">
        <v>3.6080000000000001</v>
      </c>
      <c r="K174" s="47" t="s">
        <v>739</v>
      </c>
      <c r="L174" s="9" t="str">
        <f t="shared" ref="L174:L203" si="27">IF(J174="Div by 0", "N/A", IF(K174="N/A","N/A", IF(J174&gt;VALUE(MID(K174,1,2)), "No", IF(J174&lt;-1*VALUE(MID(K174,1,2)), "No", "Yes"))))</f>
        <v>Yes</v>
      </c>
    </row>
    <row r="175" spans="1:12" x14ac:dyDescent="0.2">
      <c r="A175" s="53" t="s">
        <v>483</v>
      </c>
      <c r="B175" s="37" t="s">
        <v>213</v>
      </c>
      <c r="C175" s="8">
        <v>14.391559526</v>
      </c>
      <c r="D175" s="46" t="str">
        <f t="shared" si="24"/>
        <v>N/A</v>
      </c>
      <c r="E175" s="8">
        <v>15.575790770999999</v>
      </c>
      <c r="F175" s="46" t="str">
        <f t="shared" si="25"/>
        <v>N/A</v>
      </c>
      <c r="G175" s="8">
        <v>15.909452866000001</v>
      </c>
      <c r="H175" s="46" t="str">
        <f t="shared" si="26"/>
        <v>N/A</v>
      </c>
      <c r="I175" s="12">
        <v>8.2289999999999992</v>
      </c>
      <c r="J175" s="12">
        <v>2.1419999999999999</v>
      </c>
      <c r="K175" s="47" t="s">
        <v>739</v>
      </c>
      <c r="L175" s="9" t="str">
        <f t="shared" si="27"/>
        <v>Yes</v>
      </c>
    </row>
    <row r="176" spans="1:12" x14ac:dyDescent="0.2">
      <c r="A176" s="53" t="s">
        <v>484</v>
      </c>
      <c r="B176" s="37" t="s">
        <v>213</v>
      </c>
      <c r="C176" s="8">
        <v>16.377730946</v>
      </c>
      <c r="D176" s="46" t="str">
        <f t="shared" si="24"/>
        <v>N/A</v>
      </c>
      <c r="E176" s="8">
        <v>16.095064292</v>
      </c>
      <c r="F176" s="46" t="str">
        <f t="shared" si="25"/>
        <v>N/A</v>
      </c>
      <c r="G176" s="8">
        <v>16.468435499000002</v>
      </c>
      <c r="H176" s="46" t="str">
        <f t="shared" si="26"/>
        <v>N/A</v>
      </c>
      <c r="I176" s="12">
        <v>-1.73</v>
      </c>
      <c r="J176" s="12">
        <v>2.3199999999999998</v>
      </c>
      <c r="K176" s="47" t="s">
        <v>739</v>
      </c>
      <c r="L176" s="9" t="str">
        <f t="shared" si="27"/>
        <v>Yes</v>
      </c>
    </row>
    <row r="177" spans="1:12" x14ac:dyDescent="0.2">
      <c r="A177" s="53" t="s">
        <v>485</v>
      </c>
      <c r="B177" s="37" t="s">
        <v>213</v>
      </c>
      <c r="C177" s="8">
        <v>5.5829522418000002</v>
      </c>
      <c r="D177" s="46" t="str">
        <f t="shared" si="24"/>
        <v>N/A</v>
      </c>
      <c r="E177" s="8">
        <v>5.1074445766999998</v>
      </c>
      <c r="F177" s="46" t="str">
        <f t="shared" si="25"/>
        <v>N/A</v>
      </c>
      <c r="G177" s="8">
        <v>6.5282997052000002</v>
      </c>
      <c r="H177" s="46" t="str">
        <f t="shared" si="26"/>
        <v>N/A</v>
      </c>
      <c r="I177" s="12">
        <v>-8.52</v>
      </c>
      <c r="J177" s="12">
        <v>27.82</v>
      </c>
      <c r="K177" s="47" t="s">
        <v>739</v>
      </c>
      <c r="L177" s="9" t="str">
        <f t="shared" si="27"/>
        <v>Yes</v>
      </c>
    </row>
    <row r="178" spans="1:12" x14ac:dyDescent="0.2">
      <c r="A178" s="53" t="s">
        <v>486</v>
      </c>
      <c r="B178" s="37" t="s">
        <v>213</v>
      </c>
      <c r="C178" s="8">
        <v>6.7738176167999997</v>
      </c>
      <c r="D178" s="46" t="str">
        <f t="shared" si="24"/>
        <v>N/A</v>
      </c>
      <c r="E178" s="8">
        <v>6.8958550793000004</v>
      </c>
      <c r="F178" s="46" t="str">
        <f t="shared" si="25"/>
        <v>N/A</v>
      </c>
      <c r="G178" s="8">
        <v>7.5130471829000003</v>
      </c>
      <c r="H178" s="46" t="str">
        <f t="shared" si="26"/>
        <v>N/A</v>
      </c>
      <c r="I178" s="12">
        <v>1.802</v>
      </c>
      <c r="J178" s="12">
        <v>8.9499999999999993</v>
      </c>
      <c r="K178" s="47" t="s">
        <v>739</v>
      </c>
      <c r="L178" s="9" t="str">
        <f t="shared" si="27"/>
        <v>Yes</v>
      </c>
    </row>
    <row r="179" spans="1:12" x14ac:dyDescent="0.2">
      <c r="A179" s="48" t="s">
        <v>1550</v>
      </c>
      <c r="B179" s="37" t="s">
        <v>213</v>
      </c>
      <c r="C179" s="8">
        <v>18.244319143999999</v>
      </c>
      <c r="D179" s="46" t="str">
        <f t="shared" si="24"/>
        <v>N/A</v>
      </c>
      <c r="E179" s="8">
        <v>18.955980274000002</v>
      </c>
      <c r="F179" s="46" t="str">
        <f t="shared" si="25"/>
        <v>N/A</v>
      </c>
      <c r="G179" s="8">
        <v>18.115427270000001</v>
      </c>
      <c r="H179" s="46" t="str">
        <f t="shared" si="26"/>
        <v>N/A</v>
      </c>
      <c r="I179" s="12">
        <v>3.9009999999999998</v>
      </c>
      <c r="J179" s="12">
        <v>-4.43</v>
      </c>
      <c r="K179" s="47" t="s">
        <v>739</v>
      </c>
      <c r="L179" s="9" t="str">
        <f t="shared" si="27"/>
        <v>Yes</v>
      </c>
    </row>
    <row r="180" spans="1:12" x14ac:dyDescent="0.2">
      <c r="A180" s="53" t="s">
        <v>1551</v>
      </c>
      <c r="B180" s="37" t="s">
        <v>213</v>
      </c>
      <c r="C180" s="8">
        <v>46.826394102999998</v>
      </c>
      <c r="D180" s="46" t="str">
        <f t="shared" si="24"/>
        <v>N/A</v>
      </c>
      <c r="E180" s="8">
        <v>45.48739483</v>
      </c>
      <c r="F180" s="46" t="str">
        <f t="shared" si="25"/>
        <v>N/A</v>
      </c>
      <c r="G180" s="8">
        <v>43.844561235999997</v>
      </c>
      <c r="H180" s="46" t="str">
        <f t="shared" si="26"/>
        <v>N/A</v>
      </c>
      <c r="I180" s="12">
        <v>-2.86</v>
      </c>
      <c r="J180" s="12">
        <v>-3.61</v>
      </c>
      <c r="K180" s="47" t="s">
        <v>739</v>
      </c>
      <c r="L180" s="9" t="str">
        <f t="shared" si="27"/>
        <v>Yes</v>
      </c>
    </row>
    <row r="181" spans="1:12" x14ac:dyDescent="0.2">
      <c r="A181" s="53" t="s">
        <v>1552</v>
      </c>
      <c r="B181" s="37" t="s">
        <v>213</v>
      </c>
      <c r="C181" s="8">
        <v>12.523430798</v>
      </c>
      <c r="D181" s="46" t="str">
        <f t="shared" si="24"/>
        <v>N/A</v>
      </c>
      <c r="E181" s="8">
        <v>12.191387158</v>
      </c>
      <c r="F181" s="46" t="str">
        <f t="shared" si="25"/>
        <v>N/A</v>
      </c>
      <c r="G181" s="8">
        <v>12.217839305</v>
      </c>
      <c r="H181" s="46" t="str">
        <f t="shared" si="26"/>
        <v>N/A</v>
      </c>
      <c r="I181" s="12">
        <v>-2.65</v>
      </c>
      <c r="J181" s="12">
        <v>0.217</v>
      </c>
      <c r="K181" s="47" t="s">
        <v>739</v>
      </c>
      <c r="L181" s="9" t="str">
        <f t="shared" si="27"/>
        <v>Yes</v>
      </c>
    </row>
    <row r="182" spans="1:12" x14ac:dyDescent="0.2">
      <c r="A182" s="53" t="s">
        <v>1553</v>
      </c>
      <c r="B182" s="37" t="s">
        <v>213</v>
      </c>
      <c r="C182" s="8">
        <v>0.32341709489999998</v>
      </c>
      <c r="D182" s="46" t="str">
        <f t="shared" si="24"/>
        <v>N/A</v>
      </c>
      <c r="E182" s="8">
        <v>0.3946249362</v>
      </c>
      <c r="F182" s="46" t="str">
        <f t="shared" si="25"/>
        <v>N/A</v>
      </c>
      <c r="G182" s="8">
        <v>0.38503786779999999</v>
      </c>
      <c r="H182" s="46" t="str">
        <f t="shared" si="26"/>
        <v>N/A</v>
      </c>
      <c r="I182" s="12">
        <v>22.02</v>
      </c>
      <c r="J182" s="12">
        <v>-2.4300000000000002</v>
      </c>
      <c r="K182" s="47" t="s">
        <v>739</v>
      </c>
      <c r="L182" s="9" t="str">
        <f t="shared" si="27"/>
        <v>Yes</v>
      </c>
    </row>
    <row r="183" spans="1:12" x14ac:dyDescent="0.2">
      <c r="A183" s="53" t="s">
        <v>1554</v>
      </c>
      <c r="B183" s="37" t="s">
        <v>213</v>
      </c>
      <c r="C183" s="8">
        <v>5.0985724000000003E-2</v>
      </c>
      <c r="D183" s="46" t="str">
        <f t="shared" si="24"/>
        <v>N/A</v>
      </c>
      <c r="E183" s="8">
        <v>7.0709451500000006E-2</v>
      </c>
      <c r="F183" s="46" t="str">
        <f t="shared" si="25"/>
        <v>N/A</v>
      </c>
      <c r="G183" s="8">
        <v>0.1981041644</v>
      </c>
      <c r="H183" s="46" t="str">
        <f t="shared" si="26"/>
        <v>N/A</v>
      </c>
      <c r="I183" s="12">
        <v>38.68</v>
      </c>
      <c r="J183" s="12">
        <v>180.2</v>
      </c>
      <c r="K183" s="47" t="s">
        <v>739</v>
      </c>
      <c r="L183" s="9" t="str">
        <f t="shared" si="27"/>
        <v>No</v>
      </c>
    </row>
    <row r="184" spans="1:12" x14ac:dyDescent="0.2">
      <c r="A184" s="48" t="s">
        <v>97</v>
      </c>
      <c r="B184" s="37" t="s">
        <v>213</v>
      </c>
      <c r="C184" s="8">
        <v>52.102072176</v>
      </c>
      <c r="D184" s="46" t="str">
        <f t="shared" si="24"/>
        <v>N/A</v>
      </c>
      <c r="E184" s="8">
        <v>51.261277640000003</v>
      </c>
      <c r="F184" s="46" t="str">
        <f t="shared" si="25"/>
        <v>N/A</v>
      </c>
      <c r="G184" s="8">
        <v>49.071539291999997</v>
      </c>
      <c r="H184" s="46" t="str">
        <f t="shared" si="26"/>
        <v>N/A</v>
      </c>
      <c r="I184" s="12">
        <v>-1.61</v>
      </c>
      <c r="J184" s="12">
        <v>-4.2699999999999996</v>
      </c>
      <c r="K184" s="47" t="s">
        <v>739</v>
      </c>
      <c r="L184" s="9" t="str">
        <f t="shared" si="27"/>
        <v>Yes</v>
      </c>
    </row>
    <row r="185" spans="1:12" x14ac:dyDescent="0.2">
      <c r="A185" s="53" t="s">
        <v>487</v>
      </c>
      <c r="B185" s="37" t="s">
        <v>213</v>
      </c>
      <c r="C185" s="8">
        <v>60.850176992999998</v>
      </c>
      <c r="D185" s="46" t="str">
        <f t="shared" si="24"/>
        <v>N/A</v>
      </c>
      <c r="E185" s="8">
        <v>48.454972841999997</v>
      </c>
      <c r="F185" s="46" t="str">
        <f t="shared" si="25"/>
        <v>N/A</v>
      </c>
      <c r="G185" s="8">
        <v>48.477609346999998</v>
      </c>
      <c r="H185" s="46" t="str">
        <f t="shared" si="26"/>
        <v>N/A</v>
      </c>
      <c r="I185" s="12">
        <v>-20.399999999999999</v>
      </c>
      <c r="J185" s="12">
        <v>4.6699999999999998E-2</v>
      </c>
      <c r="K185" s="47" t="s">
        <v>739</v>
      </c>
      <c r="L185" s="9" t="str">
        <f t="shared" si="27"/>
        <v>Yes</v>
      </c>
    </row>
    <row r="186" spans="1:12" x14ac:dyDescent="0.2">
      <c r="A186" s="53" t="s">
        <v>488</v>
      </c>
      <c r="B186" s="37" t="s">
        <v>213</v>
      </c>
      <c r="C186" s="8">
        <v>62.710347675999998</v>
      </c>
      <c r="D186" s="46" t="str">
        <f t="shared" si="24"/>
        <v>N/A</v>
      </c>
      <c r="E186" s="8">
        <v>62.563715311000003</v>
      </c>
      <c r="F186" s="46" t="str">
        <f t="shared" si="25"/>
        <v>N/A</v>
      </c>
      <c r="G186" s="8">
        <v>59.844814743000001</v>
      </c>
      <c r="H186" s="46" t="str">
        <f t="shared" si="26"/>
        <v>N/A</v>
      </c>
      <c r="I186" s="12">
        <v>-0.23400000000000001</v>
      </c>
      <c r="J186" s="12">
        <v>-4.3499999999999996</v>
      </c>
      <c r="K186" s="47" t="s">
        <v>739</v>
      </c>
      <c r="L186" s="9" t="str">
        <f t="shared" si="27"/>
        <v>Yes</v>
      </c>
    </row>
    <row r="187" spans="1:12" x14ac:dyDescent="0.2">
      <c r="A187" s="53" t="s">
        <v>489</v>
      </c>
      <c r="B187" s="37" t="s">
        <v>213</v>
      </c>
      <c r="C187" s="8">
        <v>32.662297864000003</v>
      </c>
      <c r="D187" s="46" t="str">
        <f t="shared" si="24"/>
        <v>N/A</v>
      </c>
      <c r="E187" s="8">
        <v>37.432669955000001</v>
      </c>
      <c r="F187" s="46" t="str">
        <f t="shared" si="25"/>
        <v>N/A</v>
      </c>
      <c r="G187" s="8">
        <v>37.399549055000001</v>
      </c>
      <c r="H187" s="46" t="str">
        <f t="shared" si="26"/>
        <v>N/A</v>
      </c>
      <c r="I187" s="12">
        <v>14.61</v>
      </c>
      <c r="J187" s="12">
        <v>-8.7999999999999995E-2</v>
      </c>
      <c r="K187" s="47" t="s">
        <v>739</v>
      </c>
      <c r="L187" s="9" t="str">
        <f t="shared" si="27"/>
        <v>Yes</v>
      </c>
    </row>
    <row r="188" spans="1:12" x14ac:dyDescent="0.2">
      <c r="A188" s="53" t="s">
        <v>490</v>
      </c>
      <c r="B188" s="37" t="s">
        <v>213</v>
      </c>
      <c r="C188" s="8">
        <v>25.796348451</v>
      </c>
      <c r="D188" s="46" t="str">
        <f t="shared" si="24"/>
        <v>N/A</v>
      </c>
      <c r="E188" s="8">
        <v>32.172800430999999</v>
      </c>
      <c r="F188" s="46" t="str">
        <f t="shared" si="25"/>
        <v>N/A</v>
      </c>
      <c r="G188" s="8">
        <v>26.420279050000001</v>
      </c>
      <c r="H188" s="46" t="str">
        <f t="shared" si="26"/>
        <v>N/A</v>
      </c>
      <c r="I188" s="12">
        <v>24.72</v>
      </c>
      <c r="J188" s="12">
        <v>-17.899999999999999</v>
      </c>
      <c r="K188" s="47" t="s">
        <v>739</v>
      </c>
      <c r="L188" s="9" t="str">
        <f t="shared" si="27"/>
        <v>Yes</v>
      </c>
    </row>
    <row r="189" spans="1:12" x14ac:dyDescent="0.2">
      <c r="A189" s="48" t="s">
        <v>118</v>
      </c>
      <c r="B189" s="37" t="s">
        <v>213</v>
      </c>
      <c r="C189" s="8">
        <v>79.597566280999999</v>
      </c>
      <c r="D189" s="46" t="str">
        <f t="shared" si="24"/>
        <v>N/A</v>
      </c>
      <c r="E189" s="8">
        <v>83.393632252000003</v>
      </c>
      <c r="F189" s="46" t="str">
        <f t="shared" si="25"/>
        <v>N/A</v>
      </c>
      <c r="G189" s="8">
        <v>81.324548811</v>
      </c>
      <c r="H189" s="46" t="str">
        <f t="shared" si="26"/>
        <v>N/A</v>
      </c>
      <c r="I189" s="12">
        <v>4.7690000000000001</v>
      </c>
      <c r="J189" s="12">
        <v>-2.48</v>
      </c>
      <c r="K189" s="47" t="s">
        <v>739</v>
      </c>
      <c r="L189" s="9" t="str">
        <f t="shared" si="27"/>
        <v>Yes</v>
      </c>
    </row>
    <row r="190" spans="1:12" x14ac:dyDescent="0.2">
      <c r="A190" s="53" t="s">
        <v>491</v>
      </c>
      <c r="B190" s="37" t="s">
        <v>213</v>
      </c>
      <c r="C190" s="8">
        <v>91.568720596999995</v>
      </c>
      <c r="D190" s="46" t="str">
        <f t="shared" si="24"/>
        <v>N/A</v>
      </c>
      <c r="E190" s="8">
        <v>91.529356277000005</v>
      </c>
      <c r="F190" s="46" t="str">
        <f t="shared" si="25"/>
        <v>N/A</v>
      </c>
      <c r="G190" s="8">
        <v>89.500354717999997</v>
      </c>
      <c r="H190" s="46" t="str">
        <f t="shared" si="26"/>
        <v>N/A</v>
      </c>
      <c r="I190" s="12">
        <v>-4.2999999999999997E-2</v>
      </c>
      <c r="J190" s="12">
        <v>-2.2200000000000002</v>
      </c>
      <c r="K190" s="47" t="s">
        <v>739</v>
      </c>
      <c r="L190" s="9" t="str">
        <f t="shared" si="27"/>
        <v>Yes</v>
      </c>
    </row>
    <row r="191" spans="1:12" x14ac:dyDescent="0.2">
      <c r="A191" s="53" t="s">
        <v>492</v>
      </c>
      <c r="B191" s="37" t="s">
        <v>213</v>
      </c>
      <c r="C191" s="8">
        <v>93.835979116000004</v>
      </c>
      <c r="D191" s="46" t="str">
        <f t="shared" si="24"/>
        <v>N/A</v>
      </c>
      <c r="E191" s="8">
        <v>94.668890146999999</v>
      </c>
      <c r="F191" s="46" t="str">
        <f t="shared" si="25"/>
        <v>N/A</v>
      </c>
      <c r="G191" s="8">
        <v>93.027662371999995</v>
      </c>
      <c r="H191" s="46" t="str">
        <f t="shared" si="26"/>
        <v>N/A</v>
      </c>
      <c r="I191" s="12">
        <v>0.88759999999999994</v>
      </c>
      <c r="J191" s="12">
        <v>-1.73</v>
      </c>
      <c r="K191" s="47" t="s">
        <v>739</v>
      </c>
      <c r="L191" s="9" t="str">
        <f t="shared" si="27"/>
        <v>Yes</v>
      </c>
    </row>
    <row r="192" spans="1:12" x14ac:dyDescent="0.2">
      <c r="A192" s="53" t="s">
        <v>493</v>
      </c>
      <c r="B192" s="37" t="s">
        <v>213</v>
      </c>
      <c r="C192" s="8">
        <v>51.824053556999999</v>
      </c>
      <c r="D192" s="46" t="str">
        <f t="shared" si="24"/>
        <v>N/A</v>
      </c>
      <c r="E192" s="8">
        <v>57.535862108000003</v>
      </c>
      <c r="F192" s="46" t="str">
        <f t="shared" si="25"/>
        <v>N/A</v>
      </c>
      <c r="G192" s="8">
        <v>56.468751806999997</v>
      </c>
      <c r="H192" s="46" t="str">
        <f t="shared" si="26"/>
        <v>N/A</v>
      </c>
      <c r="I192" s="12">
        <v>11.02</v>
      </c>
      <c r="J192" s="12">
        <v>-1.85</v>
      </c>
      <c r="K192" s="47" t="s">
        <v>739</v>
      </c>
      <c r="L192" s="9" t="str">
        <f t="shared" si="27"/>
        <v>Yes</v>
      </c>
    </row>
    <row r="193" spans="1:12" x14ac:dyDescent="0.2">
      <c r="A193" s="53" t="s">
        <v>494</v>
      </c>
      <c r="B193" s="37" t="s">
        <v>213</v>
      </c>
      <c r="C193" s="8">
        <v>47.892590075000001</v>
      </c>
      <c r="D193" s="46" t="str">
        <f t="shared" si="24"/>
        <v>N/A</v>
      </c>
      <c r="E193" s="8">
        <v>51.766052729000002</v>
      </c>
      <c r="F193" s="46" t="str">
        <f t="shared" si="25"/>
        <v>N/A</v>
      </c>
      <c r="G193" s="8">
        <v>53.194163383000003</v>
      </c>
      <c r="H193" s="46" t="str">
        <f t="shared" si="26"/>
        <v>N/A</v>
      </c>
      <c r="I193" s="12">
        <v>8.0879999999999992</v>
      </c>
      <c r="J193" s="12">
        <v>2.7589999999999999</v>
      </c>
      <c r="K193" s="47" t="s">
        <v>739</v>
      </c>
      <c r="L193" s="9" t="str">
        <f t="shared" si="27"/>
        <v>Yes</v>
      </c>
    </row>
    <row r="194" spans="1:12" x14ac:dyDescent="0.2">
      <c r="A194" s="48" t="s">
        <v>1555</v>
      </c>
      <c r="B194" s="37" t="s">
        <v>213</v>
      </c>
      <c r="C194" s="38">
        <v>5.6067198412000003</v>
      </c>
      <c r="D194" s="46" t="str">
        <f t="shared" si="24"/>
        <v>N/A</v>
      </c>
      <c r="E194" s="38">
        <v>4.9006393042000003</v>
      </c>
      <c r="F194" s="46" t="str">
        <f t="shared" si="25"/>
        <v>N/A</v>
      </c>
      <c r="G194" s="38">
        <v>5.2734748010999999</v>
      </c>
      <c r="H194" s="46" t="str">
        <f t="shared" si="26"/>
        <v>N/A</v>
      </c>
      <c r="I194" s="12">
        <v>-12.6</v>
      </c>
      <c r="J194" s="12">
        <v>7.6079999999999997</v>
      </c>
      <c r="K194" s="47" t="s">
        <v>739</v>
      </c>
      <c r="L194" s="9" t="str">
        <f t="shared" si="27"/>
        <v>Yes</v>
      </c>
    </row>
    <row r="195" spans="1:12" x14ac:dyDescent="0.2">
      <c r="A195" s="53" t="s">
        <v>1556</v>
      </c>
      <c r="B195" s="37" t="s">
        <v>213</v>
      </c>
      <c r="C195" s="38">
        <v>1.396528776</v>
      </c>
      <c r="D195" s="46" t="str">
        <f t="shared" si="24"/>
        <v>N/A</v>
      </c>
      <c r="E195" s="38">
        <v>1.147985348</v>
      </c>
      <c r="F195" s="46" t="str">
        <f t="shared" si="25"/>
        <v>N/A</v>
      </c>
      <c r="G195" s="38">
        <v>1.3143286163000001</v>
      </c>
      <c r="H195" s="46" t="str">
        <f t="shared" si="26"/>
        <v>N/A</v>
      </c>
      <c r="I195" s="12">
        <v>-17.8</v>
      </c>
      <c r="J195" s="12">
        <v>14.49</v>
      </c>
      <c r="K195" s="47" t="s">
        <v>739</v>
      </c>
      <c r="L195" s="9" t="str">
        <f t="shared" si="27"/>
        <v>Yes</v>
      </c>
    </row>
    <row r="196" spans="1:12" x14ac:dyDescent="0.2">
      <c r="A196" s="53" t="s">
        <v>1557</v>
      </c>
      <c r="B196" s="37" t="s">
        <v>213</v>
      </c>
      <c r="C196" s="38">
        <v>8.3289039766999995</v>
      </c>
      <c r="D196" s="46" t="str">
        <f t="shared" si="24"/>
        <v>N/A</v>
      </c>
      <c r="E196" s="38">
        <v>7.2644988921999998</v>
      </c>
      <c r="F196" s="46" t="str">
        <f t="shared" si="25"/>
        <v>N/A</v>
      </c>
      <c r="G196" s="38">
        <v>7.9002732240000002</v>
      </c>
      <c r="H196" s="46" t="str">
        <f t="shared" si="26"/>
        <v>N/A</v>
      </c>
      <c r="I196" s="12">
        <v>-12.8</v>
      </c>
      <c r="J196" s="12">
        <v>8.7520000000000007</v>
      </c>
      <c r="K196" s="47" t="s">
        <v>739</v>
      </c>
      <c r="L196" s="9" t="str">
        <f t="shared" si="27"/>
        <v>Yes</v>
      </c>
    </row>
    <row r="197" spans="1:12" x14ac:dyDescent="0.2">
      <c r="A197" s="53" t="s">
        <v>1558</v>
      </c>
      <c r="B197" s="37" t="s">
        <v>213</v>
      </c>
      <c r="C197" s="38">
        <v>5.6944772842000004</v>
      </c>
      <c r="D197" s="46" t="str">
        <f t="shared" si="24"/>
        <v>N/A</v>
      </c>
      <c r="E197" s="38">
        <v>6.4351687388999999</v>
      </c>
      <c r="F197" s="46" t="str">
        <f t="shared" si="25"/>
        <v>N/A</v>
      </c>
      <c r="G197" s="38">
        <v>6.1845554375000003</v>
      </c>
      <c r="H197" s="46" t="str">
        <f t="shared" si="26"/>
        <v>N/A</v>
      </c>
      <c r="I197" s="12">
        <v>13.01</v>
      </c>
      <c r="J197" s="12">
        <v>-3.89</v>
      </c>
      <c r="K197" s="47" t="s">
        <v>739</v>
      </c>
      <c r="L197" s="9" t="str">
        <f t="shared" si="27"/>
        <v>Yes</v>
      </c>
    </row>
    <row r="198" spans="1:12" x14ac:dyDescent="0.2">
      <c r="A198" s="53" t="s">
        <v>1559</v>
      </c>
      <c r="B198" s="37" t="s">
        <v>213</v>
      </c>
      <c r="C198" s="38">
        <v>3.5863799283</v>
      </c>
      <c r="D198" s="46" t="str">
        <f t="shared" si="24"/>
        <v>N/A</v>
      </c>
      <c r="E198" s="38">
        <v>3.6176757813</v>
      </c>
      <c r="F198" s="46" t="str">
        <f t="shared" si="25"/>
        <v>N/A</v>
      </c>
      <c r="G198" s="38">
        <v>3.9520839240000001</v>
      </c>
      <c r="H198" s="46" t="str">
        <f t="shared" si="26"/>
        <v>N/A</v>
      </c>
      <c r="I198" s="12">
        <v>0.87260000000000004</v>
      </c>
      <c r="J198" s="12">
        <v>9.2439999999999998</v>
      </c>
      <c r="K198" s="47" t="s">
        <v>739</v>
      </c>
      <c r="L198" s="9" t="str">
        <f t="shared" si="27"/>
        <v>Yes</v>
      </c>
    </row>
    <row r="199" spans="1:12" x14ac:dyDescent="0.2">
      <c r="A199" s="48" t="s">
        <v>1560</v>
      </c>
      <c r="B199" s="37" t="s">
        <v>213</v>
      </c>
      <c r="C199" s="38">
        <v>239.90279572</v>
      </c>
      <c r="D199" s="46" t="str">
        <f t="shared" si="24"/>
        <v>N/A</v>
      </c>
      <c r="E199" s="38">
        <v>242.44735768999999</v>
      </c>
      <c r="F199" s="46" t="str">
        <f t="shared" si="25"/>
        <v>N/A</v>
      </c>
      <c r="G199" s="38">
        <v>239.25286199000001</v>
      </c>
      <c r="H199" s="46" t="str">
        <f t="shared" si="26"/>
        <v>N/A</v>
      </c>
      <c r="I199" s="12">
        <v>1.0609999999999999</v>
      </c>
      <c r="J199" s="12">
        <v>-1.32</v>
      </c>
      <c r="K199" s="47" t="s">
        <v>739</v>
      </c>
      <c r="L199" s="9" t="str">
        <f t="shared" si="27"/>
        <v>Yes</v>
      </c>
    </row>
    <row r="200" spans="1:12" x14ac:dyDescent="0.2">
      <c r="A200" s="53" t="s">
        <v>1561</v>
      </c>
      <c r="B200" s="37" t="s">
        <v>213</v>
      </c>
      <c r="C200" s="38">
        <v>238.16789659</v>
      </c>
      <c r="D200" s="46" t="str">
        <f t="shared" si="24"/>
        <v>N/A</v>
      </c>
      <c r="E200" s="38">
        <v>240.03543775</v>
      </c>
      <c r="F200" s="46" t="str">
        <f t="shared" si="25"/>
        <v>N/A</v>
      </c>
      <c r="G200" s="38">
        <v>240.43990027000001</v>
      </c>
      <c r="H200" s="46" t="str">
        <f t="shared" si="26"/>
        <v>N/A</v>
      </c>
      <c r="I200" s="12">
        <v>0.78410000000000002</v>
      </c>
      <c r="J200" s="12">
        <v>0.16850000000000001</v>
      </c>
      <c r="K200" s="47" t="s">
        <v>739</v>
      </c>
      <c r="L200" s="9" t="str">
        <f t="shared" si="27"/>
        <v>Yes</v>
      </c>
    </row>
    <row r="201" spans="1:12" x14ac:dyDescent="0.2">
      <c r="A201" s="53" t="s">
        <v>1562</v>
      </c>
      <c r="B201" s="37" t="s">
        <v>213</v>
      </c>
      <c r="C201" s="38">
        <v>247.88554395</v>
      </c>
      <c r="D201" s="46" t="str">
        <f t="shared" si="24"/>
        <v>N/A</v>
      </c>
      <c r="E201" s="38">
        <v>252.23348245</v>
      </c>
      <c r="F201" s="46" t="str">
        <f t="shared" si="25"/>
        <v>N/A</v>
      </c>
      <c r="G201" s="38">
        <v>240.14191013999999</v>
      </c>
      <c r="H201" s="46" t="str">
        <f t="shared" si="26"/>
        <v>N/A</v>
      </c>
      <c r="I201" s="12">
        <v>1.754</v>
      </c>
      <c r="J201" s="12">
        <v>-4.79</v>
      </c>
      <c r="K201" s="47" t="s">
        <v>739</v>
      </c>
      <c r="L201" s="9" t="str">
        <f t="shared" si="27"/>
        <v>Yes</v>
      </c>
    </row>
    <row r="202" spans="1:12" x14ac:dyDescent="0.2">
      <c r="A202" s="53" t="s">
        <v>1563</v>
      </c>
      <c r="B202" s="37" t="s">
        <v>213</v>
      </c>
      <c r="C202" s="38">
        <v>11.61516035</v>
      </c>
      <c r="D202" s="46" t="str">
        <f t="shared" si="24"/>
        <v>N/A</v>
      </c>
      <c r="E202" s="38">
        <v>14.563218390999999</v>
      </c>
      <c r="F202" s="46" t="str">
        <f t="shared" si="25"/>
        <v>N/A</v>
      </c>
      <c r="G202" s="38">
        <v>13.696696697</v>
      </c>
      <c r="H202" s="46" t="str">
        <f t="shared" si="26"/>
        <v>N/A</v>
      </c>
      <c r="I202" s="12">
        <v>25.38</v>
      </c>
      <c r="J202" s="12">
        <v>-5.95</v>
      </c>
      <c r="K202" s="47" t="s">
        <v>739</v>
      </c>
      <c r="L202" s="9" t="str">
        <f t="shared" si="27"/>
        <v>Yes</v>
      </c>
    </row>
    <row r="203" spans="1:12" x14ac:dyDescent="0.2">
      <c r="A203" s="53" t="s">
        <v>1564</v>
      </c>
      <c r="B203" s="37" t="s">
        <v>213</v>
      </c>
      <c r="C203" s="38">
        <v>27.095238094999999</v>
      </c>
      <c r="D203" s="46" t="str">
        <f t="shared" si="24"/>
        <v>N/A</v>
      </c>
      <c r="E203" s="38">
        <v>52.761904762</v>
      </c>
      <c r="F203" s="46" t="str">
        <f t="shared" si="25"/>
        <v>N/A</v>
      </c>
      <c r="G203" s="38">
        <v>40.215053763</v>
      </c>
      <c r="H203" s="46" t="str">
        <f t="shared" si="26"/>
        <v>N/A</v>
      </c>
      <c r="I203" s="12">
        <v>94.73</v>
      </c>
      <c r="J203" s="12">
        <v>-23.8</v>
      </c>
      <c r="K203" s="47" t="s">
        <v>739</v>
      </c>
      <c r="L203" s="9" t="str">
        <f t="shared" si="27"/>
        <v>Yes</v>
      </c>
    </row>
    <row r="204" spans="1:12" x14ac:dyDescent="0.2">
      <c r="A204" s="48" t="s">
        <v>127</v>
      </c>
      <c r="B204" s="37" t="s">
        <v>213</v>
      </c>
      <c r="C204" s="38">
        <v>23</v>
      </c>
      <c r="D204" s="46" t="str">
        <f t="shared" ref="D204:D214" si="28">IF($B204="N/A","N/A",IF(C204&gt;10,"No",IF(C204&lt;-10,"No","Yes")))</f>
        <v>N/A</v>
      </c>
      <c r="E204" s="38">
        <v>20</v>
      </c>
      <c r="F204" s="46" t="str">
        <f t="shared" ref="F204:F214" si="29">IF($B204="N/A","N/A",IF(E204&gt;10,"No",IF(E204&lt;-10,"No","Yes")))</f>
        <v>N/A</v>
      </c>
      <c r="G204" s="38">
        <v>34</v>
      </c>
      <c r="H204" s="46" t="str">
        <f t="shared" ref="H204:H214" si="30">IF($B204="N/A","N/A",IF(G204&gt;10,"No",IF(G204&lt;-10,"No","Yes")))</f>
        <v>N/A</v>
      </c>
      <c r="I204" s="12">
        <v>-13</v>
      </c>
      <c r="J204" s="12">
        <v>70</v>
      </c>
      <c r="K204" s="14" t="s">
        <v>213</v>
      </c>
      <c r="L204" s="9" t="str">
        <f t="shared" ref="L204:L214" si="31">IF(J204="Div by 0", "N/A", IF(K204="N/A","N/A", IF(J204&gt;VALUE(MID(K204,1,2)), "No", IF(J204&lt;-1*VALUE(MID(K204,1,2)), "No", "Yes"))))</f>
        <v>N/A</v>
      </c>
    </row>
    <row r="205" spans="1:12" x14ac:dyDescent="0.2">
      <c r="A205" s="48" t="s">
        <v>128</v>
      </c>
      <c r="B205" s="37" t="s">
        <v>213</v>
      </c>
      <c r="C205" s="38">
        <v>81</v>
      </c>
      <c r="D205" s="46" t="str">
        <f t="shared" si="28"/>
        <v>N/A</v>
      </c>
      <c r="E205" s="38">
        <v>80</v>
      </c>
      <c r="F205" s="46" t="str">
        <f t="shared" si="29"/>
        <v>N/A</v>
      </c>
      <c r="G205" s="38">
        <v>106</v>
      </c>
      <c r="H205" s="46" t="str">
        <f t="shared" si="30"/>
        <v>N/A</v>
      </c>
      <c r="I205" s="12">
        <v>-1.23</v>
      </c>
      <c r="J205" s="12">
        <v>32.5</v>
      </c>
      <c r="K205" s="14" t="s">
        <v>213</v>
      </c>
      <c r="L205" s="9" t="str">
        <f t="shared" si="31"/>
        <v>N/A</v>
      </c>
    </row>
    <row r="206" spans="1:12" ht="25.5" x14ac:dyDescent="0.2">
      <c r="A206" s="48" t="s">
        <v>1612</v>
      </c>
      <c r="B206" s="37" t="s">
        <v>213</v>
      </c>
      <c r="C206" s="38">
        <v>51</v>
      </c>
      <c r="D206" s="46" t="str">
        <f t="shared" si="28"/>
        <v>N/A</v>
      </c>
      <c r="E206" s="38">
        <v>58</v>
      </c>
      <c r="F206" s="46" t="str">
        <f t="shared" si="29"/>
        <v>N/A</v>
      </c>
      <c r="G206" s="38">
        <v>77</v>
      </c>
      <c r="H206" s="46" t="str">
        <f t="shared" si="30"/>
        <v>N/A</v>
      </c>
      <c r="I206" s="12">
        <v>13.73</v>
      </c>
      <c r="J206" s="12">
        <v>32.76</v>
      </c>
      <c r="K206" s="14" t="s">
        <v>213</v>
      </c>
      <c r="L206" s="9" t="str">
        <f t="shared" si="31"/>
        <v>N/A</v>
      </c>
    </row>
    <row r="207" spans="1:12" ht="25.5" x14ac:dyDescent="0.2">
      <c r="A207" s="48" t="s">
        <v>1565</v>
      </c>
      <c r="B207" s="37" t="s">
        <v>213</v>
      </c>
      <c r="C207" s="38">
        <v>11</v>
      </c>
      <c r="D207" s="46" t="str">
        <f t="shared" si="28"/>
        <v>N/A</v>
      </c>
      <c r="E207" s="38">
        <v>0</v>
      </c>
      <c r="F207" s="46" t="str">
        <f t="shared" si="29"/>
        <v>N/A</v>
      </c>
      <c r="G207" s="38">
        <v>21</v>
      </c>
      <c r="H207" s="46" t="str">
        <f t="shared" si="30"/>
        <v>N/A</v>
      </c>
      <c r="I207" s="12">
        <v>-100</v>
      </c>
      <c r="J207" s="12" t="s">
        <v>1747</v>
      </c>
      <c r="K207" s="14" t="s">
        <v>213</v>
      </c>
      <c r="L207" s="9" t="str">
        <f t="shared" si="31"/>
        <v>N/A</v>
      </c>
    </row>
    <row r="208" spans="1:12" x14ac:dyDescent="0.2">
      <c r="A208" s="48" t="s">
        <v>1613</v>
      </c>
      <c r="B208" s="37" t="s">
        <v>213</v>
      </c>
      <c r="C208" s="38">
        <v>30</v>
      </c>
      <c r="D208" s="46" t="str">
        <f t="shared" si="28"/>
        <v>N/A</v>
      </c>
      <c r="E208" s="38">
        <v>29</v>
      </c>
      <c r="F208" s="46" t="str">
        <f t="shared" si="29"/>
        <v>N/A</v>
      </c>
      <c r="G208" s="38">
        <v>22</v>
      </c>
      <c r="H208" s="46" t="str">
        <f t="shared" si="30"/>
        <v>N/A</v>
      </c>
      <c r="I208" s="12">
        <v>-3.33</v>
      </c>
      <c r="J208" s="12">
        <v>-24.1</v>
      </c>
      <c r="K208" s="14" t="s">
        <v>213</v>
      </c>
      <c r="L208" s="9" t="str">
        <f t="shared" si="31"/>
        <v>N/A</v>
      </c>
    </row>
    <row r="209" spans="1:12" x14ac:dyDescent="0.2">
      <c r="A209" s="48" t="s">
        <v>1614</v>
      </c>
      <c r="B209" s="37" t="s">
        <v>213</v>
      </c>
      <c r="C209" s="38">
        <v>113</v>
      </c>
      <c r="D209" s="46" t="str">
        <f t="shared" si="28"/>
        <v>N/A</v>
      </c>
      <c r="E209" s="38">
        <v>126</v>
      </c>
      <c r="F209" s="46" t="str">
        <f t="shared" si="29"/>
        <v>N/A</v>
      </c>
      <c r="G209" s="38">
        <v>151</v>
      </c>
      <c r="H209" s="46" t="str">
        <f t="shared" si="30"/>
        <v>N/A</v>
      </c>
      <c r="I209" s="12">
        <v>11.5</v>
      </c>
      <c r="J209" s="12">
        <v>19.84</v>
      </c>
      <c r="K209" s="14" t="s">
        <v>213</v>
      </c>
      <c r="L209" s="9" t="str">
        <f t="shared" si="31"/>
        <v>N/A</v>
      </c>
    </row>
    <row r="210" spans="1:12" x14ac:dyDescent="0.2">
      <c r="A210" s="48" t="s">
        <v>125</v>
      </c>
      <c r="B210" s="37" t="s">
        <v>213</v>
      </c>
      <c r="C210" s="49">
        <v>8204510</v>
      </c>
      <c r="D210" s="46" t="str">
        <f t="shared" si="28"/>
        <v>N/A</v>
      </c>
      <c r="E210" s="49">
        <v>6324866</v>
      </c>
      <c r="F210" s="46" t="str">
        <f t="shared" si="29"/>
        <v>N/A</v>
      </c>
      <c r="G210" s="49">
        <v>4682507</v>
      </c>
      <c r="H210" s="46" t="str">
        <f t="shared" si="30"/>
        <v>N/A</v>
      </c>
      <c r="I210" s="12">
        <v>-22.9</v>
      </c>
      <c r="J210" s="12">
        <v>-26</v>
      </c>
      <c r="K210" s="14" t="s">
        <v>213</v>
      </c>
      <c r="L210" s="9" t="str">
        <f t="shared" si="31"/>
        <v>N/A</v>
      </c>
    </row>
    <row r="211" spans="1:12" x14ac:dyDescent="0.2">
      <c r="A211" s="48" t="s">
        <v>1615</v>
      </c>
      <c r="B211" s="37" t="s">
        <v>213</v>
      </c>
      <c r="C211" s="49">
        <v>3106155</v>
      </c>
      <c r="D211" s="46" t="str">
        <f t="shared" si="28"/>
        <v>N/A</v>
      </c>
      <c r="E211" s="49">
        <v>6282010</v>
      </c>
      <c r="F211" s="46" t="str">
        <f t="shared" si="29"/>
        <v>N/A</v>
      </c>
      <c r="G211" s="49">
        <v>4599459</v>
      </c>
      <c r="H211" s="46" t="str">
        <f t="shared" si="30"/>
        <v>N/A</v>
      </c>
      <c r="I211" s="12">
        <v>102.2</v>
      </c>
      <c r="J211" s="12">
        <v>-26.8</v>
      </c>
      <c r="K211" s="14" t="s">
        <v>213</v>
      </c>
      <c r="L211" s="9" t="str">
        <f t="shared" si="31"/>
        <v>N/A</v>
      </c>
    </row>
    <row r="212" spans="1:12" x14ac:dyDescent="0.2">
      <c r="A212" s="48" t="s">
        <v>1566</v>
      </c>
      <c r="B212" s="37" t="s">
        <v>213</v>
      </c>
      <c r="C212" s="49">
        <v>234677</v>
      </c>
      <c r="D212" s="46" t="str">
        <f t="shared" si="28"/>
        <v>N/A</v>
      </c>
      <c r="E212" s="49">
        <v>183990</v>
      </c>
      <c r="F212" s="46" t="str">
        <f t="shared" si="29"/>
        <v>N/A</v>
      </c>
      <c r="G212" s="49">
        <v>236168</v>
      </c>
      <c r="H212" s="46" t="str">
        <f t="shared" si="30"/>
        <v>N/A</v>
      </c>
      <c r="I212" s="12">
        <v>-21.6</v>
      </c>
      <c r="J212" s="12">
        <v>28.36</v>
      </c>
      <c r="K212" s="14" t="s">
        <v>213</v>
      </c>
      <c r="L212" s="9" t="str">
        <f t="shared" si="31"/>
        <v>N/A</v>
      </c>
    </row>
    <row r="213" spans="1:12" x14ac:dyDescent="0.2">
      <c r="A213" s="48" t="s">
        <v>1616</v>
      </c>
      <c r="B213" s="37" t="s">
        <v>213</v>
      </c>
      <c r="C213" s="49">
        <v>2852842</v>
      </c>
      <c r="D213" s="46" t="str">
        <f t="shared" si="28"/>
        <v>N/A</v>
      </c>
      <c r="E213" s="49">
        <v>2285408</v>
      </c>
      <c r="F213" s="46" t="str">
        <f t="shared" si="29"/>
        <v>N/A</v>
      </c>
      <c r="G213" s="49">
        <v>3182190</v>
      </c>
      <c r="H213" s="46" t="str">
        <f t="shared" si="30"/>
        <v>N/A</v>
      </c>
      <c r="I213" s="12">
        <v>-19.899999999999999</v>
      </c>
      <c r="J213" s="12">
        <v>39.24</v>
      </c>
      <c r="K213" s="14" t="s">
        <v>213</v>
      </c>
      <c r="L213" s="9" t="str">
        <f t="shared" si="31"/>
        <v>N/A</v>
      </c>
    </row>
    <row r="214" spans="1:12" x14ac:dyDescent="0.2">
      <c r="A214" s="53" t="s">
        <v>1617</v>
      </c>
      <c r="B214" s="37" t="s">
        <v>213</v>
      </c>
      <c r="C214" s="49">
        <v>8203896</v>
      </c>
      <c r="D214" s="46" t="str">
        <f t="shared" si="28"/>
        <v>N/A</v>
      </c>
      <c r="E214" s="49">
        <v>772819</v>
      </c>
      <c r="F214" s="46" t="str">
        <f t="shared" si="29"/>
        <v>N/A</v>
      </c>
      <c r="G214" s="49">
        <v>622034</v>
      </c>
      <c r="H214" s="46" t="str">
        <f t="shared" si="30"/>
        <v>N/A</v>
      </c>
      <c r="I214" s="12">
        <v>-90.6</v>
      </c>
      <c r="J214" s="12">
        <v>-19.5</v>
      </c>
      <c r="K214" s="14" t="s">
        <v>213</v>
      </c>
      <c r="L214" s="9" t="str">
        <f t="shared" si="31"/>
        <v>N/A</v>
      </c>
    </row>
    <row r="215" spans="1:12" ht="25.5" x14ac:dyDescent="0.2">
      <c r="A215" s="48" t="s">
        <v>1380</v>
      </c>
      <c r="B215" s="37" t="s">
        <v>213</v>
      </c>
      <c r="C215" s="49">
        <v>2443840</v>
      </c>
      <c r="D215" s="46" t="str">
        <f t="shared" ref="D215:D229" si="32">IF($B215="N/A","N/A",IF(C215&gt;10,"No",IF(C215&lt;-10,"No","Yes")))</f>
        <v>N/A</v>
      </c>
      <c r="E215" s="49">
        <v>2728884</v>
      </c>
      <c r="F215" s="46" t="str">
        <f t="shared" ref="F215:F229" si="33">IF($B215="N/A","N/A",IF(E215&gt;10,"No",IF(E215&lt;-10,"No","Yes")))</f>
        <v>N/A</v>
      </c>
      <c r="G215" s="49">
        <v>1765976</v>
      </c>
      <c r="H215" s="46" t="str">
        <f t="shared" ref="H215:H229" si="34">IF($B215="N/A","N/A",IF(G215&gt;10,"No",IF(G215&lt;-10,"No","Yes")))</f>
        <v>N/A</v>
      </c>
      <c r="I215" s="12">
        <v>11.66</v>
      </c>
      <c r="J215" s="12">
        <v>-35.299999999999997</v>
      </c>
      <c r="K215" s="47" t="s">
        <v>739</v>
      </c>
      <c r="L215" s="9" t="str">
        <f t="shared" ref="L215:L229" si="35">IF(J215="Div by 0", "N/A", IF(K215="N/A","N/A", IF(J215&gt;VALUE(MID(K215,1,2)), "No", IF(J215&lt;-1*VALUE(MID(K215,1,2)), "No", "Yes"))))</f>
        <v>No</v>
      </c>
    </row>
    <row r="216" spans="1:12" x14ac:dyDescent="0.2">
      <c r="A216" s="48" t="s">
        <v>649</v>
      </c>
      <c r="B216" s="37" t="s">
        <v>213</v>
      </c>
      <c r="C216" s="38">
        <v>7222</v>
      </c>
      <c r="D216" s="46" t="str">
        <f t="shared" si="32"/>
        <v>N/A</v>
      </c>
      <c r="E216" s="38">
        <v>7552</v>
      </c>
      <c r="F216" s="46" t="str">
        <f t="shared" si="33"/>
        <v>N/A</v>
      </c>
      <c r="G216" s="38">
        <v>10117</v>
      </c>
      <c r="H216" s="46" t="str">
        <f t="shared" si="34"/>
        <v>N/A</v>
      </c>
      <c r="I216" s="12">
        <v>4.569</v>
      </c>
      <c r="J216" s="12">
        <v>33.96</v>
      </c>
      <c r="K216" s="47" t="s">
        <v>739</v>
      </c>
      <c r="L216" s="9" t="str">
        <f t="shared" si="35"/>
        <v>No</v>
      </c>
    </row>
    <row r="217" spans="1:12" ht="25.5" x14ac:dyDescent="0.2">
      <c r="A217" s="48" t="s">
        <v>1381</v>
      </c>
      <c r="B217" s="37" t="s">
        <v>213</v>
      </c>
      <c r="C217" s="49">
        <v>338.38825809999997</v>
      </c>
      <c r="D217" s="46" t="str">
        <f t="shared" si="32"/>
        <v>N/A</v>
      </c>
      <c r="E217" s="49">
        <v>361.34586863999999</v>
      </c>
      <c r="F217" s="46" t="str">
        <f t="shared" si="33"/>
        <v>N/A</v>
      </c>
      <c r="G217" s="49">
        <v>174.55530296000001</v>
      </c>
      <c r="H217" s="46" t="str">
        <f t="shared" si="34"/>
        <v>N/A</v>
      </c>
      <c r="I217" s="12">
        <v>6.7839999999999998</v>
      </c>
      <c r="J217" s="12">
        <v>-51.7</v>
      </c>
      <c r="K217" s="47" t="s">
        <v>739</v>
      </c>
      <c r="L217" s="9" t="str">
        <f t="shared" si="35"/>
        <v>No</v>
      </c>
    </row>
    <row r="218" spans="1:12" ht="25.5" x14ac:dyDescent="0.2">
      <c r="A218" s="48" t="s">
        <v>1382</v>
      </c>
      <c r="B218" s="37" t="s">
        <v>213</v>
      </c>
      <c r="C218" s="49">
        <v>222389</v>
      </c>
      <c r="D218" s="46" t="str">
        <f t="shared" si="32"/>
        <v>N/A</v>
      </c>
      <c r="E218" s="49">
        <v>214006</v>
      </c>
      <c r="F218" s="46" t="str">
        <f t="shared" si="33"/>
        <v>N/A</v>
      </c>
      <c r="G218" s="49">
        <v>154882</v>
      </c>
      <c r="H218" s="46" t="str">
        <f t="shared" si="34"/>
        <v>N/A</v>
      </c>
      <c r="I218" s="12">
        <v>-3.77</v>
      </c>
      <c r="J218" s="12">
        <v>-27.6</v>
      </c>
      <c r="K218" s="47" t="s">
        <v>739</v>
      </c>
      <c r="L218" s="9" t="str">
        <f t="shared" si="35"/>
        <v>Yes</v>
      </c>
    </row>
    <row r="219" spans="1:12" x14ac:dyDescent="0.2">
      <c r="A219" s="48" t="s">
        <v>516</v>
      </c>
      <c r="B219" s="37" t="s">
        <v>213</v>
      </c>
      <c r="C219" s="38">
        <v>1499</v>
      </c>
      <c r="D219" s="46" t="str">
        <f t="shared" si="32"/>
        <v>N/A</v>
      </c>
      <c r="E219" s="38">
        <v>1626</v>
      </c>
      <c r="F219" s="46" t="str">
        <f t="shared" si="33"/>
        <v>N/A</v>
      </c>
      <c r="G219" s="38">
        <v>1335</v>
      </c>
      <c r="H219" s="46" t="str">
        <f t="shared" si="34"/>
        <v>N/A</v>
      </c>
      <c r="I219" s="12">
        <v>8.4719999999999995</v>
      </c>
      <c r="J219" s="12">
        <v>-17.899999999999999</v>
      </c>
      <c r="K219" s="47" t="s">
        <v>739</v>
      </c>
      <c r="L219" s="9" t="str">
        <f t="shared" si="35"/>
        <v>Yes</v>
      </c>
    </row>
    <row r="220" spans="1:12" ht="25.5" x14ac:dyDescent="0.2">
      <c r="A220" s="48" t="s">
        <v>1383</v>
      </c>
      <c r="B220" s="37" t="s">
        <v>213</v>
      </c>
      <c r="C220" s="49">
        <v>148.35823883</v>
      </c>
      <c r="D220" s="46" t="str">
        <f t="shared" si="32"/>
        <v>N/A</v>
      </c>
      <c r="E220" s="49">
        <v>131.61500615</v>
      </c>
      <c r="F220" s="46" t="str">
        <f t="shared" si="33"/>
        <v>N/A</v>
      </c>
      <c r="G220" s="49">
        <v>116.01647939999999</v>
      </c>
      <c r="H220" s="46" t="str">
        <f t="shared" si="34"/>
        <v>N/A</v>
      </c>
      <c r="I220" s="12">
        <v>-11.3</v>
      </c>
      <c r="J220" s="12">
        <v>-11.9</v>
      </c>
      <c r="K220" s="47" t="s">
        <v>739</v>
      </c>
      <c r="L220" s="9" t="str">
        <f t="shared" si="35"/>
        <v>Yes</v>
      </c>
    </row>
    <row r="221" spans="1:12" ht="25.5" x14ac:dyDescent="0.2">
      <c r="A221" s="48" t="s">
        <v>1384</v>
      </c>
      <c r="B221" s="37" t="s">
        <v>213</v>
      </c>
      <c r="C221" s="49">
        <v>5652079</v>
      </c>
      <c r="D221" s="46" t="str">
        <f t="shared" si="32"/>
        <v>N/A</v>
      </c>
      <c r="E221" s="49">
        <v>5627745</v>
      </c>
      <c r="F221" s="46" t="str">
        <f t="shared" si="33"/>
        <v>N/A</v>
      </c>
      <c r="G221" s="49">
        <v>5296818</v>
      </c>
      <c r="H221" s="46" t="str">
        <f t="shared" si="34"/>
        <v>N/A</v>
      </c>
      <c r="I221" s="12">
        <v>-0.43099999999999999</v>
      </c>
      <c r="J221" s="12">
        <v>-5.88</v>
      </c>
      <c r="K221" s="47" t="s">
        <v>739</v>
      </c>
      <c r="L221" s="9" t="str">
        <f t="shared" si="35"/>
        <v>Yes</v>
      </c>
    </row>
    <row r="222" spans="1:12" x14ac:dyDescent="0.2">
      <c r="A222" s="48" t="s">
        <v>517</v>
      </c>
      <c r="B222" s="37" t="s">
        <v>213</v>
      </c>
      <c r="C222" s="38">
        <v>22943</v>
      </c>
      <c r="D222" s="46" t="str">
        <f t="shared" si="32"/>
        <v>N/A</v>
      </c>
      <c r="E222" s="38">
        <v>21908</v>
      </c>
      <c r="F222" s="46" t="str">
        <f t="shared" si="33"/>
        <v>N/A</v>
      </c>
      <c r="G222" s="38">
        <v>23690</v>
      </c>
      <c r="H222" s="46" t="str">
        <f t="shared" si="34"/>
        <v>N/A</v>
      </c>
      <c r="I222" s="12">
        <v>-4.51</v>
      </c>
      <c r="J222" s="12">
        <v>8.1340000000000003</v>
      </c>
      <c r="K222" s="47" t="s">
        <v>739</v>
      </c>
      <c r="L222" s="9" t="str">
        <f t="shared" si="35"/>
        <v>Yes</v>
      </c>
    </row>
    <row r="223" spans="1:12" ht="25.5" x14ac:dyDescent="0.2">
      <c r="A223" s="48" t="s">
        <v>1385</v>
      </c>
      <c r="B223" s="37" t="s">
        <v>213</v>
      </c>
      <c r="C223" s="49">
        <v>246.35309244999999</v>
      </c>
      <c r="D223" s="46" t="str">
        <f t="shared" si="32"/>
        <v>N/A</v>
      </c>
      <c r="E223" s="49">
        <v>256.88081978999998</v>
      </c>
      <c r="F223" s="46" t="str">
        <f t="shared" si="33"/>
        <v>N/A</v>
      </c>
      <c r="G223" s="49">
        <v>223.58877163</v>
      </c>
      <c r="H223" s="46" t="str">
        <f t="shared" si="34"/>
        <v>N/A</v>
      </c>
      <c r="I223" s="12">
        <v>4.2729999999999997</v>
      </c>
      <c r="J223" s="12">
        <v>-13</v>
      </c>
      <c r="K223" s="47" t="s">
        <v>739</v>
      </c>
      <c r="L223" s="9" t="str">
        <f t="shared" si="35"/>
        <v>Yes</v>
      </c>
    </row>
    <row r="224" spans="1:12" ht="25.5" x14ac:dyDescent="0.2">
      <c r="A224" s="48" t="s">
        <v>1386</v>
      </c>
      <c r="B224" s="37" t="s">
        <v>213</v>
      </c>
      <c r="C224" s="49">
        <v>0</v>
      </c>
      <c r="D224" s="46" t="str">
        <f t="shared" si="32"/>
        <v>N/A</v>
      </c>
      <c r="E224" s="49">
        <v>0</v>
      </c>
      <c r="F224" s="46" t="str">
        <f t="shared" si="33"/>
        <v>N/A</v>
      </c>
      <c r="G224" s="49">
        <v>0</v>
      </c>
      <c r="H224" s="46" t="str">
        <f t="shared" si="34"/>
        <v>N/A</v>
      </c>
      <c r="I224" s="12" t="s">
        <v>1747</v>
      </c>
      <c r="J224" s="12" t="s">
        <v>1747</v>
      </c>
      <c r="K224" s="47" t="s">
        <v>739</v>
      </c>
      <c r="L224" s="9" t="str">
        <f t="shared" si="35"/>
        <v>N/A</v>
      </c>
    </row>
    <row r="225" spans="1:12" x14ac:dyDescent="0.2">
      <c r="A225" s="48" t="s">
        <v>518</v>
      </c>
      <c r="B225" s="37" t="s">
        <v>213</v>
      </c>
      <c r="C225" s="38">
        <v>0</v>
      </c>
      <c r="D225" s="46" t="str">
        <f t="shared" si="32"/>
        <v>N/A</v>
      </c>
      <c r="E225" s="38">
        <v>0</v>
      </c>
      <c r="F225" s="46" t="str">
        <f t="shared" si="33"/>
        <v>N/A</v>
      </c>
      <c r="G225" s="38">
        <v>0</v>
      </c>
      <c r="H225" s="46" t="str">
        <f t="shared" si="34"/>
        <v>N/A</v>
      </c>
      <c r="I225" s="12" t="s">
        <v>1747</v>
      </c>
      <c r="J225" s="12" t="s">
        <v>1747</v>
      </c>
      <c r="K225" s="47" t="s">
        <v>739</v>
      </c>
      <c r="L225" s="9" t="str">
        <f t="shared" si="35"/>
        <v>N/A</v>
      </c>
    </row>
    <row r="226" spans="1:12" ht="25.5" x14ac:dyDescent="0.2">
      <c r="A226" s="48" t="s">
        <v>1387</v>
      </c>
      <c r="B226" s="37" t="s">
        <v>213</v>
      </c>
      <c r="C226" s="49" t="s">
        <v>1747</v>
      </c>
      <c r="D226" s="46" t="str">
        <f t="shared" si="32"/>
        <v>N/A</v>
      </c>
      <c r="E226" s="49" t="s">
        <v>1747</v>
      </c>
      <c r="F226" s="46" t="str">
        <f t="shared" si="33"/>
        <v>N/A</v>
      </c>
      <c r="G226" s="49" t="s">
        <v>1747</v>
      </c>
      <c r="H226" s="46" t="str">
        <f t="shared" si="34"/>
        <v>N/A</v>
      </c>
      <c r="I226" s="12" t="s">
        <v>1747</v>
      </c>
      <c r="J226" s="12" t="s">
        <v>1747</v>
      </c>
      <c r="K226" s="47" t="s">
        <v>739</v>
      </c>
      <c r="L226" s="9" t="str">
        <f t="shared" si="35"/>
        <v>N/A</v>
      </c>
    </row>
    <row r="227" spans="1:12" ht="25.5" x14ac:dyDescent="0.2">
      <c r="A227" s="48" t="s">
        <v>1388</v>
      </c>
      <c r="B227" s="37" t="s">
        <v>213</v>
      </c>
      <c r="C227" s="49">
        <v>1650686566</v>
      </c>
      <c r="D227" s="46" t="str">
        <f t="shared" si="32"/>
        <v>N/A</v>
      </c>
      <c r="E227" s="49">
        <v>1788466165</v>
      </c>
      <c r="F227" s="46" t="str">
        <f t="shared" si="33"/>
        <v>N/A</v>
      </c>
      <c r="G227" s="49">
        <v>1936703347</v>
      </c>
      <c r="H227" s="46" t="str">
        <f t="shared" si="34"/>
        <v>N/A</v>
      </c>
      <c r="I227" s="12">
        <v>8.3469999999999995</v>
      </c>
      <c r="J227" s="12">
        <v>8.2889999999999997</v>
      </c>
      <c r="K227" s="47" t="s">
        <v>739</v>
      </c>
      <c r="L227" s="9" t="str">
        <f t="shared" si="35"/>
        <v>Yes</v>
      </c>
    </row>
    <row r="228" spans="1:12" ht="25.5" x14ac:dyDescent="0.2">
      <c r="A228" s="48" t="s">
        <v>519</v>
      </c>
      <c r="B228" s="37" t="s">
        <v>213</v>
      </c>
      <c r="C228" s="38">
        <v>69687</v>
      </c>
      <c r="D228" s="46" t="str">
        <f t="shared" si="32"/>
        <v>N/A</v>
      </c>
      <c r="E228" s="38">
        <v>74513</v>
      </c>
      <c r="F228" s="46" t="str">
        <f t="shared" si="33"/>
        <v>N/A</v>
      </c>
      <c r="G228" s="38">
        <v>84963</v>
      </c>
      <c r="H228" s="46" t="str">
        <f t="shared" si="34"/>
        <v>N/A</v>
      </c>
      <c r="I228" s="12">
        <v>6.9249999999999998</v>
      </c>
      <c r="J228" s="12">
        <v>14.02</v>
      </c>
      <c r="K228" s="47" t="s">
        <v>739</v>
      </c>
      <c r="L228" s="9" t="str">
        <f t="shared" si="35"/>
        <v>Yes</v>
      </c>
    </row>
    <row r="229" spans="1:12" ht="25.5" x14ac:dyDescent="0.2">
      <c r="A229" s="48" t="s">
        <v>1389</v>
      </c>
      <c r="B229" s="37" t="s">
        <v>213</v>
      </c>
      <c r="C229" s="49">
        <v>23687.152065999999</v>
      </c>
      <c r="D229" s="46" t="str">
        <f t="shared" si="32"/>
        <v>N/A</v>
      </c>
      <c r="E229" s="49">
        <v>24002.068968</v>
      </c>
      <c r="F229" s="46" t="str">
        <f t="shared" si="33"/>
        <v>N/A</v>
      </c>
      <c r="G229" s="49">
        <v>22794.667644000001</v>
      </c>
      <c r="H229" s="46" t="str">
        <f t="shared" si="34"/>
        <v>N/A</v>
      </c>
      <c r="I229" s="12">
        <v>1.329</v>
      </c>
      <c r="J229" s="12">
        <v>-5.03</v>
      </c>
      <c r="K229" s="47" t="s">
        <v>739</v>
      </c>
      <c r="L229" s="9" t="str">
        <f t="shared" si="35"/>
        <v>Yes</v>
      </c>
    </row>
    <row r="230" spans="1:12" x14ac:dyDescent="0.2">
      <c r="A230" s="4" t="s">
        <v>1390</v>
      </c>
      <c r="B230" s="37" t="s">
        <v>213</v>
      </c>
      <c r="C230" s="54">
        <v>2167597168</v>
      </c>
      <c r="D230" s="46" t="str">
        <f t="shared" ref="D230:D253" si="36">IF($B230="N/A","N/A",IF(C230&gt;10,"No",IF(C230&lt;-10,"No","Yes")))</f>
        <v>N/A</v>
      </c>
      <c r="E230" s="54">
        <v>2375788096</v>
      </c>
      <c r="F230" s="46" t="str">
        <f t="shared" ref="F230:F253" si="37">IF($B230="N/A","N/A",IF(E230&gt;10,"No",IF(E230&lt;-10,"No","Yes")))</f>
        <v>N/A</v>
      </c>
      <c r="G230" s="54">
        <v>2543389755</v>
      </c>
      <c r="H230" s="46" t="str">
        <f t="shared" ref="H230:H253" si="38">IF($B230="N/A","N/A",IF(G230&gt;10,"No",IF(G230&lt;-10,"No","Yes")))</f>
        <v>N/A</v>
      </c>
      <c r="I230" s="12">
        <v>9.6050000000000004</v>
      </c>
      <c r="J230" s="12">
        <v>7.0549999999999997</v>
      </c>
      <c r="K230" s="47" t="s">
        <v>739</v>
      </c>
      <c r="L230" s="9" t="str">
        <f t="shared" ref="L230:L253" si="39">IF(J230="Div by 0", "N/A", IF(K230="N/A","N/A", IF(J230&gt;VALUE(MID(K230,1,2)), "No", IF(J230&lt;-1*VALUE(MID(K230,1,2)), "No", "Yes"))))</f>
        <v>Yes</v>
      </c>
    </row>
    <row r="231" spans="1:12" x14ac:dyDescent="0.2">
      <c r="A231" s="4" t="s">
        <v>1567</v>
      </c>
      <c r="B231" s="37" t="s">
        <v>213</v>
      </c>
      <c r="C231" s="52">
        <v>96280</v>
      </c>
      <c r="D231" s="52" t="str">
        <f t="shared" si="36"/>
        <v>N/A</v>
      </c>
      <c r="E231" s="52">
        <v>103352</v>
      </c>
      <c r="F231" s="52" t="str">
        <f t="shared" si="37"/>
        <v>N/A</v>
      </c>
      <c r="G231" s="52">
        <v>111043</v>
      </c>
      <c r="H231" s="46" t="str">
        <f t="shared" si="38"/>
        <v>N/A</v>
      </c>
      <c r="I231" s="12">
        <v>7.3449999999999998</v>
      </c>
      <c r="J231" s="12">
        <v>7.4420000000000002</v>
      </c>
      <c r="K231" s="47" t="s">
        <v>739</v>
      </c>
      <c r="L231" s="9" t="str">
        <f t="shared" si="39"/>
        <v>Yes</v>
      </c>
    </row>
    <row r="232" spans="1:12" x14ac:dyDescent="0.2">
      <c r="A232" s="4" t="s">
        <v>1568</v>
      </c>
      <c r="B232" s="37" t="s">
        <v>213</v>
      </c>
      <c r="C232" s="54">
        <v>22513.472871000002</v>
      </c>
      <c r="D232" s="46" t="str">
        <f t="shared" si="36"/>
        <v>N/A</v>
      </c>
      <c r="E232" s="54">
        <v>22987.345151000001</v>
      </c>
      <c r="F232" s="46" t="str">
        <f t="shared" si="37"/>
        <v>N/A</v>
      </c>
      <c r="G232" s="54">
        <v>22904.548283</v>
      </c>
      <c r="H232" s="46" t="str">
        <f t="shared" si="38"/>
        <v>N/A</v>
      </c>
      <c r="I232" s="12">
        <v>2.105</v>
      </c>
      <c r="J232" s="12">
        <v>-0.36</v>
      </c>
      <c r="K232" s="47" t="s">
        <v>739</v>
      </c>
      <c r="L232" s="9" t="str">
        <f t="shared" si="39"/>
        <v>Yes</v>
      </c>
    </row>
    <row r="233" spans="1:12" x14ac:dyDescent="0.2">
      <c r="A233" s="55" t="s">
        <v>1569</v>
      </c>
      <c r="B233" s="37" t="s">
        <v>213</v>
      </c>
      <c r="C233" s="54">
        <v>13990.693837999999</v>
      </c>
      <c r="D233" s="46" t="str">
        <f t="shared" si="36"/>
        <v>N/A</v>
      </c>
      <c r="E233" s="54">
        <v>14569.197033</v>
      </c>
      <c r="F233" s="46" t="str">
        <f t="shared" si="37"/>
        <v>N/A</v>
      </c>
      <c r="G233" s="54">
        <v>14530.910264</v>
      </c>
      <c r="H233" s="46" t="str">
        <f t="shared" si="38"/>
        <v>N/A</v>
      </c>
      <c r="I233" s="12">
        <v>4.1349999999999998</v>
      </c>
      <c r="J233" s="12">
        <v>-0.26300000000000001</v>
      </c>
      <c r="K233" s="47" t="s">
        <v>739</v>
      </c>
      <c r="L233" s="9" t="str">
        <f t="shared" si="39"/>
        <v>Yes</v>
      </c>
    </row>
    <row r="234" spans="1:12" x14ac:dyDescent="0.2">
      <c r="A234" s="55" t="s">
        <v>1570</v>
      </c>
      <c r="B234" s="37" t="s">
        <v>213</v>
      </c>
      <c r="C234" s="54">
        <v>32375.755300000001</v>
      </c>
      <c r="D234" s="46" t="str">
        <f t="shared" si="36"/>
        <v>N/A</v>
      </c>
      <c r="E234" s="54">
        <v>32592.202223</v>
      </c>
      <c r="F234" s="46" t="str">
        <f t="shared" si="37"/>
        <v>N/A</v>
      </c>
      <c r="G234" s="54">
        <v>32141.027160000001</v>
      </c>
      <c r="H234" s="46" t="str">
        <f t="shared" si="38"/>
        <v>N/A</v>
      </c>
      <c r="I234" s="12">
        <v>0.66849999999999998</v>
      </c>
      <c r="J234" s="12">
        <v>-1.38</v>
      </c>
      <c r="K234" s="47" t="s">
        <v>739</v>
      </c>
      <c r="L234" s="9" t="str">
        <f t="shared" si="39"/>
        <v>Yes</v>
      </c>
    </row>
    <row r="235" spans="1:12" x14ac:dyDescent="0.2">
      <c r="A235" s="55" t="s">
        <v>1571</v>
      </c>
      <c r="B235" s="37" t="s">
        <v>213</v>
      </c>
      <c r="C235" s="54">
        <v>4331.3911042999998</v>
      </c>
      <c r="D235" s="46" t="str">
        <f t="shared" si="36"/>
        <v>N/A</v>
      </c>
      <c r="E235" s="54">
        <v>6429.4829123</v>
      </c>
      <c r="F235" s="46" t="str">
        <f t="shared" si="37"/>
        <v>N/A</v>
      </c>
      <c r="G235" s="54">
        <v>9779.6416726999996</v>
      </c>
      <c r="H235" s="46" t="str">
        <f t="shared" si="38"/>
        <v>N/A</v>
      </c>
      <c r="I235" s="12">
        <v>48.44</v>
      </c>
      <c r="J235" s="12">
        <v>52.11</v>
      </c>
      <c r="K235" s="47" t="s">
        <v>739</v>
      </c>
      <c r="L235" s="9" t="str">
        <f t="shared" si="39"/>
        <v>No</v>
      </c>
    </row>
    <row r="236" spans="1:12" x14ac:dyDescent="0.2">
      <c r="A236" s="55" t="s">
        <v>1572</v>
      </c>
      <c r="B236" s="37" t="s">
        <v>213</v>
      </c>
      <c r="C236" s="54">
        <v>844.40598291000003</v>
      </c>
      <c r="D236" s="46" t="str">
        <f t="shared" si="36"/>
        <v>N/A</v>
      </c>
      <c r="E236" s="54">
        <v>1284.1191489</v>
      </c>
      <c r="F236" s="46" t="str">
        <f t="shared" si="37"/>
        <v>N/A</v>
      </c>
      <c r="G236" s="54">
        <v>3712.4946236999999</v>
      </c>
      <c r="H236" s="46" t="str">
        <f t="shared" si="38"/>
        <v>N/A</v>
      </c>
      <c r="I236" s="12">
        <v>52.07</v>
      </c>
      <c r="J236" s="12">
        <v>189.1</v>
      </c>
      <c r="K236" s="47" t="s">
        <v>739</v>
      </c>
      <c r="L236" s="9" t="str">
        <f t="shared" si="39"/>
        <v>No</v>
      </c>
    </row>
    <row r="237" spans="1:12" x14ac:dyDescent="0.2">
      <c r="A237" s="48" t="s">
        <v>1573</v>
      </c>
      <c r="B237" s="37" t="s">
        <v>213</v>
      </c>
      <c r="C237" s="46">
        <v>20.6338899</v>
      </c>
      <c r="D237" s="46" t="str">
        <f t="shared" si="36"/>
        <v>N/A</v>
      </c>
      <c r="E237" s="46">
        <v>23.487489489000001</v>
      </c>
      <c r="F237" s="46" t="str">
        <f t="shared" si="37"/>
        <v>N/A</v>
      </c>
      <c r="G237" s="46">
        <v>23.546662651999998</v>
      </c>
      <c r="H237" s="46" t="str">
        <f t="shared" si="38"/>
        <v>N/A</v>
      </c>
      <c r="I237" s="12">
        <v>13.83</v>
      </c>
      <c r="J237" s="12">
        <v>0.25190000000000001</v>
      </c>
      <c r="K237" s="47" t="s">
        <v>739</v>
      </c>
      <c r="L237" s="9" t="str">
        <f t="shared" si="39"/>
        <v>Yes</v>
      </c>
    </row>
    <row r="238" spans="1:12" x14ac:dyDescent="0.2">
      <c r="A238" s="53" t="s">
        <v>1574</v>
      </c>
      <c r="B238" s="37" t="s">
        <v>213</v>
      </c>
      <c r="C238" s="46">
        <v>36.818272368999999</v>
      </c>
      <c r="D238" s="46" t="str">
        <f t="shared" si="36"/>
        <v>N/A</v>
      </c>
      <c r="E238" s="46">
        <v>39.481491624</v>
      </c>
      <c r="F238" s="46" t="str">
        <f t="shared" si="37"/>
        <v>N/A</v>
      </c>
      <c r="G238" s="46">
        <v>40.343714257000002</v>
      </c>
      <c r="H238" s="46" t="str">
        <f t="shared" si="38"/>
        <v>N/A</v>
      </c>
      <c r="I238" s="12">
        <v>7.2329999999999997</v>
      </c>
      <c r="J238" s="12">
        <v>2.1840000000000002</v>
      </c>
      <c r="K238" s="47" t="s">
        <v>739</v>
      </c>
      <c r="L238" s="9" t="str">
        <f t="shared" si="39"/>
        <v>Yes</v>
      </c>
    </row>
    <row r="239" spans="1:12" x14ac:dyDescent="0.2">
      <c r="A239" s="53" t="s">
        <v>1575</v>
      </c>
      <c r="B239" s="37" t="s">
        <v>213</v>
      </c>
      <c r="C239" s="46">
        <v>24.350556515000001</v>
      </c>
      <c r="D239" s="46" t="str">
        <f t="shared" si="36"/>
        <v>N/A</v>
      </c>
      <c r="E239" s="46">
        <v>25.906173305999999</v>
      </c>
      <c r="F239" s="46" t="str">
        <f t="shared" si="37"/>
        <v>N/A</v>
      </c>
      <c r="G239" s="46">
        <v>26.727960843999998</v>
      </c>
      <c r="H239" s="46" t="str">
        <f t="shared" si="38"/>
        <v>N/A</v>
      </c>
      <c r="I239" s="12">
        <v>6.3879999999999999</v>
      </c>
      <c r="J239" s="12">
        <v>3.1720000000000002</v>
      </c>
      <c r="K239" s="47" t="s">
        <v>739</v>
      </c>
      <c r="L239" s="9" t="str">
        <f t="shared" si="39"/>
        <v>Yes</v>
      </c>
    </row>
    <row r="240" spans="1:12" x14ac:dyDescent="0.2">
      <c r="A240" s="53" t="s">
        <v>1576</v>
      </c>
      <c r="B240" s="37" t="s">
        <v>213</v>
      </c>
      <c r="C240" s="46">
        <v>1.2295507048000001</v>
      </c>
      <c r="D240" s="46" t="str">
        <f t="shared" si="36"/>
        <v>N/A</v>
      </c>
      <c r="E240" s="46">
        <v>1.5263366786000001</v>
      </c>
      <c r="F240" s="46" t="str">
        <f t="shared" si="37"/>
        <v>N/A</v>
      </c>
      <c r="G240" s="46">
        <v>1.6037463143999999</v>
      </c>
      <c r="H240" s="46" t="str">
        <f t="shared" si="38"/>
        <v>N/A</v>
      </c>
      <c r="I240" s="12">
        <v>24.14</v>
      </c>
      <c r="J240" s="12">
        <v>5.0720000000000001</v>
      </c>
      <c r="K240" s="47" t="s">
        <v>739</v>
      </c>
      <c r="L240" s="9" t="str">
        <f t="shared" si="39"/>
        <v>Yes</v>
      </c>
    </row>
    <row r="241" spans="1:12" x14ac:dyDescent="0.2">
      <c r="A241" s="53" t="s">
        <v>1577</v>
      </c>
      <c r="B241" s="37" t="s">
        <v>213</v>
      </c>
      <c r="C241" s="46">
        <v>2.2725065553000001</v>
      </c>
      <c r="D241" s="46" t="str">
        <f t="shared" si="36"/>
        <v>N/A</v>
      </c>
      <c r="E241" s="46">
        <v>2.3738173001999998</v>
      </c>
      <c r="F241" s="46" t="str">
        <f t="shared" si="37"/>
        <v>N/A</v>
      </c>
      <c r="G241" s="46">
        <v>0.99052082220000004</v>
      </c>
      <c r="H241" s="46" t="str">
        <f t="shared" si="38"/>
        <v>N/A</v>
      </c>
      <c r="I241" s="12">
        <v>4.4580000000000002</v>
      </c>
      <c r="J241" s="12">
        <v>-58.3</v>
      </c>
      <c r="K241" s="47" t="s">
        <v>739</v>
      </c>
      <c r="L241" s="9" t="str">
        <f t="shared" si="39"/>
        <v>No</v>
      </c>
    </row>
    <row r="242" spans="1:12" ht="25.5" x14ac:dyDescent="0.2">
      <c r="A242" s="4" t="s">
        <v>1402</v>
      </c>
      <c r="B242" s="37" t="s">
        <v>213</v>
      </c>
      <c r="C242" s="54">
        <v>1650686566</v>
      </c>
      <c r="D242" s="46" t="str">
        <f t="shared" si="36"/>
        <v>N/A</v>
      </c>
      <c r="E242" s="54">
        <v>1788466165</v>
      </c>
      <c r="F242" s="46" t="str">
        <f t="shared" si="37"/>
        <v>N/A</v>
      </c>
      <c r="G242" s="54">
        <v>1936703347</v>
      </c>
      <c r="H242" s="46" t="str">
        <f t="shared" si="38"/>
        <v>N/A</v>
      </c>
      <c r="I242" s="12">
        <v>8.3469999999999995</v>
      </c>
      <c r="J242" s="12">
        <v>8.2889999999999997</v>
      </c>
      <c r="K242" s="47" t="s">
        <v>739</v>
      </c>
      <c r="L242" s="9" t="str">
        <f t="shared" si="39"/>
        <v>Yes</v>
      </c>
    </row>
    <row r="243" spans="1:12" x14ac:dyDescent="0.2">
      <c r="A243" s="4" t="s">
        <v>1578</v>
      </c>
      <c r="B243" s="37" t="s">
        <v>213</v>
      </c>
      <c r="C243" s="52">
        <v>69701</v>
      </c>
      <c r="D243" s="52" t="str">
        <f t="shared" si="36"/>
        <v>N/A</v>
      </c>
      <c r="E243" s="52">
        <v>74525</v>
      </c>
      <c r="F243" s="52" t="str">
        <f t="shared" si="37"/>
        <v>N/A</v>
      </c>
      <c r="G243" s="52">
        <v>84983</v>
      </c>
      <c r="H243" s="46" t="str">
        <f t="shared" si="38"/>
        <v>N/A</v>
      </c>
      <c r="I243" s="12">
        <v>6.9210000000000003</v>
      </c>
      <c r="J243" s="12">
        <v>14.03</v>
      </c>
      <c r="K243" s="47" t="s">
        <v>739</v>
      </c>
      <c r="L243" s="9" t="str">
        <f t="shared" si="39"/>
        <v>Yes</v>
      </c>
    </row>
    <row r="244" spans="1:12" ht="25.5" x14ac:dyDescent="0.2">
      <c r="A244" s="4" t="s">
        <v>1579</v>
      </c>
      <c r="B244" s="37" t="s">
        <v>213</v>
      </c>
      <c r="C244" s="54">
        <v>23682.394313000001</v>
      </c>
      <c r="D244" s="46" t="str">
        <f t="shared" si="36"/>
        <v>N/A</v>
      </c>
      <c r="E244" s="54">
        <v>23998.204160000001</v>
      </c>
      <c r="F244" s="46" t="str">
        <f t="shared" si="37"/>
        <v>N/A</v>
      </c>
      <c r="G244" s="54">
        <v>22789.303119</v>
      </c>
      <c r="H244" s="46" t="str">
        <f t="shared" si="38"/>
        <v>N/A</v>
      </c>
      <c r="I244" s="12">
        <v>1.3340000000000001</v>
      </c>
      <c r="J244" s="12">
        <v>-5.04</v>
      </c>
      <c r="K244" s="47" t="s">
        <v>739</v>
      </c>
      <c r="L244" s="9" t="str">
        <f t="shared" si="39"/>
        <v>Yes</v>
      </c>
    </row>
    <row r="245" spans="1:12" ht="25.5" x14ac:dyDescent="0.2">
      <c r="A245" s="55" t="s">
        <v>1580</v>
      </c>
      <c r="B245" s="37" t="s">
        <v>213</v>
      </c>
      <c r="C245" s="54">
        <v>13125.282539</v>
      </c>
      <c r="D245" s="46" t="str">
        <f t="shared" si="36"/>
        <v>N/A</v>
      </c>
      <c r="E245" s="54">
        <v>13618.469435999999</v>
      </c>
      <c r="F245" s="46" t="str">
        <f t="shared" si="37"/>
        <v>N/A</v>
      </c>
      <c r="G245" s="54">
        <v>13095.736913000001</v>
      </c>
      <c r="H245" s="46" t="str">
        <f t="shared" si="38"/>
        <v>N/A</v>
      </c>
      <c r="I245" s="12">
        <v>3.758</v>
      </c>
      <c r="J245" s="12">
        <v>-3.84</v>
      </c>
      <c r="K245" s="47" t="s">
        <v>739</v>
      </c>
      <c r="L245" s="9" t="str">
        <f t="shared" si="39"/>
        <v>Yes</v>
      </c>
    </row>
    <row r="246" spans="1:12" ht="25.5" x14ac:dyDescent="0.2">
      <c r="A246" s="55" t="s">
        <v>1581</v>
      </c>
      <c r="B246" s="37" t="s">
        <v>213</v>
      </c>
      <c r="C246" s="54">
        <v>33327.055529999998</v>
      </c>
      <c r="D246" s="46" t="str">
        <f t="shared" si="36"/>
        <v>N/A</v>
      </c>
      <c r="E246" s="54">
        <v>33376.041212999997</v>
      </c>
      <c r="F246" s="46" t="str">
        <f t="shared" si="37"/>
        <v>N/A</v>
      </c>
      <c r="G246" s="54">
        <v>31779.150321000001</v>
      </c>
      <c r="H246" s="46" t="str">
        <f t="shared" si="38"/>
        <v>N/A</v>
      </c>
      <c r="I246" s="12">
        <v>0.14699999999999999</v>
      </c>
      <c r="J246" s="12">
        <v>-4.78</v>
      </c>
      <c r="K246" s="47" t="s">
        <v>739</v>
      </c>
      <c r="L246" s="9" t="str">
        <f t="shared" si="39"/>
        <v>Yes</v>
      </c>
    </row>
    <row r="247" spans="1:12" ht="25.5" x14ac:dyDescent="0.2">
      <c r="A247" s="55" t="s">
        <v>1582</v>
      </c>
      <c r="B247" s="37" t="s">
        <v>213</v>
      </c>
      <c r="C247" s="54">
        <v>6711.0454545000002</v>
      </c>
      <c r="D247" s="46" t="str">
        <f t="shared" si="36"/>
        <v>N/A</v>
      </c>
      <c r="E247" s="54">
        <v>3859.8</v>
      </c>
      <c r="F247" s="46" t="str">
        <f t="shared" si="37"/>
        <v>N/A</v>
      </c>
      <c r="G247" s="54">
        <v>8160.05</v>
      </c>
      <c r="H247" s="46" t="str">
        <f t="shared" si="38"/>
        <v>N/A</v>
      </c>
      <c r="I247" s="12">
        <v>-42.5</v>
      </c>
      <c r="J247" s="12">
        <v>111.4</v>
      </c>
      <c r="K247" s="47" t="s">
        <v>739</v>
      </c>
      <c r="L247" s="9" t="str">
        <f t="shared" si="39"/>
        <v>No</v>
      </c>
    </row>
    <row r="248" spans="1:12" ht="25.5" x14ac:dyDescent="0.2">
      <c r="A248" s="55" t="s">
        <v>1583</v>
      </c>
      <c r="B248" s="37" t="s">
        <v>213</v>
      </c>
      <c r="C248" s="54">
        <v>16981.666667000001</v>
      </c>
      <c r="D248" s="46" t="str">
        <f t="shared" si="36"/>
        <v>N/A</v>
      </c>
      <c r="E248" s="54">
        <v>13458.142857000001</v>
      </c>
      <c r="F248" s="46" t="str">
        <f t="shared" si="37"/>
        <v>N/A</v>
      </c>
      <c r="G248" s="54">
        <v>2964.1298701000001</v>
      </c>
      <c r="H248" s="46" t="str">
        <f t="shared" si="38"/>
        <v>N/A</v>
      </c>
      <c r="I248" s="12">
        <v>-20.7</v>
      </c>
      <c r="J248" s="12">
        <v>-78</v>
      </c>
      <c r="K248" s="47" t="s">
        <v>739</v>
      </c>
      <c r="L248" s="9" t="str">
        <f t="shared" si="39"/>
        <v>No</v>
      </c>
    </row>
    <row r="249" spans="1:12" ht="25.5" x14ac:dyDescent="0.2">
      <c r="A249" s="48" t="s">
        <v>1584</v>
      </c>
      <c r="B249" s="37" t="s">
        <v>213</v>
      </c>
      <c r="C249" s="46">
        <v>14.937710427000001</v>
      </c>
      <c r="D249" s="46" t="str">
        <f t="shared" si="36"/>
        <v>N/A</v>
      </c>
      <c r="E249" s="46">
        <v>16.936345248999999</v>
      </c>
      <c r="F249" s="46" t="str">
        <f t="shared" si="37"/>
        <v>N/A</v>
      </c>
      <c r="G249" s="46">
        <v>18.020640942</v>
      </c>
      <c r="H249" s="46" t="str">
        <f t="shared" si="38"/>
        <v>N/A</v>
      </c>
      <c r="I249" s="12">
        <v>13.38</v>
      </c>
      <c r="J249" s="12">
        <v>6.4020000000000001</v>
      </c>
      <c r="K249" s="47" t="s">
        <v>739</v>
      </c>
      <c r="L249" s="9" t="str">
        <f t="shared" si="39"/>
        <v>Yes</v>
      </c>
    </row>
    <row r="250" spans="1:12" ht="25.5" x14ac:dyDescent="0.2">
      <c r="A250" s="53" t="s">
        <v>1585</v>
      </c>
      <c r="B250" s="37" t="s">
        <v>213</v>
      </c>
      <c r="C250" s="46">
        <v>25.472363118000001</v>
      </c>
      <c r="D250" s="46" t="str">
        <f t="shared" si="36"/>
        <v>N/A</v>
      </c>
      <c r="E250" s="46">
        <v>26.880886089000001</v>
      </c>
      <c r="F250" s="46" t="str">
        <f t="shared" si="37"/>
        <v>N/A</v>
      </c>
      <c r="G250" s="46">
        <v>29.497314280000001</v>
      </c>
      <c r="H250" s="46" t="str">
        <f t="shared" si="38"/>
        <v>N/A</v>
      </c>
      <c r="I250" s="12">
        <v>5.53</v>
      </c>
      <c r="J250" s="12">
        <v>9.7330000000000005</v>
      </c>
      <c r="K250" s="47" t="s">
        <v>739</v>
      </c>
      <c r="L250" s="9" t="str">
        <f t="shared" si="39"/>
        <v>Yes</v>
      </c>
    </row>
    <row r="251" spans="1:12" ht="25.5" x14ac:dyDescent="0.2">
      <c r="A251" s="53" t="s">
        <v>1586</v>
      </c>
      <c r="B251" s="37" t="s">
        <v>213</v>
      </c>
      <c r="C251" s="46">
        <v>19.290563079999998</v>
      </c>
      <c r="D251" s="46" t="str">
        <f t="shared" si="36"/>
        <v>N/A</v>
      </c>
      <c r="E251" s="46">
        <v>20.536781825999999</v>
      </c>
      <c r="F251" s="46" t="str">
        <f t="shared" si="37"/>
        <v>N/A</v>
      </c>
      <c r="G251" s="46">
        <v>22.067403596999998</v>
      </c>
      <c r="H251" s="46" t="str">
        <f t="shared" si="38"/>
        <v>N/A</v>
      </c>
      <c r="I251" s="12">
        <v>6.46</v>
      </c>
      <c r="J251" s="12">
        <v>7.4530000000000003</v>
      </c>
      <c r="K251" s="47" t="s">
        <v>739</v>
      </c>
      <c r="L251" s="9" t="str">
        <f t="shared" si="39"/>
        <v>Yes</v>
      </c>
    </row>
    <row r="252" spans="1:12" ht="25.5" x14ac:dyDescent="0.2">
      <c r="A252" s="53" t="s">
        <v>1587</v>
      </c>
      <c r="B252" s="37" t="s">
        <v>213</v>
      </c>
      <c r="C252" s="46">
        <v>2.07439536E-2</v>
      </c>
      <c r="D252" s="46" t="str">
        <f t="shared" si="36"/>
        <v>N/A</v>
      </c>
      <c r="E252" s="46">
        <v>2.2679594000000001E-2</v>
      </c>
      <c r="F252" s="46" t="str">
        <f t="shared" si="37"/>
        <v>N/A</v>
      </c>
      <c r="G252" s="46">
        <v>2.3125397499999999E-2</v>
      </c>
      <c r="H252" s="46" t="str">
        <f t="shared" si="38"/>
        <v>N/A</v>
      </c>
      <c r="I252" s="12">
        <v>9.3309999999999995</v>
      </c>
      <c r="J252" s="12">
        <v>1.966</v>
      </c>
      <c r="K252" s="47" t="s">
        <v>739</v>
      </c>
      <c r="L252" s="9" t="str">
        <f t="shared" si="39"/>
        <v>Yes</v>
      </c>
    </row>
    <row r="253" spans="1:12" ht="25.5" x14ac:dyDescent="0.2">
      <c r="A253" s="53" t="s">
        <v>1588</v>
      </c>
      <c r="B253" s="37" t="s">
        <v>213</v>
      </c>
      <c r="C253" s="46">
        <v>7.2836749000000003E-3</v>
      </c>
      <c r="D253" s="46" t="str">
        <f t="shared" si="36"/>
        <v>N/A</v>
      </c>
      <c r="E253" s="46">
        <v>2.3569817199999999E-2</v>
      </c>
      <c r="F253" s="46" t="str">
        <f t="shared" si="37"/>
        <v>N/A</v>
      </c>
      <c r="G253" s="46">
        <v>0.1640217276</v>
      </c>
      <c r="H253" s="46" t="str">
        <f t="shared" si="38"/>
        <v>N/A</v>
      </c>
      <c r="I253" s="12">
        <v>223.6</v>
      </c>
      <c r="J253" s="12">
        <v>595.9</v>
      </c>
      <c r="K253" s="47" t="s">
        <v>739</v>
      </c>
      <c r="L253" s="9" t="str">
        <f t="shared" si="39"/>
        <v>No</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7" t="s">
        <v>1743</v>
      </c>
      <c r="B256" s="168"/>
      <c r="C256" s="168"/>
      <c r="D256" s="168"/>
      <c r="E256" s="168"/>
      <c r="F256" s="168"/>
      <c r="G256" s="168"/>
      <c r="H256" s="168"/>
      <c r="I256" s="168"/>
      <c r="J256" s="168"/>
      <c r="K256" s="168"/>
      <c r="L256" s="169"/>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v>6</v>
      </c>
      <c r="F6" s="9" t="s">
        <v>213</v>
      </c>
      <c r="G6" s="29">
        <v>7</v>
      </c>
      <c r="H6" s="9" t="s">
        <v>213</v>
      </c>
      <c r="I6" s="10" t="s">
        <v>213</v>
      </c>
      <c r="J6" s="10" t="s">
        <v>213</v>
      </c>
      <c r="K6" s="9" t="s">
        <v>213</v>
      </c>
    </row>
    <row r="7" spans="1:11" s="30" customFormat="1" x14ac:dyDescent="0.2">
      <c r="A7" s="31" t="s">
        <v>301</v>
      </c>
      <c r="B7" s="32" t="s">
        <v>213</v>
      </c>
      <c r="C7" s="33">
        <v>142511</v>
      </c>
      <c r="D7" s="34" t="str">
        <f>IF($B7="N/A","N/A",IF(C7&gt;15,"No",IF(C7&lt;-15,"No","Yes")))</f>
        <v>N/A</v>
      </c>
      <c r="E7" s="33">
        <v>134552</v>
      </c>
      <c r="F7" s="34" t="str">
        <f>IF($B7="N/A","N/A",IF(E7&gt;15,"No",IF(E7&lt;-15,"No","Yes")))</f>
        <v>N/A</v>
      </c>
      <c r="G7" s="33">
        <v>289666</v>
      </c>
      <c r="H7" s="34" t="str">
        <f>IF($B7="N/A","N/A",IF(G7&gt;15,"No",IF(G7&lt;-15,"No","Yes")))</f>
        <v>N/A</v>
      </c>
      <c r="I7" s="35">
        <v>-5.58</v>
      </c>
      <c r="J7" s="35">
        <v>115.3</v>
      </c>
      <c r="K7" s="34" t="str">
        <f t="shared" ref="K7:K24" si="0">IF(J7="Div by 0", "N/A", IF(J7="N/A","N/A", IF(J7&gt;30, "No", IF(J7&lt;-30, "No", "Yes"))))</f>
        <v>No</v>
      </c>
    </row>
    <row r="8" spans="1:11" x14ac:dyDescent="0.2">
      <c r="A8" s="28" t="s">
        <v>361</v>
      </c>
      <c r="B8" s="32" t="s">
        <v>213</v>
      </c>
      <c r="C8" s="36" t="s">
        <v>213</v>
      </c>
      <c r="D8" s="34" t="str">
        <f>IF($B8="N/A","N/A",IF(C8&gt;15,"No",IF(C8&lt;-15,"No","Yes")))</f>
        <v>N/A</v>
      </c>
      <c r="E8" s="36">
        <v>100</v>
      </c>
      <c r="F8" s="34" t="str">
        <f>IF($B8="N/A","N/A",IF(E8&gt;15,"No",IF(E8&lt;-15,"No","Yes")))</f>
        <v>N/A</v>
      </c>
      <c r="G8" s="36">
        <v>47.447750167000002</v>
      </c>
      <c r="H8" s="34" t="str">
        <f>IF($B8="N/A","N/A",IF(G8&gt;15,"No",IF(G8&lt;-15,"No","Yes")))</f>
        <v>N/A</v>
      </c>
      <c r="I8" s="35" t="s">
        <v>213</v>
      </c>
      <c r="J8" s="35">
        <v>-52.6</v>
      </c>
      <c r="K8" s="34" t="str">
        <f t="shared" si="0"/>
        <v>No</v>
      </c>
    </row>
    <row r="9" spans="1:11" x14ac:dyDescent="0.2">
      <c r="A9" s="28" t="s">
        <v>302</v>
      </c>
      <c r="B9" s="37" t="s">
        <v>213</v>
      </c>
      <c r="C9" s="9">
        <v>0</v>
      </c>
      <c r="D9" s="9" t="str">
        <f>IF($B9="N/A","N/A",IF(C9&gt;15,"No",IF(C9&lt;-15,"No","Yes")))</f>
        <v>N/A</v>
      </c>
      <c r="E9" s="9">
        <v>0</v>
      </c>
      <c r="F9" s="9" t="str">
        <f>IF($B9="N/A","N/A",IF(E9&gt;15,"No",IF(E9&lt;-15,"No","Yes")))</f>
        <v>N/A</v>
      </c>
      <c r="G9" s="9">
        <v>52.552249832999998</v>
      </c>
      <c r="H9" s="9" t="str">
        <f>IF($B9="N/A","N/A",IF(G9&gt;15,"No",IF(G9&lt;-15,"No","Yes")))</f>
        <v>N/A</v>
      </c>
      <c r="I9" s="10" t="s">
        <v>1747</v>
      </c>
      <c r="J9" s="10" t="s">
        <v>1747</v>
      </c>
      <c r="K9" s="9" t="str">
        <f t="shared" si="0"/>
        <v>N/A</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98.791672222000003</v>
      </c>
      <c r="D11" s="9" t="str">
        <f>IF(OR($B11="N/A",$C11="N/A"),"N/A",IF(C11&gt;100,"No",IF(C11&lt;95,"No","Yes")))</f>
        <v>Yes</v>
      </c>
      <c r="E11" s="9">
        <v>99.178012961999997</v>
      </c>
      <c r="F11" s="9" t="str">
        <f>IF(OR($B11="N/A",$E11="N/A"),"N/A",IF(E11&gt;100,"No",IF(E11&lt;95,"No","Yes")))</f>
        <v>Yes</v>
      </c>
      <c r="G11" s="9">
        <v>99.645798955000004</v>
      </c>
      <c r="H11" s="9" t="str">
        <f>IF($B11="N/A","N/A",IF(G11&gt;100,"No",IF(G11&lt;95,"No","Yes")))</f>
        <v>Yes</v>
      </c>
      <c r="I11" s="10">
        <v>0.3911</v>
      </c>
      <c r="J11" s="10">
        <v>0.47170000000000001</v>
      </c>
      <c r="K11" s="9" t="str">
        <f t="shared" si="0"/>
        <v>Yes</v>
      </c>
    </row>
    <row r="12" spans="1:11" x14ac:dyDescent="0.2">
      <c r="A12" s="28" t="s">
        <v>304</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8" t="s">
        <v>818</v>
      </c>
      <c r="B13" s="37" t="s">
        <v>214</v>
      </c>
      <c r="C13" s="9">
        <v>0</v>
      </c>
      <c r="D13" s="9" t="str">
        <f t="shared" si="1"/>
        <v>No</v>
      </c>
      <c r="E13" s="9">
        <v>0</v>
      </c>
      <c r="F13" s="9" t="str">
        <f t="shared" si="2"/>
        <v>No</v>
      </c>
      <c r="G13" s="9">
        <v>8.4421368058000006</v>
      </c>
      <c r="H13" s="9" t="str">
        <f t="shared" si="3"/>
        <v>No</v>
      </c>
      <c r="I13" s="10" t="s">
        <v>1747</v>
      </c>
      <c r="J13" s="10" t="s">
        <v>1747</v>
      </c>
      <c r="K13" s="9" t="str">
        <f t="shared" si="0"/>
        <v>N/A</v>
      </c>
    </row>
    <row r="14" spans="1:11" x14ac:dyDescent="0.2">
      <c r="A14" s="31" t="s">
        <v>305</v>
      </c>
      <c r="B14" s="37" t="s">
        <v>213</v>
      </c>
      <c r="C14" s="38">
        <v>142511</v>
      </c>
      <c r="D14" s="9" t="str">
        <f>IF($B14="N/A","N/A",IF(C14&gt;15,"No",IF(C14&lt;-15,"No","Yes")))</f>
        <v>N/A</v>
      </c>
      <c r="E14" s="38">
        <v>134552</v>
      </c>
      <c r="F14" s="9" t="str">
        <f>IF($B14="N/A","N/A",IF(E14&gt;15,"No",IF(E14&lt;-15,"No","Yes")))</f>
        <v>N/A</v>
      </c>
      <c r="G14" s="38">
        <v>137440</v>
      </c>
      <c r="H14" s="9" t="str">
        <f>IF($B14="N/A","N/A",IF(G14&gt;15,"No",IF(G14&lt;-15,"No","Yes")))</f>
        <v>N/A</v>
      </c>
      <c r="I14" s="10">
        <v>-5.58</v>
      </c>
      <c r="J14" s="10">
        <v>2.1459999999999999</v>
      </c>
      <c r="K14" s="9" t="str">
        <f t="shared" si="0"/>
        <v>Yes</v>
      </c>
    </row>
    <row r="15" spans="1:11" x14ac:dyDescent="0.2">
      <c r="A15" s="28" t="s">
        <v>435</v>
      </c>
      <c r="B15" s="37" t="s">
        <v>215</v>
      </c>
      <c r="C15" s="9">
        <v>30.658685995999999</v>
      </c>
      <c r="D15" s="9" t="str">
        <f>IF($B15="N/A","N/A",IF(C15&gt;20,"No",IF(C15&lt;5,"No","Yes")))</f>
        <v>No</v>
      </c>
      <c r="E15" s="9">
        <v>36.53308758</v>
      </c>
      <c r="F15" s="9" t="str">
        <f>IF($B15="N/A","N/A",IF(E15&gt;20,"No",IF(E15&lt;5,"No","Yes")))</f>
        <v>No</v>
      </c>
      <c r="G15" s="9">
        <v>37.466530849999998</v>
      </c>
      <c r="H15" s="9" t="str">
        <f>IF($B15="N/A","N/A",IF(G15&gt;20,"No",IF(G15&lt;5,"No","Yes")))</f>
        <v>No</v>
      </c>
      <c r="I15" s="10">
        <v>19.16</v>
      </c>
      <c r="J15" s="10">
        <v>2.5550000000000002</v>
      </c>
      <c r="K15" s="9" t="str">
        <f t="shared" si="0"/>
        <v>Yes</v>
      </c>
    </row>
    <row r="16" spans="1:11" x14ac:dyDescent="0.2">
      <c r="A16" s="28" t="s">
        <v>436</v>
      </c>
      <c r="B16" s="37" t="s">
        <v>213</v>
      </c>
      <c r="C16" s="9" t="s">
        <v>213</v>
      </c>
      <c r="D16" s="9" t="str">
        <f>IF($B16="N/A","N/A",IF(C16&gt;15,"No",IF(C16&lt;-15,"No","Yes")))</f>
        <v>N/A</v>
      </c>
      <c r="E16" s="9">
        <v>63.46691242</v>
      </c>
      <c r="F16" s="9" t="str">
        <f>IF($B16="N/A","N/A",IF(E16&gt;15,"No",IF(E16&lt;-15,"No","Yes")))</f>
        <v>N/A</v>
      </c>
      <c r="G16" s="9">
        <v>62.533469150000002</v>
      </c>
      <c r="H16" s="9" t="str">
        <f>IF($B16="N/A","N/A",IF(G16&gt;15,"No",IF(G16&lt;-15,"No","Yes")))</f>
        <v>N/A</v>
      </c>
      <c r="I16" s="10" t="s">
        <v>213</v>
      </c>
      <c r="J16" s="10">
        <v>-1.47</v>
      </c>
      <c r="K16" s="9" t="str">
        <f t="shared" si="0"/>
        <v>Yes</v>
      </c>
    </row>
    <row r="17" spans="1:11" x14ac:dyDescent="0.2">
      <c r="A17" s="28" t="s">
        <v>437</v>
      </c>
      <c r="B17" s="37" t="s">
        <v>213</v>
      </c>
      <c r="C17" s="9">
        <v>1.9310790043999999</v>
      </c>
      <c r="D17" s="9" t="str">
        <f>IF($B17="N/A","N/A",IF(C17&gt;15,"No",IF(C17&lt;-15,"No","Yes")))</f>
        <v>N/A</v>
      </c>
      <c r="E17" s="9">
        <v>3.0203936025</v>
      </c>
      <c r="F17" s="9" t="str">
        <f>IF($B17="N/A","N/A",IF(E17&gt;15,"No",IF(E17&lt;-15,"No","Yes")))</f>
        <v>N/A</v>
      </c>
      <c r="G17" s="9">
        <v>1.730209546</v>
      </c>
      <c r="H17" s="9" t="str">
        <f>IF($B17="N/A","N/A",IF(G17&gt;15,"No",IF(G17&lt;-15,"No","Yes")))</f>
        <v>N/A</v>
      </c>
      <c r="I17" s="10">
        <v>56.41</v>
      </c>
      <c r="J17" s="10">
        <v>-42.7</v>
      </c>
      <c r="K17" s="9" t="str">
        <f t="shared" si="0"/>
        <v>No</v>
      </c>
    </row>
    <row r="18" spans="1:11" x14ac:dyDescent="0.2">
      <c r="A18" s="28" t="s">
        <v>819</v>
      </c>
      <c r="B18" s="37" t="s">
        <v>213</v>
      </c>
      <c r="C18" s="98">
        <v>21708.371365999999</v>
      </c>
      <c r="D18" s="9" t="str">
        <f>IF($B18="N/A","N/A",IF(C18&gt;15,"No",IF(C18&lt;-15,"No","Yes")))</f>
        <v>N/A</v>
      </c>
      <c r="E18" s="98">
        <v>19172.356053</v>
      </c>
      <c r="F18" s="9" t="str">
        <f>IF($B18="N/A","N/A",IF(E18&gt;15,"No",IF(E18&lt;-15,"No","Yes")))</f>
        <v>N/A</v>
      </c>
      <c r="G18" s="98">
        <v>18261.587888999999</v>
      </c>
      <c r="H18" s="9" t="str">
        <f>IF($B18="N/A","N/A",IF(G18&gt;15,"No",IF(G18&lt;-15,"No","Yes")))</f>
        <v>N/A</v>
      </c>
      <c r="I18" s="10">
        <v>-11.7</v>
      </c>
      <c r="J18" s="10">
        <v>-4.75</v>
      </c>
      <c r="K18" s="9" t="str">
        <f t="shared" si="0"/>
        <v>Yes</v>
      </c>
    </row>
    <row r="19" spans="1:11" x14ac:dyDescent="0.2">
      <c r="A19" s="3" t="s">
        <v>306</v>
      </c>
      <c r="B19" s="37" t="s">
        <v>213</v>
      </c>
      <c r="C19" s="38">
        <v>4354</v>
      </c>
      <c r="D19" s="37" t="s">
        <v>213</v>
      </c>
      <c r="E19" s="38">
        <v>7674</v>
      </c>
      <c r="F19" s="37" t="s">
        <v>213</v>
      </c>
      <c r="G19" s="38">
        <v>1611</v>
      </c>
      <c r="H19" s="9" t="str">
        <f>IF($B19="N/A","N/A",IF(G19&gt;15,"No",IF(G19&lt;-15,"No","Yes")))</f>
        <v>N/A</v>
      </c>
      <c r="I19" s="10">
        <v>76.25</v>
      </c>
      <c r="J19" s="10">
        <v>-79</v>
      </c>
      <c r="K19" s="9" t="str">
        <f t="shared" si="0"/>
        <v>No</v>
      </c>
    </row>
    <row r="20" spans="1:11" x14ac:dyDescent="0.2">
      <c r="A20" s="3" t="s">
        <v>346</v>
      </c>
      <c r="B20" s="37" t="s">
        <v>213</v>
      </c>
      <c r="C20" s="8" t="s">
        <v>213</v>
      </c>
      <c r="D20" s="37" t="s">
        <v>213</v>
      </c>
      <c r="E20" s="8">
        <v>5.7033711873000001</v>
      </c>
      <c r="F20" s="37" t="s">
        <v>213</v>
      </c>
      <c r="G20" s="8">
        <v>0.55615778169999996</v>
      </c>
      <c r="H20" s="9" t="str">
        <f>IF($B20="N/A","N/A",IF(G20&gt;15,"No",IF(G20&lt;-15,"No","Yes")))</f>
        <v>N/A</v>
      </c>
      <c r="I20" s="10" t="s">
        <v>213</v>
      </c>
      <c r="J20" s="10">
        <v>-90.2</v>
      </c>
      <c r="K20" s="9" t="str">
        <f t="shared" si="0"/>
        <v>No</v>
      </c>
    </row>
    <row r="21" spans="1:11" ht="25.5" x14ac:dyDescent="0.2">
      <c r="A21" s="3" t="s">
        <v>820</v>
      </c>
      <c r="B21" s="37" t="s">
        <v>213</v>
      </c>
      <c r="C21" s="39">
        <v>9165.4294900999994</v>
      </c>
      <c r="D21" s="9" t="str">
        <f>IF($B21="N/A","N/A",IF(C21&gt;60,"No",IF(C21&lt;15,"No","Yes")))</f>
        <v>N/A</v>
      </c>
      <c r="E21" s="39">
        <v>9540.8596560000005</v>
      </c>
      <c r="F21" s="9" t="str">
        <f>IF($B21="N/A","N/A",IF(E21&gt;60,"No",IF(E21&lt;15,"No","Yes")))</f>
        <v>N/A</v>
      </c>
      <c r="G21" s="39">
        <v>9641.3947857999992</v>
      </c>
      <c r="H21" s="9" t="str">
        <f>IF($B21="N/A","N/A",IF(G21&gt;60,"No",IF(G21&lt;15,"No","Yes")))</f>
        <v>N/A</v>
      </c>
      <c r="I21" s="10">
        <v>4.0960000000000001</v>
      </c>
      <c r="J21" s="10">
        <v>1.054</v>
      </c>
      <c r="K21" s="9" t="str">
        <f t="shared" si="0"/>
        <v>Yes</v>
      </c>
    </row>
    <row r="22" spans="1:11" x14ac:dyDescent="0.2">
      <c r="A22" s="3" t="s">
        <v>821</v>
      </c>
      <c r="B22" s="37" t="s">
        <v>217</v>
      </c>
      <c r="C22" s="38">
        <v>17</v>
      </c>
      <c r="D22" s="9" t="str">
        <f>IF($B22="N/A","N/A",IF(C22="N/A","N/A",IF(C22=0,"Yes","No")))</f>
        <v>No</v>
      </c>
      <c r="E22" s="38">
        <v>11</v>
      </c>
      <c r="F22" s="9" t="str">
        <f>IF($B22="N/A","N/A",IF(E22="N/A","N/A",IF(E22=0,"Yes","No")))</f>
        <v>No</v>
      </c>
      <c r="G22" s="38">
        <v>22</v>
      </c>
      <c r="H22" s="9" t="str">
        <f>IF($B22="N/A","N/A",IF(G22=0,"Yes","No"))</f>
        <v>No</v>
      </c>
      <c r="I22" s="10">
        <v>-35.299999999999997</v>
      </c>
      <c r="J22" s="10">
        <v>100</v>
      </c>
      <c r="K22" s="9" t="str">
        <f t="shared" si="0"/>
        <v>No</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98819</v>
      </c>
      <c r="D6" s="9" t="str">
        <f>IF($B6="N/A","N/A",IF(C6&gt;15,"No",IF(C6&lt;-15,"No","Yes")))</f>
        <v>N/A</v>
      </c>
      <c r="E6" s="38">
        <v>85396</v>
      </c>
      <c r="F6" s="9" t="str">
        <f>IF($B6="N/A","N/A",IF(E6&gt;15,"No",IF(E6&lt;-15,"No","Yes")))</f>
        <v>N/A</v>
      </c>
      <c r="G6" s="38">
        <v>85946</v>
      </c>
      <c r="H6" s="9" t="str">
        <f>IF($B6="N/A","N/A",IF(G6&gt;15,"No",IF(G6&lt;-15,"No","Yes")))</f>
        <v>N/A</v>
      </c>
      <c r="I6" s="10">
        <v>-13.6</v>
      </c>
      <c r="J6" s="10">
        <v>0.64410000000000001</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9697.4066423999993</v>
      </c>
      <c r="D9" s="9" t="str">
        <f>IF($B9="N/A","N/A",IF(C9&gt;7000,"No",IF(C9&lt;2000,"No","Yes")))</f>
        <v>No</v>
      </c>
      <c r="E9" s="98">
        <v>10644.138800000001</v>
      </c>
      <c r="F9" s="9" t="str">
        <f>IF($B9="N/A","N/A",IF(E9&gt;7000,"No",IF(E9&lt;2000,"No","Yes")))</f>
        <v>No</v>
      </c>
      <c r="G9" s="98">
        <v>11560.97097</v>
      </c>
      <c r="H9" s="9" t="str">
        <f>IF($B9="N/A","N/A",IF(G9&gt;7000,"No",IF(G9&lt;2000,"No","Yes")))</f>
        <v>No</v>
      </c>
      <c r="I9" s="10">
        <v>9.7629999999999999</v>
      </c>
      <c r="J9" s="10">
        <v>8.6129999999999995</v>
      </c>
      <c r="K9" s="9" t="str">
        <f t="shared" si="0"/>
        <v>Yes</v>
      </c>
    </row>
    <row r="10" spans="1:11" x14ac:dyDescent="0.2">
      <c r="A10" s="112" t="s">
        <v>825</v>
      </c>
      <c r="B10" s="37" t="s">
        <v>213</v>
      </c>
      <c r="C10" s="98">
        <v>1623.4712818</v>
      </c>
      <c r="D10" s="9" t="str">
        <f>IF($B10="N/A","N/A",IF(C10&gt;15,"No",IF(C10&lt;-15,"No","Yes")))</f>
        <v>N/A</v>
      </c>
      <c r="E10" s="98">
        <v>1748.5273153999999</v>
      </c>
      <c r="F10" s="9" t="str">
        <f>IF($B10="N/A","N/A",IF(E10&gt;15,"No",IF(E10&lt;-15,"No","Yes")))</f>
        <v>N/A</v>
      </c>
      <c r="G10" s="98">
        <v>1831.1023055999999</v>
      </c>
      <c r="H10" s="9" t="str">
        <f>IF($B10="N/A","N/A",IF(G10&gt;15,"No",IF(G10&lt;-15,"No","Yes")))</f>
        <v>N/A</v>
      </c>
      <c r="I10" s="10">
        <v>7.7030000000000003</v>
      </c>
      <c r="J10" s="10">
        <v>4.7229999999999999</v>
      </c>
      <c r="K10" s="9" t="str">
        <f t="shared" si="0"/>
        <v>Yes</v>
      </c>
    </row>
    <row r="11" spans="1:11" x14ac:dyDescent="0.2">
      <c r="A11" s="112" t="s">
        <v>309</v>
      </c>
      <c r="B11" s="37" t="s">
        <v>219</v>
      </c>
      <c r="C11" s="9">
        <v>1.4916159847999999</v>
      </c>
      <c r="D11" s="9" t="str">
        <f>IF($B11="N/A","N/A",IF(C11&gt;10,"No",IF(C11&lt;=0,"No","Yes")))</f>
        <v>Yes</v>
      </c>
      <c r="E11" s="9">
        <v>1.6604993208000001</v>
      </c>
      <c r="F11" s="9" t="str">
        <f>IF($B11="N/A","N/A",IF(E11&gt;10,"No",IF(E11&lt;=0,"No","Yes")))</f>
        <v>Yes</v>
      </c>
      <c r="G11" s="9">
        <v>1.3252507388000001</v>
      </c>
      <c r="H11" s="9" t="str">
        <f>IF($B11="N/A","N/A",IF(G11&gt;10,"No",IF(G11&lt;=0,"No","Yes")))</f>
        <v>Yes</v>
      </c>
      <c r="I11" s="10">
        <v>11.32</v>
      </c>
      <c r="J11" s="10">
        <v>-20.2</v>
      </c>
      <c r="K11" s="9" t="str">
        <f t="shared" si="0"/>
        <v>Yes</v>
      </c>
    </row>
    <row r="12" spans="1:11" x14ac:dyDescent="0.2">
      <c r="A12" s="112" t="s">
        <v>826</v>
      </c>
      <c r="B12" s="37" t="s">
        <v>213</v>
      </c>
      <c r="C12" s="98">
        <v>7794.3860243999998</v>
      </c>
      <c r="D12" s="9" t="str">
        <f>IF($B12="N/A","N/A",IF(C12&gt;15,"No",IF(C12&lt;-15,"No","Yes")))</f>
        <v>N/A</v>
      </c>
      <c r="E12" s="98">
        <v>7539.6784202999997</v>
      </c>
      <c r="F12" s="9" t="str">
        <f>IF($B12="N/A","N/A",IF(E12&gt;15,"No",IF(E12&lt;-15,"No","Yes")))</f>
        <v>N/A</v>
      </c>
      <c r="G12" s="98">
        <v>6216.2906057999999</v>
      </c>
      <c r="H12" s="9" t="str">
        <f>IF($B12="N/A","N/A",IF(G12&gt;15,"No",IF(G12&lt;-15,"No","Yes")))</f>
        <v>N/A</v>
      </c>
      <c r="I12" s="10">
        <v>-3.27</v>
      </c>
      <c r="J12" s="10">
        <v>-17.600000000000001</v>
      </c>
      <c r="K12" s="9" t="str">
        <f t="shared" si="0"/>
        <v>Yes</v>
      </c>
    </row>
    <row r="13" spans="1:11" x14ac:dyDescent="0.2">
      <c r="A13" s="112" t="s">
        <v>310</v>
      </c>
      <c r="B13" s="37" t="s">
        <v>214</v>
      </c>
      <c r="C13" s="8">
        <v>99.412056386000003</v>
      </c>
      <c r="D13" s="9" t="str">
        <f>IF($B13="N/A","N/A",IF(C13&gt;100,"No",IF(C13&lt;95,"No","Yes")))</f>
        <v>Yes</v>
      </c>
      <c r="E13" s="8">
        <v>99.446109887999995</v>
      </c>
      <c r="F13" s="9" t="str">
        <f>IF($B13="N/A","N/A",IF(E13&gt;100,"No",IF(E13&lt;95,"No","Yes")))</f>
        <v>Yes</v>
      </c>
      <c r="G13" s="8">
        <v>99.470597816999998</v>
      </c>
      <c r="H13" s="9" t="str">
        <f>IF($B13="N/A","N/A",IF(G13&gt;100,"No",IF(G13&lt;95,"No","Yes")))</f>
        <v>Yes</v>
      </c>
      <c r="I13" s="10">
        <v>3.4299999999999997E-2</v>
      </c>
      <c r="J13" s="10">
        <v>2.46E-2</v>
      </c>
      <c r="K13" s="9" t="str">
        <f t="shared" si="0"/>
        <v>Yes</v>
      </c>
    </row>
    <row r="14" spans="1:11" x14ac:dyDescent="0.2">
      <c r="A14" s="112" t="s">
        <v>827</v>
      </c>
      <c r="B14" s="37" t="s">
        <v>220</v>
      </c>
      <c r="C14" s="8">
        <v>1.1967670351999999</v>
      </c>
      <c r="D14" s="9" t="str">
        <f>IF($B14="N/A","N/A",IF(C14&gt;1,"Yes","No"))</f>
        <v>Yes</v>
      </c>
      <c r="E14" s="8">
        <v>1.2095780884</v>
      </c>
      <c r="F14" s="9" t="str">
        <f>IF($B14="N/A","N/A",IF(E14&gt;1,"Yes","No"))</f>
        <v>Yes</v>
      </c>
      <c r="G14" s="8">
        <v>1.2174030014999999</v>
      </c>
      <c r="H14" s="9" t="str">
        <f>IF($B14="N/A","N/A",IF(G14&gt;1,"Yes","No"))</f>
        <v>Yes</v>
      </c>
      <c r="I14" s="10">
        <v>1.07</v>
      </c>
      <c r="J14" s="10">
        <v>0.64690000000000003</v>
      </c>
      <c r="K14" s="9" t="str">
        <f t="shared" si="0"/>
        <v>Yes</v>
      </c>
    </row>
    <row r="15" spans="1:11" x14ac:dyDescent="0.2">
      <c r="A15" s="112" t="s">
        <v>311</v>
      </c>
      <c r="B15" s="37" t="s">
        <v>214</v>
      </c>
      <c r="C15" s="8">
        <v>99.316932977999997</v>
      </c>
      <c r="D15" s="9" t="str">
        <f>IF($B15="N/A","N/A",IF(C15&gt;100,"No",IF(C15&lt;95,"No","Yes")))</f>
        <v>Yes</v>
      </c>
      <c r="E15" s="8">
        <v>99.336034475000005</v>
      </c>
      <c r="F15" s="9" t="str">
        <f>IF($B15="N/A","N/A",IF(E15&gt;100,"No",IF(E15&lt;95,"No","Yes")))</f>
        <v>Yes</v>
      </c>
      <c r="G15" s="8">
        <v>99.271635677999996</v>
      </c>
      <c r="H15" s="9" t="str">
        <f>IF($B15="N/A","N/A",IF(G15&gt;100,"No",IF(G15&lt;95,"No","Yes")))</f>
        <v>Yes</v>
      </c>
      <c r="I15" s="10">
        <v>1.9199999999999998E-2</v>
      </c>
      <c r="J15" s="10">
        <v>-6.5000000000000002E-2</v>
      </c>
      <c r="K15" s="9" t="str">
        <f t="shared" si="0"/>
        <v>Yes</v>
      </c>
    </row>
    <row r="16" spans="1:11" x14ac:dyDescent="0.2">
      <c r="A16" s="112" t="s">
        <v>828</v>
      </c>
      <c r="B16" s="37" t="s">
        <v>221</v>
      </c>
      <c r="C16" s="8">
        <v>11.747208184</v>
      </c>
      <c r="D16" s="9" t="str">
        <f>IF($B16="N/A","N/A",IF(C16&gt;3,"Yes","No"))</f>
        <v>Yes</v>
      </c>
      <c r="E16" s="8">
        <v>11.956500725</v>
      </c>
      <c r="F16" s="9" t="str">
        <f>IF($B16="N/A","N/A",IF(E16&gt;3,"Yes","No"))</f>
        <v>Yes</v>
      </c>
      <c r="G16" s="8">
        <v>11.963584153999999</v>
      </c>
      <c r="H16" s="9" t="str">
        <f>IF($B16="N/A","N/A",IF(G16&gt;3,"Yes","No"))</f>
        <v>Yes</v>
      </c>
      <c r="I16" s="10">
        <v>1.782</v>
      </c>
      <c r="J16" s="10">
        <v>5.9200000000000003E-2</v>
      </c>
      <c r="K16" s="9" t="str">
        <f t="shared" si="0"/>
        <v>Yes</v>
      </c>
    </row>
    <row r="17" spans="1:11" x14ac:dyDescent="0.2">
      <c r="A17" s="112" t="s">
        <v>829</v>
      </c>
      <c r="B17" s="37" t="s">
        <v>222</v>
      </c>
      <c r="C17" s="8">
        <v>6.0112332260999999</v>
      </c>
      <c r="D17" s="9" t="str">
        <f>IF($B17="N/A","N/A",IF(C17&gt;=8,"No",IF(C17&lt;2,"No","Yes")))</f>
        <v>Yes</v>
      </c>
      <c r="E17" s="8">
        <v>6.1096628371000001</v>
      </c>
      <c r="F17" s="9" t="str">
        <f>IF($B17="N/A","N/A",IF(E17&gt;=8,"No",IF(E17&lt;2,"No","Yes")))</f>
        <v>Yes</v>
      </c>
      <c r="G17" s="8">
        <v>6.1346505160999998</v>
      </c>
      <c r="H17" s="9" t="str">
        <f>IF($B17="N/A","N/A",IF(G17&gt;=8,"No",IF(G17&lt;2,"No","Yes")))</f>
        <v>Yes</v>
      </c>
      <c r="I17" s="10">
        <v>1.637</v>
      </c>
      <c r="J17" s="10">
        <v>0.40899999999999997</v>
      </c>
      <c r="K17" s="9" t="str">
        <f t="shared" si="0"/>
        <v>Yes</v>
      </c>
    </row>
    <row r="18" spans="1:11" x14ac:dyDescent="0.2">
      <c r="A18" s="112" t="s">
        <v>830</v>
      </c>
      <c r="B18" s="37" t="s">
        <v>222</v>
      </c>
      <c r="C18" s="8">
        <v>5.9308407219000001</v>
      </c>
      <c r="D18" s="9" t="str">
        <f>IF($B18="N/A","N/A",IF(C18&gt;=8,"No",IF(C18&lt;2,"No","Yes")))</f>
        <v>Yes</v>
      </c>
      <c r="E18" s="8">
        <v>6.0177006782999998</v>
      </c>
      <c r="F18" s="9" t="str">
        <f>IF($B18="N/A","N/A",IF(E18&gt;=8,"No",IF(E18&lt;2,"No","Yes")))</f>
        <v>Yes</v>
      </c>
      <c r="G18" s="8">
        <v>6.3091317976000001</v>
      </c>
      <c r="H18" s="9" t="str">
        <f>IF($B18="N/A","N/A",IF(G18&gt;=8,"No",IF(G18&lt;2,"No","Yes")))</f>
        <v>Yes</v>
      </c>
      <c r="I18" s="10">
        <v>1.4650000000000001</v>
      </c>
      <c r="J18" s="10">
        <v>4.843</v>
      </c>
      <c r="K18" s="9" t="str">
        <f t="shared" si="0"/>
        <v>Yes</v>
      </c>
    </row>
    <row r="19" spans="1:11" x14ac:dyDescent="0.2">
      <c r="A19" s="112" t="s">
        <v>312</v>
      </c>
      <c r="B19" s="37" t="s">
        <v>223</v>
      </c>
      <c r="C19" s="8">
        <v>100</v>
      </c>
      <c r="D19" s="9" t="str">
        <f>IF(OR($B19="N/A",$C19="N/A"),"N/A",IF(C19&gt;100,"No",IF(C19&lt;98,"No","Yes")))</f>
        <v>Yes</v>
      </c>
      <c r="E19" s="8">
        <v>100</v>
      </c>
      <c r="F19" s="9" t="str">
        <f>IF(OR($B19="N/A",$E19="N/A"),"N/A",IF(E19&gt;100,"No",IF(E19&lt;98,"No","Yes")))</f>
        <v>Yes</v>
      </c>
      <c r="G19" s="8">
        <v>99.602075721999995</v>
      </c>
      <c r="H19" s="9" t="str">
        <f>IF($B19="N/A","N/A",IF(G19&gt;100,"No",IF(G19&lt;98,"No","Yes")))</f>
        <v>Yes</v>
      </c>
      <c r="I19" s="10">
        <v>0</v>
      </c>
      <c r="J19" s="10">
        <v>-0.39800000000000002</v>
      </c>
      <c r="K19" s="9" t="str">
        <f t="shared" si="0"/>
        <v>Yes</v>
      </c>
    </row>
    <row r="20" spans="1:11" x14ac:dyDescent="0.2">
      <c r="A20" s="112" t="s">
        <v>31</v>
      </c>
      <c r="B20" s="62" t="s">
        <v>214</v>
      </c>
      <c r="C20" s="8">
        <v>99.709570021999994</v>
      </c>
      <c r="D20" s="9" t="str">
        <f>IF($B20="N/A","N/A",IF(C20&gt;100,"No",IF(C20&lt;95,"No","Yes")))</f>
        <v>Yes</v>
      </c>
      <c r="E20" s="8">
        <v>99.645182444</v>
      </c>
      <c r="F20" s="9" t="str">
        <f>IF($B20="N/A","N/A",IF(E20&gt;100,"No",IF(E20&lt;95,"No","Yes")))</f>
        <v>Yes</v>
      </c>
      <c r="G20" s="8">
        <v>99.471761338999997</v>
      </c>
      <c r="H20" s="9" t="str">
        <f>IF($B20="N/A","N/A",IF(G20&gt;100,"No",IF(G20&lt;95,"No","Yes")))</f>
        <v>Yes</v>
      </c>
      <c r="I20" s="10">
        <v>-6.5000000000000002E-2</v>
      </c>
      <c r="J20" s="10">
        <v>-0.17399999999999999</v>
      </c>
      <c r="K20" s="9" t="str">
        <f t="shared" si="0"/>
        <v>Yes</v>
      </c>
    </row>
    <row r="21" spans="1:11" x14ac:dyDescent="0.2">
      <c r="A21" s="112" t="s">
        <v>313</v>
      </c>
      <c r="B21" s="37" t="s">
        <v>214</v>
      </c>
      <c r="C21" s="8">
        <v>99.606351004999993</v>
      </c>
      <c r="D21" s="9" t="str">
        <f>IF($B21="N/A","N/A",IF(C21&gt;100,"No",IF(C21&lt;95,"No","Yes")))</f>
        <v>Yes</v>
      </c>
      <c r="E21" s="8">
        <v>99.662747670000002</v>
      </c>
      <c r="F21" s="9" t="str">
        <f>IF($B21="N/A","N/A",IF(E21&gt;100,"No",IF(E21&lt;95,"No","Yes")))</f>
        <v>Yes</v>
      </c>
      <c r="G21" s="8">
        <v>99.273962721000004</v>
      </c>
      <c r="H21" s="9" t="str">
        <f>IF($B21="N/A","N/A",IF(G21&gt;100,"No",IF(G21&lt;95,"No","Yes")))</f>
        <v>Yes</v>
      </c>
      <c r="I21" s="10">
        <v>5.6599999999999998E-2</v>
      </c>
      <c r="J21" s="10">
        <v>-0.39</v>
      </c>
      <c r="K21" s="9" t="str">
        <f t="shared" si="0"/>
        <v>Yes</v>
      </c>
    </row>
    <row r="22" spans="1:11" x14ac:dyDescent="0.2">
      <c r="A22" s="112" t="s">
        <v>1709</v>
      </c>
      <c r="B22" s="37" t="s">
        <v>224</v>
      </c>
      <c r="C22" s="8">
        <v>0.39061314120000001</v>
      </c>
      <c r="D22" s="9" t="str">
        <f>IF($B22="N/A","N/A",IF(C22&gt;5,"No",IF(C22&lt;=0,"No","Yes")))</f>
        <v>Yes</v>
      </c>
      <c r="E22" s="8">
        <v>0.33608131530000002</v>
      </c>
      <c r="F22" s="9" t="str">
        <f>IF($B22="N/A","N/A",IF(E22&gt;5,"No",IF(E22&lt;=0,"No","Yes")))</f>
        <v>Yes</v>
      </c>
      <c r="G22" s="8">
        <v>7.09747981E-2</v>
      </c>
      <c r="H22" s="9" t="str">
        <f>IF($B22="N/A","N/A",IF(G22&gt;5,"No",IF(G22&lt;=0,"No","Yes")))</f>
        <v>Yes</v>
      </c>
      <c r="I22" s="10">
        <v>-14</v>
      </c>
      <c r="J22" s="10">
        <v>-78.900000000000006</v>
      </c>
      <c r="K22" s="9" t="str">
        <f t="shared" si="0"/>
        <v>No</v>
      </c>
    </row>
    <row r="23" spans="1:11" x14ac:dyDescent="0.2">
      <c r="A23" s="112" t="s">
        <v>314</v>
      </c>
      <c r="B23" s="37" t="s">
        <v>223</v>
      </c>
      <c r="C23" s="8">
        <v>99.738916605</v>
      </c>
      <c r="D23" s="9" t="str">
        <f>IF($B23="N/A","N/A",IF(C23&gt;100,"No",IF(C23&lt;98,"No","Yes")))</f>
        <v>Yes</v>
      </c>
      <c r="E23" s="8">
        <v>99.683825940000006</v>
      </c>
      <c r="F23" s="9" t="str">
        <f>IF($B23="N/A","N/A",IF(E23&gt;100,"No",IF(E23&lt;98,"No","Yes")))</f>
        <v>Yes</v>
      </c>
      <c r="G23" s="8">
        <v>99.923207594999994</v>
      </c>
      <c r="H23" s="9" t="str">
        <f>IF($B23="N/A","N/A",IF(G23&gt;100,"No",IF(G23&lt;98,"No","Yes")))</f>
        <v>Yes</v>
      </c>
      <c r="I23" s="10">
        <v>-5.5E-2</v>
      </c>
      <c r="J23" s="10">
        <v>0.24010000000000001</v>
      </c>
      <c r="K23" s="9" t="str">
        <f t="shared" si="0"/>
        <v>Yes</v>
      </c>
    </row>
    <row r="24" spans="1:11" x14ac:dyDescent="0.2">
      <c r="A24" s="112" t="s">
        <v>831</v>
      </c>
      <c r="B24" s="37" t="s">
        <v>225</v>
      </c>
      <c r="C24" s="8">
        <v>4.2799687503000001</v>
      </c>
      <c r="D24" s="9" t="str">
        <f>IF($B24="N/A","N/A",IF(C24&gt;=2,"Yes","No"))</f>
        <v>Yes</v>
      </c>
      <c r="E24" s="8">
        <v>4.2992857645999996</v>
      </c>
      <c r="F24" s="9" t="str">
        <f>IF($B24="N/A","N/A",IF(E24&gt;=2,"Yes","No"))</f>
        <v>Yes</v>
      </c>
      <c r="G24" s="8">
        <v>5.7937354448000002</v>
      </c>
      <c r="H24" s="9" t="str">
        <f>IF($B24="N/A","N/A",IF(G24&gt;=2,"Yes","No"))</f>
        <v>Yes</v>
      </c>
      <c r="I24" s="10">
        <v>0.45129999999999998</v>
      </c>
      <c r="J24" s="10">
        <v>34.76</v>
      </c>
      <c r="K24" s="9" t="str">
        <f t="shared" si="0"/>
        <v>No</v>
      </c>
    </row>
    <row r="25" spans="1:11" x14ac:dyDescent="0.2">
      <c r="A25" s="112" t="s">
        <v>832</v>
      </c>
      <c r="B25" s="37" t="s">
        <v>226</v>
      </c>
      <c r="C25" s="8">
        <v>4.5758464301000004</v>
      </c>
      <c r="D25" s="9" t="str">
        <f>IF($B25="N/A","N/A",IF(C25&gt;30,"No",IF(C25&lt;5,"No","Yes")))</f>
        <v>No</v>
      </c>
      <c r="E25" s="8">
        <v>4.5356295374000002</v>
      </c>
      <c r="F25" s="9" t="str">
        <f>IF($B25="N/A","N/A",IF(E25&gt;30,"No",IF(E25&lt;5,"No","Yes")))</f>
        <v>No</v>
      </c>
      <c r="G25" s="8">
        <v>4.4620400559000002</v>
      </c>
      <c r="H25" s="9" t="str">
        <f>IF($B25="N/A","N/A",IF(G25&gt;30,"No",IF(G25&lt;5,"No","Yes")))</f>
        <v>No</v>
      </c>
      <c r="I25" s="10">
        <v>-0.879</v>
      </c>
      <c r="J25" s="10">
        <v>-1.62</v>
      </c>
      <c r="K25" s="9" t="str">
        <f t="shared" si="0"/>
        <v>Yes</v>
      </c>
    </row>
    <row r="26" spans="1:11" x14ac:dyDescent="0.2">
      <c r="A26" s="112" t="s">
        <v>833</v>
      </c>
      <c r="B26" s="37" t="s">
        <v>227</v>
      </c>
      <c r="C26" s="8">
        <v>31.430281753999999</v>
      </c>
      <c r="D26" s="9" t="str">
        <f>IF($B26="N/A","N/A",IF(C26&gt;75,"No",IF(C26&lt;15,"No","Yes")))</f>
        <v>Yes</v>
      </c>
      <c r="E26" s="8">
        <v>32.081855132000001</v>
      </c>
      <c r="F26" s="9" t="str">
        <f>IF($B26="N/A","N/A",IF(E26&gt;75,"No",IF(E26&lt;15,"No","Yes")))</f>
        <v>Yes</v>
      </c>
      <c r="G26" s="8">
        <v>29.063809967000001</v>
      </c>
      <c r="H26" s="9" t="str">
        <f>IF($B26="N/A","N/A",IF(G26&gt;75,"No",IF(G26&lt;15,"No","Yes")))</f>
        <v>Yes</v>
      </c>
      <c r="I26" s="10">
        <v>2.073</v>
      </c>
      <c r="J26" s="10">
        <v>-9.41</v>
      </c>
      <c r="K26" s="9" t="str">
        <f t="shared" si="0"/>
        <v>Yes</v>
      </c>
    </row>
    <row r="27" spans="1:11" x14ac:dyDescent="0.2">
      <c r="A27" s="112" t="s">
        <v>834</v>
      </c>
      <c r="B27" s="37" t="s">
        <v>228</v>
      </c>
      <c r="C27" s="8">
        <v>63.993871814999999</v>
      </c>
      <c r="D27" s="9" t="str">
        <f>IF($B27="N/A","N/A",IF(C27&gt;70,"No",IF(C27&lt;25,"No","Yes")))</f>
        <v>Yes</v>
      </c>
      <c r="E27" s="8">
        <v>63.382515329999997</v>
      </c>
      <c r="F27" s="9" t="str">
        <f>IF($B27="N/A","N/A",IF(E27&gt;70,"No",IF(E27&lt;25,"No","Yes")))</f>
        <v>Yes</v>
      </c>
      <c r="G27" s="8">
        <v>66.474149976999996</v>
      </c>
      <c r="H27" s="9" t="str">
        <f>IF($B27="N/A","N/A",IF(G27&gt;70,"No",IF(G27&lt;25,"No","Yes")))</f>
        <v>Yes</v>
      </c>
      <c r="I27" s="10">
        <v>-0.95499999999999996</v>
      </c>
      <c r="J27" s="10">
        <v>4.8780000000000001</v>
      </c>
      <c r="K27" s="9" t="str">
        <f t="shared" si="0"/>
        <v>Yes</v>
      </c>
    </row>
    <row r="28" spans="1:11" x14ac:dyDescent="0.2">
      <c r="A28" s="112" t="s">
        <v>318</v>
      </c>
      <c r="B28" s="37" t="s">
        <v>229</v>
      </c>
      <c r="C28" s="8">
        <v>58.084983657000002</v>
      </c>
      <c r="D28" s="9" t="str">
        <f>IF($B28="N/A","N/A",IF(C28&gt;70,"No",IF(C28&lt;35,"No","Yes")))</f>
        <v>Yes</v>
      </c>
      <c r="E28" s="8">
        <v>58.930160663000002</v>
      </c>
      <c r="F28" s="9" t="str">
        <f>IF($B28="N/A","N/A",IF(E28&gt;70,"No",IF(E28&lt;35,"No","Yes")))</f>
        <v>Yes</v>
      </c>
      <c r="G28" s="8">
        <v>59.004491192000003</v>
      </c>
      <c r="H28" s="9" t="str">
        <f>IF($B28="N/A","N/A",IF(G28&gt;70,"No",IF(G28&lt;35,"No","Yes")))</f>
        <v>Yes</v>
      </c>
      <c r="I28" s="10">
        <v>1.4550000000000001</v>
      </c>
      <c r="J28" s="10">
        <v>0.12609999999999999</v>
      </c>
      <c r="K28" s="9" t="str">
        <f t="shared" si="0"/>
        <v>Yes</v>
      </c>
    </row>
    <row r="29" spans="1:11" x14ac:dyDescent="0.2">
      <c r="A29" s="112" t="s">
        <v>835</v>
      </c>
      <c r="B29" s="37" t="s">
        <v>220</v>
      </c>
      <c r="C29" s="8">
        <v>1.8988832557999999</v>
      </c>
      <c r="D29" s="9" t="str">
        <f>IF($B29="N/A","N/A",IF(C29&gt;1,"Yes","No"))</f>
        <v>Yes</v>
      </c>
      <c r="E29" s="8">
        <v>1.9180510292999999</v>
      </c>
      <c r="F29" s="9" t="str">
        <f>IF($B29="N/A","N/A",IF(E29&gt;1,"Yes","No"))</f>
        <v>Yes</v>
      </c>
      <c r="G29" s="8">
        <v>2.2353486353999998</v>
      </c>
      <c r="H29" s="9" t="str">
        <f>IF($B29="N/A","N/A",IF(G29&gt;1,"Yes","No"))</f>
        <v>Yes</v>
      </c>
      <c r="I29" s="10">
        <v>1.0089999999999999</v>
      </c>
      <c r="J29" s="10">
        <v>16.54</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2" t="s">
        <v>836</v>
      </c>
      <c r="B31" s="37" t="s">
        <v>213</v>
      </c>
      <c r="C31" s="8">
        <v>99.705569783000001</v>
      </c>
      <c r="D31" s="9" t="str">
        <f>IF($B31="N/A","N/A",IF(C31&gt;15,"No",IF(C31&lt;-15,"No","Yes")))</f>
        <v>N/A</v>
      </c>
      <c r="E31" s="8">
        <v>99.771480804000007</v>
      </c>
      <c r="F31" s="9" t="str">
        <f>IF($B31="N/A","N/A",IF(E31&gt;15,"No",IF(E31&lt;-15,"No","Yes")))</f>
        <v>N/A</v>
      </c>
      <c r="G31" s="8">
        <v>99.384761002999994</v>
      </c>
      <c r="H31" s="9" t="str">
        <f>IF($B31="N/A","N/A",IF(G31&gt;15,"No",IF(G31&lt;-15,"No","Yes")))</f>
        <v>N/A</v>
      </c>
      <c r="I31" s="10">
        <v>6.6100000000000006E-2</v>
      </c>
      <c r="J31" s="10">
        <v>-0.38800000000000001</v>
      </c>
      <c r="K31" s="9" t="str">
        <f t="shared" si="0"/>
        <v>Yes</v>
      </c>
    </row>
    <row r="32" spans="1:11" x14ac:dyDescent="0.2">
      <c r="A32" s="112" t="s">
        <v>320</v>
      </c>
      <c r="B32" s="37"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2" t="s">
        <v>321</v>
      </c>
      <c r="B33" s="37"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2" t="s">
        <v>322</v>
      </c>
      <c r="B34" s="37" t="s">
        <v>230</v>
      </c>
      <c r="C34" s="8">
        <v>97.714002367999996</v>
      </c>
      <c r="D34" s="9" t="str">
        <f>IF($B34="N/A","N/A",IF(C34&gt;=90,"Yes","No"))</f>
        <v>Yes</v>
      </c>
      <c r="E34" s="8">
        <v>97.225865380000002</v>
      </c>
      <c r="F34" s="9" t="str">
        <f>IF($B34="N/A","N/A",IF(E34&gt;=90,"Yes","No"))</f>
        <v>Yes</v>
      </c>
      <c r="G34" s="8">
        <v>97.339026830999998</v>
      </c>
      <c r="H34" s="9" t="str">
        <f>IF($B34="N/A","N/A",IF(G34&gt;=90,"Yes","No"))</f>
        <v>Yes</v>
      </c>
      <c r="I34" s="10">
        <v>-0.5</v>
      </c>
      <c r="J34" s="10">
        <v>0.1164</v>
      </c>
      <c r="K34" s="9" t="str">
        <f t="shared" si="0"/>
        <v>Yes</v>
      </c>
    </row>
    <row r="35" spans="1:11" x14ac:dyDescent="0.2">
      <c r="A35" s="112" t="s">
        <v>323</v>
      </c>
      <c r="B35" s="37" t="s">
        <v>213</v>
      </c>
      <c r="C35" s="8">
        <v>10.034507533999999</v>
      </c>
      <c r="D35" s="9" t="str">
        <f>IF($B35="N/A","N/A",IF(C35&gt;15,"No",IF(C35&lt;-15,"No","Yes")))</f>
        <v>N/A</v>
      </c>
      <c r="E35" s="8">
        <v>9.5449435570999999</v>
      </c>
      <c r="F35" s="9" t="str">
        <f>IF($B35="N/A","N/A",IF(E35&gt;15,"No",IF(E35&lt;-15,"No","Yes")))</f>
        <v>N/A</v>
      </c>
      <c r="G35" s="8">
        <v>9.0638307774999998</v>
      </c>
      <c r="H35" s="9" t="str">
        <f>IF($B35="N/A","N/A",IF(G35&gt;15,"No",IF(G35&lt;-15,"No","Yes")))</f>
        <v>N/A</v>
      </c>
      <c r="I35" s="10">
        <v>-4.88</v>
      </c>
      <c r="J35" s="10">
        <v>-5.04</v>
      </c>
      <c r="K35" s="9" t="str">
        <f t="shared" si="0"/>
        <v>Yes</v>
      </c>
    </row>
    <row r="36" spans="1:11" ht="25.5" x14ac:dyDescent="0.2">
      <c r="A36" s="112" t="s">
        <v>369</v>
      </c>
      <c r="B36" s="37" t="s">
        <v>213</v>
      </c>
      <c r="C36" s="8">
        <v>13.747356278</v>
      </c>
      <c r="D36" s="9" t="str">
        <f>IF($B36="N/A","N/A",IF(C36&gt;15,"No",IF(C36&lt;-15,"No","Yes")))</f>
        <v>N/A</v>
      </c>
      <c r="E36" s="8">
        <v>13.534591784</v>
      </c>
      <c r="F36" s="9" t="str">
        <f>IF($B36="N/A","N/A",IF(E36&gt;15,"No",IF(E36&lt;-15,"No","Yes")))</f>
        <v>N/A</v>
      </c>
      <c r="G36" s="8">
        <v>13.494519815</v>
      </c>
      <c r="H36" s="9" t="str">
        <f>IF($B36="N/A","N/A",IF(G36&gt;15,"No",IF(G36&lt;-15,"No","Yes")))</f>
        <v>N/A</v>
      </c>
      <c r="I36" s="10">
        <v>-1.55</v>
      </c>
      <c r="J36" s="10">
        <v>-0.29599999999999999</v>
      </c>
      <c r="K36" s="9" t="str">
        <f t="shared" si="0"/>
        <v>Yes</v>
      </c>
    </row>
    <row r="37" spans="1:11" x14ac:dyDescent="0.2">
      <c r="A37" s="112" t="s">
        <v>374</v>
      </c>
      <c r="B37" s="37" t="s">
        <v>231</v>
      </c>
      <c r="C37" s="8">
        <v>69.636405953999997</v>
      </c>
      <c r="D37" s="9" t="str">
        <f>IF($B37="N/A","N/A",IF(C37&gt;90,"No",IF(C37&lt;75,"No","Yes")))</f>
        <v>No</v>
      </c>
      <c r="E37" s="8">
        <v>68.388449108000003</v>
      </c>
      <c r="F37" s="9" t="str">
        <f>IF($B37="N/A","N/A",IF(E37&gt;90,"No",IF(E37&lt;75,"No","Yes")))</f>
        <v>No</v>
      </c>
      <c r="G37" s="8">
        <v>67.972913224999999</v>
      </c>
      <c r="H37" s="9" t="str">
        <f>IF($B37="N/A","N/A",IF(G37&gt;90,"No",IF(G37&lt;75,"No","Yes")))</f>
        <v>No</v>
      </c>
      <c r="I37" s="10">
        <v>-1.79</v>
      </c>
      <c r="J37" s="10">
        <v>-0.60799999999999998</v>
      </c>
      <c r="K37" s="9" t="str">
        <f>IF(J37="Div by 0", "N/A", IF(J37="N/A","N/A", IF(J37&gt;30, "No", IF(J37&lt;-30, "No", "Yes"))))</f>
        <v>Yes</v>
      </c>
    </row>
    <row r="38" spans="1:11" x14ac:dyDescent="0.2">
      <c r="A38" s="112" t="s">
        <v>375</v>
      </c>
      <c r="B38" s="37" t="s">
        <v>232</v>
      </c>
      <c r="C38" s="8">
        <v>26.159948998000001</v>
      </c>
      <c r="D38" s="9" t="str">
        <f>IF($B38="N/A","N/A",IF(C38&gt;10,"No",IF(C38&lt;1,"No","Yes")))</f>
        <v>No</v>
      </c>
      <c r="E38" s="8">
        <v>27.049276313</v>
      </c>
      <c r="F38" s="9" t="str">
        <f>IF($B38="N/A","N/A",IF(E38&gt;10,"No",IF(E38&lt;1,"No","Yes")))</f>
        <v>No</v>
      </c>
      <c r="G38" s="8">
        <v>27.574290833999999</v>
      </c>
      <c r="H38" s="9" t="str">
        <f>IF($B38="N/A","N/A",IF(G38&gt;10,"No",IF(G38&lt;1,"No","Yes")))</f>
        <v>No</v>
      </c>
      <c r="I38" s="10">
        <v>3.4</v>
      </c>
      <c r="J38" s="10">
        <v>1.9410000000000001</v>
      </c>
      <c r="K38" s="9" t="str">
        <f>IF(J38="Div by 0", "N/A", IF(J38="N/A","N/A", IF(J38&gt;30, "No", IF(J38&lt;-30, "No", "Yes"))))</f>
        <v>Yes</v>
      </c>
    </row>
    <row r="39" spans="1:11" x14ac:dyDescent="0.2">
      <c r="A39" s="112" t="s">
        <v>376</v>
      </c>
      <c r="B39" s="37" t="s">
        <v>233</v>
      </c>
      <c r="C39" s="8">
        <v>6.67887754E-2</v>
      </c>
      <c r="D39" s="9" t="str">
        <f>IF($B39="N/A","N/A",IF(C39&gt;2,"No",IF(C39&lt;=0,"No","Yes")))</f>
        <v>Yes</v>
      </c>
      <c r="E39" s="8">
        <v>7.6115977299999998E-2</v>
      </c>
      <c r="F39" s="9" t="str">
        <f>IF($B39="N/A","N/A",IF(E39&gt;2,"No",IF(E39&lt;=0,"No","Yes")))</f>
        <v>Yes</v>
      </c>
      <c r="G39" s="8">
        <v>0.15591185160000001</v>
      </c>
      <c r="H39" s="9" t="str">
        <f>IF($B39="N/A","N/A",IF(G39&gt;2,"No",IF(G39&lt;=0,"No","Yes")))</f>
        <v>Yes</v>
      </c>
      <c r="I39" s="10">
        <v>13.97</v>
      </c>
      <c r="J39" s="10">
        <v>104.8</v>
      </c>
      <c r="K39" s="9" t="str">
        <f>IF(J39="Div by 0", "N/A", IF(J39="N/A","N/A", IF(J39&gt;30, "No", IF(J39&lt;-30, "No", "Yes"))))</f>
        <v>No</v>
      </c>
    </row>
    <row r="40" spans="1:11" x14ac:dyDescent="0.2">
      <c r="A40" s="112" t="s">
        <v>377</v>
      </c>
      <c r="B40" s="37" t="s">
        <v>234</v>
      </c>
      <c r="C40" s="8">
        <v>1.3762535545000001</v>
      </c>
      <c r="D40" s="9" t="str">
        <f>IF($B40="N/A","N/A",IF(C40&gt;3,"No",IF(C40&lt;=0,"No","Yes")))</f>
        <v>Yes</v>
      </c>
      <c r="E40" s="8">
        <v>1.4040470279999999</v>
      </c>
      <c r="F40" s="9" t="str">
        <f>IF($B40="N/A","N/A",IF(E40&gt;3,"No",IF(E40&lt;=0,"No","Yes")))</f>
        <v>Yes</v>
      </c>
      <c r="G40" s="8">
        <v>1.3357224303999999</v>
      </c>
      <c r="H40" s="9" t="str">
        <f>IF($B40="N/A","N/A",IF(G40&gt;3,"No",IF(G40&lt;=0,"No","Yes")))</f>
        <v>Yes</v>
      </c>
      <c r="I40" s="10">
        <v>2.02</v>
      </c>
      <c r="J40" s="10">
        <v>-4.87</v>
      </c>
      <c r="K40" s="9" t="str">
        <f>IF(J40="Div by 0", "N/A", IF(J40="N/A","N/A", IF(J40&gt;30, "No", IF(J40&lt;-30, "No", "Yes"))))</f>
        <v>Yes</v>
      </c>
    </row>
    <row r="41" spans="1:11" s="120" customFormat="1" x14ac:dyDescent="0.2">
      <c r="A41" s="164" t="s">
        <v>1647</v>
      </c>
      <c r="B41" s="165"/>
      <c r="C41" s="165"/>
      <c r="D41" s="165"/>
      <c r="E41" s="165"/>
      <c r="F41" s="165"/>
      <c r="G41" s="165"/>
      <c r="H41" s="165"/>
      <c r="I41" s="165"/>
      <c r="J41" s="165"/>
      <c r="K41" s="166"/>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43692</v>
      </c>
      <c r="D6" s="9" t="str">
        <f>IF($B6="N/A","N/A",IF(C6&gt;15,"No",IF(C6&lt;-15,"No","Yes")))</f>
        <v>N/A</v>
      </c>
      <c r="E6" s="38">
        <v>49156</v>
      </c>
      <c r="F6" s="9" t="str">
        <f>IF($B6="N/A","N/A",IF(E6&gt;15,"No",IF(E6&lt;-15,"No","Yes")))</f>
        <v>N/A</v>
      </c>
      <c r="G6" s="38">
        <v>51494</v>
      </c>
      <c r="H6" s="9" t="str">
        <f>IF($B6="N/A","N/A",IF(G6&gt;15,"No",IF(G6&lt;-15,"No","Yes")))</f>
        <v>N/A</v>
      </c>
      <c r="I6" s="10">
        <v>12.51</v>
      </c>
      <c r="J6" s="10">
        <v>4.7560000000000002</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1244.6794379</v>
      </c>
      <c r="D9" s="9" t="str">
        <f>IF($B9="N/A","N/A",IF(C9&gt;15,"No",IF(C9&lt;-15,"No","Yes")))</f>
        <v>N/A</v>
      </c>
      <c r="E9" s="98">
        <v>1277.8273455999999</v>
      </c>
      <c r="F9" s="9" t="str">
        <f>IF($B9="N/A","N/A",IF(E9&gt;15,"No",IF(E9&lt;-15,"No","Yes")))</f>
        <v>N/A</v>
      </c>
      <c r="G9" s="98">
        <v>1215.6661164</v>
      </c>
      <c r="H9" s="9" t="str">
        <f>IF($B9="N/A","N/A",IF(G9&gt;15,"No",IF(G9&lt;-15,"No","Yes")))</f>
        <v>N/A</v>
      </c>
      <c r="I9" s="10">
        <v>2.6629999999999998</v>
      </c>
      <c r="J9" s="10">
        <v>-4.8600000000000003</v>
      </c>
      <c r="K9" s="9" t="str">
        <f t="shared" si="0"/>
        <v>Yes</v>
      </c>
    </row>
    <row r="10" spans="1:11" x14ac:dyDescent="0.2">
      <c r="A10" s="112" t="s">
        <v>309</v>
      </c>
      <c r="B10" s="37" t="s">
        <v>213</v>
      </c>
      <c r="C10" s="8">
        <v>6.4245170740999997</v>
      </c>
      <c r="D10" s="9" t="str">
        <f>IF($B10="N/A","N/A",IF(C10&gt;15,"No",IF(C10&lt;-15,"No","Yes")))</f>
        <v>N/A</v>
      </c>
      <c r="E10" s="8">
        <v>5.4215151761999998</v>
      </c>
      <c r="F10" s="9" t="str">
        <f>IF($B10="N/A","N/A",IF(E10&gt;15,"No",IF(E10&lt;-15,"No","Yes")))</f>
        <v>N/A</v>
      </c>
      <c r="G10" s="8">
        <v>2.0487823824000002</v>
      </c>
      <c r="H10" s="9" t="str">
        <f>IF($B10="N/A","N/A",IF(G10&gt;15,"No",IF(G10&lt;-15,"No","Yes")))</f>
        <v>N/A</v>
      </c>
      <c r="I10" s="10">
        <v>-15.6</v>
      </c>
      <c r="J10" s="10">
        <v>-62.2</v>
      </c>
      <c r="K10" s="9" t="str">
        <f t="shared" si="0"/>
        <v>No</v>
      </c>
    </row>
    <row r="11" spans="1:11" x14ac:dyDescent="0.2">
      <c r="A11" s="112" t="s">
        <v>826</v>
      </c>
      <c r="B11" s="37" t="s">
        <v>213</v>
      </c>
      <c r="C11" s="98">
        <v>13751.415746000001</v>
      </c>
      <c r="D11" s="9" t="str">
        <f>IF($B11="N/A","N/A",IF(C11&gt;15,"No",IF(C11&lt;-15,"No","Yes")))</f>
        <v>N/A</v>
      </c>
      <c r="E11" s="98">
        <v>10905.443902000001</v>
      </c>
      <c r="F11" s="9" t="str">
        <f>IF($B11="N/A","N/A",IF(E11&gt;15,"No",IF(E11&lt;-15,"No","Yes")))</f>
        <v>N/A</v>
      </c>
      <c r="G11" s="98">
        <v>6186.8180094999998</v>
      </c>
      <c r="H11" s="9" t="str">
        <f>IF($B11="N/A","N/A",IF(G11&gt;15,"No",IF(G11&lt;-15,"No","Yes")))</f>
        <v>N/A</v>
      </c>
      <c r="I11" s="10">
        <v>-20.7</v>
      </c>
      <c r="J11" s="10">
        <v>-43.3</v>
      </c>
      <c r="K11" s="9" t="str">
        <f t="shared" si="0"/>
        <v>No</v>
      </c>
    </row>
    <row r="12" spans="1:11" x14ac:dyDescent="0.2">
      <c r="A12" s="112" t="s">
        <v>310</v>
      </c>
      <c r="B12" s="37" t="s">
        <v>214</v>
      </c>
      <c r="C12" s="8">
        <v>97.823400164999995</v>
      </c>
      <c r="D12" s="9" t="str">
        <f>IF($B12="N/A","N/A",IF(C12&gt;100,"No",IF(C12&lt;95,"No","Yes")))</f>
        <v>Yes</v>
      </c>
      <c r="E12" s="8">
        <v>97.747986003999998</v>
      </c>
      <c r="F12" s="9" t="str">
        <f>IF($B12="N/A","N/A",IF(E12&gt;100,"No",IF(E12&lt;95,"No","Yes")))</f>
        <v>Yes</v>
      </c>
      <c r="G12" s="8">
        <v>99.236804288000002</v>
      </c>
      <c r="H12" s="9" t="str">
        <f>IF($B12="N/A","N/A",IF(G12&gt;100,"No",IF(G12&lt;95,"No","Yes")))</f>
        <v>Yes</v>
      </c>
      <c r="I12" s="10">
        <v>-7.6999999999999999E-2</v>
      </c>
      <c r="J12" s="10">
        <v>1.5229999999999999</v>
      </c>
      <c r="K12" s="9" t="str">
        <f t="shared" si="0"/>
        <v>Yes</v>
      </c>
    </row>
    <row r="13" spans="1:11" x14ac:dyDescent="0.2">
      <c r="A13" s="112" t="s">
        <v>827</v>
      </c>
      <c r="B13" s="37" t="s">
        <v>220</v>
      </c>
      <c r="C13" s="8">
        <v>1.1974450762</v>
      </c>
      <c r="D13" s="9" t="str">
        <f>IF($B13="N/A","N/A",IF(C13&gt;1,"Yes","No"))</f>
        <v>Yes</v>
      </c>
      <c r="E13" s="8">
        <v>1.2044787613000001</v>
      </c>
      <c r="F13" s="9" t="str">
        <f>IF($B13="N/A","N/A",IF(E13&gt;1,"Yes","No"))</f>
        <v>Yes</v>
      </c>
      <c r="G13" s="8">
        <v>1.1929903524000001</v>
      </c>
      <c r="H13" s="9" t="str">
        <f>IF($B13="N/A","N/A",IF(G13&gt;1,"Yes","No"))</f>
        <v>Yes</v>
      </c>
      <c r="I13" s="10">
        <v>0.58740000000000003</v>
      </c>
      <c r="J13" s="10">
        <v>-0.95399999999999996</v>
      </c>
      <c r="K13" s="9" t="str">
        <f t="shared" si="0"/>
        <v>Yes</v>
      </c>
    </row>
    <row r="14" spans="1:11" x14ac:dyDescent="0.2">
      <c r="A14" s="112" t="s">
        <v>311</v>
      </c>
      <c r="B14" s="37" t="s">
        <v>214</v>
      </c>
      <c r="C14" s="8">
        <v>98.388721047000004</v>
      </c>
      <c r="D14" s="9" t="str">
        <f>IF($B14="N/A","N/A",IF(C14&gt;100,"No",IF(C14&lt;95,"No","Yes")))</f>
        <v>Yes</v>
      </c>
      <c r="E14" s="8">
        <v>98.372528277000001</v>
      </c>
      <c r="F14" s="9" t="str">
        <f>IF($B14="N/A","N/A",IF(E14&gt;100,"No",IF(E14&lt;95,"No","Yes")))</f>
        <v>Yes</v>
      </c>
      <c r="G14" s="8">
        <v>99.054258748999999</v>
      </c>
      <c r="H14" s="9" t="str">
        <f>IF($B14="N/A","N/A",IF(G14&gt;100,"No",IF(G14&lt;95,"No","Yes")))</f>
        <v>Yes</v>
      </c>
      <c r="I14" s="10">
        <v>-1.6E-2</v>
      </c>
      <c r="J14" s="10">
        <v>0.69299999999999995</v>
      </c>
      <c r="K14" s="9" t="str">
        <f t="shared" si="0"/>
        <v>Yes</v>
      </c>
    </row>
    <row r="15" spans="1:11" x14ac:dyDescent="0.2">
      <c r="A15" s="112" t="s">
        <v>828</v>
      </c>
      <c r="B15" s="37" t="s">
        <v>221</v>
      </c>
      <c r="C15" s="8">
        <v>13.792500233</v>
      </c>
      <c r="D15" s="9" t="str">
        <f>IF($B15="N/A","N/A",IF(C15&gt;3,"Yes","No"))</f>
        <v>Yes</v>
      </c>
      <c r="E15" s="8">
        <v>13.928137148999999</v>
      </c>
      <c r="F15" s="9" t="str">
        <f>IF($B15="N/A","N/A",IF(E15&gt;3,"Yes","No"))</f>
        <v>Yes</v>
      </c>
      <c r="G15" s="8">
        <v>13.560628933</v>
      </c>
      <c r="H15" s="9" t="str">
        <f>IF($B15="N/A","N/A",IF(G15&gt;3,"Yes","No"))</f>
        <v>Yes</v>
      </c>
      <c r="I15" s="10">
        <v>0.98340000000000005</v>
      </c>
      <c r="J15" s="10">
        <v>-2.64</v>
      </c>
      <c r="K15" s="9" t="str">
        <f t="shared" si="0"/>
        <v>Yes</v>
      </c>
    </row>
    <row r="16" spans="1:11" x14ac:dyDescent="0.2">
      <c r="A16" s="112" t="s">
        <v>829</v>
      </c>
      <c r="B16" s="37" t="s">
        <v>222</v>
      </c>
      <c r="C16" s="8">
        <v>5.5448136959000003</v>
      </c>
      <c r="D16" s="9" t="str">
        <f>IF($B16="N/A","N/A",IF(C16&gt;=8,"No",IF(C16&lt;2,"No","Yes")))</f>
        <v>Yes</v>
      </c>
      <c r="E16" s="8">
        <v>5.3191333536999998</v>
      </c>
      <c r="F16" s="9" t="str">
        <f>IF($B16="N/A","N/A",IF(E16&gt;=8,"No",IF(E16&lt;2,"No","Yes")))</f>
        <v>Yes</v>
      </c>
      <c r="G16" s="8">
        <v>5.8809135399999999</v>
      </c>
      <c r="H16" s="9" t="str">
        <f>IF($B16="N/A","N/A",IF(G16&gt;=8,"No",IF(G16&lt;2,"No","Yes")))</f>
        <v>Yes</v>
      </c>
      <c r="I16" s="10">
        <v>-4.07</v>
      </c>
      <c r="J16" s="10">
        <v>10.56</v>
      </c>
      <c r="K16" s="9" t="str">
        <f t="shared" si="0"/>
        <v>Yes</v>
      </c>
    </row>
    <row r="17" spans="1:11" x14ac:dyDescent="0.2">
      <c r="A17" s="112" t="s">
        <v>312</v>
      </c>
      <c r="B17" s="37" t="s">
        <v>223</v>
      </c>
      <c r="C17" s="8">
        <v>100</v>
      </c>
      <c r="D17" s="9" t="str">
        <f>IF(OR($B17="N/A",$C17="N/A"),"N/A",IF(C17&gt;100,"No",IF(C17&lt;98,"No","Yes")))</f>
        <v>Yes</v>
      </c>
      <c r="E17" s="8">
        <v>100</v>
      </c>
      <c r="F17" s="9" t="str">
        <f>IF(OR($B17="N/A",$E17="N/A"),"N/A",IF(E17&gt;100,"No",IF(E17&lt;98,"No","Yes")))</f>
        <v>Yes</v>
      </c>
      <c r="G17" s="8">
        <v>99.765021168000004</v>
      </c>
      <c r="H17" s="9" t="str">
        <f>IF($B17="N/A","N/A",IF(G17&gt;100,"No",IF(G17&lt;98,"No","Yes")))</f>
        <v>Yes</v>
      </c>
      <c r="I17" s="10">
        <v>0</v>
      </c>
      <c r="J17" s="10">
        <v>-0.23499999999999999</v>
      </c>
      <c r="K17" s="9" t="str">
        <f t="shared" si="0"/>
        <v>Yes</v>
      </c>
    </row>
    <row r="18" spans="1:11" x14ac:dyDescent="0.2">
      <c r="A18" s="112" t="s">
        <v>31</v>
      </c>
      <c r="B18" s="37" t="s">
        <v>214</v>
      </c>
      <c r="C18" s="8">
        <v>99.906161311000005</v>
      </c>
      <c r="D18" s="9" t="str">
        <f>IF($B18="N/A","N/A",IF(C18&gt;100,"No",IF(C18&lt;95,"No","Yes")))</f>
        <v>Yes</v>
      </c>
      <c r="E18" s="8">
        <v>99.875905281000001</v>
      </c>
      <c r="F18" s="9" t="str">
        <f>IF($B18="N/A","N/A",IF(E18&gt;100,"No",IF(E18&lt;95,"No","Yes")))</f>
        <v>Yes</v>
      </c>
      <c r="G18" s="8">
        <v>96.679224763999997</v>
      </c>
      <c r="H18" s="9" t="str">
        <f>IF($B18="N/A","N/A",IF(G18&gt;100,"No",IF(G18&lt;95,"No","Yes")))</f>
        <v>Yes</v>
      </c>
      <c r="I18" s="10">
        <v>-0.03</v>
      </c>
      <c r="J18" s="10">
        <v>-3.2</v>
      </c>
      <c r="K18" s="9" t="str">
        <f t="shared" si="0"/>
        <v>Yes</v>
      </c>
    </row>
    <row r="19" spans="1:11" x14ac:dyDescent="0.2">
      <c r="A19" s="112" t="s">
        <v>313</v>
      </c>
      <c r="B19" s="37" t="s">
        <v>214</v>
      </c>
      <c r="C19" s="8">
        <v>100</v>
      </c>
      <c r="D19" s="9" t="str">
        <f>IF($B19="N/A","N/A",IF(C19&gt;100,"No",IF(C19&lt;95,"No","Yes")))</f>
        <v>Yes</v>
      </c>
      <c r="E19" s="8">
        <v>100</v>
      </c>
      <c r="F19" s="9" t="str">
        <f>IF($B19="N/A","N/A",IF(E19&gt;100,"No",IF(E19&lt;95,"No","Yes")))</f>
        <v>Yes</v>
      </c>
      <c r="G19" s="8">
        <v>99.765021168000004</v>
      </c>
      <c r="H19" s="9" t="str">
        <f>IF($B19="N/A","N/A",IF(G19&gt;100,"No",IF(G19&lt;95,"No","Yes")))</f>
        <v>Yes</v>
      </c>
      <c r="I19" s="10">
        <v>0</v>
      </c>
      <c r="J19" s="10">
        <v>-0.23499999999999999</v>
      </c>
      <c r="K19" s="9" t="str">
        <f t="shared" si="0"/>
        <v>Yes</v>
      </c>
    </row>
    <row r="20" spans="1:11" x14ac:dyDescent="0.2">
      <c r="A20" s="112" t="s">
        <v>314</v>
      </c>
      <c r="B20" s="37" t="s">
        <v>223</v>
      </c>
      <c r="C20" s="8">
        <v>100</v>
      </c>
      <c r="D20" s="9" t="str">
        <f>IF($B20="N/A","N/A",IF(C20&gt;100,"No",IF(C20&lt;98,"No","Yes")))</f>
        <v>Yes</v>
      </c>
      <c r="E20" s="8">
        <v>100</v>
      </c>
      <c r="F20" s="9" t="str">
        <f>IF($B20="N/A","N/A",IF(E20&gt;100,"No",IF(E20&lt;98,"No","Yes")))</f>
        <v>Yes</v>
      </c>
      <c r="G20" s="8">
        <v>99.932030916000002</v>
      </c>
      <c r="H20" s="9" t="str">
        <f>IF($B20="N/A","N/A",IF(G20&gt;100,"No",IF(G20&lt;98,"No","Yes")))</f>
        <v>Yes</v>
      </c>
      <c r="I20" s="10">
        <v>0</v>
      </c>
      <c r="J20" s="10">
        <v>-6.8000000000000005E-2</v>
      </c>
      <c r="K20" s="9" t="str">
        <f t="shared" si="0"/>
        <v>Yes</v>
      </c>
    </row>
    <row r="21" spans="1:11" x14ac:dyDescent="0.2">
      <c r="A21" s="112" t="s">
        <v>831</v>
      </c>
      <c r="B21" s="37" t="s">
        <v>225</v>
      </c>
      <c r="C21" s="8">
        <v>4.8483704111000003</v>
      </c>
      <c r="D21" s="9" t="str">
        <f>IF($B21="N/A","N/A",IF(C21&gt;=2,"Yes","No"))</f>
        <v>Yes</v>
      </c>
      <c r="E21" s="8">
        <v>4.8576165677000001</v>
      </c>
      <c r="F21" s="9" t="str">
        <f>IF($B21="N/A","N/A",IF(E21&gt;=2,"Yes","No"))</f>
        <v>Yes</v>
      </c>
      <c r="G21" s="8">
        <v>6.7903573718999999</v>
      </c>
      <c r="H21" s="9" t="str">
        <f>IF($B21="N/A","N/A",IF(G21&gt;=2,"Yes","No"))</f>
        <v>Yes</v>
      </c>
      <c r="I21" s="10">
        <v>0.19070000000000001</v>
      </c>
      <c r="J21" s="10">
        <v>39.79</v>
      </c>
      <c r="K21" s="9" t="str">
        <f t="shared" si="0"/>
        <v>No</v>
      </c>
    </row>
    <row r="22" spans="1:11" x14ac:dyDescent="0.2">
      <c r="A22" s="112" t="s">
        <v>832</v>
      </c>
      <c r="B22" s="37" t="s">
        <v>226</v>
      </c>
      <c r="C22" s="8">
        <v>4.7857731391999998</v>
      </c>
      <c r="D22" s="9" t="str">
        <f>IF($B22="N/A","N/A",IF(C22&gt;30,"No",IF(C22&lt;5,"No","Yes")))</f>
        <v>No</v>
      </c>
      <c r="E22" s="8">
        <v>4.8274879973999996</v>
      </c>
      <c r="F22" s="9" t="str">
        <f>IF($B22="N/A","N/A",IF(E22&gt;30,"No",IF(E22&lt;5,"No","Yes")))</f>
        <v>No</v>
      </c>
      <c r="G22" s="8">
        <v>4.9534580929000001</v>
      </c>
      <c r="H22" s="9" t="str">
        <f>IF($B22="N/A","N/A",IF(G22&gt;30,"No",IF(G22&lt;5,"No","Yes")))</f>
        <v>No</v>
      </c>
      <c r="I22" s="10">
        <v>0.87160000000000004</v>
      </c>
      <c r="J22" s="10">
        <v>2.609</v>
      </c>
      <c r="K22" s="9" t="str">
        <f t="shared" si="0"/>
        <v>Yes</v>
      </c>
    </row>
    <row r="23" spans="1:11" x14ac:dyDescent="0.2">
      <c r="A23" s="112" t="s">
        <v>833</v>
      </c>
      <c r="B23" s="37" t="s">
        <v>227</v>
      </c>
      <c r="C23" s="8">
        <v>42.092373889999998</v>
      </c>
      <c r="D23" s="9" t="str">
        <f>IF($B23="N/A","N/A",IF(C23&gt;75,"No",IF(C23&lt;15,"No","Yes")))</f>
        <v>Yes</v>
      </c>
      <c r="E23" s="8">
        <v>42.163723654999998</v>
      </c>
      <c r="F23" s="9" t="str">
        <f>IF($B23="N/A","N/A",IF(E23&gt;75,"No",IF(E23&lt;15,"No","Yes")))</f>
        <v>Yes</v>
      </c>
      <c r="G23" s="8">
        <v>39.132124603999998</v>
      </c>
      <c r="H23" s="9" t="str">
        <f>IF($B23="N/A","N/A",IF(G23&gt;75,"No",IF(G23&lt;15,"No","Yes")))</f>
        <v>Yes</v>
      </c>
      <c r="I23" s="10">
        <v>0.16950000000000001</v>
      </c>
      <c r="J23" s="10">
        <v>-7.19</v>
      </c>
      <c r="K23" s="9" t="str">
        <f t="shared" si="0"/>
        <v>Yes</v>
      </c>
    </row>
    <row r="24" spans="1:11" x14ac:dyDescent="0.2">
      <c r="A24" s="112" t="s">
        <v>834</v>
      </c>
      <c r="B24" s="37" t="s">
        <v>228</v>
      </c>
      <c r="C24" s="8">
        <v>53.121852971000003</v>
      </c>
      <c r="D24" s="9" t="str">
        <f>IF($B24="N/A","N/A",IF(C24&gt;70,"No",IF(C24&lt;25,"No","Yes")))</f>
        <v>Yes</v>
      </c>
      <c r="E24" s="8">
        <v>53.008788346999999</v>
      </c>
      <c r="F24" s="9" t="str">
        <f>IF($B24="N/A","N/A",IF(E24&gt;70,"No",IF(E24&lt;25,"No","Yes")))</f>
        <v>Yes</v>
      </c>
      <c r="G24" s="8">
        <v>55.914417303</v>
      </c>
      <c r="H24" s="9" t="str">
        <f>IF($B24="N/A","N/A",IF(G24&gt;70,"No",IF(G24&lt;25,"No","Yes")))</f>
        <v>Yes</v>
      </c>
      <c r="I24" s="10">
        <v>-0.21299999999999999</v>
      </c>
      <c r="J24" s="10">
        <v>5.4809999999999999</v>
      </c>
      <c r="K24" s="9" t="str">
        <f t="shared" si="0"/>
        <v>Yes</v>
      </c>
    </row>
    <row r="25" spans="1:11" x14ac:dyDescent="0.2">
      <c r="A25" s="112" t="s">
        <v>318</v>
      </c>
      <c r="B25" s="37" t="s">
        <v>229</v>
      </c>
      <c r="C25" s="8">
        <v>50.510390917999999</v>
      </c>
      <c r="D25" s="9" t="str">
        <f>IF($B25="N/A","N/A",IF(C25&gt;70,"No",IF(C25&lt;35,"No","Yes")))</f>
        <v>Yes</v>
      </c>
      <c r="E25" s="8">
        <v>50.714053217999997</v>
      </c>
      <c r="F25" s="9" t="str">
        <f>IF($B25="N/A","N/A",IF(E25&gt;70,"No",IF(E25&lt;35,"No","Yes")))</f>
        <v>Yes</v>
      </c>
      <c r="G25" s="8">
        <v>47.320076125</v>
      </c>
      <c r="H25" s="9" t="str">
        <f>IF($B25="N/A","N/A",IF(G25&gt;70,"No",IF(G25&lt;35,"No","Yes")))</f>
        <v>Yes</v>
      </c>
      <c r="I25" s="10">
        <v>0.4032</v>
      </c>
      <c r="J25" s="10">
        <v>-6.69</v>
      </c>
      <c r="K25" s="9" t="str">
        <f t="shared" si="0"/>
        <v>Yes</v>
      </c>
    </row>
    <row r="26" spans="1:11" x14ac:dyDescent="0.2">
      <c r="A26" s="112" t="s">
        <v>835</v>
      </c>
      <c r="B26" s="37" t="s">
        <v>220</v>
      </c>
      <c r="C26" s="8">
        <v>1.9895328289</v>
      </c>
      <c r="D26" s="9" t="str">
        <f>IF($B26="N/A","N/A",IF(C26&gt;1,"Yes","No"))</f>
        <v>Yes</v>
      </c>
      <c r="E26" s="8">
        <v>1.9871234305000001</v>
      </c>
      <c r="F26" s="9" t="str">
        <f>IF($B26="N/A","N/A",IF(E26&gt;1,"Yes","No"))</f>
        <v>Yes</v>
      </c>
      <c r="G26" s="8">
        <v>2.2502154552999998</v>
      </c>
      <c r="H26" s="9" t="str">
        <f>IF($B26="N/A","N/A",IF(G26&gt;1,"Yes","No"))</f>
        <v>Yes</v>
      </c>
      <c r="I26" s="10">
        <v>-0.121</v>
      </c>
      <c r="J26" s="10">
        <v>13.24</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2" t="s">
        <v>836</v>
      </c>
      <c r="B28" s="37" t="s">
        <v>213</v>
      </c>
      <c r="C28" s="8">
        <v>99.410938419999994</v>
      </c>
      <c r="D28" s="9" t="str">
        <f>IF($B28="N/A","N/A",IF(C28&gt;15,"No",IF(C28&lt;-15,"No","Yes")))</f>
        <v>N/A</v>
      </c>
      <c r="E28" s="8">
        <v>99.370211400000002</v>
      </c>
      <c r="F28" s="9" t="str">
        <f>IF($B28="N/A","N/A",IF(E28&gt;15,"No",IF(E28&lt;-15,"No","Yes")))</f>
        <v>N/A</v>
      </c>
      <c r="G28" s="8">
        <v>99.384413346000002</v>
      </c>
      <c r="H28" s="9" t="str">
        <f>IF($B28="N/A","N/A",IF(G28&gt;15,"No",IF(G28&lt;-15,"No","Yes")))</f>
        <v>N/A</v>
      </c>
      <c r="I28" s="10">
        <v>-4.1000000000000002E-2</v>
      </c>
      <c r="J28" s="10">
        <v>1.43E-2</v>
      </c>
      <c r="K28" s="9" t="str">
        <f t="shared" si="0"/>
        <v>Yes</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2" t="s">
        <v>322</v>
      </c>
      <c r="B31" s="37" t="s">
        <v>230</v>
      </c>
      <c r="C31" s="8">
        <v>0.62940584089999996</v>
      </c>
      <c r="D31" s="9" t="str">
        <f>IF($B31="N/A","N/A",IF(C31&gt;=90,"Yes","No"))</f>
        <v>No</v>
      </c>
      <c r="E31" s="8">
        <v>0.99682643010000005</v>
      </c>
      <c r="F31" s="9" t="str">
        <f>IF($B31="N/A","N/A",IF(E31&gt;=90,"Yes","No"))</f>
        <v>No</v>
      </c>
      <c r="G31" s="8">
        <v>55.563755000999997</v>
      </c>
      <c r="H31" s="9" t="str">
        <f>IF($B31="N/A","N/A",IF(G31&gt;=90,"Yes","No"))</f>
        <v>No</v>
      </c>
      <c r="I31" s="10">
        <v>58.38</v>
      </c>
      <c r="J31" s="10">
        <v>5474</v>
      </c>
      <c r="K31" s="9" t="str">
        <f t="shared" si="0"/>
        <v>No</v>
      </c>
    </row>
    <row r="32" spans="1:1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0</v>
      </c>
      <c r="D6" s="9" t="str">
        <f>IF(OR($B6="N/A",$C6="N/A"),"N/A",IF(C6&lt;0,"No","Yes"))</f>
        <v>N/A</v>
      </c>
      <c r="E6" s="38">
        <v>0</v>
      </c>
      <c r="F6" s="9" t="str">
        <f>IF($B6="N/A","N/A",IF(E6&lt;0,"No","Yes"))</f>
        <v>N/A</v>
      </c>
      <c r="G6" s="38">
        <v>152226</v>
      </c>
      <c r="H6" s="9" t="str">
        <f>IF($B6="N/A","N/A",IF(G6&lt;0,"No","Yes"))</f>
        <v>N/A</v>
      </c>
      <c r="I6" s="10" t="s">
        <v>1747</v>
      </c>
      <c r="J6" s="10" t="s">
        <v>1747</v>
      </c>
      <c r="K6" s="9" t="str">
        <f t="shared" ref="K6:K35" si="0">IF(J6="Div by 0", "N/A", IF(J6="N/A","N/A", IF(J6&gt;30, "No", IF(J6&lt;-30, "No", "Yes"))))</f>
        <v>N/A</v>
      </c>
    </row>
    <row r="7" spans="1:11" x14ac:dyDescent="0.2">
      <c r="A7" s="112" t="s">
        <v>438</v>
      </c>
      <c r="B7" s="107" t="s">
        <v>213</v>
      </c>
      <c r="C7" s="9" t="s">
        <v>1747</v>
      </c>
      <c r="D7" s="9" t="str">
        <f t="shared" ref="D7:D17" si="1">IF(OR($B7="N/A",$C7="N/A"),"N/A",IF(C7&lt;0,"No","Yes"))</f>
        <v>N/A</v>
      </c>
      <c r="E7" s="9" t="s">
        <v>1747</v>
      </c>
      <c r="F7" s="9" t="str">
        <f t="shared" ref="F7:F17" si="2">IF($B7="N/A","N/A",IF(E7&lt;0,"No","Yes"))</f>
        <v>N/A</v>
      </c>
      <c r="G7" s="9">
        <v>1.1581464401999999</v>
      </c>
      <c r="H7" s="9" t="str">
        <f t="shared" ref="H7:H17" si="3">IF($B7="N/A","N/A",IF(G7&lt;0,"No","Yes"))</f>
        <v>N/A</v>
      </c>
      <c r="I7" s="10" t="s">
        <v>1747</v>
      </c>
      <c r="J7" s="10" t="s">
        <v>1747</v>
      </c>
      <c r="K7" s="9" t="str">
        <f t="shared" si="0"/>
        <v>N/A</v>
      </c>
    </row>
    <row r="8" spans="1:11" x14ac:dyDescent="0.2">
      <c r="A8" s="112" t="s">
        <v>439</v>
      </c>
      <c r="B8" s="107" t="s">
        <v>213</v>
      </c>
      <c r="C8" s="9" t="s">
        <v>1747</v>
      </c>
      <c r="D8" s="9" t="str">
        <f t="shared" si="1"/>
        <v>N/A</v>
      </c>
      <c r="E8" s="9" t="s">
        <v>1747</v>
      </c>
      <c r="F8" s="9" t="str">
        <f t="shared" si="2"/>
        <v>N/A</v>
      </c>
      <c r="G8" s="9">
        <v>24.187720889000001</v>
      </c>
      <c r="H8" s="9" t="str">
        <f t="shared" si="3"/>
        <v>N/A</v>
      </c>
      <c r="I8" s="10" t="s">
        <v>1747</v>
      </c>
      <c r="J8" s="10" t="s">
        <v>1747</v>
      </c>
      <c r="K8" s="9" t="str">
        <f t="shared" si="0"/>
        <v>N/A</v>
      </c>
    </row>
    <row r="9" spans="1:11" x14ac:dyDescent="0.2">
      <c r="A9" s="112" t="s">
        <v>440</v>
      </c>
      <c r="B9" s="107" t="s">
        <v>213</v>
      </c>
      <c r="C9" s="9" t="s">
        <v>1747</v>
      </c>
      <c r="D9" s="9" t="str">
        <f t="shared" si="1"/>
        <v>N/A</v>
      </c>
      <c r="E9" s="9" t="s">
        <v>1747</v>
      </c>
      <c r="F9" s="9" t="str">
        <f t="shared" si="2"/>
        <v>N/A</v>
      </c>
      <c r="G9" s="9">
        <v>35.065626109</v>
      </c>
      <c r="H9" s="9" t="str">
        <f t="shared" si="3"/>
        <v>N/A</v>
      </c>
      <c r="I9" s="10" t="s">
        <v>1747</v>
      </c>
      <c r="J9" s="10" t="s">
        <v>1747</v>
      </c>
      <c r="K9" s="9" t="str">
        <f t="shared" si="0"/>
        <v>N/A</v>
      </c>
    </row>
    <row r="10" spans="1:11" x14ac:dyDescent="0.2">
      <c r="A10" s="112" t="s">
        <v>441</v>
      </c>
      <c r="B10" s="107" t="s">
        <v>213</v>
      </c>
      <c r="C10" s="9" t="s">
        <v>1747</v>
      </c>
      <c r="D10" s="9" t="str">
        <f t="shared" si="1"/>
        <v>N/A</v>
      </c>
      <c r="E10" s="9" t="s">
        <v>1747</v>
      </c>
      <c r="F10" s="9" t="str">
        <f t="shared" si="2"/>
        <v>N/A</v>
      </c>
      <c r="G10" s="9">
        <v>39.568142105</v>
      </c>
      <c r="H10" s="9" t="str">
        <f t="shared" si="3"/>
        <v>N/A</v>
      </c>
      <c r="I10" s="10" t="s">
        <v>1747</v>
      </c>
      <c r="J10" s="10" t="s">
        <v>1747</v>
      </c>
      <c r="K10" s="9" t="str">
        <f t="shared" si="0"/>
        <v>N/A</v>
      </c>
    </row>
    <row r="11" spans="1:11" x14ac:dyDescent="0.2">
      <c r="A11" s="28" t="s">
        <v>324</v>
      </c>
      <c r="B11" s="107" t="s">
        <v>213</v>
      </c>
      <c r="C11" s="9" t="s">
        <v>1747</v>
      </c>
      <c r="D11" s="9" t="str">
        <f t="shared" si="1"/>
        <v>N/A</v>
      </c>
      <c r="E11" s="9" t="s">
        <v>1747</v>
      </c>
      <c r="F11" s="9" t="str">
        <f t="shared" si="2"/>
        <v>N/A</v>
      </c>
      <c r="G11" s="9">
        <v>0</v>
      </c>
      <c r="H11" s="9" t="str">
        <f t="shared" si="3"/>
        <v>N/A</v>
      </c>
      <c r="I11" s="10" t="s">
        <v>1747</v>
      </c>
      <c r="J11" s="10" t="s">
        <v>1747</v>
      </c>
      <c r="K11" s="9" t="str">
        <f t="shared" si="0"/>
        <v>N/A</v>
      </c>
    </row>
    <row r="12" spans="1:11" x14ac:dyDescent="0.2">
      <c r="A12" s="28" t="s">
        <v>310</v>
      </c>
      <c r="B12" s="107" t="s">
        <v>213</v>
      </c>
      <c r="C12" s="9" t="s">
        <v>1747</v>
      </c>
      <c r="D12" s="9" t="str">
        <f t="shared" si="1"/>
        <v>N/A</v>
      </c>
      <c r="E12" s="9" t="s">
        <v>1747</v>
      </c>
      <c r="F12" s="9" t="str">
        <f t="shared" si="2"/>
        <v>N/A</v>
      </c>
      <c r="G12" s="9">
        <v>99.938906626000005</v>
      </c>
      <c r="H12" s="9" t="str">
        <f t="shared" si="3"/>
        <v>N/A</v>
      </c>
      <c r="I12" s="10" t="s">
        <v>1747</v>
      </c>
      <c r="J12" s="10" t="s">
        <v>1747</v>
      </c>
      <c r="K12" s="9" t="str">
        <f t="shared" si="0"/>
        <v>N/A</v>
      </c>
    </row>
    <row r="13" spans="1:11" x14ac:dyDescent="0.2">
      <c r="A13" s="28" t="s">
        <v>827</v>
      </c>
      <c r="B13" s="107" t="s">
        <v>213</v>
      </c>
      <c r="C13" s="9" t="s">
        <v>1747</v>
      </c>
      <c r="D13" s="9" t="str">
        <f t="shared" si="1"/>
        <v>N/A</v>
      </c>
      <c r="E13" s="9" t="s">
        <v>1747</v>
      </c>
      <c r="F13" s="9" t="str">
        <f t="shared" si="2"/>
        <v>N/A</v>
      </c>
      <c r="G13" s="9">
        <v>1.1193232237999999</v>
      </c>
      <c r="H13" s="9" t="str">
        <f t="shared" si="3"/>
        <v>N/A</v>
      </c>
      <c r="I13" s="10" t="s">
        <v>1747</v>
      </c>
      <c r="J13" s="10" t="s">
        <v>1747</v>
      </c>
      <c r="K13" s="9" t="str">
        <f t="shared" si="0"/>
        <v>N/A</v>
      </c>
    </row>
    <row r="14" spans="1:11" x14ac:dyDescent="0.2">
      <c r="A14" s="28" t="s">
        <v>311</v>
      </c>
      <c r="B14" s="107" t="s">
        <v>213</v>
      </c>
      <c r="C14" s="9" t="s">
        <v>1747</v>
      </c>
      <c r="D14" s="9" t="str">
        <f t="shared" si="1"/>
        <v>N/A</v>
      </c>
      <c r="E14" s="9" t="s">
        <v>1747</v>
      </c>
      <c r="F14" s="9" t="str">
        <f t="shared" si="2"/>
        <v>N/A</v>
      </c>
      <c r="G14" s="9">
        <v>99.427167501</v>
      </c>
      <c r="H14" s="9" t="str">
        <f t="shared" si="3"/>
        <v>N/A</v>
      </c>
      <c r="I14" s="10" t="s">
        <v>1747</v>
      </c>
      <c r="J14" s="10" t="s">
        <v>1747</v>
      </c>
      <c r="K14" s="9" t="str">
        <f t="shared" si="0"/>
        <v>N/A</v>
      </c>
    </row>
    <row r="15" spans="1:11" x14ac:dyDescent="0.2">
      <c r="A15" s="28" t="s">
        <v>828</v>
      </c>
      <c r="B15" s="107" t="s">
        <v>213</v>
      </c>
      <c r="C15" s="9" t="s">
        <v>1747</v>
      </c>
      <c r="D15" s="9" t="str">
        <f t="shared" si="1"/>
        <v>N/A</v>
      </c>
      <c r="E15" s="9" t="s">
        <v>1747</v>
      </c>
      <c r="F15" s="9" t="str">
        <f t="shared" si="2"/>
        <v>N/A</v>
      </c>
      <c r="G15" s="9">
        <v>9.9922697781000007</v>
      </c>
      <c r="H15" s="9" t="str">
        <f t="shared" si="3"/>
        <v>N/A</v>
      </c>
      <c r="I15" s="10" t="s">
        <v>1747</v>
      </c>
      <c r="J15" s="10" t="s">
        <v>1747</v>
      </c>
      <c r="K15" s="9" t="str">
        <f t="shared" si="0"/>
        <v>N/A</v>
      </c>
    </row>
    <row r="16" spans="1:11" x14ac:dyDescent="0.2">
      <c r="A16" s="28" t="s">
        <v>837</v>
      </c>
      <c r="B16" s="107" t="s">
        <v>213</v>
      </c>
      <c r="C16" s="9" t="s">
        <v>1747</v>
      </c>
      <c r="D16" s="9" t="str">
        <f t="shared" si="1"/>
        <v>N/A</v>
      </c>
      <c r="E16" s="9" t="s">
        <v>1747</v>
      </c>
      <c r="F16" s="9" t="str">
        <f t="shared" si="2"/>
        <v>N/A</v>
      </c>
      <c r="G16" s="9">
        <v>3.8625870647</v>
      </c>
      <c r="H16" s="9" t="str">
        <f t="shared" si="3"/>
        <v>N/A</v>
      </c>
      <c r="I16" s="10" t="s">
        <v>1747</v>
      </c>
      <c r="J16" s="10" t="s">
        <v>1747</v>
      </c>
      <c r="K16" s="9" t="str">
        <f t="shared" si="0"/>
        <v>N/A</v>
      </c>
    </row>
    <row r="17" spans="1:11" x14ac:dyDescent="0.2">
      <c r="A17" s="28" t="s">
        <v>830</v>
      </c>
      <c r="B17" s="107" t="s">
        <v>213</v>
      </c>
      <c r="C17" s="9" t="s">
        <v>1747</v>
      </c>
      <c r="D17" s="9" t="str">
        <f t="shared" si="1"/>
        <v>N/A</v>
      </c>
      <c r="E17" s="9" t="s">
        <v>1747</v>
      </c>
      <c r="F17" s="9" t="str">
        <f t="shared" si="2"/>
        <v>N/A</v>
      </c>
      <c r="G17" s="9">
        <v>4.3587858259000001</v>
      </c>
      <c r="H17" s="9" t="str">
        <f t="shared" si="3"/>
        <v>N/A</v>
      </c>
      <c r="I17" s="10" t="s">
        <v>1747</v>
      </c>
      <c r="J17" s="10" t="s">
        <v>1747</v>
      </c>
      <c r="K17" s="9" t="str">
        <f t="shared" si="0"/>
        <v>N/A</v>
      </c>
    </row>
    <row r="18" spans="1:11" x14ac:dyDescent="0.2">
      <c r="A18" s="112" t="s">
        <v>312</v>
      </c>
      <c r="B18" s="37" t="s">
        <v>223</v>
      </c>
      <c r="C18" s="9" t="s">
        <v>1747</v>
      </c>
      <c r="D18" s="9" t="str">
        <f>IF(OR($B18="N/A",$C18="N/A"),"N/A",IF(C18&gt;100,"No",IF(C18&lt;98,"No","Yes")))</f>
        <v>No</v>
      </c>
      <c r="E18" s="9" t="s">
        <v>1747</v>
      </c>
      <c r="F18" s="9" t="str">
        <f>IF(OR($B18="N/A",$E18="N/A"),"N/A",IF(E18&gt;100,"No",IF(E18&lt;98,"No","Yes")))</f>
        <v>No</v>
      </c>
      <c r="G18" s="9">
        <v>99.995401573999999</v>
      </c>
      <c r="H18" s="9" t="str">
        <f>IF($B18="N/A","N/A",IF(G18&gt;100,"No",IF(G18&lt;98,"No","Yes")))</f>
        <v>Yes</v>
      </c>
      <c r="I18" s="10" t="s">
        <v>1747</v>
      </c>
      <c r="J18" s="10" t="s">
        <v>1747</v>
      </c>
      <c r="K18" s="9" t="str">
        <f t="shared" si="0"/>
        <v>N/A</v>
      </c>
    </row>
    <row r="19" spans="1:11" x14ac:dyDescent="0.2">
      <c r="A19" s="112" t="s">
        <v>31</v>
      </c>
      <c r="B19" s="37" t="s">
        <v>214</v>
      </c>
      <c r="C19" s="9" t="s">
        <v>1747</v>
      </c>
      <c r="D19" s="9" t="str">
        <f>IF(OR($B19="N/A",$C19="N/A"),"N/A",IF(C19&gt;100,"No",IF(C19&lt;95,"No","Yes")))</f>
        <v>No</v>
      </c>
      <c r="E19" s="9" t="s">
        <v>1747</v>
      </c>
      <c r="F19" s="9" t="str">
        <f>IF(OR($B19="N/A",$E19="N/A"),"N/A",IF(E19&gt;100,"No",IF(E19&lt;98,"No","Yes")))</f>
        <v>No</v>
      </c>
      <c r="G19" s="9">
        <v>99.813435287000004</v>
      </c>
      <c r="H19" s="9" t="str">
        <f>IF($B19="N/A","N/A",IF(G19&gt;100,"No",IF(G19&lt;95,"No","Yes")))</f>
        <v>Yes</v>
      </c>
      <c r="I19" s="10" t="s">
        <v>1747</v>
      </c>
      <c r="J19" s="10" t="s">
        <v>1747</v>
      </c>
      <c r="K19" s="9" t="str">
        <f t="shared" si="0"/>
        <v>N/A</v>
      </c>
    </row>
    <row r="20" spans="1:11" x14ac:dyDescent="0.2">
      <c r="A20" s="28" t="s">
        <v>313</v>
      </c>
      <c r="B20" s="107" t="s">
        <v>213</v>
      </c>
      <c r="C20" s="9" t="s">
        <v>1747</v>
      </c>
      <c r="D20" s="9" t="str">
        <f t="shared" ref="D20:D35" si="4">IF(OR($B20="N/A",$C20="N/A"),"N/A",IF(C20&lt;0,"No","Yes"))</f>
        <v>N/A</v>
      </c>
      <c r="E20" s="9" t="s">
        <v>1747</v>
      </c>
      <c r="F20" s="9" t="str">
        <f t="shared" ref="F20:F34" si="5">IF($B20="N/A","N/A",IF(E20&lt;0,"No","Yes"))</f>
        <v>N/A</v>
      </c>
      <c r="G20" s="9">
        <v>98.582370948000005</v>
      </c>
      <c r="H20" s="9" t="str">
        <f t="shared" ref="H20:H35" si="6">IF($B20="N/A","N/A",IF(G20&lt;0,"No","Yes"))</f>
        <v>N/A</v>
      </c>
      <c r="I20" s="10" t="s">
        <v>1747</v>
      </c>
      <c r="J20" s="10" t="s">
        <v>1747</v>
      </c>
      <c r="K20" s="9" t="str">
        <f t="shared" si="0"/>
        <v>N/A</v>
      </c>
    </row>
    <row r="21" spans="1:11" x14ac:dyDescent="0.2">
      <c r="A21" s="28" t="s">
        <v>838</v>
      </c>
      <c r="B21" s="107" t="s">
        <v>213</v>
      </c>
      <c r="C21" s="9" t="s">
        <v>1747</v>
      </c>
      <c r="D21" s="9" t="str">
        <f t="shared" si="4"/>
        <v>N/A</v>
      </c>
      <c r="E21" s="9" t="s">
        <v>1747</v>
      </c>
      <c r="F21" s="9" t="str">
        <f t="shared" si="5"/>
        <v>N/A</v>
      </c>
      <c r="G21" s="9">
        <v>0</v>
      </c>
      <c r="H21" s="9" t="str">
        <f t="shared" si="6"/>
        <v>N/A</v>
      </c>
      <c r="I21" s="10" t="s">
        <v>1747</v>
      </c>
      <c r="J21" s="10" t="s">
        <v>1747</v>
      </c>
      <c r="K21" s="9" t="str">
        <f t="shared" si="0"/>
        <v>N/A</v>
      </c>
    </row>
    <row r="22" spans="1:11" x14ac:dyDescent="0.2">
      <c r="A22" s="28" t="s">
        <v>314</v>
      </c>
      <c r="B22" s="107" t="s">
        <v>213</v>
      </c>
      <c r="C22" s="9" t="s">
        <v>1747</v>
      </c>
      <c r="D22" s="9" t="str">
        <f t="shared" si="4"/>
        <v>N/A</v>
      </c>
      <c r="E22" s="9" t="s">
        <v>1747</v>
      </c>
      <c r="F22" s="9" t="str">
        <f t="shared" si="5"/>
        <v>N/A</v>
      </c>
      <c r="G22" s="9">
        <v>100</v>
      </c>
      <c r="H22" s="9" t="str">
        <f t="shared" si="6"/>
        <v>N/A</v>
      </c>
      <c r="I22" s="10" t="s">
        <v>1747</v>
      </c>
      <c r="J22" s="10" t="s">
        <v>1747</v>
      </c>
      <c r="K22" s="9" t="str">
        <f t="shared" si="0"/>
        <v>N/A</v>
      </c>
    </row>
    <row r="23" spans="1:11" x14ac:dyDescent="0.2">
      <c r="A23" s="28" t="s">
        <v>831</v>
      </c>
      <c r="B23" s="107" t="s">
        <v>213</v>
      </c>
      <c r="C23" s="9" t="s">
        <v>1747</v>
      </c>
      <c r="D23" s="9" t="str">
        <f t="shared" si="4"/>
        <v>N/A</v>
      </c>
      <c r="E23" s="9" t="s">
        <v>1747</v>
      </c>
      <c r="F23" s="9" t="str">
        <f t="shared" si="5"/>
        <v>N/A</v>
      </c>
      <c r="G23" s="9">
        <v>5.1712191083999999</v>
      </c>
      <c r="H23" s="9" t="str">
        <f t="shared" si="6"/>
        <v>N/A</v>
      </c>
      <c r="I23" s="10" t="s">
        <v>1747</v>
      </c>
      <c r="J23" s="10" t="s">
        <v>1747</v>
      </c>
      <c r="K23" s="9" t="str">
        <f t="shared" si="0"/>
        <v>N/A</v>
      </c>
    </row>
    <row r="24" spans="1:11" x14ac:dyDescent="0.2">
      <c r="A24" s="28" t="s">
        <v>315</v>
      </c>
      <c r="B24" s="107" t="s">
        <v>213</v>
      </c>
      <c r="C24" s="9" t="s">
        <v>1747</v>
      </c>
      <c r="D24" s="9" t="str">
        <f t="shared" si="4"/>
        <v>N/A</v>
      </c>
      <c r="E24" s="9" t="s">
        <v>1747</v>
      </c>
      <c r="F24" s="9" t="str">
        <f t="shared" si="5"/>
        <v>N/A</v>
      </c>
      <c r="G24" s="9">
        <v>4.1917937803000003</v>
      </c>
      <c r="H24" s="9" t="str">
        <f t="shared" si="6"/>
        <v>N/A</v>
      </c>
      <c r="I24" s="10" t="s">
        <v>1747</v>
      </c>
      <c r="J24" s="10" t="s">
        <v>1747</v>
      </c>
      <c r="K24" s="9" t="str">
        <f t="shared" si="0"/>
        <v>N/A</v>
      </c>
    </row>
    <row r="25" spans="1:11" x14ac:dyDescent="0.2">
      <c r="A25" s="28" t="s">
        <v>316</v>
      </c>
      <c r="B25" s="107" t="s">
        <v>213</v>
      </c>
      <c r="C25" s="9" t="s">
        <v>1747</v>
      </c>
      <c r="D25" s="9" t="str">
        <f t="shared" si="4"/>
        <v>N/A</v>
      </c>
      <c r="E25" s="9" t="s">
        <v>1747</v>
      </c>
      <c r="F25" s="9" t="str">
        <f t="shared" si="5"/>
        <v>N/A</v>
      </c>
      <c r="G25" s="9">
        <v>17.625110033999999</v>
      </c>
      <c r="H25" s="9" t="str">
        <f t="shared" si="6"/>
        <v>N/A</v>
      </c>
      <c r="I25" s="10" t="s">
        <v>1747</v>
      </c>
      <c r="J25" s="10" t="s">
        <v>1747</v>
      </c>
      <c r="K25" s="9" t="str">
        <f t="shared" si="0"/>
        <v>N/A</v>
      </c>
    </row>
    <row r="26" spans="1:11" x14ac:dyDescent="0.2">
      <c r="A26" s="28" t="s">
        <v>317</v>
      </c>
      <c r="B26" s="107" t="s">
        <v>213</v>
      </c>
      <c r="C26" s="9" t="s">
        <v>1747</v>
      </c>
      <c r="D26" s="9" t="str">
        <f t="shared" si="4"/>
        <v>N/A</v>
      </c>
      <c r="E26" s="9" t="s">
        <v>1747</v>
      </c>
      <c r="F26" s="9" t="str">
        <f t="shared" si="5"/>
        <v>N/A</v>
      </c>
      <c r="G26" s="9">
        <v>78.183096186</v>
      </c>
      <c r="H26" s="9" t="str">
        <f t="shared" si="6"/>
        <v>N/A</v>
      </c>
      <c r="I26" s="10" t="s">
        <v>1747</v>
      </c>
      <c r="J26" s="10" t="s">
        <v>1747</v>
      </c>
      <c r="K26" s="9" t="str">
        <f t="shared" si="0"/>
        <v>N/A</v>
      </c>
    </row>
    <row r="27" spans="1:11" x14ac:dyDescent="0.2">
      <c r="A27" s="28" t="s">
        <v>318</v>
      </c>
      <c r="B27" s="107" t="s">
        <v>213</v>
      </c>
      <c r="C27" s="9" t="s">
        <v>1747</v>
      </c>
      <c r="D27" s="9" t="str">
        <f t="shared" si="4"/>
        <v>N/A</v>
      </c>
      <c r="E27" s="9" t="s">
        <v>1747</v>
      </c>
      <c r="F27" s="9" t="str">
        <f t="shared" si="5"/>
        <v>N/A</v>
      </c>
      <c r="G27" s="9">
        <v>63.037194696999997</v>
      </c>
      <c r="H27" s="9" t="str">
        <f t="shared" si="6"/>
        <v>N/A</v>
      </c>
      <c r="I27" s="10" t="s">
        <v>1747</v>
      </c>
      <c r="J27" s="10" t="s">
        <v>1747</v>
      </c>
      <c r="K27" s="9" t="str">
        <f t="shared" si="0"/>
        <v>N/A</v>
      </c>
    </row>
    <row r="28" spans="1:11" x14ac:dyDescent="0.2">
      <c r="A28" s="28" t="s">
        <v>835</v>
      </c>
      <c r="B28" s="107" t="s">
        <v>213</v>
      </c>
      <c r="C28" s="9" t="s">
        <v>1747</v>
      </c>
      <c r="D28" s="9" t="str">
        <f t="shared" si="4"/>
        <v>N/A</v>
      </c>
      <c r="E28" s="9" t="s">
        <v>1747</v>
      </c>
      <c r="F28" s="9" t="str">
        <f t="shared" si="5"/>
        <v>N/A</v>
      </c>
      <c r="G28" s="9">
        <v>2.0847653684999998</v>
      </c>
      <c r="H28" s="9" t="str">
        <f t="shared" si="6"/>
        <v>N/A</v>
      </c>
      <c r="I28" s="10" t="s">
        <v>1747</v>
      </c>
      <c r="J28" s="10" t="s">
        <v>1747</v>
      </c>
      <c r="K28" s="9" t="str">
        <f t="shared" si="0"/>
        <v>N/A</v>
      </c>
    </row>
    <row r="29" spans="1:11" x14ac:dyDescent="0.2">
      <c r="A29" s="28" t="s">
        <v>319</v>
      </c>
      <c r="B29" s="107" t="s">
        <v>213</v>
      </c>
      <c r="C29" s="9" t="s">
        <v>1747</v>
      </c>
      <c r="D29" s="9" t="str">
        <f t="shared" si="4"/>
        <v>N/A</v>
      </c>
      <c r="E29" s="9" t="s">
        <v>1747</v>
      </c>
      <c r="F29" s="9" t="str">
        <f t="shared" si="5"/>
        <v>N/A</v>
      </c>
      <c r="G29" s="9">
        <v>0</v>
      </c>
      <c r="H29" s="9" t="str">
        <f t="shared" si="6"/>
        <v>N/A</v>
      </c>
      <c r="I29" s="10" t="s">
        <v>1747</v>
      </c>
      <c r="J29" s="10" t="s">
        <v>1747</v>
      </c>
      <c r="K29" s="9" t="str">
        <f t="shared" si="0"/>
        <v>N/A</v>
      </c>
    </row>
    <row r="30" spans="1:11" x14ac:dyDescent="0.2">
      <c r="A30" s="28" t="s">
        <v>836</v>
      </c>
      <c r="B30" s="107" t="s">
        <v>213</v>
      </c>
      <c r="C30" s="9" t="s">
        <v>1747</v>
      </c>
      <c r="D30" s="9" t="str">
        <f t="shared" si="4"/>
        <v>N/A</v>
      </c>
      <c r="E30" s="9" t="s">
        <v>1747</v>
      </c>
      <c r="F30" s="9" t="str">
        <f t="shared" si="5"/>
        <v>N/A</v>
      </c>
      <c r="G30" s="9">
        <v>98.319073771000006</v>
      </c>
      <c r="H30" s="9" t="str">
        <f t="shared" si="6"/>
        <v>N/A</v>
      </c>
      <c r="I30" s="10" t="s">
        <v>1747</v>
      </c>
      <c r="J30" s="10" t="s">
        <v>1747</v>
      </c>
      <c r="K30" s="9" t="str">
        <f t="shared" si="0"/>
        <v>N/A</v>
      </c>
    </row>
    <row r="31" spans="1:11" x14ac:dyDescent="0.2">
      <c r="A31" s="112" t="s">
        <v>320</v>
      </c>
      <c r="B31" s="37"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2" t="s">
        <v>321</v>
      </c>
      <c r="B32" s="37" t="s">
        <v>213</v>
      </c>
      <c r="C32" s="9" t="s">
        <v>1747</v>
      </c>
      <c r="D32" s="9" t="str">
        <f t="shared" si="4"/>
        <v>N/A</v>
      </c>
      <c r="E32" s="9" t="s">
        <v>1747</v>
      </c>
      <c r="F32" s="9" t="str">
        <f t="shared" si="5"/>
        <v>N/A</v>
      </c>
      <c r="G32" s="9">
        <v>99.993640429999999</v>
      </c>
      <c r="H32" s="9" t="str">
        <f t="shared" si="6"/>
        <v>N/A</v>
      </c>
      <c r="I32" s="10" t="s">
        <v>1747</v>
      </c>
      <c r="J32" s="10" t="s">
        <v>1747</v>
      </c>
      <c r="K32" s="9" t="str">
        <f t="shared" si="0"/>
        <v>N/A</v>
      </c>
    </row>
    <row r="33" spans="1:11" x14ac:dyDescent="0.2">
      <c r="A33" s="28" t="s">
        <v>322</v>
      </c>
      <c r="B33" s="107" t="s">
        <v>213</v>
      </c>
      <c r="C33" s="9" t="s">
        <v>1747</v>
      </c>
      <c r="D33" s="9" t="str">
        <f t="shared" si="4"/>
        <v>N/A</v>
      </c>
      <c r="E33" s="9" t="s">
        <v>1747</v>
      </c>
      <c r="F33" s="9" t="str">
        <f t="shared" si="5"/>
        <v>N/A</v>
      </c>
      <c r="G33" s="9">
        <v>86.043777016000007</v>
      </c>
      <c r="H33" s="9" t="str">
        <f t="shared" si="6"/>
        <v>N/A</v>
      </c>
      <c r="I33" s="10" t="s">
        <v>1747</v>
      </c>
      <c r="J33" s="10" t="s">
        <v>1747</v>
      </c>
      <c r="K33" s="9" t="str">
        <f t="shared" si="0"/>
        <v>N/A</v>
      </c>
    </row>
    <row r="34" spans="1:11" x14ac:dyDescent="0.2">
      <c r="A34" s="28" t="s">
        <v>323</v>
      </c>
      <c r="B34" s="107" t="s">
        <v>213</v>
      </c>
      <c r="C34" s="9" t="s">
        <v>1747</v>
      </c>
      <c r="D34" s="9" t="str">
        <f t="shared" si="4"/>
        <v>N/A</v>
      </c>
      <c r="E34" s="9" t="s">
        <v>1747</v>
      </c>
      <c r="F34" s="9" t="str">
        <f t="shared" si="5"/>
        <v>N/A</v>
      </c>
      <c r="G34" s="9">
        <v>24.068161812</v>
      </c>
      <c r="H34" s="9" t="str">
        <f t="shared" si="6"/>
        <v>N/A</v>
      </c>
      <c r="I34" s="10" t="s">
        <v>1747</v>
      </c>
      <c r="J34" s="10" t="s">
        <v>1747</v>
      </c>
      <c r="K34" s="9" t="str">
        <f t="shared" si="0"/>
        <v>N/A</v>
      </c>
    </row>
    <row r="35" spans="1:11" ht="25.5" x14ac:dyDescent="0.2">
      <c r="A35" s="28" t="s">
        <v>370</v>
      </c>
      <c r="B35" s="107" t="s">
        <v>213</v>
      </c>
      <c r="C35" s="9" t="s">
        <v>1747</v>
      </c>
      <c r="D35" s="9" t="str">
        <f t="shared" si="4"/>
        <v>N/A</v>
      </c>
      <c r="E35" s="9" t="s">
        <v>1747</v>
      </c>
      <c r="F35" s="9" t="str">
        <f>IF($B35="N/A","N/A",IF(E35&lt;0,"No","Yes"))</f>
        <v>N/A</v>
      </c>
      <c r="G35" s="9">
        <v>20.938604442999999</v>
      </c>
      <c r="H35" s="9" t="str">
        <f t="shared" si="6"/>
        <v>N/A</v>
      </c>
      <c r="I35" s="10" t="s">
        <v>1747</v>
      </c>
      <c r="J35" s="10" t="s">
        <v>1747</v>
      </c>
      <c r="K35" s="9" t="str">
        <f t="shared" si="0"/>
        <v>N/A</v>
      </c>
    </row>
    <row r="36" spans="1:11" x14ac:dyDescent="0.2">
      <c r="A36" s="31" t="s">
        <v>374</v>
      </c>
      <c r="B36" s="1" t="s">
        <v>213</v>
      </c>
      <c r="C36" s="8" t="s">
        <v>1747</v>
      </c>
      <c r="D36" s="9" t="str">
        <f t="shared" ref="D36:D39" si="7">IF($B36="N/A","N/A",IF(C36&lt;0,"No","Yes"))</f>
        <v>N/A</v>
      </c>
      <c r="E36" s="8" t="s">
        <v>1747</v>
      </c>
      <c r="F36" s="9" t="str">
        <f t="shared" ref="F36:F39" si="8">IF($B36="N/A","N/A",IF(E36&lt;0,"No","Yes"))</f>
        <v>N/A</v>
      </c>
      <c r="G36" s="8">
        <v>86.939813173000005</v>
      </c>
      <c r="H36" s="9" t="str">
        <f t="shared" ref="H36:H39" si="9">IF($B36="N/A","N/A",IF(G36&lt;0,"No","Yes"))</f>
        <v>N/A</v>
      </c>
      <c r="I36" s="10" t="s">
        <v>1747</v>
      </c>
      <c r="J36" s="10" t="s">
        <v>1747</v>
      </c>
      <c r="K36" s="9" t="str">
        <f>IF(J36="Div by 0", "N/A", IF(J36="N/A","N/A", IF(J36&gt;30, "No", IF(J36&lt;-30, "No", "Yes"))))</f>
        <v>N/A</v>
      </c>
    </row>
    <row r="37" spans="1:11" x14ac:dyDescent="0.2">
      <c r="A37" s="31" t="s">
        <v>375</v>
      </c>
      <c r="B37" s="1" t="s">
        <v>213</v>
      </c>
      <c r="C37" s="8" t="s">
        <v>1747</v>
      </c>
      <c r="D37" s="9" t="str">
        <f t="shared" si="7"/>
        <v>N/A</v>
      </c>
      <c r="E37" s="8" t="s">
        <v>1747</v>
      </c>
      <c r="F37" s="9" t="str">
        <f t="shared" si="8"/>
        <v>N/A</v>
      </c>
      <c r="G37" s="8">
        <v>11.498035815</v>
      </c>
      <c r="H37" s="9" t="str">
        <f t="shared" si="9"/>
        <v>N/A</v>
      </c>
      <c r="I37" s="10" t="s">
        <v>1747</v>
      </c>
      <c r="J37" s="10" t="s">
        <v>1747</v>
      </c>
      <c r="K37" s="9" t="str">
        <f>IF(J37="Div by 0", "N/A", IF(J37="N/A","N/A", IF(J37&gt;30, "No", IF(J37&lt;-30, "No", "Yes"))))</f>
        <v>N/A</v>
      </c>
    </row>
    <row r="38" spans="1:11" x14ac:dyDescent="0.2">
      <c r="A38" s="31" t="s">
        <v>376</v>
      </c>
      <c r="B38" s="1" t="s">
        <v>213</v>
      </c>
      <c r="C38" s="8" t="s">
        <v>1747</v>
      </c>
      <c r="D38" s="9" t="str">
        <f t="shared" si="7"/>
        <v>N/A</v>
      </c>
      <c r="E38" s="8" t="s">
        <v>1747</v>
      </c>
      <c r="F38" s="9" t="str">
        <f t="shared" si="8"/>
        <v>N/A</v>
      </c>
      <c r="G38" s="8">
        <v>0.11233297859999999</v>
      </c>
      <c r="H38" s="9" t="str">
        <f t="shared" si="9"/>
        <v>N/A</v>
      </c>
      <c r="I38" s="10" t="s">
        <v>1747</v>
      </c>
      <c r="J38" s="10" t="s">
        <v>1747</v>
      </c>
      <c r="K38" s="9" t="str">
        <f>IF(J38="Div by 0", "N/A", IF(J38="N/A","N/A", IF(J38&gt;30, "No", IF(J38&lt;-30, "No", "Yes"))))</f>
        <v>N/A</v>
      </c>
    </row>
    <row r="39" spans="1:11" x14ac:dyDescent="0.2">
      <c r="A39" s="31" t="s">
        <v>377</v>
      </c>
      <c r="B39" s="1" t="s">
        <v>213</v>
      </c>
      <c r="C39" s="8" t="s">
        <v>1747</v>
      </c>
      <c r="D39" s="9" t="str">
        <f t="shared" si="7"/>
        <v>N/A</v>
      </c>
      <c r="E39" s="8" t="s">
        <v>1747</v>
      </c>
      <c r="F39" s="9" t="str">
        <f t="shared" si="8"/>
        <v>N/A</v>
      </c>
      <c r="G39" s="8">
        <v>0.45327342240000001</v>
      </c>
      <c r="H39" s="9" t="str">
        <f t="shared" si="9"/>
        <v>N/A</v>
      </c>
      <c r="I39" s="10" t="s">
        <v>1747</v>
      </c>
      <c r="J39" s="10" t="s">
        <v>1747</v>
      </c>
      <c r="K39" s="9" t="str">
        <f>IF(J39="Div by 0", "N/A", IF(J39="N/A","N/A", IF(J39&gt;30, "No", IF(J39&lt;-30, "No", "Yes"))))</f>
        <v>N/A</v>
      </c>
    </row>
    <row r="40" spans="1:11" x14ac:dyDescent="0.2">
      <c r="A40" s="164" t="s">
        <v>1647</v>
      </c>
      <c r="B40" s="165"/>
      <c r="C40" s="165"/>
      <c r="D40" s="165"/>
      <c r="E40" s="165"/>
      <c r="F40" s="165"/>
      <c r="G40" s="165"/>
      <c r="H40" s="165"/>
      <c r="I40" s="165"/>
      <c r="J40" s="165"/>
      <c r="K40" s="166"/>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v>6</v>
      </c>
      <c r="F6" s="9" t="s">
        <v>213</v>
      </c>
      <c r="G6" s="5">
        <v>7</v>
      </c>
      <c r="H6" s="9" t="s">
        <v>213</v>
      </c>
      <c r="I6" s="133" t="s">
        <v>213</v>
      </c>
      <c r="J6" s="133" t="s">
        <v>213</v>
      </c>
      <c r="K6" s="9" t="s">
        <v>213</v>
      </c>
    </row>
    <row r="7" spans="1:11" s="30" customFormat="1" x14ac:dyDescent="0.2">
      <c r="A7" s="109" t="s">
        <v>12</v>
      </c>
      <c r="B7" s="32" t="s">
        <v>213</v>
      </c>
      <c r="C7" s="33">
        <v>802179</v>
      </c>
      <c r="D7" s="34" t="str">
        <f>IF($B7="N/A","N/A",IF(C7&gt;15,"No",IF(C7&lt;-15,"No","Yes")))</f>
        <v>N/A</v>
      </c>
      <c r="E7" s="33">
        <v>743836</v>
      </c>
      <c r="F7" s="34" t="str">
        <f>IF($B7="N/A","N/A",IF(E7&gt;15,"No",IF(E7&lt;-15,"No","Yes")))</f>
        <v>N/A</v>
      </c>
      <c r="G7" s="33">
        <v>743016</v>
      </c>
      <c r="H7" s="34" t="str">
        <f>IF($B7="N/A","N/A",IF(G7&gt;15,"No",IF(G7&lt;-15,"No","Yes")))</f>
        <v>N/A</v>
      </c>
      <c r="I7" s="35">
        <v>-7.27</v>
      </c>
      <c r="J7" s="35">
        <v>-0.11</v>
      </c>
      <c r="K7" s="34" t="str">
        <f t="shared" ref="K7:K24" si="0">IF(J7="Div by 0", "N/A", IF(J7="N/A","N/A", IF(J7&gt;30, "No", IF(J7&lt;-30, "No", "Yes"))))</f>
        <v>Yes</v>
      </c>
    </row>
    <row r="8" spans="1:11" x14ac:dyDescent="0.2">
      <c r="A8" s="109" t="s">
        <v>362</v>
      </c>
      <c r="B8" s="32" t="s">
        <v>213</v>
      </c>
      <c r="C8" s="36" t="s">
        <v>213</v>
      </c>
      <c r="D8" s="34" t="str">
        <f>IF($B8="N/A","N/A",IF(C8&gt;15,"No",IF(C8&lt;-15,"No","Yes")))</f>
        <v>N/A</v>
      </c>
      <c r="E8" s="36">
        <v>100</v>
      </c>
      <c r="F8" s="34" t="str">
        <f>IF($B8="N/A","N/A",IF(E8&gt;15,"No",IF(E8&lt;-15,"No","Yes")))</f>
        <v>N/A</v>
      </c>
      <c r="G8" s="36">
        <v>99.144567546000005</v>
      </c>
      <c r="H8" s="34" t="str">
        <f>IF($B8="N/A","N/A",IF(G8&gt;15,"No",IF(G8&lt;-15,"No","Yes")))</f>
        <v>N/A</v>
      </c>
      <c r="I8" s="35" t="s">
        <v>213</v>
      </c>
      <c r="J8" s="35">
        <v>-0.85499999999999998</v>
      </c>
      <c r="K8" s="34" t="str">
        <f t="shared" si="0"/>
        <v>Yes</v>
      </c>
    </row>
    <row r="9" spans="1:11" x14ac:dyDescent="0.2">
      <c r="A9" s="109" t="s">
        <v>119</v>
      </c>
      <c r="B9" s="37" t="s">
        <v>213</v>
      </c>
      <c r="C9" s="8">
        <v>0</v>
      </c>
      <c r="D9" s="9" t="str">
        <f>IF($B9="N/A","N/A",IF(C9&gt;15,"No",IF(C9&lt;-15,"No","Yes")))</f>
        <v>N/A</v>
      </c>
      <c r="E9" s="8">
        <v>0</v>
      </c>
      <c r="F9" s="9" t="str">
        <f>IF($B9="N/A","N/A",IF(E9&gt;15,"No",IF(E9&lt;-15,"No","Yes")))</f>
        <v>N/A</v>
      </c>
      <c r="G9" s="8">
        <v>0.85543245369999998</v>
      </c>
      <c r="H9" s="9" t="str">
        <f>IF($B9="N/A","N/A",IF(G9&gt;15,"No",IF(G9&lt;-15,"No","Yes")))</f>
        <v>N/A</v>
      </c>
      <c r="I9" s="10" t="s">
        <v>1747</v>
      </c>
      <c r="J9" s="10" t="s">
        <v>1747</v>
      </c>
      <c r="K9" s="9" t="str">
        <f t="shared" si="0"/>
        <v>N/A</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99.987658615000001</v>
      </c>
      <c r="D11" s="9" t="str">
        <f>IF(OR($B11="N/A",$C11="N/A"),"N/A",IF(C11&gt;100,"No",IF(C11&lt;95,"No","Yes")))</f>
        <v>Yes</v>
      </c>
      <c r="E11" s="8">
        <v>99.918395990999997</v>
      </c>
      <c r="F11" s="9" t="str">
        <f>IF(OR($B11="N/A",$E11="N/A"),"N/A",IF(E11&gt;100,"No",IF(E11&lt;95,"No","Yes")))</f>
        <v>Yes</v>
      </c>
      <c r="G11" s="8">
        <v>98.757900234000005</v>
      </c>
      <c r="H11" s="9" t="str">
        <f>IF($B11="N/A","N/A",IF(G11&gt;100,"No",IF(G11&lt;95,"No","Yes")))</f>
        <v>Yes</v>
      </c>
      <c r="I11" s="10">
        <v>-6.9000000000000006E-2</v>
      </c>
      <c r="J11" s="10">
        <v>-1.1599999999999999</v>
      </c>
      <c r="K11" s="9" t="str">
        <f t="shared" si="0"/>
        <v>Yes</v>
      </c>
    </row>
    <row r="12" spans="1:11" x14ac:dyDescent="0.2">
      <c r="A12" s="109" t="s">
        <v>348</v>
      </c>
      <c r="B12" s="37"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9" t="s">
        <v>840</v>
      </c>
      <c r="B13" s="37" t="s">
        <v>214</v>
      </c>
      <c r="C13" s="8">
        <v>0</v>
      </c>
      <c r="D13" s="9" t="str">
        <f t="shared" si="1"/>
        <v>No</v>
      </c>
      <c r="E13" s="8">
        <v>0</v>
      </c>
      <c r="F13" s="9" t="str">
        <f t="shared" si="2"/>
        <v>No</v>
      </c>
      <c r="G13" s="8">
        <v>24.514007774</v>
      </c>
      <c r="H13" s="9" t="str">
        <f t="shared" si="3"/>
        <v>No</v>
      </c>
      <c r="I13" s="10" t="s">
        <v>1747</v>
      </c>
      <c r="J13" s="10" t="s">
        <v>1747</v>
      </c>
      <c r="K13" s="9" t="str">
        <f t="shared" si="0"/>
        <v>N/A</v>
      </c>
    </row>
    <row r="14" spans="1:11" x14ac:dyDescent="0.2">
      <c r="A14" s="109" t="s">
        <v>13</v>
      </c>
      <c r="B14" s="37" t="s">
        <v>213</v>
      </c>
      <c r="C14" s="38">
        <v>802179</v>
      </c>
      <c r="D14" s="9" t="str">
        <f>IF($B14="N/A","N/A",IF(C14&gt;15,"No",IF(C14&lt;-15,"No","Yes")))</f>
        <v>N/A</v>
      </c>
      <c r="E14" s="38">
        <v>743836</v>
      </c>
      <c r="F14" s="9" t="str">
        <f>IF($B14="N/A","N/A",IF(E14&gt;15,"No",IF(E14&lt;-15,"No","Yes")))</f>
        <v>N/A</v>
      </c>
      <c r="G14" s="38">
        <v>736660</v>
      </c>
      <c r="H14" s="9" t="str">
        <f>IF($B14="N/A","N/A",IF(G14&gt;15,"No",IF(G14&lt;-15,"No","Yes")))</f>
        <v>N/A</v>
      </c>
      <c r="I14" s="10">
        <v>-7.27</v>
      </c>
      <c r="J14" s="10">
        <v>-0.96499999999999997</v>
      </c>
      <c r="K14" s="9" t="str">
        <f t="shared" si="0"/>
        <v>Yes</v>
      </c>
    </row>
    <row r="15" spans="1:11" x14ac:dyDescent="0.2">
      <c r="A15" s="109" t="s">
        <v>442</v>
      </c>
      <c r="B15" s="37" t="s">
        <v>215</v>
      </c>
      <c r="C15" s="8">
        <v>8.9068649267000009</v>
      </c>
      <c r="D15" s="9" t="str">
        <f>IF($B15="N/A","N/A",IF(C15&gt;20,"No",IF(C15&lt;5,"No","Yes")))</f>
        <v>Yes</v>
      </c>
      <c r="E15" s="8">
        <v>2.2156765739000002</v>
      </c>
      <c r="F15" s="9" t="str">
        <f>IF($B15="N/A","N/A",IF(E15&gt;20,"No",IF(E15&lt;5,"No","Yes")))</f>
        <v>No</v>
      </c>
      <c r="G15" s="8">
        <v>1.2636765943999999</v>
      </c>
      <c r="H15" s="9" t="str">
        <f>IF($B15="N/A","N/A",IF(G15&gt;20,"No",IF(G15&lt;5,"No","Yes")))</f>
        <v>No</v>
      </c>
      <c r="I15" s="10">
        <v>-75.099999999999994</v>
      </c>
      <c r="J15" s="10">
        <v>-43</v>
      </c>
      <c r="K15" s="9" t="str">
        <f t="shared" si="0"/>
        <v>No</v>
      </c>
    </row>
    <row r="16" spans="1:11" x14ac:dyDescent="0.2">
      <c r="A16" s="109" t="s">
        <v>443</v>
      </c>
      <c r="B16" s="32" t="s">
        <v>213</v>
      </c>
      <c r="C16" s="8" t="s">
        <v>213</v>
      </c>
      <c r="D16" s="9" t="str">
        <f>IF($B16="N/A","N/A",IF(C16&gt;15,"No",IF(C16&lt;-15,"No","Yes")))</f>
        <v>N/A</v>
      </c>
      <c r="E16" s="8">
        <v>97.784323426</v>
      </c>
      <c r="F16" s="9" t="str">
        <f>IF($B16="N/A","N/A",IF(E16&gt;15,"No",IF(E16&lt;-15,"No","Yes")))</f>
        <v>N/A</v>
      </c>
      <c r="G16" s="8">
        <v>98.736323405999997</v>
      </c>
      <c r="H16" s="9" t="str">
        <f>IF($B16="N/A","N/A",IF(G16&gt;15,"No",IF(G16&lt;-15,"No","Yes")))</f>
        <v>N/A</v>
      </c>
      <c r="I16" s="10" t="s">
        <v>213</v>
      </c>
      <c r="J16" s="10">
        <v>0.97360000000000002</v>
      </c>
      <c r="K16" s="9" t="str">
        <f t="shared" si="0"/>
        <v>Yes</v>
      </c>
    </row>
    <row r="17" spans="1:11" x14ac:dyDescent="0.2">
      <c r="A17" s="109" t="s">
        <v>444</v>
      </c>
      <c r="B17" s="37" t="s">
        <v>235</v>
      </c>
      <c r="C17" s="8">
        <v>18.560570645999999</v>
      </c>
      <c r="D17" s="9" t="str">
        <f>IF($B17="N/A","N/A",IF(C17&gt;1,"Yes","No"))</f>
        <v>Yes</v>
      </c>
      <c r="E17" s="8">
        <v>17.369689016999999</v>
      </c>
      <c r="F17" s="9" t="str">
        <f>IF($B17="N/A","N/A",IF(E17&gt;1,"Yes","No"))</f>
        <v>Yes</v>
      </c>
      <c r="G17" s="8">
        <v>6.2594684115000003</v>
      </c>
      <c r="H17" s="9" t="str">
        <f>IF($B17="N/A","N/A",IF(G17&gt;1,"Yes","No"))</f>
        <v>Yes</v>
      </c>
      <c r="I17" s="10">
        <v>-6.42</v>
      </c>
      <c r="J17" s="10">
        <v>-64</v>
      </c>
      <c r="K17" s="9" t="str">
        <f t="shared" si="0"/>
        <v>No</v>
      </c>
    </row>
    <row r="18" spans="1:11" x14ac:dyDescent="0.2">
      <c r="A18" s="109" t="s">
        <v>862</v>
      </c>
      <c r="B18" s="37" t="s">
        <v>213</v>
      </c>
      <c r="C18" s="110">
        <v>4228.5816950999997</v>
      </c>
      <c r="D18" s="9" t="str">
        <f>IF($B18="N/A","N/A",IF(C18&gt;15,"No",IF(C18&lt;-15,"No","Yes")))</f>
        <v>N/A</v>
      </c>
      <c r="E18" s="110">
        <v>4186.1835574999996</v>
      </c>
      <c r="F18" s="9" t="str">
        <f>IF($B18="N/A","N/A",IF(E18&gt;15,"No",IF(E18&lt;-15,"No","Yes")))</f>
        <v>N/A</v>
      </c>
      <c r="G18" s="110">
        <v>4254.4254516000001</v>
      </c>
      <c r="H18" s="9" t="str">
        <f>IF($B18="N/A","N/A",IF(G18&gt;15,"No",IF(G18&lt;-15,"No","Yes")))</f>
        <v>N/A</v>
      </c>
      <c r="I18" s="10">
        <v>-1</v>
      </c>
      <c r="J18" s="10">
        <v>1.63</v>
      </c>
      <c r="K18" s="9" t="str">
        <f t="shared" si="0"/>
        <v>Yes</v>
      </c>
    </row>
    <row r="19" spans="1:11" x14ac:dyDescent="0.2">
      <c r="A19" s="3" t="s">
        <v>131</v>
      </c>
      <c r="B19" s="37" t="s">
        <v>213</v>
      </c>
      <c r="C19" s="38">
        <v>529</v>
      </c>
      <c r="D19" s="37" t="s">
        <v>213</v>
      </c>
      <c r="E19" s="38">
        <v>3559</v>
      </c>
      <c r="F19" s="37" t="s">
        <v>213</v>
      </c>
      <c r="G19" s="38">
        <v>185</v>
      </c>
      <c r="H19" s="9" t="str">
        <f>IF($B19="N/A","N/A",IF(G19&gt;15,"No",IF(G19&lt;-15,"No","Yes")))</f>
        <v>N/A</v>
      </c>
      <c r="I19" s="10">
        <v>572.79999999999995</v>
      </c>
      <c r="J19" s="10">
        <v>-94.8</v>
      </c>
      <c r="K19" s="9" t="str">
        <f t="shared" si="0"/>
        <v>No</v>
      </c>
    </row>
    <row r="20" spans="1:11" x14ac:dyDescent="0.2">
      <c r="A20" s="3" t="s">
        <v>346</v>
      </c>
      <c r="B20" s="32" t="s">
        <v>213</v>
      </c>
      <c r="C20" s="8" t="s">
        <v>213</v>
      </c>
      <c r="D20" s="37" t="s">
        <v>213</v>
      </c>
      <c r="E20" s="8">
        <v>0.4784656833</v>
      </c>
      <c r="F20" s="37" t="s">
        <v>213</v>
      </c>
      <c r="G20" s="8">
        <v>2.4898521699999999E-2</v>
      </c>
      <c r="H20" s="9" t="str">
        <f>IF($B20="N/A","N/A",IF(G20&gt;15,"No",IF(G20&lt;-15,"No","Yes")))</f>
        <v>N/A</v>
      </c>
      <c r="I20" s="10" t="s">
        <v>213</v>
      </c>
      <c r="J20" s="10">
        <v>-94.8</v>
      </c>
      <c r="K20" s="9" t="str">
        <f t="shared" si="0"/>
        <v>No</v>
      </c>
    </row>
    <row r="21" spans="1:11" ht="25.5" x14ac:dyDescent="0.2">
      <c r="A21" s="3" t="s">
        <v>841</v>
      </c>
      <c r="B21" s="37" t="s">
        <v>213</v>
      </c>
      <c r="C21" s="110">
        <v>3050.7372400999998</v>
      </c>
      <c r="D21" s="9" t="str">
        <f>IF($B21="N/A","N/A",IF(C21&gt;60,"No",IF(C21&lt;15,"No","Yes")))</f>
        <v>N/A</v>
      </c>
      <c r="E21" s="110">
        <v>3494.0123629999998</v>
      </c>
      <c r="F21" s="9" t="str">
        <f>IF($B21="N/A","N/A",IF(E21&gt;60,"No",IF(E21&lt;15,"No","Yes")))</f>
        <v>N/A</v>
      </c>
      <c r="G21" s="110">
        <v>2819.1297297000001</v>
      </c>
      <c r="H21" s="9" t="str">
        <f>IF($B21="N/A","N/A",IF(G21&gt;60,"No",IF(G21&lt;15,"No","Yes")))</f>
        <v>N/A</v>
      </c>
      <c r="I21" s="10">
        <v>14.53</v>
      </c>
      <c r="J21" s="10">
        <v>-19.3</v>
      </c>
      <c r="K21" s="9" t="str">
        <f t="shared" si="0"/>
        <v>Yes</v>
      </c>
    </row>
    <row r="22" spans="1:11" x14ac:dyDescent="0.2">
      <c r="A22" s="3" t="s">
        <v>27</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730730</v>
      </c>
      <c r="D6" s="9" t="str">
        <f>IF($B6="N/A","N/A",IF(C6&gt;15,"No",IF(C6&lt;-15,"No","Yes")))</f>
        <v>N/A</v>
      </c>
      <c r="E6" s="38">
        <v>727355</v>
      </c>
      <c r="F6" s="9" t="str">
        <f>IF($B6="N/A","N/A",IF(E6&gt;15,"No",IF(E6&lt;-15,"No","Yes")))</f>
        <v>N/A</v>
      </c>
      <c r="G6" s="38">
        <v>727351</v>
      </c>
      <c r="H6" s="9" t="str">
        <f>IF($B6="N/A","N/A",IF(G6&gt;15,"No",IF(G6&lt;-15,"No","Yes")))</f>
        <v>N/A</v>
      </c>
      <c r="I6" s="10">
        <v>-0.46200000000000002</v>
      </c>
      <c r="J6" s="10">
        <v>-1E-3</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143.33327181999999</v>
      </c>
      <c r="D9" s="9" t="str">
        <f>IF($B9="N/A","N/A",IF(C9&gt;100,"No",IF(C9&lt;50,"No","Yes")))</f>
        <v>No</v>
      </c>
      <c r="E9" s="39">
        <v>148.22602957000001</v>
      </c>
      <c r="F9" s="9" t="str">
        <f>IF($B9="N/A","N/A",IF(E9&gt;100,"No",IF(E9&lt;50,"No","Yes")))</f>
        <v>No</v>
      </c>
      <c r="G9" s="39">
        <v>139.72347721</v>
      </c>
      <c r="H9" s="9" t="str">
        <f>IF($B9="N/A","N/A",IF(G9&gt;100,"No",IF(G9&lt;50,"No","Yes")))</f>
        <v>No</v>
      </c>
      <c r="I9" s="10">
        <v>3.4140000000000001</v>
      </c>
      <c r="J9" s="10">
        <v>-5.74</v>
      </c>
      <c r="K9" s="9" t="str">
        <f t="shared" si="0"/>
        <v>Yes</v>
      </c>
    </row>
    <row r="10" spans="1:11" ht="25.5" x14ac:dyDescent="0.2">
      <c r="A10" s="91" t="s">
        <v>844</v>
      </c>
      <c r="B10" s="37" t="s">
        <v>213</v>
      </c>
      <c r="C10" s="39">
        <v>287.35210224999997</v>
      </c>
      <c r="D10" s="9" t="str">
        <f>IF($B10="N/A","N/A",IF(C10&gt;15,"No",IF(C10&lt;-15,"No","Yes")))</f>
        <v>N/A</v>
      </c>
      <c r="E10" s="39">
        <v>291.47096247000002</v>
      </c>
      <c r="F10" s="9" t="str">
        <f>IF($B10="N/A","N/A",IF(E10&gt;15,"No",IF(E10&lt;-15,"No","Yes")))</f>
        <v>N/A</v>
      </c>
      <c r="G10" s="39">
        <v>294.98658748999998</v>
      </c>
      <c r="H10" s="9" t="str">
        <f>IF($B10="N/A","N/A",IF(G10&gt;15,"No",IF(G10&lt;-15,"No","Yes")))</f>
        <v>N/A</v>
      </c>
      <c r="I10" s="10">
        <v>1.4330000000000001</v>
      </c>
      <c r="J10" s="10">
        <v>1.206</v>
      </c>
      <c r="K10" s="9" t="str">
        <f t="shared" si="0"/>
        <v>Yes</v>
      </c>
    </row>
    <row r="11" spans="1:11" ht="25.5" x14ac:dyDescent="0.2">
      <c r="A11" s="91" t="s">
        <v>845</v>
      </c>
      <c r="B11" s="37" t="s">
        <v>213</v>
      </c>
      <c r="C11" s="39">
        <v>292.74033149000002</v>
      </c>
      <c r="D11" s="9" t="str">
        <f>IF($B11="N/A","N/A",IF(C11&gt;15,"No",IF(C11&lt;-15,"No","Yes")))</f>
        <v>N/A</v>
      </c>
      <c r="E11" s="39">
        <v>281.74752475000003</v>
      </c>
      <c r="F11" s="9" t="str">
        <f>IF($B11="N/A","N/A",IF(E11&gt;15,"No",IF(E11&lt;-15,"No","Yes")))</f>
        <v>N/A</v>
      </c>
      <c r="G11" s="39">
        <v>383.95159516000001</v>
      </c>
      <c r="H11" s="9" t="str">
        <f>IF($B11="N/A","N/A",IF(G11&gt;15,"No",IF(G11&lt;-15,"No","Yes")))</f>
        <v>N/A</v>
      </c>
      <c r="I11" s="10">
        <v>-3.76</v>
      </c>
      <c r="J11" s="10">
        <v>36.28</v>
      </c>
      <c r="K11" s="9" t="str">
        <f t="shared" si="0"/>
        <v>No</v>
      </c>
    </row>
    <row r="12" spans="1:11" ht="25.5" x14ac:dyDescent="0.2">
      <c r="A12" s="91" t="s">
        <v>846</v>
      </c>
      <c r="B12" s="37" t="s">
        <v>213</v>
      </c>
      <c r="C12" s="39">
        <v>452.60410178000001</v>
      </c>
      <c r="D12" s="9" t="str">
        <f>IF($B12="N/A","N/A",IF(C12&gt;15,"No",IF(C12&lt;-15,"No","Yes")))</f>
        <v>N/A</v>
      </c>
      <c r="E12" s="39">
        <v>457.59787548999998</v>
      </c>
      <c r="F12" s="9" t="str">
        <f>IF($B12="N/A","N/A",IF(E12&gt;15,"No",IF(E12&lt;-15,"No","Yes")))</f>
        <v>N/A</v>
      </c>
      <c r="G12" s="39">
        <v>452.43277899999998</v>
      </c>
      <c r="H12" s="9" t="str">
        <f>IF($B12="N/A","N/A",IF(G12&gt;15,"No",IF(G12&lt;-15,"No","Yes")))</f>
        <v>N/A</v>
      </c>
      <c r="I12" s="10">
        <v>1.103</v>
      </c>
      <c r="J12" s="10">
        <v>-1.1299999999999999</v>
      </c>
      <c r="K12" s="9" t="str">
        <f t="shared" si="0"/>
        <v>Yes</v>
      </c>
    </row>
    <row r="13" spans="1:11" x14ac:dyDescent="0.2">
      <c r="A13" s="91" t="s">
        <v>655</v>
      </c>
      <c r="B13" s="37" t="s">
        <v>237</v>
      </c>
      <c r="C13" s="8">
        <v>87.811229866000005</v>
      </c>
      <c r="D13" s="9" t="str">
        <f>IF($B13="N/A","N/A",IF(C13&gt;99,"No",IF(C13&lt;75,"No","Yes")))</f>
        <v>Yes</v>
      </c>
      <c r="E13" s="8">
        <v>87.809254077999995</v>
      </c>
      <c r="F13" s="9" t="str">
        <f>IF($B13="N/A","N/A",IF(E13&gt;99,"No",IF(E13&lt;75,"No","Yes")))</f>
        <v>Yes</v>
      </c>
      <c r="G13" s="8">
        <v>87.795713485999997</v>
      </c>
      <c r="H13" s="9" t="str">
        <f>IF($B13="N/A","N/A",IF(G13&gt;99,"No",IF(G13&lt;75,"No","Yes")))</f>
        <v>Yes</v>
      </c>
      <c r="I13" s="10">
        <v>-2E-3</v>
      </c>
      <c r="J13" s="10">
        <v>-1.4999999999999999E-2</v>
      </c>
      <c r="K13" s="9" t="str">
        <f t="shared" ref="K13:K24" si="1">IF(J13="Div by 0", "N/A", IF(J13="N/A","N/A", IF(J13&gt;30, "No", IF(J13&lt;-30, "No", "Yes"))))</f>
        <v>Yes</v>
      </c>
    </row>
    <row r="14" spans="1:11" x14ac:dyDescent="0.2">
      <c r="A14" s="91" t="s">
        <v>495</v>
      </c>
      <c r="B14" s="37" t="s">
        <v>213</v>
      </c>
      <c r="C14" s="9">
        <v>99.248359340999997</v>
      </c>
      <c r="D14" s="9" t="str">
        <f>IF($B14="N/A","N/A",IF(C14&gt;15,"No",IF(C14&lt;-15,"No","Yes")))</f>
        <v>N/A</v>
      </c>
      <c r="E14" s="9">
        <v>99.312963354000004</v>
      </c>
      <c r="F14" s="9" t="str">
        <f>IF($B14="N/A","N/A",IF(E14&gt;15,"No",IF(E14&lt;-15,"No","Yes")))</f>
        <v>N/A</v>
      </c>
      <c r="G14" s="9">
        <v>99.718908897000006</v>
      </c>
      <c r="H14" s="9" t="str">
        <f>IF($B14="N/A","N/A",IF(G14&gt;15,"No",IF(G14&lt;-15,"No","Yes")))</f>
        <v>N/A</v>
      </c>
      <c r="I14" s="10">
        <v>6.5100000000000005E-2</v>
      </c>
      <c r="J14" s="10">
        <v>0.4088</v>
      </c>
      <c r="K14" s="9" t="str">
        <f t="shared" si="1"/>
        <v>Yes</v>
      </c>
    </row>
    <row r="15" spans="1:11" x14ac:dyDescent="0.2">
      <c r="A15" s="91" t="s">
        <v>847</v>
      </c>
      <c r="B15" s="37" t="s">
        <v>213</v>
      </c>
      <c r="C15" s="38">
        <v>28.317374851</v>
      </c>
      <c r="D15" s="9" t="str">
        <f>IF($B15="N/A","N/A",IF(C15&gt;15,"No",IF(C15&lt;-15,"No","Yes")))</f>
        <v>N/A</v>
      </c>
      <c r="E15" s="10">
        <v>28.317928351999999</v>
      </c>
      <c r="F15" s="9" t="str">
        <f>IF($B15="N/A","N/A",IF(E15&gt;15,"No",IF(E15&lt;-15,"No","Yes")))</f>
        <v>N/A</v>
      </c>
      <c r="G15" s="10">
        <v>28.797807119000002</v>
      </c>
      <c r="H15" s="9" t="str">
        <f>IF($B15="N/A","N/A",IF(G15&gt;15,"No",IF(G15&lt;-15,"No","Yes")))</f>
        <v>N/A</v>
      </c>
      <c r="I15" s="10">
        <v>2E-3</v>
      </c>
      <c r="J15" s="10">
        <v>1.6950000000000001</v>
      </c>
      <c r="K15" s="9" t="str">
        <f t="shared" si="1"/>
        <v>Yes</v>
      </c>
    </row>
    <row r="16" spans="1:11" x14ac:dyDescent="0.2">
      <c r="A16" s="88" t="s">
        <v>656</v>
      </c>
      <c r="B16" s="62" t="s">
        <v>238</v>
      </c>
      <c r="C16" s="9">
        <v>11.798064949</v>
      </c>
      <c r="D16" s="9" t="str">
        <f>IF($B16="N/A","N/A",IF(C16&gt;20,"No",IF(C16&lt;=0,"No","Yes")))</f>
        <v>Yes</v>
      </c>
      <c r="E16" s="9">
        <v>11.751620598000001</v>
      </c>
      <c r="F16" s="9" t="str">
        <f>IF($B16="N/A","N/A",IF(E16&gt;20,"No",IF(E16&lt;=0,"No","Yes")))</f>
        <v>Yes</v>
      </c>
      <c r="G16" s="9">
        <v>11.554256473000001</v>
      </c>
      <c r="H16" s="9" t="str">
        <f>IF($B16="N/A","N/A",IF(G16&gt;20,"No",IF(G16&lt;=0,"No","Yes")))</f>
        <v>Yes</v>
      </c>
      <c r="I16" s="10">
        <v>-0.39400000000000002</v>
      </c>
      <c r="J16" s="10">
        <v>-1.68</v>
      </c>
      <c r="K16" s="9" t="str">
        <f t="shared" si="1"/>
        <v>Yes</v>
      </c>
    </row>
    <row r="17" spans="1:11" x14ac:dyDescent="0.2">
      <c r="A17" s="88" t="s">
        <v>371</v>
      </c>
      <c r="B17" s="37" t="s">
        <v>213</v>
      </c>
      <c r="C17" s="9">
        <v>99.960562335000006</v>
      </c>
      <c r="D17" s="9" t="str">
        <f>IF($B17="N/A","N/A",IF(C17&gt;15,"No",IF(C17&lt;-15,"No","Yes")))</f>
        <v>N/A</v>
      </c>
      <c r="E17" s="9">
        <v>99.980111375999996</v>
      </c>
      <c r="F17" s="9" t="str">
        <f>IF($B17="N/A","N/A",IF(E17&gt;15,"No",IF(E17&lt;-15,"No","Yes")))</f>
        <v>N/A</v>
      </c>
      <c r="G17" s="9">
        <v>91.801523083999996</v>
      </c>
      <c r="H17" s="9" t="str">
        <f>IF($B17="N/A","N/A",IF(G17&gt;15,"No",IF(G17&lt;-15,"No","Yes")))</f>
        <v>N/A</v>
      </c>
      <c r="I17" s="10">
        <v>1.9599999999999999E-2</v>
      </c>
      <c r="J17" s="10">
        <v>-8.18</v>
      </c>
      <c r="K17" s="9" t="str">
        <f t="shared" si="1"/>
        <v>Yes</v>
      </c>
    </row>
    <row r="18" spans="1:11" x14ac:dyDescent="0.2">
      <c r="A18" s="88" t="s">
        <v>848</v>
      </c>
      <c r="B18" s="37" t="s">
        <v>213</v>
      </c>
      <c r="C18" s="10">
        <v>30.157429970999999</v>
      </c>
      <c r="D18" s="9" t="str">
        <f>IF($B18="N/A","N/A",IF(C18&gt;15,"No",IF(C18&lt;-15,"No","Yes")))</f>
        <v>N/A</v>
      </c>
      <c r="E18" s="10">
        <v>30.173662224000001</v>
      </c>
      <c r="F18" s="9" t="str">
        <f>IF($B18="N/A","N/A",IF(E18&gt;15,"No",IF(E18&lt;-15,"No","Yes")))</f>
        <v>N/A</v>
      </c>
      <c r="G18" s="10">
        <v>30.317705768</v>
      </c>
      <c r="H18" s="9" t="str">
        <f>IF($B18="N/A","N/A",IF(G18&gt;15,"No",IF(G18&lt;-15,"No","Yes")))</f>
        <v>N/A</v>
      </c>
      <c r="I18" s="10">
        <v>5.3800000000000001E-2</v>
      </c>
      <c r="J18" s="10">
        <v>0.47739999999999999</v>
      </c>
      <c r="K18" s="9" t="str">
        <f t="shared" si="1"/>
        <v>Yes</v>
      </c>
    </row>
    <row r="19" spans="1:11" x14ac:dyDescent="0.2">
      <c r="A19" s="91" t="s">
        <v>657</v>
      </c>
      <c r="B19" s="62" t="s">
        <v>239</v>
      </c>
      <c r="C19" s="9">
        <v>2.1895911999999999E-3</v>
      </c>
      <c r="D19" s="9" t="str">
        <f>IF($B19="N/A","N/A",IF(C19&gt;10,"No",IF(C19&lt;=0,"No","Yes")))</f>
        <v>Yes</v>
      </c>
      <c r="E19" s="9">
        <v>3.5745956000000001E-3</v>
      </c>
      <c r="F19" s="9" t="str">
        <f>IF($B19="N/A","N/A",IF(E19&gt;10,"No",IF(E19&lt;=0,"No","Yes")))</f>
        <v>Yes</v>
      </c>
      <c r="G19" s="9">
        <v>2.80469814E-2</v>
      </c>
      <c r="H19" s="9" t="str">
        <f>IF($B19="N/A","N/A",IF(G19&gt;10,"No",IF(G19&lt;=0,"No","Yes")))</f>
        <v>Yes</v>
      </c>
      <c r="I19" s="10">
        <v>63.25</v>
      </c>
      <c r="J19" s="10">
        <v>684.6</v>
      </c>
      <c r="K19" s="9" t="str">
        <f t="shared" si="1"/>
        <v>No</v>
      </c>
    </row>
    <row r="20" spans="1:11" x14ac:dyDescent="0.2">
      <c r="A20" s="91" t="s">
        <v>129</v>
      </c>
      <c r="B20" s="37" t="s">
        <v>213</v>
      </c>
      <c r="C20" s="9">
        <v>100</v>
      </c>
      <c r="D20" s="9" t="str">
        <f>IF($B20="N/A","N/A",IF(C20&gt;15,"No",IF(C20&lt;-15,"No","Yes")))</f>
        <v>N/A</v>
      </c>
      <c r="E20" s="9">
        <v>100</v>
      </c>
      <c r="F20" s="9" t="str">
        <f>IF($B20="N/A","N/A",IF(E20&gt;15,"No",IF(E20&lt;-15,"No","Yes")))</f>
        <v>N/A</v>
      </c>
      <c r="G20" s="9">
        <v>99.509803922000003</v>
      </c>
      <c r="H20" s="9" t="str">
        <f>IF($B20="N/A","N/A",IF(G20&gt;15,"No",IF(G20&lt;-15,"No","Yes")))</f>
        <v>N/A</v>
      </c>
      <c r="I20" s="10">
        <v>0</v>
      </c>
      <c r="J20" s="10">
        <v>-0.49</v>
      </c>
      <c r="K20" s="9" t="str">
        <f t="shared" si="1"/>
        <v>Yes</v>
      </c>
    </row>
    <row r="21" spans="1:11" x14ac:dyDescent="0.2">
      <c r="A21" s="91" t="s">
        <v>849</v>
      </c>
      <c r="B21" s="37" t="s">
        <v>213</v>
      </c>
      <c r="C21" s="10">
        <v>11.3125</v>
      </c>
      <c r="D21" s="9" t="str">
        <f>IF($B21="N/A","N/A",IF(C21&gt;15,"No",IF(C21&lt;-15,"No","Yes")))</f>
        <v>N/A</v>
      </c>
      <c r="E21" s="10">
        <v>15.538461538</v>
      </c>
      <c r="F21" s="9" t="str">
        <f>IF($B21="N/A","N/A",IF(E21&gt;15,"No",IF(E21&lt;-15,"No","Yes")))</f>
        <v>N/A</v>
      </c>
      <c r="G21" s="10">
        <v>8.9556650246</v>
      </c>
      <c r="H21" s="9" t="str">
        <f>IF($B21="N/A","N/A",IF(G21&gt;15,"No",IF(G21&lt;-15,"No","Yes")))</f>
        <v>N/A</v>
      </c>
      <c r="I21" s="10">
        <v>37.36</v>
      </c>
      <c r="J21" s="10">
        <v>-42.4</v>
      </c>
      <c r="K21" s="9" t="str">
        <f t="shared" si="1"/>
        <v>No</v>
      </c>
    </row>
    <row r="22" spans="1:11" x14ac:dyDescent="0.2">
      <c r="A22" s="91" t="s">
        <v>1710</v>
      </c>
      <c r="B22" s="62" t="s">
        <v>224</v>
      </c>
      <c r="C22" s="9">
        <v>0.33637595279999999</v>
      </c>
      <c r="D22" s="9" t="str">
        <f>IF($B22="N/A","N/A",IF(C22&gt;5,"No",IF(C22&lt;=0,"No","Yes")))</f>
        <v>Yes</v>
      </c>
      <c r="E22" s="9">
        <v>0.38701871850000003</v>
      </c>
      <c r="F22" s="9" t="str">
        <f>IF($B22="N/A","N/A",IF(E22&gt;5,"No",IF(E22&lt;=0,"No","Yes")))</f>
        <v>Yes</v>
      </c>
      <c r="G22" s="9">
        <v>0.39774469270000001</v>
      </c>
      <c r="H22" s="9" t="str">
        <f>IF($B22="N/A","N/A",IF(G22&gt;5,"No",IF(G22&lt;=0,"No","Yes")))</f>
        <v>Yes</v>
      </c>
      <c r="I22" s="10">
        <v>15.06</v>
      </c>
      <c r="J22" s="10">
        <v>2.7709999999999999</v>
      </c>
      <c r="K22" s="9" t="str">
        <f t="shared" si="1"/>
        <v>Yes</v>
      </c>
    </row>
    <row r="23" spans="1:11" x14ac:dyDescent="0.2">
      <c r="A23" s="91" t="s">
        <v>130</v>
      </c>
      <c r="B23" s="37" t="s">
        <v>213</v>
      </c>
      <c r="C23" s="9">
        <v>99.633848657000001</v>
      </c>
      <c r="D23" s="9" t="str">
        <f>IF($B23="N/A","N/A",IF(C23&gt;15,"No",IF(C23&lt;-15,"No","Yes")))</f>
        <v>N/A</v>
      </c>
      <c r="E23" s="9">
        <v>99.964476020999996</v>
      </c>
      <c r="F23" s="9" t="str">
        <f>IF($B23="N/A","N/A",IF(E23&gt;15,"No",IF(E23&lt;-15,"No","Yes")))</f>
        <v>N/A</v>
      </c>
      <c r="G23" s="9">
        <v>100</v>
      </c>
      <c r="H23" s="9" t="str">
        <f>IF($B23="N/A","N/A",IF(G23&gt;15,"No",IF(G23&lt;-15,"No","Yes")))</f>
        <v>N/A</v>
      </c>
      <c r="I23" s="10">
        <v>0.33179999999999998</v>
      </c>
      <c r="J23" s="10">
        <v>3.5499999999999997E-2</v>
      </c>
      <c r="K23" s="9" t="str">
        <f t="shared" si="1"/>
        <v>Yes</v>
      </c>
    </row>
    <row r="24" spans="1:11" x14ac:dyDescent="0.2">
      <c r="A24" s="91" t="s">
        <v>850</v>
      </c>
      <c r="B24" s="37" t="s">
        <v>213</v>
      </c>
      <c r="C24" s="10">
        <v>6.9485504286999999</v>
      </c>
      <c r="D24" s="9" t="str">
        <f>IF($B24="N/A","N/A",IF(C24&gt;15,"No",IF(C24&lt;-15,"No","Yes")))</f>
        <v>N/A</v>
      </c>
      <c r="E24" s="10">
        <v>7.1926083865999999</v>
      </c>
      <c r="F24" s="9" t="str">
        <f>IF($B24="N/A","N/A",IF(E24&gt;15,"No",IF(E24&lt;-15,"No","Yes")))</f>
        <v>N/A</v>
      </c>
      <c r="G24" s="10">
        <v>6.9007950224999997</v>
      </c>
      <c r="H24" s="9" t="str">
        <f>IF($B24="N/A","N/A",IF(G24&gt;15,"No",IF(G24&lt;-15,"No","Yes")))</f>
        <v>N/A</v>
      </c>
      <c r="I24" s="10">
        <v>3.512</v>
      </c>
      <c r="J24" s="10">
        <v>-4.0599999999999996</v>
      </c>
      <c r="K24" s="9" t="str">
        <f t="shared" si="1"/>
        <v>Yes</v>
      </c>
    </row>
    <row r="25" spans="1:11" x14ac:dyDescent="0.2">
      <c r="A25" s="91" t="s">
        <v>15</v>
      </c>
      <c r="B25" s="37" t="s">
        <v>240</v>
      </c>
      <c r="C25" s="9">
        <v>7.1769326564</v>
      </c>
      <c r="D25" s="9" t="str">
        <f>IF($B25="N/A","N/A",IF(C25&gt;20,"No",IF(C25&lt;1,"No","Yes")))</f>
        <v>Yes</v>
      </c>
      <c r="E25" s="9">
        <v>6.9431020616000003</v>
      </c>
      <c r="F25" s="9" t="str">
        <f>IF($B25="N/A","N/A",IF(E25&gt;20,"No",IF(E25&lt;1,"No","Yes")))</f>
        <v>Yes</v>
      </c>
      <c r="G25" s="9">
        <v>6.9236173457000003</v>
      </c>
      <c r="H25" s="9" t="str">
        <f>IF($B25="N/A","N/A",IF(G25&gt;20,"No",IF(G25&lt;1,"No","Yes")))</f>
        <v>Yes</v>
      </c>
      <c r="I25" s="10">
        <v>-3.26</v>
      </c>
      <c r="J25" s="10">
        <v>-0.28100000000000003</v>
      </c>
      <c r="K25" s="9" t="str">
        <f t="shared" ref="K25:K34" si="2">IF(J25="Div by 0", "N/A", IF(J25="N/A","N/A", IF(J25&gt;30, "No", IF(J25&lt;-30, "No", "Yes"))))</f>
        <v>Yes</v>
      </c>
    </row>
    <row r="26" spans="1:11" x14ac:dyDescent="0.2">
      <c r="A26" s="91" t="s">
        <v>159</v>
      </c>
      <c r="B26" s="37" t="s">
        <v>214</v>
      </c>
      <c r="C26" s="9">
        <v>0.338565544</v>
      </c>
      <c r="D26" s="9" t="str">
        <f>IF($B26="N/A","N/A",IF(C26&gt;100,"No",IF(C26&lt;95,"No","Yes")))</f>
        <v>No</v>
      </c>
      <c r="E26" s="9">
        <v>0.39059331409999998</v>
      </c>
      <c r="F26" s="9" t="str">
        <f>IF($B26="N/A","N/A",IF(E26&gt;100,"No",IF(E26&lt;95,"No","Yes")))</f>
        <v>No</v>
      </c>
      <c r="G26" s="9">
        <v>59.749694439000002</v>
      </c>
      <c r="H26" s="9" t="str">
        <f>IF($B26="N/A","N/A",IF(G26&gt;100,"No",IF(G26&lt;95,"No","Yes")))</f>
        <v>No</v>
      </c>
      <c r="I26" s="10">
        <v>15.37</v>
      </c>
      <c r="J26" s="10">
        <v>15197</v>
      </c>
      <c r="K26" s="9" t="str">
        <f t="shared" si="2"/>
        <v>No</v>
      </c>
    </row>
    <row r="27" spans="1:11" x14ac:dyDescent="0.2">
      <c r="A27" s="91" t="s">
        <v>32</v>
      </c>
      <c r="B27" s="37" t="s">
        <v>214</v>
      </c>
      <c r="C27" s="9">
        <v>88.170870226000005</v>
      </c>
      <c r="D27" s="9" t="str">
        <f>IF($B27="N/A","N/A",IF(C27&gt;100,"No",IF(C27&lt;95,"No","Yes")))</f>
        <v>No</v>
      </c>
      <c r="E27" s="9">
        <v>88.212633445999998</v>
      </c>
      <c r="F27" s="9" t="str">
        <f>IF($B27="N/A","N/A",IF(E27&gt;100,"No",IF(E27&lt;95,"No","Yes")))</f>
        <v>No</v>
      </c>
      <c r="G27" s="9">
        <v>88.285573264999996</v>
      </c>
      <c r="H27" s="9" t="str">
        <f>IF($B27="N/A","N/A",IF(G27&gt;100,"No",IF(G27&lt;95,"No","Yes")))</f>
        <v>No</v>
      </c>
      <c r="I27" s="10">
        <v>4.7399999999999998E-2</v>
      </c>
      <c r="J27" s="10">
        <v>8.2699999999999996E-2</v>
      </c>
      <c r="K27" s="9" t="str">
        <f t="shared" si="2"/>
        <v>Yes</v>
      </c>
    </row>
    <row r="28" spans="1:11" x14ac:dyDescent="0.2">
      <c r="A28" s="91" t="s">
        <v>851</v>
      </c>
      <c r="B28" s="37" t="s">
        <v>226</v>
      </c>
      <c r="C28" s="9">
        <v>10.88622998</v>
      </c>
      <c r="D28" s="9" t="str">
        <f>IF($B28="N/A","N/A",IF(C28&gt;30,"No",IF(C28&lt;5,"No","Yes")))</f>
        <v>Yes</v>
      </c>
      <c r="E28" s="9">
        <v>10.0221471</v>
      </c>
      <c r="F28" s="9" t="str">
        <f>IF($B28="N/A","N/A",IF(E28&gt;30,"No",IF(E28&lt;5,"No","Yes")))</f>
        <v>Yes</v>
      </c>
      <c r="G28" s="9">
        <v>7.4417655798000002</v>
      </c>
      <c r="H28" s="9" t="str">
        <f>IF($B28="N/A","N/A",IF(G28&gt;30,"No",IF(G28&lt;5,"No","Yes")))</f>
        <v>Yes</v>
      </c>
      <c r="I28" s="10">
        <v>-7.94</v>
      </c>
      <c r="J28" s="10">
        <v>-25.7</v>
      </c>
      <c r="K28" s="9" t="str">
        <f t="shared" si="2"/>
        <v>Yes</v>
      </c>
    </row>
    <row r="29" spans="1:11" x14ac:dyDescent="0.2">
      <c r="A29" s="91" t="s">
        <v>852</v>
      </c>
      <c r="B29" s="37" t="s">
        <v>227</v>
      </c>
      <c r="C29" s="9">
        <v>47.637635789000001</v>
      </c>
      <c r="D29" s="9" t="str">
        <f>IF($B29="N/A","N/A",IF(C29&gt;75,"No",IF(C29&lt;15,"No","Yes")))</f>
        <v>Yes</v>
      </c>
      <c r="E29" s="9">
        <v>46.040874725000002</v>
      </c>
      <c r="F29" s="9" t="str">
        <f>IF($B29="N/A","N/A",IF(E29&gt;75,"No",IF(E29&lt;15,"No","Yes")))</f>
        <v>Yes</v>
      </c>
      <c r="G29" s="9">
        <v>49.681536598000001</v>
      </c>
      <c r="H29" s="9" t="str">
        <f>IF($B29="N/A","N/A",IF(G29&gt;75,"No",IF(G29&lt;15,"No","Yes")))</f>
        <v>Yes</v>
      </c>
      <c r="I29" s="10">
        <v>-3.35</v>
      </c>
      <c r="J29" s="10">
        <v>7.907</v>
      </c>
      <c r="K29" s="9" t="str">
        <f t="shared" si="2"/>
        <v>Yes</v>
      </c>
    </row>
    <row r="30" spans="1:11" x14ac:dyDescent="0.2">
      <c r="A30" s="91" t="s">
        <v>853</v>
      </c>
      <c r="B30" s="37" t="s">
        <v>228</v>
      </c>
      <c r="C30" s="9">
        <v>41.462010179000004</v>
      </c>
      <c r="D30" s="9" t="str">
        <f>IF($B30="N/A","N/A",IF(C30&gt;70,"No",IF(C30&lt;25,"No","Yes")))</f>
        <v>Yes</v>
      </c>
      <c r="E30" s="9">
        <v>43.927782686999997</v>
      </c>
      <c r="F30" s="9" t="str">
        <f>IF($B30="N/A","N/A",IF(E30&gt;70,"No",IF(E30&lt;25,"No","Yes")))</f>
        <v>Yes</v>
      </c>
      <c r="G30" s="9">
        <v>42.874673360999999</v>
      </c>
      <c r="H30" s="9" t="str">
        <f>IF($B30="N/A","N/A",IF(G30&gt;70,"No",IF(G30&lt;25,"No","Yes")))</f>
        <v>Yes</v>
      </c>
      <c r="I30" s="10">
        <v>5.9470000000000001</v>
      </c>
      <c r="J30" s="10">
        <v>-2.4</v>
      </c>
      <c r="K30" s="9" t="str">
        <f t="shared" si="2"/>
        <v>Yes</v>
      </c>
    </row>
    <row r="31" spans="1:11" x14ac:dyDescent="0.2">
      <c r="A31" s="91" t="s">
        <v>160</v>
      </c>
      <c r="B31" s="37" t="s">
        <v>214</v>
      </c>
      <c r="C31" s="9">
        <v>0.338565544</v>
      </c>
      <c r="D31" s="9" t="str">
        <f>IF($B31="N/A","N/A",IF(C31&gt;100,"No",IF(C31&lt;95,"No","Yes")))</f>
        <v>No</v>
      </c>
      <c r="E31" s="9">
        <v>0.39059331409999998</v>
      </c>
      <c r="F31" s="9" t="str">
        <f>IF($B31="N/A","N/A",IF(E31&gt;100,"No",IF(E31&lt;95,"No","Yes")))</f>
        <v>No</v>
      </c>
      <c r="G31" s="9">
        <v>59.003699726999997</v>
      </c>
      <c r="H31" s="9" t="str">
        <f>IF($B31="N/A","N/A",IF(G31&gt;100,"No",IF(G31&lt;95,"No","Yes")))</f>
        <v>No</v>
      </c>
      <c r="I31" s="10">
        <v>15.37</v>
      </c>
      <c r="J31" s="10">
        <v>15006</v>
      </c>
      <c r="K31" s="9" t="str">
        <f t="shared" si="2"/>
        <v>No</v>
      </c>
    </row>
    <row r="32" spans="1:11" x14ac:dyDescent="0.2">
      <c r="A32" s="31" t="s">
        <v>374</v>
      </c>
      <c r="B32" s="37" t="s">
        <v>241</v>
      </c>
      <c r="C32" s="9">
        <v>0.32789128680000001</v>
      </c>
      <c r="D32" s="9" t="str">
        <f>IF($B32="N/A","N/A",IF(C32&gt;5,"No",IF(C32&lt;1,"No","Yes")))</f>
        <v>No</v>
      </c>
      <c r="E32" s="9">
        <v>0.38165682509999999</v>
      </c>
      <c r="F32" s="9" t="str">
        <f>IF($B32="N/A","N/A",IF(E32&gt;5,"No",IF(E32&lt;1,"No","Yes")))</f>
        <v>No</v>
      </c>
      <c r="G32" s="9">
        <v>1.6488600414000001</v>
      </c>
      <c r="H32" s="9" t="str">
        <f>IF($B32="N/A","N/A",IF(G32&gt;5,"No",IF(G32&lt;1,"No","Yes")))</f>
        <v>Yes</v>
      </c>
      <c r="I32" s="10">
        <v>16.399999999999999</v>
      </c>
      <c r="J32" s="10">
        <v>332</v>
      </c>
      <c r="K32" s="9" t="str">
        <f t="shared" si="2"/>
        <v>No</v>
      </c>
    </row>
    <row r="33" spans="1:11" x14ac:dyDescent="0.2">
      <c r="A33" s="31" t="s">
        <v>376</v>
      </c>
      <c r="B33" s="37" t="s">
        <v>242</v>
      </c>
      <c r="C33" s="9">
        <v>3.6949352E-3</v>
      </c>
      <c r="D33" s="9" t="str">
        <f>IF($B33="N/A","N/A",IF(C33&gt;98,"No",IF(C33&lt;8,"No","Yes")))</f>
        <v>No</v>
      </c>
      <c r="E33" s="9">
        <v>3.9870490000000003E-3</v>
      </c>
      <c r="F33" s="9" t="str">
        <f>IF($B33="N/A","N/A",IF(E33&gt;98,"No",IF(E33&lt;8,"No","Yes")))</f>
        <v>No</v>
      </c>
      <c r="G33" s="9">
        <v>55.899833780000002</v>
      </c>
      <c r="H33" s="9" t="str">
        <f>IF($B33="N/A","N/A",IF(G33&gt;98,"No",IF(G33&lt;8,"No","Yes")))</f>
        <v>Yes</v>
      </c>
      <c r="I33" s="10">
        <v>7.9059999999999997</v>
      </c>
      <c r="J33" s="10">
        <v>1400000</v>
      </c>
      <c r="K33" s="9" t="str">
        <f t="shared" si="2"/>
        <v>No</v>
      </c>
    </row>
    <row r="34" spans="1:11" x14ac:dyDescent="0.2">
      <c r="A34" s="31" t="s">
        <v>377</v>
      </c>
      <c r="B34" s="62" t="s">
        <v>224</v>
      </c>
      <c r="C34" s="9">
        <v>0</v>
      </c>
      <c r="D34" s="9" t="str">
        <f>IF($B34="N/A","N/A",IF(C34&gt;5,"No",IF(C34&lt;=0,"No","Yes")))</f>
        <v>No</v>
      </c>
      <c r="E34" s="9">
        <v>0</v>
      </c>
      <c r="F34" s="9" t="str">
        <f>IF($B34="N/A","N/A",IF(E34&gt;5,"No",IF(E34&lt;=0,"No","Yes")))</f>
        <v>No</v>
      </c>
      <c r="G34" s="9">
        <v>0.53440498469999997</v>
      </c>
      <c r="H34" s="9" t="str">
        <f>IF($B34="N/A","N/A",IF(G34&gt;5,"No",IF(G34&lt;=0,"No","Yes")))</f>
        <v>Yes</v>
      </c>
      <c r="I34" s="10" t="s">
        <v>1747</v>
      </c>
      <c r="J34" s="10" t="s">
        <v>1747</v>
      </c>
      <c r="K34" s="9" t="str">
        <f t="shared" si="2"/>
        <v>N/A</v>
      </c>
    </row>
    <row r="35" spans="1:11" ht="12" customHeight="1" x14ac:dyDescent="0.2">
      <c r="A35" s="164" t="s">
        <v>1647</v>
      </c>
      <c r="B35" s="165"/>
      <c r="C35" s="165"/>
      <c r="D35" s="165"/>
      <c r="E35" s="165"/>
      <c r="F35" s="165"/>
      <c r="G35" s="165"/>
      <c r="H35" s="165"/>
      <c r="I35" s="165"/>
      <c r="J35" s="165"/>
      <c r="K35" s="166"/>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71449</v>
      </c>
      <c r="D6" s="9" t="str">
        <f>IF($B6="N/A","N/A",IF(C6&gt;15,"No",IF(C6&lt;-15,"No","Yes")))</f>
        <v>N/A</v>
      </c>
      <c r="E6" s="38">
        <v>16481</v>
      </c>
      <c r="F6" s="9" t="str">
        <f>IF($B6="N/A","N/A",IF(E6&gt;15,"No",IF(E6&lt;-15,"No","Yes")))</f>
        <v>N/A</v>
      </c>
      <c r="G6" s="38">
        <v>9309</v>
      </c>
      <c r="H6" s="9" t="str">
        <f>IF($B6="N/A","N/A",IF(G6&gt;15,"No",IF(G6&lt;-15,"No","Yes")))</f>
        <v>N/A</v>
      </c>
      <c r="I6" s="10">
        <v>-76.900000000000006</v>
      </c>
      <c r="J6" s="10">
        <v>-43.5</v>
      </c>
      <c r="K6" s="9" t="str">
        <f t="shared" ref="K6:K22" si="0">IF(J6="Div by 0", "N/A", IF(J6="N/A","N/A", IF(J6&gt;30, "No", IF(J6&lt;-30, "No", "Yes"))))</f>
        <v>No</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39">
        <v>236.79462273999999</v>
      </c>
      <c r="D9" s="9" t="str">
        <f>IF($B9="N/A","N/A",IF(C9&gt;15,"No",IF(C9&lt;-15,"No","Yes")))</f>
        <v>N/A</v>
      </c>
      <c r="E9" s="39">
        <v>398.68842910000001</v>
      </c>
      <c r="F9" s="9" t="str">
        <f>IF($B9="N/A","N/A",IF(E9&gt;15,"No",IF(E9&lt;-15,"No","Yes")))</f>
        <v>N/A</v>
      </c>
      <c r="G9" s="39">
        <v>235.61359974000001</v>
      </c>
      <c r="H9" s="9" t="str">
        <f>IF($B9="N/A","N/A",IF(G9&gt;15,"No",IF(G9&lt;-15,"No","Yes")))</f>
        <v>N/A</v>
      </c>
      <c r="I9" s="10">
        <v>68.37</v>
      </c>
      <c r="J9" s="10">
        <v>-40.9</v>
      </c>
      <c r="K9" s="9" t="str">
        <f t="shared" si="0"/>
        <v>No</v>
      </c>
    </row>
    <row r="10" spans="1:11" x14ac:dyDescent="0.2">
      <c r="A10" s="91" t="s">
        <v>655</v>
      </c>
      <c r="B10" s="37" t="s">
        <v>237</v>
      </c>
      <c r="C10" s="8">
        <v>99.853042029999997</v>
      </c>
      <c r="D10" s="9" t="str">
        <f>IF($B10="N/A","N/A",IF(C10&gt;99,"No",IF(C10&lt;75,"No","Yes")))</f>
        <v>No</v>
      </c>
      <c r="E10" s="8">
        <v>99.544930526000002</v>
      </c>
      <c r="F10" s="9" t="str">
        <f>IF($B10="N/A","N/A",IF(E10&gt;99,"No",IF(E10&lt;75,"No","Yes")))</f>
        <v>No</v>
      </c>
      <c r="G10" s="8">
        <v>74.315178859</v>
      </c>
      <c r="H10" s="9" t="str">
        <f>IF($B10="N/A","N/A",IF(G10&gt;99,"No",IF(G10&lt;75,"No","Yes")))</f>
        <v>No</v>
      </c>
      <c r="I10" s="10">
        <v>-0.309</v>
      </c>
      <c r="J10" s="10">
        <v>-25.3</v>
      </c>
      <c r="K10" s="9" t="str">
        <f t="shared" si="0"/>
        <v>Yes</v>
      </c>
    </row>
    <row r="11" spans="1:11" x14ac:dyDescent="0.2">
      <c r="A11" s="88" t="s">
        <v>656</v>
      </c>
      <c r="B11" s="62" t="s">
        <v>238</v>
      </c>
      <c r="C11" s="9">
        <v>0</v>
      </c>
      <c r="D11" s="9" t="str">
        <f>IF($B11="N/A","N/A",IF(C11&gt;20,"No",IF(C11&lt;=0,"No","Yes")))</f>
        <v>No</v>
      </c>
      <c r="E11" s="9">
        <v>0</v>
      </c>
      <c r="F11" s="9" t="str">
        <f>IF($B11="N/A","N/A",IF(E11&gt;20,"No",IF(E11&lt;=0,"No","Yes")))</f>
        <v>No</v>
      </c>
      <c r="G11" s="9">
        <v>0.84864110000000004</v>
      </c>
      <c r="H11" s="9" t="str">
        <f>IF($B11="N/A","N/A",IF(G11&gt;20,"No",IF(G11&lt;=0,"No","Yes")))</f>
        <v>Yes</v>
      </c>
      <c r="I11" s="10" t="s">
        <v>1747</v>
      </c>
      <c r="J11" s="10" t="s">
        <v>1747</v>
      </c>
      <c r="K11" s="9" t="str">
        <f t="shared" si="0"/>
        <v>N/A</v>
      </c>
    </row>
    <row r="12" spans="1:11" x14ac:dyDescent="0.2">
      <c r="A12" s="91" t="s">
        <v>657</v>
      </c>
      <c r="B12" s="62" t="s">
        <v>239</v>
      </c>
      <c r="C12" s="9">
        <v>4.1987991400000001E-2</v>
      </c>
      <c r="D12" s="9" t="str">
        <f>IF($B12="N/A","N/A",IF(C12&gt;10,"No",IF(C12&lt;=0,"No","Yes")))</f>
        <v>Yes</v>
      </c>
      <c r="E12" s="9">
        <v>9.7081487800000005E-2</v>
      </c>
      <c r="F12" s="9" t="str">
        <f>IF($B12="N/A","N/A",IF(E12&gt;10,"No",IF(E12&lt;=0,"No","Yes")))</f>
        <v>Yes</v>
      </c>
      <c r="G12" s="9">
        <v>24.342034590000001</v>
      </c>
      <c r="H12" s="9" t="str">
        <f>IF($B12="N/A","N/A",IF(G12&gt;10,"No",IF(G12&lt;=0,"No","Yes")))</f>
        <v>No</v>
      </c>
      <c r="I12" s="10">
        <v>131.19999999999999</v>
      </c>
      <c r="J12" s="10">
        <v>24974</v>
      </c>
      <c r="K12" s="9" t="str">
        <f t="shared" si="0"/>
        <v>No</v>
      </c>
    </row>
    <row r="13" spans="1:11" x14ac:dyDescent="0.2">
      <c r="A13" s="91" t="s">
        <v>658</v>
      </c>
      <c r="B13" s="62" t="s">
        <v>224</v>
      </c>
      <c r="C13" s="9">
        <v>0</v>
      </c>
      <c r="D13" s="9" t="str">
        <f>IF($B13="N/A","N/A",IF(C13&gt;5,"No",IF(C13&lt;=0,"No","Yes")))</f>
        <v>No</v>
      </c>
      <c r="E13" s="9">
        <v>6.0675929999999996E-3</v>
      </c>
      <c r="F13" s="9" t="str">
        <f>IF($B13="N/A","N/A",IF(E13&gt;5,"No",IF(E13&lt;=0,"No","Yes")))</f>
        <v>Yes</v>
      </c>
      <c r="G13" s="9">
        <v>0.1611343861</v>
      </c>
      <c r="H13" s="9" t="str">
        <f>IF($B13="N/A","N/A",IF(G13&gt;5,"No",IF(G13&lt;=0,"No","Yes")))</f>
        <v>Yes</v>
      </c>
      <c r="I13" s="10" t="s">
        <v>1747</v>
      </c>
      <c r="J13" s="10">
        <v>2556</v>
      </c>
      <c r="K13" s="9" t="str">
        <f t="shared" si="0"/>
        <v>No</v>
      </c>
    </row>
    <row r="14" spans="1:11" x14ac:dyDescent="0.2">
      <c r="A14" s="91" t="s">
        <v>159</v>
      </c>
      <c r="B14" s="37" t="s">
        <v>214</v>
      </c>
      <c r="C14" s="9">
        <v>4.1987991400000001E-2</v>
      </c>
      <c r="D14" s="9" t="str">
        <f>IF($B14="N/A","N/A",IF(C14&gt;100,"No",IF(C14&lt;95,"No","Yes")))</f>
        <v>No</v>
      </c>
      <c r="E14" s="9">
        <v>0.1031490808</v>
      </c>
      <c r="F14" s="9" t="str">
        <f>IF($B14="N/A","N/A",IF(E14&gt;100,"No",IF(E14&lt;95,"No","Yes")))</f>
        <v>No</v>
      </c>
      <c r="G14" s="9">
        <v>47.706520570999999</v>
      </c>
      <c r="H14" s="9" t="str">
        <f>IF($B14="N/A","N/A",IF(G14&gt;100,"No",IF(G14&lt;95,"No","Yes")))</f>
        <v>No</v>
      </c>
      <c r="I14" s="10">
        <v>145.69999999999999</v>
      </c>
      <c r="J14" s="10">
        <v>46150</v>
      </c>
      <c r="K14" s="9" t="str">
        <f t="shared" si="0"/>
        <v>No</v>
      </c>
    </row>
    <row r="15" spans="1:11" x14ac:dyDescent="0.2">
      <c r="A15" s="91" t="s">
        <v>32</v>
      </c>
      <c r="B15" s="37" t="s">
        <v>214</v>
      </c>
      <c r="C15" s="9">
        <v>99.998600400000001</v>
      </c>
      <c r="D15" s="9" t="str">
        <f>IF($B15="N/A","N/A",IF(C15&gt;100,"No",IF(C15&lt;95,"No","Yes")))</f>
        <v>Yes</v>
      </c>
      <c r="E15" s="9">
        <v>100</v>
      </c>
      <c r="F15" s="9" t="str">
        <f>IF($B15="N/A","N/A",IF(E15&gt;100,"No",IF(E15&lt;95,"No","Yes")))</f>
        <v>Yes</v>
      </c>
      <c r="G15" s="9">
        <v>100</v>
      </c>
      <c r="H15" s="9" t="str">
        <f>IF($B15="N/A","N/A",IF(G15&gt;100,"No",IF(G15&lt;95,"No","Yes")))</f>
        <v>Yes</v>
      </c>
      <c r="I15" s="10">
        <v>1.4E-3</v>
      </c>
      <c r="J15" s="10">
        <v>0</v>
      </c>
      <c r="K15" s="9" t="str">
        <f t="shared" si="0"/>
        <v>Yes</v>
      </c>
    </row>
    <row r="16" spans="1:11" x14ac:dyDescent="0.2">
      <c r="A16" s="91" t="s">
        <v>851</v>
      </c>
      <c r="B16" s="37" t="s">
        <v>226</v>
      </c>
      <c r="C16" s="9">
        <v>6.3136826783000002</v>
      </c>
      <c r="D16" s="9" t="str">
        <f>IF($B16="N/A","N/A",IF(C16&gt;30,"No",IF(C16&lt;5,"No","Yes")))</f>
        <v>Yes</v>
      </c>
      <c r="E16" s="9">
        <v>11.613372975000001</v>
      </c>
      <c r="F16" s="9" t="str">
        <f>IF($B16="N/A","N/A",IF(E16&gt;30,"No",IF(E16&lt;5,"No","Yes")))</f>
        <v>Yes</v>
      </c>
      <c r="G16" s="9">
        <v>6.7676442152999998</v>
      </c>
      <c r="H16" s="9" t="str">
        <f>IF($B16="N/A","N/A",IF(G16&gt;30,"No",IF(G16&lt;5,"No","Yes")))</f>
        <v>Yes</v>
      </c>
      <c r="I16" s="10">
        <v>83.94</v>
      </c>
      <c r="J16" s="10">
        <v>-41.7</v>
      </c>
      <c r="K16" s="9" t="str">
        <f t="shared" si="0"/>
        <v>No</v>
      </c>
    </row>
    <row r="17" spans="1:11" x14ac:dyDescent="0.2">
      <c r="A17" s="91" t="s">
        <v>852</v>
      </c>
      <c r="B17" s="37" t="s">
        <v>227</v>
      </c>
      <c r="C17" s="9">
        <v>45.669577875000002</v>
      </c>
      <c r="D17" s="9" t="str">
        <f>IF($B17="N/A","N/A",IF(C17&gt;75,"No",IF(C17&lt;15,"No","Yes")))</f>
        <v>Yes</v>
      </c>
      <c r="E17" s="9">
        <v>41.405254536000001</v>
      </c>
      <c r="F17" s="9" t="str">
        <f>IF($B17="N/A","N/A",IF(E17&gt;75,"No",IF(E17&lt;15,"No","Yes")))</f>
        <v>Yes</v>
      </c>
      <c r="G17" s="9">
        <v>36.437855837999997</v>
      </c>
      <c r="H17" s="9" t="str">
        <f>IF($B17="N/A","N/A",IF(G17&gt;75,"No",IF(G17&lt;15,"No","Yes")))</f>
        <v>Yes</v>
      </c>
      <c r="I17" s="10">
        <v>-9.34</v>
      </c>
      <c r="J17" s="10">
        <v>-12</v>
      </c>
      <c r="K17" s="9" t="str">
        <f t="shared" si="0"/>
        <v>Yes</v>
      </c>
    </row>
    <row r="18" spans="1:11" x14ac:dyDescent="0.2">
      <c r="A18" s="91" t="s">
        <v>853</v>
      </c>
      <c r="B18" s="37" t="s">
        <v>228</v>
      </c>
      <c r="C18" s="9">
        <v>48.016739446999999</v>
      </c>
      <c r="D18" s="9" t="str">
        <f>IF($B18="N/A","N/A",IF(C18&gt;70,"No",IF(C18&lt;25,"No","Yes")))</f>
        <v>Yes</v>
      </c>
      <c r="E18" s="9">
        <v>46.981372489999998</v>
      </c>
      <c r="F18" s="9" t="str">
        <f>IF($B18="N/A","N/A",IF(E18&gt;70,"No",IF(E18&lt;25,"No","Yes")))</f>
        <v>Yes</v>
      </c>
      <c r="G18" s="9">
        <v>56.794499946000002</v>
      </c>
      <c r="H18" s="9" t="str">
        <f>IF($B18="N/A","N/A",IF(G18&gt;70,"No",IF(G18&lt;25,"No","Yes")))</f>
        <v>Yes</v>
      </c>
      <c r="I18" s="10">
        <v>-2.16</v>
      </c>
      <c r="J18" s="10">
        <v>20.89</v>
      </c>
      <c r="K18" s="9" t="str">
        <f t="shared" si="0"/>
        <v>Yes</v>
      </c>
    </row>
    <row r="19" spans="1:11" x14ac:dyDescent="0.2">
      <c r="A19" s="91" t="s">
        <v>160</v>
      </c>
      <c r="B19" s="37" t="s">
        <v>214</v>
      </c>
      <c r="C19" s="9">
        <v>2.9391594E-2</v>
      </c>
      <c r="D19" s="9" t="str">
        <f>IF($B19="N/A","N/A",IF(C19&gt;100,"No",IF(C19&lt;95,"No","Yes")))</f>
        <v>No</v>
      </c>
      <c r="E19" s="9">
        <v>0.1031490808</v>
      </c>
      <c r="F19" s="9" t="str">
        <f>IF($B19="N/A","N/A",IF(E19&gt;100,"No",IF(E19&lt;95,"No","Yes")))</f>
        <v>No</v>
      </c>
      <c r="G19" s="9">
        <v>18.573423568999999</v>
      </c>
      <c r="H19" s="9" t="str">
        <f>IF($B19="N/A","N/A",IF(G19&gt;100,"No",IF(G19&lt;95,"No","Yes")))</f>
        <v>No</v>
      </c>
      <c r="I19" s="10">
        <v>250.9</v>
      </c>
      <c r="J19" s="10">
        <v>17906</v>
      </c>
      <c r="K19" s="9" t="str">
        <f t="shared" si="0"/>
        <v>No</v>
      </c>
    </row>
    <row r="20" spans="1:11" x14ac:dyDescent="0.2">
      <c r="A20" s="31" t="s">
        <v>374</v>
      </c>
      <c r="B20" s="37" t="s">
        <v>241</v>
      </c>
      <c r="C20" s="9">
        <v>1.5395596900000001E-2</v>
      </c>
      <c r="D20" s="9" t="str">
        <f>IF($B20="N/A","N/A",IF(C20&gt;5,"No",IF(C20&lt;1,"No","Yes")))</f>
        <v>No</v>
      </c>
      <c r="E20" s="9">
        <v>5.4608336899999999E-2</v>
      </c>
      <c r="F20" s="9" t="str">
        <f>IF($B20="N/A","N/A",IF(E20&gt;5,"No",IF(E20&lt;1,"No","Yes")))</f>
        <v>No</v>
      </c>
      <c r="G20" s="9">
        <v>2.3955312063999998</v>
      </c>
      <c r="H20" s="9" t="str">
        <f>IF($B20="N/A","N/A",IF(G20&gt;5,"No",IF(G20&lt;1,"No","Yes")))</f>
        <v>Yes</v>
      </c>
      <c r="I20" s="10">
        <v>254.7</v>
      </c>
      <c r="J20" s="10">
        <v>4287</v>
      </c>
      <c r="K20" s="9" t="str">
        <f t="shared" si="0"/>
        <v>No</v>
      </c>
    </row>
    <row r="21" spans="1:11" x14ac:dyDescent="0.2">
      <c r="A21" s="31" t="s">
        <v>376</v>
      </c>
      <c r="B21" s="37" t="s">
        <v>242</v>
      </c>
      <c r="C21" s="9">
        <v>4.1987991000000001E-3</v>
      </c>
      <c r="D21" s="9" t="str">
        <f>IF($B21="N/A","N/A",IF(C21&gt;98,"No",IF(C21&lt;8,"No","Yes")))</f>
        <v>No</v>
      </c>
      <c r="E21" s="9">
        <v>1.8202778999999999E-2</v>
      </c>
      <c r="F21" s="9" t="str">
        <f>IF($B21="N/A","N/A",IF(E21&gt;98,"No",IF(E21&lt;8,"No","Yes")))</f>
        <v>No</v>
      </c>
      <c r="G21" s="9">
        <v>14.631002256</v>
      </c>
      <c r="H21" s="9" t="str">
        <f>IF($B21="N/A","N/A",IF(G21&gt;98,"No",IF(G21&lt;8,"No","Yes")))</f>
        <v>Yes</v>
      </c>
      <c r="I21" s="10">
        <v>333.5</v>
      </c>
      <c r="J21" s="10">
        <v>80278</v>
      </c>
      <c r="K21" s="9" t="str">
        <f t="shared" si="0"/>
        <v>No</v>
      </c>
    </row>
    <row r="22" spans="1:11" x14ac:dyDescent="0.2">
      <c r="A22" s="31" t="s">
        <v>377</v>
      </c>
      <c r="B22" s="62" t="s">
        <v>224</v>
      </c>
      <c r="C22" s="9">
        <v>0</v>
      </c>
      <c r="D22" s="9" t="str">
        <f>IF($B22="N/A","N/A",IF(C22&gt;5,"No",IF(C22&lt;=0,"No","Yes")))</f>
        <v>No</v>
      </c>
      <c r="E22" s="9">
        <v>0</v>
      </c>
      <c r="F22" s="9" t="str">
        <f>IF($B22="N/A","N/A",IF(E22&gt;5,"No",IF(E22&lt;=0,"No","Yes")))</f>
        <v>No</v>
      </c>
      <c r="G22" s="9">
        <v>0.1074229241</v>
      </c>
      <c r="H22" s="9" t="str">
        <f>IF($B22="N/A","N/A",IF(G22&gt;5,"No",IF(G22&lt;=0,"No","Yes")))</f>
        <v>Yes</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2017-05-15T19:34:40Z</dcterms:modified>
  <dc:language>English</dc:language>
</cp:coreProperties>
</file>